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tateofwa-my.sharepoint.com/personal/kale_bentley_dfw_wa_gov/Documents/Projects/Creel surveys/CreelAnalysis/background/Skykomish/"/>
    </mc:Choice>
  </mc:AlternateContent>
  <xr:revisionPtr revIDLastSave="0" documentId="13_ncr:1_{52C4B84F-2473-4936-876D-621D0C84148A}" xr6:coauthVersionLast="45" xr6:coauthVersionMax="45" xr10:uidLastSave="{00000000-0000-0000-0000-000000000000}"/>
  <bookViews>
    <workbookView xWindow="28680" yWindow="-285" windowWidth="29040" windowHeight="15840" xr2:uid="{AF480C4E-E9B3-4F6A-ADF5-2A7A9DAFA003}"/>
  </bookViews>
  <sheets>
    <sheet name="Summary" sheetId="9" r:id="rId1"/>
    <sheet name="Comparisons" sheetId="10" r:id="rId2"/>
    <sheet name="Creel Data" sheetId="1" r:id="rId3"/>
    <sheet name="Catch " sheetId="7" r:id="rId4"/>
    <sheet name="Effort Data" sheetId="5" r:id="rId5"/>
    <sheet name="Effort" sheetId="3" r:id="rId6"/>
    <sheet name="Fishing hours" sheetId="6" r:id="rId7"/>
    <sheet name="USGS Flow data" sheetId="8" r:id="rId8"/>
  </sheets>
  <definedNames>
    <definedName name="_xlnm._FilterDatabase" localSheetId="2" hidden="1">'Creel Data'!$A$3:$CV$580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3" i="10" l="1"/>
  <c r="P33" i="10"/>
  <c r="O33" i="10"/>
  <c r="N33" i="10"/>
  <c r="L33" i="10"/>
  <c r="M33" i="10"/>
  <c r="K33" i="10"/>
  <c r="Q50" i="10"/>
  <c r="P50" i="10"/>
  <c r="O50" i="10"/>
  <c r="M50" i="10"/>
  <c r="K50" i="10"/>
  <c r="N50" i="10"/>
  <c r="L50" i="10"/>
  <c r="Q65" i="10"/>
  <c r="P65" i="10"/>
  <c r="O65" i="10"/>
  <c r="N65" i="10"/>
  <c r="L65" i="10"/>
  <c r="M65" i="10"/>
  <c r="K65" i="10"/>
  <c r="Q81" i="10"/>
  <c r="P81" i="10"/>
  <c r="O81" i="10"/>
  <c r="M81" i="10"/>
  <c r="K81" i="10"/>
  <c r="N81" i="10"/>
  <c r="L81" i="10"/>
  <c r="Q96" i="10"/>
  <c r="P96" i="10"/>
  <c r="O96" i="10"/>
  <c r="N96" i="10"/>
  <c r="L96" i="10"/>
  <c r="M96" i="10"/>
  <c r="K96" i="10"/>
  <c r="Q112" i="10"/>
  <c r="P112" i="10"/>
  <c r="O112" i="10"/>
  <c r="M112" i="10"/>
  <c r="K112" i="10"/>
  <c r="L112" i="10"/>
  <c r="N112" i="10"/>
  <c r="Q127" i="10"/>
  <c r="P127" i="10"/>
  <c r="O127" i="10"/>
  <c r="N127" i="10"/>
  <c r="L127" i="10"/>
  <c r="M127" i="10"/>
  <c r="K127" i="10"/>
  <c r="H127" i="10"/>
  <c r="G127" i="10"/>
  <c r="F127" i="10"/>
  <c r="D127" i="10"/>
  <c r="B127" i="10"/>
  <c r="E127" i="10"/>
  <c r="C127" i="10"/>
  <c r="H112" i="10"/>
  <c r="G112" i="10"/>
  <c r="F112" i="10"/>
  <c r="E112" i="10"/>
  <c r="C112" i="10"/>
  <c r="D112" i="10"/>
  <c r="B112" i="10"/>
  <c r="H96" i="10"/>
  <c r="G96" i="10"/>
  <c r="F96" i="10"/>
  <c r="D96" i="10"/>
  <c r="B96" i="10"/>
  <c r="E96" i="10"/>
  <c r="C96" i="10"/>
  <c r="H81" i="10"/>
  <c r="G81" i="10"/>
  <c r="F81" i="10"/>
  <c r="E81" i="10"/>
  <c r="C81" i="10"/>
  <c r="D81" i="10"/>
  <c r="B81" i="10"/>
  <c r="H65" i="10"/>
  <c r="G65" i="10"/>
  <c r="F65" i="10"/>
  <c r="H50" i="10"/>
  <c r="G50" i="10"/>
  <c r="F50" i="10"/>
  <c r="D65" i="10"/>
  <c r="E65" i="10"/>
  <c r="E50" i="10"/>
  <c r="D50" i="10"/>
  <c r="AI27" i="10"/>
  <c r="AI26" i="10"/>
  <c r="AI25" i="10"/>
  <c r="AI24" i="10"/>
  <c r="AI23" i="10"/>
  <c r="AC27" i="10"/>
  <c r="AC26" i="10"/>
  <c r="AC25" i="10"/>
  <c r="AC24" i="10"/>
  <c r="AC23" i="10"/>
  <c r="W27" i="10"/>
  <c r="W26" i="10"/>
  <c r="W25" i="10"/>
  <c r="W24" i="10"/>
  <c r="W23" i="10"/>
  <c r="AI8" i="10"/>
  <c r="AI7" i="10"/>
  <c r="AI6" i="10"/>
  <c r="AI5" i="10"/>
  <c r="AI4" i="10"/>
  <c r="D4" i="9" l="1"/>
  <c r="D3" i="9"/>
  <c r="AJ22" i="10" l="1"/>
  <c r="AJ23" i="10" s="1"/>
  <c r="AJ24" i="10" s="1"/>
  <c r="AJ25" i="10" s="1"/>
  <c r="AJ26" i="10" s="1"/>
  <c r="AJ27" i="10" s="1"/>
  <c r="AJ28" i="10" s="1"/>
  <c r="AJ29" i="10" s="1"/>
  <c r="AJ30" i="10" s="1"/>
  <c r="AJ31" i="10" s="1"/>
  <c r="AJ32" i="10" s="1"/>
  <c r="AD22" i="10"/>
  <c r="AD23" i="10" s="1"/>
  <c r="AD24" i="10" s="1"/>
  <c r="AD25" i="10" s="1"/>
  <c r="AD26" i="10" s="1"/>
  <c r="AD27" i="10" s="1"/>
  <c r="AD28" i="10" s="1"/>
  <c r="AD29" i="10" s="1"/>
  <c r="AD30" i="10" s="1"/>
  <c r="AD31" i="10" s="1"/>
  <c r="AD32" i="10" s="1"/>
  <c r="X22" i="10"/>
  <c r="X23" i="10" s="1"/>
  <c r="X24" i="10" s="1"/>
  <c r="X25" i="10" s="1"/>
  <c r="X26" i="10" s="1"/>
  <c r="X27" i="10" s="1"/>
  <c r="X28" i="10" s="1"/>
  <c r="X29" i="10" s="1"/>
  <c r="X30" i="10" s="1"/>
  <c r="X31" i="10" s="1"/>
  <c r="X32" i="10" s="1"/>
  <c r="AH22" i="10"/>
  <c r="AH23" i="10" s="1"/>
  <c r="AH24" i="10" s="1"/>
  <c r="AH25" i="10" s="1"/>
  <c r="AH26" i="10" s="1"/>
  <c r="AH27" i="10" s="1"/>
  <c r="AH28" i="10" s="1"/>
  <c r="AH29" i="10" s="1"/>
  <c r="AH30" i="10" s="1"/>
  <c r="AH31" i="10" s="1"/>
  <c r="AH32" i="10" s="1"/>
  <c r="AB22" i="10"/>
  <c r="AB23" i="10" s="1"/>
  <c r="AB24" i="10" s="1"/>
  <c r="AB25" i="10" s="1"/>
  <c r="AB26" i="10" s="1"/>
  <c r="AB27" i="10" s="1"/>
  <c r="AB28" i="10" s="1"/>
  <c r="AB29" i="10" s="1"/>
  <c r="AB30" i="10" s="1"/>
  <c r="AB31" i="10" s="1"/>
  <c r="AB32" i="10" s="1"/>
  <c r="V22" i="10"/>
  <c r="V23" i="10" s="1"/>
  <c r="V24" i="10" s="1"/>
  <c r="V25" i="10" s="1"/>
  <c r="V26" i="10" s="1"/>
  <c r="V27" i="10" s="1"/>
  <c r="V28" i="10" s="1"/>
  <c r="V29" i="10" s="1"/>
  <c r="V30" i="10" s="1"/>
  <c r="V31" i="10" s="1"/>
  <c r="V32" i="10" s="1"/>
  <c r="AJ3" i="10"/>
  <c r="AJ4" i="10" s="1"/>
  <c r="AJ5" i="10" s="1"/>
  <c r="AJ6" i="10" s="1"/>
  <c r="AJ7" i="10" s="1"/>
  <c r="AJ8" i="10" s="1"/>
  <c r="AJ9" i="10" s="1"/>
  <c r="AJ10" i="10" s="1"/>
  <c r="AJ11" i="10" s="1"/>
  <c r="AJ12" i="10" s="1"/>
  <c r="AJ13" i="10" s="1"/>
  <c r="AH3" i="10"/>
  <c r="AH4" i="10" s="1"/>
  <c r="AH5" i="10" s="1"/>
  <c r="AH6" i="10" s="1"/>
  <c r="AH7" i="10" s="1"/>
  <c r="AH8" i="10" s="1"/>
  <c r="AH9" i="10" s="1"/>
  <c r="AH10" i="10" s="1"/>
  <c r="AH11" i="10" s="1"/>
  <c r="AH12" i="10" s="1"/>
  <c r="AH13" i="10" s="1"/>
  <c r="AD3" i="10"/>
  <c r="AD4" i="10" s="1"/>
  <c r="AB3" i="10"/>
  <c r="AB4" i="10" s="1"/>
  <c r="AB5" i="10" s="1"/>
  <c r="AB6" i="10" s="1"/>
  <c r="AB7" i="10" s="1"/>
  <c r="AB8" i="10" s="1"/>
  <c r="AB9" i="10" s="1"/>
  <c r="AB10" i="10" s="1"/>
  <c r="AB11" i="10" s="1"/>
  <c r="AB12" i="10" s="1"/>
  <c r="AB13" i="10" s="1"/>
  <c r="V4" i="10"/>
  <c r="V5" i="10" s="1"/>
  <c r="V6" i="10" s="1"/>
  <c r="V7" i="10" s="1"/>
  <c r="V8" i="10" s="1"/>
  <c r="V9" i="10" s="1"/>
  <c r="V10" i="10" s="1"/>
  <c r="V11" i="10" s="1"/>
  <c r="V12" i="10" s="1"/>
  <c r="V13" i="10" s="1"/>
  <c r="X3" i="10"/>
  <c r="U14" i="10"/>
  <c r="V3" i="10"/>
  <c r="B33" i="10" l="1"/>
  <c r="C65" i="10"/>
  <c r="B65" i="10"/>
  <c r="C50" i="10"/>
  <c r="B50" i="10"/>
  <c r="AC8" i="10"/>
  <c r="AC7" i="10"/>
  <c r="AC6" i="10"/>
  <c r="AC5" i="10"/>
  <c r="AD5" i="10" s="1"/>
  <c r="AD6" i="10" s="1"/>
  <c r="AD7" i="10" s="1"/>
  <c r="AD8" i="10" s="1"/>
  <c r="AD9" i="10" s="1"/>
  <c r="AD10" i="10" s="1"/>
  <c r="AD11" i="10" s="1"/>
  <c r="AD12" i="10" s="1"/>
  <c r="AD13" i="10" s="1"/>
  <c r="W8" i="10"/>
  <c r="W7" i="10"/>
  <c r="W4" i="10"/>
  <c r="X4" i="10" s="1"/>
  <c r="W5" i="10"/>
  <c r="W6" i="10"/>
  <c r="X5" i="10" l="1"/>
  <c r="X6" i="10" s="1"/>
  <c r="X7" i="10" s="1"/>
  <c r="X8" i="10" s="1"/>
  <c r="X9" i="10" s="1"/>
  <c r="X10" i="10" s="1"/>
  <c r="X11" i="10" s="1"/>
  <c r="X12" i="10" s="1"/>
  <c r="X13" i="10" s="1"/>
  <c r="AF164" i="7"/>
  <c r="AF249" i="7"/>
  <c r="V587" i="1"/>
  <c r="AJ124" i="7"/>
  <c r="AJ125" i="7"/>
  <c r="AJ130" i="7"/>
  <c r="AJ132" i="7"/>
  <c r="AJ134" i="7"/>
  <c r="AJ135" i="7"/>
  <c r="AJ138" i="7"/>
  <c r="AJ139" i="7"/>
  <c r="AJ140" i="7"/>
  <c r="AJ141" i="7"/>
  <c r="AJ144" i="7"/>
  <c r="AJ145" i="7"/>
  <c r="AJ147" i="7"/>
  <c r="AJ148" i="7"/>
  <c r="AJ151" i="7"/>
  <c r="AJ152" i="7"/>
  <c r="AJ153" i="7"/>
  <c r="AJ154" i="7"/>
  <c r="AJ155" i="7"/>
  <c r="D200" i="7"/>
  <c r="G34" i="3"/>
  <c r="G33" i="3"/>
  <c r="G117" i="3"/>
  <c r="G116" i="3"/>
  <c r="P32" i="3"/>
  <c r="N28" i="3"/>
  <c r="N32" i="3"/>
  <c r="G31" i="3"/>
  <c r="E32" i="3"/>
  <c r="D32" i="3"/>
  <c r="C32" i="3"/>
  <c r="E31" i="3"/>
  <c r="D31" i="3"/>
  <c r="C31" i="3"/>
  <c r="E30" i="3"/>
  <c r="D30" i="3"/>
  <c r="C30" i="3"/>
  <c r="P115" i="3"/>
  <c r="N115" i="3"/>
  <c r="G114" i="3"/>
  <c r="E115" i="3"/>
  <c r="D115" i="3"/>
  <c r="C115" i="3"/>
  <c r="E114" i="3"/>
  <c r="D114" i="3"/>
  <c r="C114" i="3"/>
  <c r="E113" i="3"/>
  <c r="D113" i="3"/>
  <c r="C113" i="3"/>
  <c r="AY226" i="1"/>
  <c r="K32" i="3" s="1"/>
  <c r="AX226" i="1"/>
  <c r="F117" i="7" s="1"/>
  <c r="AV226" i="1"/>
  <c r="AV228" i="1" s="1"/>
  <c r="J115" i="3" s="1"/>
  <c r="AY227" i="1"/>
  <c r="G200" i="7" s="1"/>
  <c r="AX227" i="1"/>
  <c r="F200" i="7" s="1"/>
  <c r="AY222" i="1"/>
  <c r="G199" i="7" s="1"/>
  <c r="AX222" i="1"/>
  <c r="F199" i="7" s="1"/>
  <c r="AV222" i="1"/>
  <c r="D199" i="7" s="1"/>
  <c r="AY221" i="1"/>
  <c r="K31" i="3" s="1"/>
  <c r="AX221" i="1"/>
  <c r="F116" i="7" s="1"/>
  <c r="AV221" i="1"/>
  <c r="J31" i="3" s="1"/>
  <c r="AY212" i="1"/>
  <c r="K30" i="3" s="1"/>
  <c r="AY213" i="1"/>
  <c r="AX213" i="1"/>
  <c r="F198" i="7" s="1"/>
  <c r="AV213" i="1"/>
  <c r="D198" i="7" s="1"/>
  <c r="AX212" i="1"/>
  <c r="F115" i="7" s="1"/>
  <c r="AV212" i="1"/>
  <c r="J30" i="3" s="1"/>
  <c r="AY190" i="1"/>
  <c r="AX190" i="1"/>
  <c r="AV190" i="1"/>
  <c r="AY189" i="1"/>
  <c r="AX189" i="1"/>
  <c r="AV189" i="1"/>
  <c r="AY169" i="1"/>
  <c r="AX169" i="1"/>
  <c r="AV169" i="1"/>
  <c r="AY168" i="1"/>
  <c r="AX168" i="1"/>
  <c r="F113" i="7" s="1"/>
  <c r="AV168" i="1"/>
  <c r="G116" i="7" l="1"/>
  <c r="G115" i="7"/>
  <c r="D117" i="7"/>
  <c r="D115" i="7"/>
  <c r="D116" i="7"/>
  <c r="G117" i="7"/>
  <c r="AV214" i="1"/>
  <c r="J113" i="3" s="1"/>
  <c r="AY228" i="1"/>
  <c r="AX228" i="1"/>
  <c r="K115" i="3" s="1"/>
  <c r="J32" i="3"/>
  <c r="AX223" i="1"/>
  <c r="K114" i="3" s="1"/>
  <c r="L31" i="3"/>
  <c r="AY223" i="1"/>
  <c r="AV223" i="1"/>
  <c r="J114" i="3" s="1"/>
  <c r="Q473" i="5"/>
  <c r="AQ185" i="1"/>
  <c r="AR185" i="1"/>
  <c r="AQ186" i="1"/>
  <c r="AR186" i="1"/>
  <c r="AQ187" i="1"/>
  <c r="AR187" i="1"/>
  <c r="AQ188" i="1"/>
  <c r="AR188" i="1"/>
  <c r="AQ189" i="1"/>
  <c r="AR189" i="1"/>
  <c r="AQ190" i="1"/>
  <c r="AR190" i="1"/>
  <c r="AQ191" i="1"/>
  <c r="AR191" i="1"/>
  <c r="AQ192" i="1"/>
  <c r="AR192" i="1"/>
  <c r="AQ193" i="1"/>
  <c r="AR193" i="1"/>
  <c r="AQ194" i="1"/>
  <c r="AR194" i="1"/>
  <c r="AQ195" i="1"/>
  <c r="AR195" i="1"/>
  <c r="AQ196" i="1"/>
  <c r="AR196" i="1"/>
  <c r="AQ197" i="1"/>
  <c r="AR197" i="1"/>
  <c r="AQ198" i="1"/>
  <c r="AR198" i="1"/>
  <c r="AQ199" i="1"/>
  <c r="AR199" i="1"/>
  <c r="AQ200" i="1"/>
  <c r="AR200" i="1"/>
  <c r="AQ201" i="1"/>
  <c r="AR201" i="1"/>
  <c r="AQ202" i="1"/>
  <c r="AR202" i="1"/>
  <c r="AQ203" i="1"/>
  <c r="AR203" i="1"/>
  <c r="AQ204" i="1"/>
  <c r="AR204" i="1"/>
  <c r="AQ205" i="1"/>
  <c r="AR205" i="1"/>
  <c r="AQ206" i="1"/>
  <c r="AR206" i="1"/>
  <c r="AQ207" i="1"/>
  <c r="AR207" i="1"/>
  <c r="AQ208" i="1"/>
  <c r="AR208" i="1"/>
  <c r="AS194" i="1" l="1"/>
  <c r="AS188" i="1"/>
  <c r="AS186" i="1"/>
  <c r="L114" i="3"/>
  <c r="AS191" i="1"/>
  <c r="AS189" i="1"/>
  <c r="AS187" i="1"/>
  <c r="AS185" i="1"/>
  <c r="AS196" i="1"/>
  <c r="AS208" i="1"/>
  <c r="AS200" i="1"/>
  <c r="AS207" i="1"/>
  <c r="AS205" i="1"/>
  <c r="AS199" i="1"/>
  <c r="AS197" i="1"/>
  <c r="AS204" i="1"/>
  <c r="AS202" i="1"/>
  <c r="AS192" i="1"/>
  <c r="AS203" i="1"/>
  <c r="AS201" i="1"/>
  <c r="AS198" i="1"/>
  <c r="AS206" i="1"/>
  <c r="AS195" i="1"/>
  <c r="AS193" i="1"/>
  <c r="AS190" i="1"/>
  <c r="G110" i="3"/>
  <c r="G27" i="3"/>
  <c r="G24" i="3"/>
  <c r="G20" i="3"/>
  <c r="G103" i="3"/>
  <c r="N587" i="1"/>
  <c r="AW190" i="1" l="1"/>
  <c r="AW189" i="1"/>
  <c r="E112" i="3"/>
  <c r="D112" i="3"/>
  <c r="C112" i="3"/>
  <c r="J29" i="3"/>
  <c r="E29" i="3"/>
  <c r="D29" i="3"/>
  <c r="C29" i="3"/>
  <c r="F197" i="7"/>
  <c r="G197" i="7"/>
  <c r="G114" i="7"/>
  <c r="F114" i="7"/>
  <c r="D197" i="7"/>
  <c r="D114" i="7"/>
  <c r="K29" i="3" l="1"/>
  <c r="L29" i="3" s="1"/>
  <c r="AV191" i="1"/>
  <c r="J112" i="3" s="1"/>
  <c r="AX191" i="1"/>
  <c r="K112" i="3" s="1"/>
  <c r="AY191" i="1"/>
  <c r="P111" i="3"/>
  <c r="Q367" i="5"/>
  <c r="AZ195" i="7"/>
  <c r="AY195" i="7"/>
  <c r="G196" i="7"/>
  <c r="G113" i="7"/>
  <c r="F196" i="7"/>
  <c r="D113" i="7"/>
  <c r="D196" i="7"/>
  <c r="AQ178" i="1"/>
  <c r="AR178" i="1"/>
  <c r="AQ179" i="1"/>
  <c r="AR179" i="1"/>
  <c r="AQ180" i="1"/>
  <c r="AR180" i="1"/>
  <c r="AQ181" i="1"/>
  <c r="AR181" i="1"/>
  <c r="AQ182" i="1"/>
  <c r="AR182" i="1"/>
  <c r="AQ183" i="1"/>
  <c r="AR183" i="1"/>
  <c r="AQ184" i="1"/>
  <c r="AR184" i="1"/>
  <c r="AR177" i="1"/>
  <c r="AQ177" i="1"/>
  <c r="P587" i="1"/>
  <c r="Q587" i="1"/>
  <c r="R587" i="1"/>
  <c r="S587" i="1"/>
  <c r="T587" i="1"/>
  <c r="U587" i="1"/>
  <c r="W587" i="1"/>
  <c r="X587" i="1"/>
  <c r="Y587" i="1"/>
  <c r="Z587" i="1"/>
  <c r="AA587" i="1"/>
  <c r="AB587" i="1"/>
  <c r="AC587" i="1"/>
  <c r="AD587" i="1"/>
  <c r="AE587" i="1"/>
  <c r="AF587" i="1"/>
  <c r="AG587" i="1"/>
  <c r="AH587" i="1"/>
  <c r="AI587" i="1"/>
  <c r="AJ587" i="1"/>
  <c r="AK587" i="1"/>
  <c r="AL587" i="1"/>
  <c r="AM587" i="1"/>
  <c r="O587" i="1"/>
  <c r="E28" i="3"/>
  <c r="D28" i="3"/>
  <c r="E111" i="3"/>
  <c r="D111" i="3"/>
  <c r="C111" i="3"/>
  <c r="C28" i="3"/>
  <c r="AQ171" i="1"/>
  <c r="AR171" i="1"/>
  <c r="AQ172" i="1"/>
  <c r="AR172" i="1"/>
  <c r="AQ173" i="1"/>
  <c r="AR173" i="1"/>
  <c r="AQ174" i="1"/>
  <c r="AR174" i="1"/>
  <c r="AQ175" i="1"/>
  <c r="AR175" i="1"/>
  <c r="AQ176" i="1"/>
  <c r="AR176" i="1"/>
  <c r="AR170" i="1"/>
  <c r="AQ170" i="1"/>
  <c r="AR169" i="1"/>
  <c r="AQ169" i="1"/>
  <c r="AR168" i="1"/>
  <c r="AQ168" i="1"/>
  <c r="AR167" i="1"/>
  <c r="AQ167" i="1"/>
  <c r="AR166" i="1"/>
  <c r="AQ166" i="1"/>
  <c r="AR165" i="1"/>
  <c r="AQ165" i="1"/>
  <c r="AS170" i="1" l="1"/>
  <c r="AV170" i="1"/>
  <c r="J111" i="3" s="1"/>
  <c r="AW192" i="1"/>
  <c r="E114" i="7" s="1"/>
  <c r="K28" i="3"/>
  <c r="AS177" i="1"/>
  <c r="AS183" i="1"/>
  <c r="AS184" i="1"/>
  <c r="AS182" i="1"/>
  <c r="AS180" i="1"/>
  <c r="AS178" i="1"/>
  <c r="AS181" i="1"/>
  <c r="AS165" i="1"/>
  <c r="AS169" i="1"/>
  <c r="AS166" i="1"/>
  <c r="AS171" i="1"/>
  <c r="AS179" i="1"/>
  <c r="AS174" i="1"/>
  <c r="AS175" i="1"/>
  <c r="J28" i="3"/>
  <c r="AS167" i="1"/>
  <c r="AS176" i="1"/>
  <c r="AS173" i="1"/>
  <c r="AS168" i="1"/>
  <c r="AS172" i="1"/>
  <c r="AY170" i="1"/>
  <c r="AX170" i="1"/>
  <c r="K111" i="3" s="1"/>
  <c r="E26" i="3"/>
  <c r="D26" i="3"/>
  <c r="C26" i="3"/>
  <c r="E109" i="3"/>
  <c r="D109" i="3"/>
  <c r="C109" i="3"/>
  <c r="AX159" i="1"/>
  <c r="F194" i="7" s="1"/>
  <c r="AY159" i="1"/>
  <c r="G194" i="7" s="1"/>
  <c r="AY158" i="1"/>
  <c r="K26" i="3" s="1"/>
  <c r="AX158" i="1"/>
  <c r="F111" i="7" s="1"/>
  <c r="AV159" i="1"/>
  <c r="D194" i="7" s="1"/>
  <c r="AV158" i="1"/>
  <c r="D111" i="7" s="1"/>
  <c r="AQ158" i="1"/>
  <c r="AR158" i="1"/>
  <c r="AQ159" i="1"/>
  <c r="AR159" i="1"/>
  <c r="AQ160" i="1"/>
  <c r="AR160" i="1"/>
  <c r="AQ161" i="1"/>
  <c r="AR161" i="1"/>
  <c r="AQ162" i="1"/>
  <c r="AR162" i="1"/>
  <c r="AS162" i="1" s="1"/>
  <c r="AQ163" i="1"/>
  <c r="AR163" i="1"/>
  <c r="AQ164" i="1"/>
  <c r="AR164" i="1"/>
  <c r="AQ155" i="1"/>
  <c r="AR155" i="1"/>
  <c r="AQ156" i="1"/>
  <c r="AR156" i="1"/>
  <c r="AQ157" i="1"/>
  <c r="AR157" i="1"/>
  <c r="AW169" i="1" l="1"/>
  <c r="AW168" i="1"/>
  <c r="AW193" i="1"/>
  <c r="E197" i="7" s="1"/>
  <c r="L197" i="7" s="1"/>
  <c r="AW191" i="1"/>
  <c r="AS156" i="1"/>
  <c r="AS158" i="1"/>
  <c r="AS155" i="1"/>
  <c r="AS164" i="1"/>
  <c r="AS160" i="1"/>
  <c r="AS161" i="1"/>
  <c r="AS159" i="1"/>
  <c r="G111" i="7"/>
  <c r="J26" i="3"/>
  <c r="AS157" i="1"/>
  <c r="AS163" i="1"/>
  <c r="AX160" i="1"/>
  <c r="K109" i="3" s="1"/>
  <c r="AY160" i="1"/>
  <c r="AV160" i="1"/>
  <c r="J109" i="3" s="1"/>
  <c r="P25" i="3"/>
  <c r="N25" i="3"/>
  <c r="G25" i="3"/>
  <c r="E25" i="3"/>
  <c r="D25" i="3"/>
  <c r="C25" i="3"/>
  <c r="P108" i="3"/>
  <c r="N108" i="3"/>
  <c r="E108" i="3"/>
  <c r="D108" i="3"/>
  <c r="C108" i="3"/>
  <c r="AY151" i="1"/>
  <c r="G193" i="7" s="1"/>
  <c r="AX151" i="1"/>
  <c r="F193" i="7" s="1"/>
  <c r="AV151" i="1"/>
  <c r="D193" i="7" s="1"/>
  <c r="AY150" i="1"/>
  <c r="G110" i="7" s="1"/>
  <c r="AX150" i="1"/>
  <c r="F110" i="7" s="1"/>
  <c r="AV150" i="1"/>
  <c r="D110" i="7" s="1"/>
  <c r="AW154" i="1"/>
  <c r="AW153" i="1"/>
  <c r="AR154" i="1"/>
  <c r="AQ154" i="1"/>
  <c r="AR153" i="1"/>
  <c r="AQ153" i="1"/>
  <c r="AR152" i="1"/>
  <c r="AQ152" i="1"/>
  <c r="AR151" i="1"/>
  <c r="AQ151" i="1"/>
  <c r="AR150" i="1"/>
  <c r="AQ150" i="1"/>
  <c r="AR149" i="1"/>
  <c r="AQ149" i="1"/>
  <c r="AR148" i="1"/>
  <c r="AQ148" i="1"/>
  <c r="Q312" i="5"/>
  <c r="AW172" i="1" l="1"/>
  <c r="E196" i="7" s="1"/>
  <c r="AW171" i="1"/>
  <c r="E113" i="7" s="1"/>
  <c r="AW170" i="1"/>
  <c r="AW158" i="1"/>
  <c r="AW161" i="1" s="1"/>
  <c r="E111" i="7" s="1"/>
  <c r="AW159" i="1"/>
  <c r="AW162" i="1" s="1"/>
  <c r="E194" i="7" s="1"/>
  <c r="J25" i="3"/>
  <c r="AS149" i="1"/>
  <c r="AS148" i="1"/>
  <c r="K25" i="3"/>
  <c r="AS150" i="1"/>
  <c r="G108" i="3"/>
  <c r="AS152" i="1"/>
  <c r="AS154" i="1"/>
  <c r="AS153" i="1"/>
  <c r="AS151" i="1"/>
  <c r="AY152" i="1"/>
  <c r="AX152" i="1"/>
  <c r="K108" i="3" s="1"/>
  <c r="AV152" i="1"/>
  <c r="J108" i="3" s="1"/>
  <c r="O126" i="10"/>
  <c r="Q126" i="10" s="1"/>
  <c r="Q111" i="10"/>
  <c r="P111" i="10"/>
  <c r="O111" i="10"/>
  <c r="H126" i="10"/>
  <c r="L25" i="3" l="1"/>
  <c r="O25" i="3" s="1"/>
  <c r="Q25" i="3" s="1"/>
  <c r="AW160" i="1"/>
  <c r="AW151" i="1"/>
  <c r="AX154" i="1" s="1"/>
  <c r="E193" i="7" s="1"/>
  <c r="AW150" i="1"/>
  <c r="AX153" i="1" s="1"/>
  <c r="E110" i="7" s="1"/>
  <c r="BW110" i="7" s="1"/>
  <c r="L108" i="3"/>
  <c r="O108" i="3" s="1"/>
  <c r="Q108" i="3" s="1"/>
  <c r="Q122" i="10"/>
  <c r="P122" i="10"/>
  <c r="O122" i="10"/>
  <c r="Q107" i="10"/>
  <c r="P107" i="10"/>
  <c r="O107" i="10"/>
  <c r="H122" i="10"/>
  <c r="G122" i="10"/>
  <c r="F122" i="10"/>
  <c r="H107" i="10"/>
  <c r="G107" i="10"/>
  <c r="F107" i="10"/>
  <c r="Q121" i="10"/>
  <c r="P121" i="10"/>
  <c r="O121" i="10"/>
  <c r="Q106" i="10"/>
  <c r="P106" i="10"/>
  <c r="O106" i="10"/>
  <c r="H121" i="10"/>
  <c r="G121" i="10"/>
  <c r="F121" i="10"/>
  <c r="H106" i="10"/>
  <c r="G106" i="10"/>
  <c r="F106" i="10"/>
  <c r="Q120" i="10"/>
  <c r="P120" i="10"/>
  <c r="O120" i="10"/>
  <c r="Q105" i="10"/>
  <c r="P105" i="10"/>
  <c r="O105" i="10"/>
  <c r="H120" i="10"/>
  <c r="G120" i="10"/>
  <c r="F120" i="10"/>
  <c r="H105" i="10"/>
  <c r="G105" i="10"/>
  <c r="F105" i="10"/>
  <c r="Q119" i="10"/>
  <c r="P119" i="10"/>
  <c r="O119" i="10"/>
  <c r="Q104" i="10"/>
  <c r="P104" i="10"/>
  <c r="O104" i="10"/>
  <c r="H119" i="10"/>
  <c r="G119" i="10"/>
  <c r="F119" i="10"/>
  <c r="H104" i="10"/>
  <c r="G104" i="10"/>
  <c r="F104" i="10"/>
  <c r="Q118" i="10"/>
  <c r="P118" i="10"/>
  <c r="O118" i="10"/>
  <c r="Q103" i="10"/>
  <c r="P103" i="10"/>
  <c r="O103" i="10"/>
  <c r="H118" i="10"/>
  <c r="G118" i="10"/>
  <c r="F118" i="10"/>
  <c r="H103" i="10"/>
  <c r="G103" i="10"/>
  <c r="F103" i="10"/>
  <c r="O32" i="10"/>
  <c r="Q32" i="10" s="1"/>
  <c r="P32" i="10"/>
  <c r="P49" i="10"/>
  <c r="O49" i="10"/>
  <c r="Q49" i="10" s="1"/>
  <c r="O64" i="10"/>
  <c r="P80" i="10"/>
  <c r="O80" i="10"/>
  <c r="Q80" i="10"/>
  <c r="P95" i="10"/>
  <c r="O95" i="10"/>
  <c r="Q95" i="10" s="1"/>
  <c r="H95" i="10"/>
  <c r="G95" i="10"/>
  <c r="F95" i="10"/>
  <c r="G80" i="10"/>
  <c r="H80" i="10" s="1"/>
  <c r="F80" i="10"/>
  <c r="H64" i="10"/>
  <c r="G49" i="10"/>
  <c r="H49" i="10" s="1"/>
  <c r="F49" i="10"/>
  <c r="G32" i="10"/>
  <c r="F32" i="10"/>
  <c r="H32" i="10" s="1"/>
  <c r="G15" i="10"/>
  <c r="F15" i="10"/>
  <c r="H15" i="10" s="1"/>
  <c r="L110" i="7" l="1"/>
  <c r="BQ110" i="7"/>
  <c r="AA110" i="7"/>
  <c r="I110" i="7"/>
  <c r="X110" i="7"/>
  <c r="AG110" i="7"/>
  <c r="AD110" i="7"/>
  <c r="BE110" i="7"/>
  <c r="BH110" i="7"/>
  <c r="U110" i="7"/>
  <c r="AP110" i="7"/>
  <c r="BT110" i="7"/>
  <c r="AM110" i="7"/>
  <c r="CC110" i="7"/>
  <c r="AV110" i="7"/>
  <c r="BB110" i="7"/>
  <c r="BN110" i="7"/>
  <c r="AS110" i="7"/>
  <c r="R110" i="7"/>
  <c r="AJ110" i="7"/>
  <c r="CF110" i="7"/>
  <c r="BZ110" i="7"/>
  <c r="AY110" i="7"/>
  <c r="O110" i="7"/>
  <c r="BK110" i="7"/>
  <c r="CC193" i="7"/>
  <c r="BQ193" i="7"/>
  <c r="BE193" i="7"/>
  <c r="AS193" i="7"/>
  <c r="AG193" i="7"/>
  <c r="U193" i="7"/>
  <c r="I193" i="7"/>
  <c r="CF193" i="7"/>
  <c r="AV193" i="7"/>
  <c r="L193" i="7"/>
  <c r="BZ193" i="7"/>
  <c r="BN193" i="7"/>
  <c r="BB193" i="7"/>
  <c r="AP193" i="7"/>
  <c r="AD193" i="7"/>
  <c r="R193" i="7"/>
  <c r="BT193" i="7"/>
  <c r="AJ193" i="7"/>
  <c r="X193" i="7"/>
  <c r="BW193" i="7"/>
  <c r="BK193" i="7"/>
  <c r="AY193" i="7"/>
  <c r="AY192" i="7" s="1"/>
  <c r="AM193" i="7"/>
  <c r="AA193" i="7"/>
  <c r="O193" i="7"/>
  <c r="BH193" i="7"/>
  <c r="AW152" i="1"/>
  <c r="H79" i="10"/>
  <c r="H94" i="10" l="1"/>
  <c r="H63" i="10"/>
  <c r="H48" i="10"/>
  <c r="H31" i="10"/>
  <c r="P91" i="10"/>
  <c r="O91" i="10"/>
  <c r="Q91" i="10" s="1"/>
  <c r="P90" i="10"/>
  <c r="O90" i="10"/>
  <c r="P60" i="10"/>
  <c r="O60" i="10"/>
  <c r="Q60" i="10" s="1"/>
  <c r="P59" i="10"/>
  <c r="O59" i="10"/>
  <c r="H14" i="10"/>
  <c r="Q90" i="10" l="1"/>
  <c r="Q59" i="10"/>
  <c r="P22" i="3" l="1"/>
  <c r="E23" i="3"/>
  <c r="C23" i="3"/>
  <c r="D23" i="3"/>
  <c r="E22" i="3"/>
  <c r="D22" i="3"/>
  <c r="C22" i="3"/>
  <c r="E21" i="3"/>
  <c r="D21" i="3"/>
  <c r="C21" i="3"/>
  <c r="P105" i="3"/>
  <c r="E106" i="3"/>
  <c r="D106" i="3"/>
  <c r="C106" i="3"/>
  <c r="E105" i="3"/>
  <c r="D105" i="3"/>
  <c r="C105" i="3"/>
  <c r="E104" i="3"/>
  <c r="D104" i="3"/>
  <c r="C104" i="3"/>
  <c r="AV138" i="1"/>
  <c r="AX138" i="1"/>
  <c r="F191" i="7" s="1"/>
  <c r="AY138" i="1"/>
  <c r="G191" i="7" s="1"/>
  <c r="AY137" i="1"/>
  <c r="AX137" i="1"/>
  <c r="AV137" i="1"/>
  <c r="AQ134" i="1"/>
  <c r="AR134" i="1"/>
  <c r="AQ135" i="1"/>
  <c r="AR135" i="1"/>
  <c r="AQ136" i="1"/>
  <c r="AR136" i="1"/>
  <c r="AQ137" i="1"/>
  <c r="AR137" i="1"/>
  <c r="AQ138" i="1"/>
  <c r="AR138" i="1"/>
  <c r="AQ139" i="1"/>
  <c r="AR139" i="1"/>
  <c r="AQ140" i="1"/>
  <c r="AR140" i="1"/>
  <c r="AQ141" i="1"/>
  <c r="AR141" i="1"/>
  <c r="AQ142" i="1"/>
  <c r="AR142" i="1"/>
  <c r="AQ143" i="1"/>
  <c r="AR143" i="1"/>
  <c r="AQ144" i="1"/>
  <c r="AR144" i="1"/>
  <c r="AQ145" i="1"/>
  <c r="AR145" i="1"/>
  <c r="AQ146" i="1"/>
  <c r="AR146" i="1"/>
  <c r="AQ147" i="1"/>
  <c r="AR147" i="1"/>
  <c r="AV113" i="1"/>
  <c r="AY112" i="1"/>
  <c r="K22" i="3" s="1"/>
  <c r="AX112" i="1"/>
  <c r="F107" i="7" s="1"/>
  <c r="AY113" i="1"/>
  <c r="G190" i="7" s="1"/>
  <c r="AX113" i="1"/>
  <c r="F190" i="7" s="1"/>
  <c r="AV112" i="1"/>
  <c r="J22" i="3" s="1"/>
  <c r="AW118" i="1"/>
  <c r="AW117" i="1"/>
  <c r="AQ109" i="1"/>
  <c r="AR109" i="1"/>
  <c r="AQ110" i="1"/>
  <c r="AR110" i="1"/>
  <c r="AQ111" i="1"/>
  <c r="AR111" i="1"/>
  <c r="AQ112" i="1"/>
  <c r="AR112" i="1"/>
  <c r="AQ113" i="1"/>
  <c r="AR113" i="1"/>
  <c r="AQ114" i="1"/>
  <c r="AR114" i="1"/>
  <c r="AQ115" i="1"/>
  <c r="AR115" i="1"/>
  <c r="AQ116" i="1"/>
  <c r="AR116" i="1"/>
  <c r="AQ117" i="1"/>
  <c r="AR117" i="1"/>
  <c r="AQ118" i="1"/>
  <c r="AR118" i="1"/>
  <c r="AQ119" i="1"/>
  <c r="AR119" i="1"/>
  <c r="AQ120" i="1"/>
  <c r="AR120" i="1"/>
  <c r="AQ121" i="1"/>
  <c r="AR121" i="1"/>
  <c r="AQ122" i="1"/>
  <c r="AR122" i="1"/>
  <c r="AQ123" i="1"/>
  <c r="AR123" i="1"/>
  <c r="AQ124" i="1"/>
  <c r="AR124" i="1"/>
  <c r="AQ125" i="1"/>
  <c r="AR125" i="1"/>
  <c r="AQ126" i="1"/>
  <c r="AR126" i="1"/>
  <c r="AQ127" i="1"/>
  <c r="AR127" i="1"/>
  <c r="AQ128" i="1"/>
  <c r="AR128" i="1"/>
  <c r="AQ129" i="1"/>
  <c r="AR129" i="1"/>
  <c r="AQ130" i="1"/>
  <c r="AR130" i="1"/>
  <c r="AQ131" i="1"/>
  <c r="AR131" i="1"/>
  <c r="AQ132" i="1"/>
  <c r="AR132" i="1"/>
  <c r="AQ133" i="1"/>
  <c r="AR133" i="1"/>
  <c r="AY105" i="1"/>
  <c r="G189" i="7" s="1"/>
  <c r="AX105" i="1"/>
  <c r="AY104" i="1"/>
  <c r="AX104" i="1"/>
  <c r="F106" i="7" s="1"/>
  <c r="AV105" i="1"/>
  <c r="D189" i="7" s="1"/>
  <c r="AV104" i="1"/>
  <c r="J21" i="3" s="1"/>
  <c r="BA104" i="1"/>
  <c r="BA103" i="1"/>
  <c r="AQ102" i="1"/>
  <c r="AR102" i="1"/>
  <c r="AQ103" i="1"/>
  <c r="AR103" i="1"/>
  <c r="AQ104" i="1"/>
  <c r="AR104" i="1"/>
  <c r="AQ105" i="1"/>
  <c r="AR105" i="1"/>
  <c r="AQ106" i="1"/>
  <c r="AR106" i="1"/>
  <c r="AQ107" i="1"/>
  <c r="AR107" i="1"/>
  <c r="AQ108" i="1"/>
  <c r="AR108" i="1"/>
  <c r="F108" i="7" l="1"/>
  <c r="AX139" i="1"/>
  <c r="K106" i="3" s="1"/>
  <c r="G108" i="7"/>
  <c r="AY139" i="1"/>
  <c r="J23" i="3"/>
  <c r="AV139" i="1"/>
  <c r="J106" i="3" s="1"/>
  <c r="AY106" i="1"/>
  <c r="AS132" i="1"/>
  <c r="AS130" i="1"/>
  <c r="AS126" i="1"/>
  <c r="AS116" i="1"/>
  <c r="AS114" i="1"/>
  <c r="D107" i="7"/>
  <c r="D106" i="7"/>
  <c r="AS105" i="1"/>
  <c r="AS140" i="1"/>
  <c r="K23" i="3"/>
  <c r="D108" i="7"/>
  <c r="AX106" i="1"/>
  <c r="K104" i="3" s="1"/>
  <c r="AV114" i="1"/>
  <c r="J105" i="3" s="1"/>
  <c r="AS137" i="1"/>
  <c r="G106" i="7"/>
  <c r="AS120" i="1"/>
  <c r="G107" i="7"/>
  <c r="AS107" i="1"/>
  <c r="AS103" i="1"/>
  <c r="AS128" i="1"/>
  <c r="AS124" i="1"/>
  <c r="AS115" i="1"/>
  <c r="AS113" i="1"/>
  <c r="AS111" i="1"/>
  <c r="AS109" i="1"/>
  <c r="AS144" i="1"/>
  <c r="AS142" i="1"/>
  <c r="AS136" i="1"/>
  <c r="AS134" i="1"/>
  <c r="AS108" i="1"/>
  <c r="AS106" i="1"/>
  <c r="AS104" i="1"/>
  <c r="AS102" i="1"/>
  <c r="AS131" i="1"/>
  <c r="AS129" i="1"/>
  <c r="AS127" i="1"/>
  <c r="AS125" i="1"/>
  <c r="AS112" i="1"/>
  <c r="AS147" i="1"/>
  <c r="AS145" i="1"/>
  <c r="AS143" i="1"/>
  <c r="AS141" i="1"/>
  <c r="AS135" i="1"/>
  <c r="F189" i="7"/>
  <c r="AS122" i="1"/>
  <c r="AS123" i="1"/>
  <c r="AS121" i="1"/>
  <c r="AS118" i="1"/>
  <c r="AX114" i="1"/>
  <c r="K105" i="3" s="1"/>
  <c r="K21" i="3"/>
  <c r="D190" i="7"/>
  <c r="D191" i="7"/>
  <c r="AS133" i="1"/>
  <c r="AS119" i="1"/>
  <c r="AS117" i="1"/>
  <c r="AS110" i="1"/>
  <c r="AY114" i="1"/>
  <c r="AS146" i="1"/>
  <c r="AS139" i="1"/>
  <c r="AS138" i="1"/>
  <c r="AV106" i="1"/>
  <c r="J104" i="3" s="1"/>
  <c r="H78" i="3"/>
  <c r="AW104" i="1" l="1"/>
  <c r="BB103" i="1" s="1"/>
  <c r="E106" i="7" s="1"/>
  <c r="AW105" i="1"/>
  <c r="BB104" i="1" s="1"/>
  <c r="E189" i="7" s="1"/>
  <c r="AW138" i="1"/>
  <c r="AW141" i="1" s="1"/>
  <c r="E191" i="7" s="1"/>
  <c r="AW113" i="1"/>
  <c r="AX118" i="1" s="1"/>
  <c r="E190" i="7" s="1"/>
  <c r="AW137" i="1"/>
  <c r="AW112" i="1"/>
  <c r="AX117" i="1" s="1"/>
  <c r="E107" i="7" s="1"/>
  <c r="AY65" i="1"/>
  <c r="G186" i="7"/>
  <c r="G181" i="7"/>
  <c r="F186" i="7"/>
  <c r="F181" i="7"/>
  <c r="D186" i="7"/>
  <c r="D181" i="7"/>
  <c r="AW139" i="1" l="1"/>
  <c r="AW114" i="1"/>
  <c r="AW106" i="1"/>
  <c r="AW140" i="1"/>
  <c r="E108" i="7" s="1"/>
  <c r="E18" i="3"/>
  <c r="D18" i="3"/>
  <c r="C18" i="3"/>
  <c r="H102" i="3"/>
  <c r="H95" i="3"/>
  <c r="E101" i="3"/>
  <c r="D101" i="3"/>
  <c r="C101" i="3"/>
  <c r="AY86" i="1"/>
  <c r="AX86" i="1"/>
  <c r="F103" i="7" s="1"/>
  <c r="AV86" i="1"/>
  <c r="G101" i="3" l="1"/>
  <c r="K18" i="3"/>
  <c r="G103" i="7"/>
  <c r="J18" i="3"/>
  <c r="D103" i="7"/>
  <c r="P17" i="3"/>
  <c r="P13" i="3"/>
  <c r="E17" i="3"/>
  <c r="D17" i="3"/>
  <c r="N17" i="3" s="1"/>
  <c r="C17" i="3"/>
  <c r="G19" i="3" s="1"/>
  <c r="I19" i="3" s="1"/>
  <c r="E16" i="3"/>
  <c r="D16" i="3"/>
  <c r="C16" i="3"/>
  <c r="E15" i="3"/>
  <c r="D15" i="3"/>
  <c r="C15" i="3"/>
  <c r="E14" i="3"/>
  <c r="D14" i="3"/>
  <c r="C14" i="3"/>
  <c r="P100" i="3"/>
  <c r="E100" i="3"/>
  <c r="D100" i="3"/>
  <c r="N100" i="3" s="1"/>
  <c r="C100" i="3"/>
  <c r="E99" i="3"/>
  <c r="D99" i="3"/>
  <c r="C99" i="3"/>
  <c r="E98" i="3"/>
  <c r="D98" i="3"/>
  <c r="C98" i="3"/>
  <c r="AY76" i="1"/>
  <c r="G185" i="7" s="1"/>
  <c r="AX76" i="1"/>
  <c r="F185" i="7" s="1"/>
  <c r="AV76" i="1"/>
  <c r="D185" i="7" s="1"/>
  <c r="AY75" i="1"/>
  <c r="G102" i="7" s="1"/>
  <c r="AX75" i="1"/>
  <c r="F102" i="7" s="1"/>
  <c r="AV75" i="1"/>
  <c r="BA53" i="1"/>
  <c r="BA52" i="1"/>
  <c r="AY46" i="1"/>
  <c r="G99" i="7" s="1"/>
  <c r="AX46" i="1"/>
  <c r="F99" i="7" s="1"/>
  <c r="AV46" i="1"/>
  <c r="G184" i="7"/>
  <c r="AY64" i="1"/>
  <c r="G101" i="7" s="1"/>
  <c r="AX65" i="1"/>
  <c r="F184" i="7" s="1"/>
  <c r="AX64" i="1"/>
  <c r="F101" i="7" s="1"/>
  <c r="AV65" i="1"/>
  <c r="D184" i="7" s="1"/>
  <c r="AV64" i="1"/>
  <c r="AV54" i="1"/>
  <c r="D183" i="7" s="1"/>
  <c r="AX54" i="1"/>
  <c r="F183" i="7" s="1"/>
  <c r="AY54" i="1"/>
  <c r="G183" i="7" s="1"/>
  <c r="AY53" i="1"/>
  <c r="G100" i="7" s="1"/>
  <c r="AX53" i="1"/>
  <c r="F100" i="7" s="1"/>
  <c r="AV53" i="1"/>
  <c r="AW51" i="1"/>
  <c r="AR55" i="1"/>
  <c r="AQ55" i="1"/>
  <c r="AX47" i="1"/>
  <c r="F182" i="7" s="1"/>
  <c r="AV47" i="1"/>
  <c r="D182" i="7" s="1"/>
  <c r="AY40" i="1"/>
  <c r="G98" i="7" s="1"/>
  <c r="AX40" i="1"/>
  <c r="F98" i="7" s="1"/>
  <c r="AV40" i="1"/>
  <c r="Q178" i="5"/>
  <c r="G102" i="3" l="1"/>
  <c r="I102" i="3" s="1"/>
  <c r="L18" i="3"/>
  <c r="D102" i="7"/>
  <c r="J17" i="3"/>
  <c r="D101" i="7"/>
  <c r="J16" i="3"/>
  <c r="D100" i="7"/>
  <c r="J15" i="3"/>
  <c r="D99" i="7"/>
  <c r="J14" i="3"/>
  <c r="AS55" i="1"/>
  <c r="AV55" i="1"/>
  <c r="AX55" i="1"/>
  <c r="K98" i="3" s="1"/>
  <c r="AY55" i="1"/>
  <c r="K15" i="3" s="1"/>
  <c r="D98" i="7"/>
  <c r="AY47" i="1"/>
  <c r="G182" i="7" s="1"/>
  <c r="AY31" i="1"/>
  <c r="J98" i="3" l="1"/>
  <c r="E97" i="3"/>
  <c r="D97" i="3"/>
  <c r="C97" i="3"/>
  <c r="C13" i="3"/>
  <c r="P96" i="3" l="1"/>
  <c r="E96" i="3"/>
  <c r="D96" i="3"/>
  <c r="N96" i="3" s="1"/>
  <c r="C96" i="3"/>
  <c r="K13" i="3"/>
  <c r="J13" i="3"/>
  <c r="AV30" i="1"/>
  <c r="BA40" i="1"/>
  <c r="BA39" i="1"/>
  <c r="AW38" i="1"/>
  <c r="G94" i="3" l="1"/>
  <c r="G95" i="3"/>
  <c r="I95" i="3" s="1"/>
  <c r="AV42" i="1"/>
  <c r="AX42" i="1"/>
  <c r="AY42" i="1"/>
  <c r="E13" i="3"/>
  <c r="D13" i="3"/>
  <c r="N13" i="3" l="1"/>
  <c r="G11" i="3"/>
  <c r="G12" i="3"/>
  <c r="K96" i="3"/>
  <c r="J96" i="3"/>
  <c r="AV6" i="1"/>
  <c r="J8" i="3" s="1"/>
  <c r="C49" i="3"/>
  <c r="D49" i="3"/>
  <c r="E49" i="3"/>
  <c r="C91" i="3"/>
  <c r="D91" i="3"/>
  <c r="E91" i="3"/>
  <c r="C92" i="3"/>
  <c r="D92" i="3"/>
  <c r="N92" i="3" s="1"/>
  <c r="E92" i="3"/>
  <c r="AY6" i="1"/>
  <c r="AV7" i="1"/>
  <c r="J20" i="3"/>
  <c r="C9" i="3"/>
  <c r="E9" i="3"/>
  <c r="D9" i="3"/>
  <c r="N9" i="3" s="1"/>
  <c r="E8" i="3"/>
  <c r="D8" i="3"/>
  <c r="C8" i="3"/>
  <c r="G93" i="3" l="1"/>
  <c r="G8" i="3"/>
  <c r="G92" i="3"/>
  <c r="G91" i="3"/>
  <c r="G18" i="3"/>
  <c r="G9" i="3"/>
  <c r="G10" i="3"/>
  <c r="AY7" i="1"/>
  <c r="AX7" i="1"/>
  <c r="AX6" i="1"/>
  <c r="AY30" i="1"/>
  <c r="AX30" i="1"/>
  <c r="AX31" i="1"/>
  <c r="AV31" i="1"/>
  <c r="M37" i="6" l="1"/>
  <c r="I36" i="6"/>
  <c r="P36" i="6"/>
  <c r="B239" i="7" l="1"/>
  <c r="B238" i="7"/>
  <c r="B215" i="7"/>
  <c r="B216" i="7"/>
  <c r="B217" i="7"/>
  <c r="B218" i="7"/>
  <c r="B219" i="7"/>
  <c r="B220" i="7"/>
  <c r="B221" i="7"/>
  <c r="B222" i="7"/>
  <c r="B223" i="7"/>
  <c r="B224" i="7"/>
  <c r="B225" i="7"/>
  <c r="B226" i="7"/>
  <c r="B227" i="7"/>
  <c r="B228" i="7"/>
  <c r="B229" i="7"/>
  <c r="B230" i="7"/>
  <c r="B231" i="7"/>
  <c r="B232" i="7"/>
  <c r="B233" i="7"/>
  <c r="B234" i="7"/>
  <c r="B235" i="7"/>
  <c r="B236" i="7"/>
  <c r="B237" i="7"/>
  <c r="B214" i="7"/>
  <c r="B156" i="7"/>
  <c r="B153" i="7"/>
  <c r="B154" i="7"/>
  <c r="B155" i="7"/>
  <c r="B149" i="7"/>
  <c r="B150" i="7"/>
  <c r="B151" i="7"/>
  <c r="B152" i="7"/>
  <c r="B144" i="7"/>
  <c r="B145" i="7"/>
  <c r="B146" i="7"/>
  <c r="B147" i="7"/>
  <c r="B148" i="7"/>
  <c r="B134" i="7"/>
  <c r="B135" i="7"/>
  <c r="B136" i="7"/>
  <c r="B137" i="7"/>
  <c r="B138" i="7"/>
  <c r="B139" i="7"/>
  <c r="B140" i="7"/>
  <c r="B141" i="7"/>
  <c r="B142" i="7"/>
  <c r="B143" i="7"/>
  <c r="B132" i="7"/>
  <c r="B133" i="7"/>
  <c r="H13" i="3" l="1"/>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10" i="3"/>
  <c r="H11" i="3"/>
  <c r="H12" i="3"/>
  <c r="H8" i="3"/>
  <c r="H91" i="3" s="1"/>
  <c r="I91" i="3" s="1"/>
  <c r="B14" i="9" l="1"/>
  <c r="B29" i="9"/>
  <c r="B30" i="9"/>
  <c r="B31" i="9"/>
  <c r="B32" i="9"/>
  <c r="B33" i="9"/>
  <c r="B34" i="9"/>
  <c r="B23" i="9"/>
  <c r="B24" i="9"/>
  <c r="B26" i="9"/>
  <c r="B9" i="9"/>
  <c r="B10" i="9"/>
  <c r="B11" i="9"/>
  <c r="B12" i="9"/>
  <c r="B13" i="9"/>
  <c r="B15" i="9"/>
  <c r="B16" i="9"/>
  <c r="B27" i="9"/>
  <c r="B28" i="9"/>
  <c r="B20" i="9"/>
  <c r="B21" i="9"/>
  <c r="B22" i="9"/>
  <c r="B19" i="9"/>
  <c r="B18" i="9"/>
  <c r="B17" i="9"/>
  <c r="E52" i="7"/>
  <c r="E53" i="7"/>
  <c r="E54" i="7"/>
  <c r="E55" i="7"/>
  <c r="E58" i="7"/>
  <c r="E59" i="7"/>
  <c r="E61" i="7"/>
  <c r="E62" i="7"/>
  <c r="E65" i="7"/>
  <c r="E67" i="7"/>
  <c r="E68" i="7"/>
  <c r="E69" i="7"/>
  <c r="E70" i="7"/>
  <c r="D52" i="7"/>
  <c r="D53" i="7"/>
  <c r="D54" i="7"/>
  <c r="D55" i="7"/>
  <c r="D58" i="7"/>
  <c r="D59" i="7"/>
  <c r="D61" i="7"/>
  <c r="D62" i="7"/>
  <c r="D65" i="7"/>
  <c r="D67" i="7"/>
  <c r="D68" i="7"/>
  <c r="D69" i="7"/>
  <c r="D70" i="7"/>
  <c r="AX572" i="1"/>
  <c r="K150" i="3" s="1"/>
  <c r="AV572" i="1"/>
  <c r="E150" i="3"/>
  <c r="D150" i="3"/>
  <c r="C150" i="3"/>
  <c r="E148" i="3"/>
  <c r="N148" i="3" s="1"/>
  <c r="D148" i="3"/>
  <c r="C148" i="3"/>
  <c r="E147" i="3"/>
  <c r="D147" i="3"/>
  <c r="N147" i="3" s="1"/>
  <c r="C147" i="3"/>
  <c r="E144" i="3"/>
  <c r="D144" i="3"/>
  <c r="C144" i="3"/>
  <c r="N144" i="3" s="1"/>
  <c r="E141" i="3"/>
  <c r="D141" i="3"/>
  <c r="C141" i="3"/>
  <c r="E140" i="3"/>
  <c r="D140" i="3"/>
  <c r="N140" i="3" s="1"/>
  <c r="C140" i="3"/>
  <c r="P67" i="3"/>
  <c r="P65" i="3"/>
  <c r="P64" i="3"/>
  <c r="P61" i="3"/>
  <c r="P57" i="3"/>
  <c r="E67" i="3"/>
  <c r="D67" i="3"/>
  <c r="C67" i="3"/>
  <c r="C64" i="3"/>
  <c r="AY572" i="1"/>
  <c r="AY571" i="1"/>
  <c r="AX571" i="1"/>
  <c r="AW571" i="1"/>
  <c r="AV571" i="1"/>
  <c r="BA574" i="1"/>
  <c r="BA573" i="1"/>
  <c r="AY559" i="1"/>
  <c r="G233" i="7" s="1"/>
  <c r="AX559" i="1"/>
  <c r="F233" i="7" s="1"/>
  <c r="AV559" i="1"/>
  <c r="D233" i="7" s="1"/>
  <c r="AY558" i="1"/>
  <c r="G150" i="7" s="1"/>
  <c r="AX558" i="1"/>
  <c r="F150" i="7" s="1"/>
  <c r="AV558" i="1"/>
  <c r="J65" i="3" s="1"/>
  <c r="BA561" i="1"/>
  <c r="BA560" i="1"/>
  <c r="AY541" i="1"/>
  <c r="AX541" i="1"/>
  <c r="F232" i="7" s="1"/>
  <c r="AV541" i="1"/>
  <c r="D232" i="7" s="1"/>
  <c r="AX540" i="1"/>
  <c r="F149" i="7" s="1"/>
  <c r="AY540" i="1"/>
  <c r="G149" i="7" s="1"/>
  <c r="AV540" i="1"/>
  <c r="J64" i="3" s="1"/>
  <c r="BA543" i="1"/>
  <c r="BA542" i="1"/>
  <c r="AX527" i="1"/>
  <c r="F229" i="7" s="1"/>
  <c r="AV527" i="1"/>
  <c r="D229" i="7" s="1"/>
  <c r="AY526" i="1"/>
  <c r="G146" i="7" s="1"/>
  <c r="AX526" i="1"/>
  <c r="F146" i="7" s="1"/>
  <c r="AV526" i="1"/>
  <c r="J61" i="3" s="1"/>
  <c r="AY527" i="1"/>
  <c r="G229" i="7" s="1"/>
  <c r="BA529" i="1"/>
  <c r="BA528" i="1"/>
  <c r="AY502" i="1"/>
  <c r="G226" i="7" s="1"/>
  <c r="AX502" i="1"/>
  <c r="F226" i="7" s="1"/>
  <c r="AV502" i="1"/>
  <c r="D226" i="7" s="1"/>
  <c r="AY501" i="1"/>
  <c r="G143" i="7" s="1"/>
  <c r="AX501" i="1"/>
  <c r="F143" i="7" s="1"/>
  <c r="AV501" i="1"/>
  <c r="J58" i="3" s="1"/>
  <c r="AY490" i="1"/>
  <c r="G225" i="7" s="1"/>
  <c r="AY489" i="1"/>
  <c r="G142" i="7" s="1"/>
  <c r="AX490" i="1"/>
  <c r="F225" i="7" s="1"/>
  <c r="AX489" i="1"/>
  <c r="F142" i="7" s="1"/>
  <c r="AV490" i="1"/>
  <c r="AV489" i="1"/>
  <c r="J57" i="3" s="1"/>
  <c r="P150" i="3"/>
  <c r="AQ579" i="1"/>
  <c r="AR579" i="1"/>
  <c r="AQ580" i="1"/>
  <c r="AR580" i="1"/>
  <c r="AQ573" i="1"/>
  <c r="AR573" i="1"/>
  <c r="AQ574" i="1"/>
  <c r="AR574" i="1"/>
  <c r="AQ575" i="1"/>
  <c r="AR575" i="1"/>
  <c r="AQ576" i="1"/>
  <c r="AR576" i="1"/>
  <c r="AQ577" i="1"/>
  <c r="AR577" i="1"/>
  <c r="AQ578" i="1"/>
  <c r="AR578" i="1"/>
  <c r="BA504" i="1"/>
  <c r="BA503" i="1"/>
  <c r="AQ540" i="1"/>
  <c r="AR540" i="1"/>
  <c r="AQ541" i="1"/>
  <c r="AR541" i="1"/>
  <c r="AR539" i="1"/>
  <c r="AQ539" i="1"/>
  <c r="AR538" i="1"/>
  <c r="AQ538" i="1"/>
  <c r="BA492" i="1"/>
  <c r="BA491" i="1"/>
  <c r="E65" i="3"/>
  <c r="N65" i="3" s="1"/>
  <c r="D65" i="3"/>
  <c r="C65" i="3"/>
  <c r="E64" i="3"/>
  <c r="D64" i="3"/>
  <c r="N64" i="3" s="1"/>
  <c r="E61" i="3"/>
  <c r="D61" i="3"/>
  <c r="C61" i="3"/>
  <c r="N61" i="3" s="1"/>
  <c r="E58" i="3"/>
  <c r="D58" i="3"/>
  <c r="C58" i="3"/>
  <c r="E57" i="3"/>
  <c r="D57" i="3"/>
  <c r="N57" i="3" s="1"/>
  <c r="C57" i="3"/>
  <c r="P148" i="3"/>
  <c r="P147" i="3"/>
  <c r="P144" i="3"/>
  <c r="P140" i="3"/>
  <c r="AQ559" i="1"/>
  <c r="AR559" i="1"/>
  <c r="AQ560" i="1"/>
  <c r="AR560" i="1"/>
  <c r="AQ561" i="1"/>
  <c r="AR561" i="1"/>
  <c r="AQ562" i="1"/>
  <c r="AR562" i="1"/>
  <c r="AQ563" i="1"/>
  <c r="AR563" i="1"/>
  <c r="AQ564" i="1"/>
  <c r="AR564" i="1"/>
  <c r="AQ565" i="1"/>
  <c r="AR565" i="1"/>
  <c r="AQ566" i="1"/>
  <c r="AR566" i="1"/>
  <c r="AQ567" i="1"/>
  <c r="AR567" i="1"/>
  <c r="AQ568" i="1"/>
  <c r="AR568" i="1"/>
  <c r="AQ569" i="1"/>
  <c r="AR569" i="1"/>
  <c r="AQ570" i="1"/>
  <c r="AR570" i="1"/>
  <c r="AQ571" i="1"/>
  <c r="AR571" i="1"/>
  <c r="AQ572" i="1"/>
  <c r="AR572" i="1"/>
  <c r="AQ556" i="1"/>
  <c r="AR556" i="1"/>
  <c r="AQ557" i="1"/>
  <c r="AR557" i="1"/>
  <c r="AQ558" i="1"/>
  <c r="AR558" i="1"/>
  <c r="AQ555" i="1"/>
  <c r="AR555" i="1"/>
  <c r="AQ553" i="1"/>
  <c r="AR553" i="1"/>
  <c r="AQ554" i="1"/>
  <c r="AR554" i="1"/>
  <c r="AR552" i="1"/>
  <c r="AQ552" i="1"/>
  <c r="AQ543" i="1"/>
  <c r="AR543" i="1"/>
  <c r="AQ544" i="1"/>
  <c r="AR544" i="1"/>
  <c r="AQ545" i="1"/>
  <c r="AR545" i="1"/>
  <c r="AQ546" i="1"/>
  <c r="AR546" i="1"/>
  <c r="AQ547" i="1"/>
  <c r="AR547" i="1"/>
  <c r="AQ548" i="1"/>
  <c r="AR548" i="1"/>
  <c r="AQ549" i="1"/>
  <c r="AR549" i="1"/>
  <c r="AQ550" i="1"/>
  <c r="AR550" i="1"/>
  <c r="AQ551" i="1"/>
  <c r="AR551" i="1"/>
  <c r="AR542" i="1"/>
  <c r="AQ542" i="1"/>
  <c r="AQ529" i="1"/>
  <c r="AR529" i="1"/>
  <c r="AQ530" i="1"/>
  <c r="AR530" i="1"/>
  <c r="AQ531" i="1"/>
  <c r="AR531" i="1"/>
  <c r="AQ532" i="1"/>
  <c r="AR532" i="1"/>
  <c r="AQ533" i="1"/>
  <c r="AR533" i="1"/>
  <c r="AQ534" i="1"/>
  <c r="AR534" i="1"/>
  <c r="AQ535" i="1"/>
  <c r="AR535" i="1"/>
  <c r="AQ536" i="1"/>
  <c r="AR536" i="1"/>
  <c r="AQ537" i="1"/>
  <c r="AR537" i="1"/>
  <c r="AR528" i="1"/>
  <c r="AQ528" i="1"/>
  <c r="AR527" i="1"/>
  <c r="AR526" i="1"/>
  <c r="AR525" i="1"/>
  <c r="AR524" i="1"/>
  <c r="AR523" i="1"/>
  <c r="AR522" i="1"/>
  <c r="AR521" i="1"/>
  <c r="AR520" i="1"/>
  <c r="AR519" i="1"/>
  <c r="AR518" i="1"/>
  <c r="AR517" i="1"/>
  <c r="AR516" i="1"/>
  <c r="AQ527" i="1"/>
  <c r="AQ526" i="1"/>
  <c r="AQ525" i="1"/>
  <c r="AQ524" i="1"/>
  <c r="AQ523" i="1"/>
  <c r="AQ522" i="1"/>
  <c r="AQ521" i="1"/>
  <c r="AQ520" i="1"/>
  <c r="AQ519" i="1"/>
  <c r="AQ518" i="1"/>
  <c r="AQ517" i="1"/>
  <c r="AQ516" i="1"/>
  <c r="AQ491" i="1"/>
  <c r="AR491" i="1"/>
  <c r="AQ492" i="1"/>
  <c r="AR492" i="1"/>
  <c r="AQ493" i="1"/>
  <c r="AR493" i="1"/>
  <c r="AQ494" i="1"/>
  <c r="AR494" i="1"/>
  <c r="AQ495" i="1"/>
  <c r="AR495" i="1"/>
  <c r="AQ496" i="1"/>
  <c r="AR496" i="1"/>
  <c r="AQ497" i="1"/>
  <c r="AR497" i="1"/>
  <c r="AQ498" i="1"/>
  <c r="AR498" i="1"/>
  <c r="AQ499" i="1"/>
  <c r="AR499" i="1"/>
  <c r="AQ500" i="1"/>
  <c r="AR500" i="1"/>
  <c r="AQ501" i="1"/>
  <c r="AR501" i="1"/>
  <c r="AQ502" i="1"/>
  <c r="AR502" i="1"/>
  <c r="AQ503" i="1"/>
  <c r="AR503" i="1"/>
  <c r="AQ504" i="1"/>
  <c r="AR504" i="1"/>
  <c r="AQ505" i="1"/>
  <c r="AR505" i="1"/>
  <c r="AQ506" i="1"/>
  <c r="AR506" i="1"/>
  <c r="AQ507" i="1"/>
  <c r="AR507" i="1"/>
  <c r="AQ508" i="1"/>
  <c r="AR508" i="1"/>
  <c r="AQ509" i="1"/>
  <c r="AR509" i="1"/>
  <c r="AQ510" i="1"/>
  <c r="AR510" i="1"/>
  <c r="AQ511" i="1"/>
  <c r="AR511" i="1"/>
  <c r="AQ512" i="1"/>
  <c r="AR512" i="1"/>
  <c r="AQ513" i="1"/>
  <c r="AR513" i="1"/>
  <c r="AQ514" i="1"/>
  <c r="AR514" i="1"/>
  <c r="AQ515" i="1"/>
  <c r="AR515" i="1"/>
  <c r="AR490" i="1"/>
  <c r="AQ490" i="1"/>
  <c r="AV573" i="1" l="1"/>
  <c r="J150" i="3" s="1"/>
  <c r="L150" i="3" s="1"/>
  <c r="B25" i="9"/>
  <c r="AY573" i="1"/>
  <c r="AX491" i="1"/>
  <c r="K140" i="3" s="1"/>
  <c r="G67" i="3"/>
  <c r="G144" i="3"/>
  <c r="G57" i="3"/>
  <c r="G58" i="3"/>
  <c r="G65" i="3"/>
  <c r="G140" i="3"/>
  <c r="G141" i="3"/>
  <c r="G147" i="3"/>
  <c r="G148" i="3"/>
  <c r="G150" i="3"/>
  <c r="G61" i="3"/>
  <c r="N150" i="3"/>
  <c r="N67" i="3"/>
  <c r="G64" i="3"/>
  <c r="D150" i="7"/>
  <c r="D64" i="7" s="1"/>
  <c r="AX573" i="1"/>
  <c r="AS576" i="1"/>
  <c r="AS580" i="1"/>
  <c r="AV491" i="1"/>
  <c r="J140" i="3" s="1"/>
  <c r="K61" i="3"/>
  <c r="L61" i="3" s="1"/>
  <c r="D142" i="7"/>
  <c r="D146" i="7"/>
  <c r="D60" i="7" s="1"/>
  <c r="K57" i="3"/>
  <c r="L57" i="3" s="1"/>
  <c r="AS575" i="1"/>
  <c r="AS573" i="1"/>
  <c r="AS579" i="1"/>
  <c r="D149" i="7"/>
  <c r="D63" i="7" s="1"/>
  <c r="D225" i="7"/>
  <c r="D235" i="7"/>
  <c r="D66" i="7" s="1"/>
  <c r="D143" i="7"/>
  <c r="D57" i="7" s="1"/>
  <c r="AS577" i="1"/>
  <c r="AS574" i="1"/>
  <c r="AY542" i="1"/>
  <c r="AV542" i="1"/>
  <c r="J147" i="3" s="1"/>
  <c r="AY560" i="1"/>
  <c r="K58" i="3"/>
  <c r="L58" i="3" s="1"/>
  <c r="K64" i="3"/>
  <c r="L64" i="3" s="1"/>
  <c r="F235" i="7"/>
  <c r="AS540" i="1"/>
  <c r="K65" i="3"/>
  <c r="L65" i="3" s="1"/>
  <c r="G232" i="7"/>
  <c r="G235" i="7"/>
  <c r="BB573" i="1"/>
  <c r="AX560" i="1"/>
  <c r="K148" i="3" s="1"/>
  <c r="AV560" i="1"/>
  <c r="J148" i="3" s="1"/>
  <c r="AX542" i="1"/>
  <c r="K147" i="3" s="1"/>
  <c r="AX528" i="1"/>
  <c r="K144" i="3" s="1"/>
  <c r="AY528" i="1"/>
  <c r="AV528" i="1"/>
  <c r="J144" i="3" s="1"/>
  <c r="AX503" i="1"/>
  <c r="K141" i="3" s="1"/>
  <c r="AY503" i="1"/>
  <c r="AV503" i="1"/>
  <c r="J141" i="3" s="1"/>
  <c r="AY491" i="1"/>
  <c r="AS578" i="1"/>
  <c r="AS562" i="1"/>
  <c r="AS571" i="1"/>
  <c r="AS539" i="1"/>
  <c r="AS570" i="1"/>
  <c r="AS560" i="1"/>
  <c r="AS567" i="1"/>
  <c r="AS563" i="1"/>
  <c r="AS559" i="1"/>
  <c r="AS541" i="1"/>
  <c r="AS538" i="1"/>
  <c r="AS532" i="1"/>
  <c r="AS530" i="1"/>
  <c r="AS503" i="1"/>
  <c r="AS515" i="1"/>
  <c r="AS536" i="1"/>
  <c r="AS566" i="1"/>
  <c r="AS550" i="1"/>
  <c r="AS548" i="1"/>
  <c r="AT548" i="1" s="1"/>
  <c r="AS546" i="1"/>
  <c r="AS501" i="1"/>
  <c r="AS499" i="1"/>
  <c r="AS497" i="1"/>
  <c r="AS495" i="1"/>
  <c r="AS493" i="1"/>
  <c r="AS491" i="1"/>
  <c r="AS513" i="1"/>
  <c r="AS511" i="1"/>
  <c r="AS509" i="1"/>
  <c r="AS507" i="1"/>
  <c r="AS505" i="1"/>
  <c r="AS535" i="1"/>
  <c r="AS533" i="1"/>
  <c r="AS544" i="1"/>
  <c r="AS553" i="1"/>
  <c r="AT553" i="1" s="1"/>
  <c r="AS558" i="1"/>
  <c r="AS556" i="1"/>
  <c r="AS568" i="1"/>
  <c r="AS565" i="1"/>
  <c r="AS498" i="1"/>
  <c r="AS496" i="1"/>
  <c r="AW490" i="1" s="1"/>
  <c r="AS494" i="1"/>
  <c r="AS492" i="1"/>
  <c r="AS534" i="1"/>
  <c r="AS551" i="1"/>
  <c r="AS549" i="1"/>
  <c r="AS547" i="1"/>
  <c r="AS555" i="1"/>
  <c r="AS557" i="1"/>
  <c r="AS572" i="1"/>
  <c r="AS569" i="1"/>
  <c r="AS564" i="1"/>
  <c r="AS561" i="1"/>
  <c r="AS552" i="1"/>
  <c r="AS545" i="1"/>
  <c r="AS543" i="1"/>
  <c r="AS554" i="1"/>
  <c r="AS537" i="1"/>
  <c r="AS542" i="1"/>
  <c r="AS531" i="1"/>
  <c r="AS529" i="1"/>
  <c r="AS514" i="1"/>
  <c r="AS512" i="1"/>
  <c r="AS510" i="1"/>
  <c r="AS508" i="1"/>
  <c r="AS506" i="1"/>
  <c r="AS504" i="1"/>
  <c r="AS523" i="1"/>
  <c r="AS516" i="1"/>
  <c r="AS520" i="1"/>
  <c r="AS524" i="1"/>
  <c r="AS528" i="1"/>
  <c r="AS502" i="1"/>
  <c r="AS500" i="1"/>
  <c r="AS517" i="1"/>
  <c r="AS521" i="1"/>
  <c r="AS525" i="1"/>
  <c r="AT525" i="1" s="1"/>
  <c r="AS518" i="1"/>
  <c r="AS522" i="1"/>
  <c r="AS526" i="1"/>
  <c r="AT526" i="1" s="1"/>
  <c r="AS519" i="1"/>
  <c r="AS527" i="1"/>
  <c r="AT527" i="1" s="1"/>
  <c r="AS490" i="1"/>
  <c r="AY471" i="1"/>
  <c r="AW44" i="1"/>
  <c r="T164" i="7"/>
  <c r="W164" i="7"/>
  <c r="AR164" i="7"/>
  <c r="AU164" i="7"/>
  <c r="AX164" i="7"/>
  <c r="BA164" i="7"/>
  <c r="BV164" i="7"/>
  <c r="CE249" i="7"/>
  <c r="CB249" i="7"/>
  <c r="BY249" i="7"/>
  <c r="BV249" i="7"/>
  <c r="BA249" i="7"/>
  <c r="AX249" i="7"/>
  <c r="AU249" i="7"/>
  <c r="AR249" i="7"/>
  <c r="W249" i="7"/>
  <c r="Q249" i="7"/>
  <c r="T249" i="7"/>
  <c r="L140" i="3" l="1"/>
  <c r="O140" i="3" s="1"/>
  <c r="D56" i="7"/>
  <c r="G56" i="3"/>
  <c r="G152" i="3"/>
  <c r="G151" i="3"/>
  <c r="G139" i="3"/>
  <c r="G154" i="3"/>
  <c r="G146" i="3"/>
  <c r="G149" i="3"/>
  <c r="G153" i="3"/>
  <c r="O150" i="3"/>
  <c r="G145" i="3"/>
  <c r="G69" i="3"/>
  <c r="G71" i="3"/>
  <c r="G70" i="3"/>
  <c r="G68" i="3"/>
  <c r="G62" i="3"/>
  <c r="G66" i="3"/>
  <c r="L70" i="3"/>
  <c r="L71" i="3"/>
  <c r="G63" i="3"/>
  <c r="L144" i="3"/>
  <c r="L148" i="3"/>
  <c r="O148" i="3" s="1"/>
  <c r="L141" i="3"/>
  <c r="O57" i="3"/>
  <c r="AW489" i="1"/>
  <c r="BB491" i="1" s="1"/>
  <c r="E142" i="7" s="1"/>
  <c r="O65" i="3"/>
  <c r="L147" i="3"/>
  <c r="AW541" i="1"/>
  <c r="BB543" i="1" s="1"/>
  <c r="E232" i="7" s="1"/>
  <c r="O64" i="3"/>
  <c r="AW558" i="1"/>
  <c r="AW559" i="1"/>
  <c r="BB561" i="1" s="1"/>
  <c r="E233" i="7" s="1"/>
  <c r="L56" i="3"/>
  <c r="AW502" i="1"/>
  <c r="BB504" i="1" s="1"/>
  <c r="E226" i="7" s="1"/>
  <c r="AW501" i="1"/>
  <c r="O61" i="3"/>
  <c r="AW540" i="1"/>
  <c r="BB542" i="1" s="1"/>
  <c r="E149" i="7" s="1"/>
  <c r="AJ149" i="7" s="1"/>
  <c r="AW527" i="1"/>
  <c r="BB529" i="1" s="1"/>
  <c r="E229" i="7" s="1"/>
  <c r="AW526" i="1"/>
  <c r="L63" i="3"/>
  <c r="AW572" i="1"/>
  <c r="BB492" i="1"/>
  <c r="E225" i="7" s="1"/>
  <c r="Q164" i="7"/>
  <c r="N164" i="7"/>
  <c r="K164" i="7"/>
  <c r="AP142" i="7" l="1"/>
  <c r="AJ142" i="7"/>
  <c r="E56" i="7"/>
  <c r="R233" i="7"/>
  <c r="R232" i="7"/>
  <c r="E63" i="7"/>
  <c r="BK225" i="7"/>
  <c r="R225" i="7"/>
  <c r="BK226" i="7"/>
  <c r="R226" i="7"/>
  <c r="BK229" i="7"/>
  <c r="R229" i="7"/>
  <c r="L149" i="3"/>
  <c r="O147" i="3"/>
  <c r="L153" i="3"/>
  <c r="L154" i="3"/>
  <c r="O144" i="3"/>
  <c r="L151" i="3"/>
  <c r="L152" i="3"/>
  <c r="L145" i="3"/>
  <c r="CF142" i="7"/>
  <c r="BT142" i="7"/>
  <c r="BH142" i="7"/>
  <c r="BE142" i="7"/>
  <c r="AS142" i="7"/>
  <c r="AG142" i="7"/>
  <c r="U142" i="7"/>
  <c r="BK142" i="7"/>
  <c r="AV142" i="7"/>
  <c r="X142" i="7"/>
  <c r="CC142" i="7"/>
  <c r="BB142" i="7"/>
  <c r="AD142" i="7"/>
  <c r="R142" i="7"/>
  <c r="I142" i="7"/>
  <c r="BZ142" i="7"/>
  <c r="BQ142" i="7"/>
  <c r="BN142" i="7"/>
  <c r="AY142" i="7"/>
  <c r="AM142" i="7"/>
  <c r="AA142" i="7"/>
  <c r="O142" i="7"/>
  <c r="L142" i="7"/>
  <c r="BW142" i="7"/>
  <c r="BW149" i="7"/>
  <c r="BK149" i="7"/>
  <c r="AV149" i="7"/>
  <c r="X149" i="7"/>
  <c r="I149" i="7"/>
  <c r="BZ149" i="7"/>
  <c r="BN149" i="7"/>
  <c r="AM149" i="7"/>
  <c r="AA149" i="7"/>
  <c r="CF149" i="7"/>
  <c r="BT149" i="7"/>
  <c r="BQ149" i="7"/>
  <c r="BH149" i="7"/>
  <c r="AS149" i="7"/>
  <c r="AG149" i="7"/>
  <c r="U149" i="7"/>
  <c r="L149" i="7"/>
  <c r="CC149" i="7"/>
  <c r="BB149" i="7"/>
  <c r="AP149" i="7"/>
  <c r="AD149" i="7"/>
  <c r="R149" i="7"/>
  <c r="BE149" i="7"/>
  <c r="AY149" i="7"/>
  <c r="O149" i="7"/>
  <c r="BT229" i="7"/>
  <c r="BH229" i="7"/>
  <c r="AG229" i="7"/>
  <c r="AA229" i="7"/>
  <c r="U229" i="7"/>
  <c r="O229" i="7"/>
  <c r="CC229" i="7"/>
  <c r="BW229" i="7"/>
  <c r="BQ229" i="7"/>
  <c r="BE229" i="7"/>
  <c r="AY229" i="7"/>
  <c r="AP229" i="7"/>
  <c r="AJ229" i="7"/>
  <c r="AD229" i="7"/>
  <c r="X229" i="7"/>
  <c r="L229" i="7"/>
  <c r="BN229" i="7"/>
  <c r="AV229" i="7"/>
  <c r="AM229" i="7"/>
  <c r="AS229" i="7"/>
  <c r="CF229" i="7"/>
  <c r="BZ229" i="7"/>
  <c r="BB229" i="7"/>
  <c r="I229" i="7"/>
  <c r="L139" i="3"/>
  <c r="CC232" i="7"/>
  <c r="BW232" i="7"/>
  <c r="BQ232" i="7"/>
  <c r="BK232" i="7"/>
  <c r="BE232" i="7"/>
  <c r="AY232" i="7"/>
  <c r="AP232" i="7"/>
  <c r="AJ232" i="7"/>
  <c r="AD232" i="7"/>
  <c r="X232" i="7"/>
  <c r="L232" i="7"/>
  <c r="AS232" i="7"/>
  <c r="CF232" i="7"/>
  <c r="BZ232" i="7"/>
  <c r="BT232" i="7"/>
  <c r="BN232" i="7"/>
  <c r="BH232" i="7"/>
  <c r="BB232" i="7"/>
  <c r="AV232" i="7"/>
  <c r="AM232" i="7"/>
  <c r="AG232" i="7"/>
  <c r="AA232" i="7"/>
  <c r="U232" i="7"/>
  <c r="O232" i="7"/>
  <c r="I232" i="7"/>
  <c r="CF226" i="7"/>
  <c r="BZ226" i="7"/>
  <c r="BT226" i="7"/>
  <c r="BN226" i="7"/>
  <c r="BH226" i="7"/>
  <c r="BB226" i="7"/>
  <c r="AV226" i="7"/>
  <c r="AM226" i="7"/>
  <c r="AG226" i="7"/>
  <c r="AA226" i="7"/>
  <c r="U226" i="7"/>
  <c r="O226" i="7"/>
  <c r="I226" i="7"/>
  <c r="AS226" i="7"/>
  <c r="CC226" i="7"/>
  <c r="BW226" i="7"/>
  <c r="BQ226" i="7"/>
  <c r="BE226" i="7"/>
  <c r="AY226" i="7"/>
  <c r="AP226" i="7"/>
  <c r="AJ226" i="7"/>
  <c r="AD226" i="7"/>
  <c r="X226" i="7"/>
  <c r="L226" i="7"/>
  <c r="AS225" i="7"/>
  <c r="BQ225" i="7"/>
  <c r="BE225" i="7"/>
  <c r="AY225" i="7"/>
  <c r="AP225" i="7"/>
  <c r="L225" i="7"/>
  <c r="CF225" i="7"/>
  <c r="BZ225" i="7"/>
  <c r="BT225" i="7"/>
  <c r="BN225" i="7"/>
  <c r="BH225" i="7"/>
  <c r="BB225" i="7"/>
  <c r="AV225" i="7"/>
  <c r="AM225" i="7"/>
  <c r="AG225" i="7"/>
  <c r="AA225" i="7"/>
  <c r="U225" i="7"/>
  <c r="O225" i="7"/>
  <c r="I225" i="7"/>
  <c r="CC225" i="7"/>
  <c r="AD225" i="7"/>
  <c r="BW225" i="7"/>
  <c r="AJ225" i="7"/>
  <c r="X225" i="7"/>
  <c r="L146" i="3"/>
  <c r="AS233" i="7"/>
  <c r="CC233" i="7"/>
  <c r="BW233" i="7"/>
  <c r="BK233" i="7"/>
  <c r="AY233" i="7"/>
  <c r="AJ233" i="7"/>
  <c r="CF233" i="7"/>
  <c r="BZ233" i="7"/>
  <c r="BT233" i="7"/>
  <c r="BN233" i="7"/>
  <c r="BH233" i="7"/>
  <c r="BB233" i="7"/>
  <c r="AV233" i="7"/>
  <c r="AM233" i="7"/>
  <c r="AG233" i="7"/>
  <c r="AA233" i="7"/>
  <c r="U233" i="7"/>
  <c r="O233" i="7"/>
  <c r="I233" i="7"/>
  <c r="AP233" i="7"/>
  <c r="BQ233" i="7"/>
  <c r="BE233" i="7"/>
  <c r="AD233" i="7"/>
  <c r="X233" i="7"/>
  <c r="L233" i="7"/>
  <c r="AW542" i="1"/>
  <c r="BB560" i="1"/>
  <c r="E150" i="7" s="1"/>
  <c r="AW560" i="1"/>
  <c r="BB574" i="1"/>
  <c r="E235" i="7" s="1"/>
  <c r="E66" i="7" s="1"/>
  <c r="AW573" i="1"/>
  <c r="BB528" i="1"/>
  <c r="E146" i="7" s="1"/>
  <c r="AW528" i="1"/>
  <c r="AW503" i="1"/>
  <c r="BB503" i="1"/>
  <c r="E143" i="7" s="1"/>
  <c r="AW491" i="1"/>
  <c r="K249" i="7"/>
  <c r="H249" i="7"/>
  <c r="E44" i="7"/>
  <c r="E46" i="7"/>
  <c r="E48" i="7"/>
  <c r="E49" i="7"/>
  <c r="D44" i="7"/>
  <c r="D46" i="7"/>
  <c r="D48" i="7"/>
  <c r="D49" i="7"/>
  <c r="P52" i="3"/>
  <c r="E135" i="3"/>
  <c r="D135" i="3"/>
  <c r="N135" i="3" s="1"/>
  <c r="C135" i="3"/>
  <c r="E134" i="3"/>
  <c r="D134" i="3"/>
  <c r="C134" i="3"/>
  <c r="E131" i="3"/>
  <c r="D131" i="3"/>
  <c r="C131" i="3"/>
  <c r="E129" i="3"/>
  <c r="D129" i="3"/>
  <c r="N129" i="3" s="1"/>
  <c r="C129" i="3"/>
  <c r="N52" i="3"/>
  <c r="E51" i="3"/>
  <c r="D51" i="3"/>
  <c r="C51" i="3"/>
  <c r="E48" i="3"/>
  <c r="D48" i="3"/>
  <c r="C48" i="3"/>
  <c r="N46" i="3"/>
  <c r="AY481" i="1"/>
  <c r="G220" i="7" s="1"/>
  <c r="AX481" i="1"/>
  <c r="F220" i="7" s="1"/>
  <c r="AV481" i="1"/>
  <c r="D220" i="7" s="1"/>
  <c r="AV480" i="1"/>
  <c r="D137" i="7" s="1"/>
  <c r="AX480" i="1"/>
  <c r="F137" i="7" s="1"/>
  <c r="AY480" i="1"/>
  <c r="K67" i="3" s="1"/>
  <c r="BA483" i="1"/>
  <c r="BA482" i="1"/>
  <c r="AX472" i="1"/>
  <c r="F219" i="7" s="1"/>
  <c r="AY472" i="1"/>
  <c r="G219" i="7" s="1"/>
  <c r="G136" i="7"/>
  <c r="AX471" i="1"/>
  <c r="F136" i="7" s="1"/>
  <c r="AV472" i="1"/>
  <c r="D219" i="7" s="1"/>
  <c r="AV471" i="1"/>
  <c r="D136" i="7" s="1"/>
  <c r="BA474" i="1"/>
  <c r="BA473" i="1"/>
  <c r="AY464" i="1"/>
  <c r="G216" i="7" s="1"/>
  <c r="AX464" i="1"/>
  <c r="F216" i="7" s="1"/>
  <c r="AY463" i="1"/>
  <c r="G133" i="7" s="1"/>
  <c r="AV464" i="1"/>
  <c r="D216" i="7" s="1"/>
  <c r="AX463" i="1"/>
  <c r="F133" i="7" s="1"/>
  <c r="AV463" i="1"/>
  <c r="D133" i="7" s="1"/>
  <c r="BA467" i="1"/>
  <c r="BA466" i="1"/>
  <c r="AY457" i="1"/>
  <c r="G214" i="7" s="1"/>
  <c r="AX457" i="1"/>
  <c r="F214" i="7" s="1"/>
  <c r="AY456" i="1"/>
  <c r="G131" i="7" s="1"/>
  <c r="AX456" i="1"/>
  <c r="AW457" i="1"/>
  <c r="BB460" i="1" s="1"/>
  <c r="E214" i="7" s="1"/>
  <c r="AV457" i="1"/>
  <c r="D214" i="7" s="1"/>
  <c r="AV456" i="1"/>
  <c r="D131" i="7" s="1"/>
  <c r="BA460" i="1"/>
  <c r="BA459" i="1"/>
  <c r="AQ483" i="1"/>
  <c r="AR483" i="1"/>
  <c r="AQ484" i="1"/>
  <c r="AR484" i="1"/>
  <c r="AQ485" i="1"/>
  <c r="AR485" i="1"/>
  <c r="AQ486" i="1"/>
  <c r="AR486" i="1"/>
  <c r="AQ487" i="1"/>
  <c r="AR487" i="1"/>
  <c r="AQ488" i="1"/>
  <c r="AR488" i="1"/>
  <c r="AQ489" i="1"/>
  <c r="AR489" i="1"/>
  <c r="AR482" i="1"/>
  <c r="AR481" i="1"/>
  <c r="AR480" i="1"/>
  <c r="AR479" i="1"/>
  <c r="AR478" i="1"/>
  <c r="AR477" i="1"/>
  <c r="AR476" i="1"/>
  <c r="AR475" i="1"/>
  <c r="AQ482" i="1"/>
  <c r="AQ481" i="1"/>
  <c r="AQ480" i="1"/>
  <c r="AQ479" i="1"/>
  <c r="AQ478" i="1"/>
  <c r="AQ477" i="1"/>
  <c r="AQ476" i="1"/>
  <c r="AQ475" i="1"/>
  <c r="AR474" i="1"/>
  <c r="AQ474" i="1"/>
  <c r="AR473" i="1"/>
  <c r="AQ473" i="1"/>
  <c r="AQ461" i="1"/>
  <c r="AR461" i="1"/>
  <c r="AQ462" i="1"/>
  <c r="AR462" i="1"/>
  <c r="AQ463" i="1"/>
  <c r="AR463" i="1"/>
  <c r="AQ464" i="1"/>
  <c r="AR464" i="1"/>
  <c r="AQ465" i="1"/>
  <c r="AR465" i="1"/>
  <c r="AQ466" i="1"/>
  <c r="AR466" i="1"/>
  <c r="AQ467" i="1"/>
  <c r="AR467" i="1"/>
  <c r="AQ468" i="1"/>
  <c r="AR468" i="1"/>
  <c r="AQ469" i="1"/>
  <c r="AR469" i="1"/>
  <c r="AQ470" i="1"/>
  <c r="AR470" i="1"/>
  <c r="AQ471" i="1"/>
  <c r="AR471" i="1"/>
  <c r="AQ472" i="1"/>
  <c r="AR472" i="1"/>
  <c r="AR460" i="1"/>
  <c r="AQ460" i="1"/>
  <c r="P135" i="3"/>
  <c r="P129" i="3"/>
  <c r="AP146" i="7" l="1"/>
  <c r="AJ146" i="7"/>
  <c r="E64" i="7"/>
  <c r="AJ150" i="7"/>
  <c r="E57" i="7"/>
  <c r="AJ143" i="7"/>
  <c r="R238" i="7"/>
  <c r="BE224" i="7"/>
  <c r="BW224" i="7"/>
  <c r="O224" i="7"/>
  <c r="AM224" i="7"/>
  <c r="BN224" i="7"/>
  <c r="L224" i="7"/>
  <c r="AP224" i="7"/>
  <c r="AD224" i="7"/>
  <c r="U224" i="7"/>
  <c r="AV224" i="7"/>
  <c r="BT224" i="7"/>
  <c r="AS224" i="7"/>
  <c r="R231" i="7"/>
  <c r="AP147" i="7"/>
  <c r="X224" i="7"/>
  <c r="CC224" i="7"/>
  <c r="AA224" i="7"/>
  <c r="BB224" i="7"/>
  <c r="BZ224" i="7"/>
  <c r="E60" i="7"/>
  <c r="BZ238" i="7"/>
  <c r="BZ231" i="7"/>
  <c r="AY238" i="7"/>
  <c r="AY231" i="7"/>
  <c r="AY224" i="7"/>
  <c r="I238" i="7"/>
  <c r="I231" i="7"/>
  <c r="AG231" i="7"/>
  <c r="AG238" i="7"/>
  <c r="BH231" i="7"/>
  <c r="BH238" i="7"/>
  <c r="CF238" i="7"/>
  <c r="CF231" i="7"/>
  <c r="AD231" i="7"/>
  <c r="AD238" i="7"/>
  <c r="BE238" i="7"/>
  <c r="BE231" i="7"/>
  <c r="CC231" i="7"/>
  <c r="CC238" i="7"/>
  <c r="BB231" i="7"/>
  <c r="BB238" i="7"/>
  <c r="BW238" i="7"/>
  <c r="BW231" i="7"/>
  <c r="AJ224" i="7"/>
  <c r="I224" i="7"/>
  <c r="AG224" i="7"/>
  <c r="BH224" i="7"/>
  <c r="CF224" i="7"/>
  <c r="O238" i="7"/>
  <c r="O231" i="7"/>
  <c r="AM231" i="7"/>
  <c r="AM238" i="7"/>
  <c r="BN238" i="7"/>
  <c r="BN231" i="7"/>
  <c r="AS238" i="7"/>
  <c r="AS231" i="7"/>
  <c r="AJ231" i="7"/>
  <c r="AJ238" i="7"/>
  <c r="BK238" i="7"/>
  <c r="BK231" i="7"/>
  <c r="R224" i="7"/>
  <c r="AA231" i="7"/>
  <c r="AA238" i="7"/>
  <c r="X231" i="7"/>
  <c r="X238" i="7"/>
  <c r="I235" i="7"/>
  <c r="R235" i="7"/>
  <c r="R234" i="7" s="1"/>
  <c r="BQ224" i="7"/>
  <c r="U231" i="7"/>
  <c r="U238" i="7"/>
  <c r="AV231" i="7"/>
  <c r="AV238" i="7"/>
  <c r="BT238" i="7"/>
  <c r="BT231" i="7"/>
  <c r="L238" i="7"/>
  <c r="L231" i="7"/>
  <c r="AP238" i="7"/>
  <c r="AP231" i="7"/>
  <c r="BQ238" i="7"/>
  <c r="BQ231" i="7"/>
  <c r="BK224" i="7"/>
  <c r="G129" i="3"/>
  <c r="G131" i="3"/>
  <c r="G134" i="3"/>
  <c r="G48" i="3"/>
  <c r="G51" i="3"/>
  <c r="G52" i="3"/>
  <c r="CF150" i="7"/>
  <c r="BT150" i="7"/>
  <c r="BT155" i="7" s="1"/>
  <c r="BQ150" i="7"/>
  <c r="BQ148" i="7" s="1"/>
  <c r="BH150" i="7"/>
  <c r="AS150" i="7"/>
  <c r="AS155" i="7" s="1"/>
  <c r="AG150" i="7"/>
  <c r="AG148" i="7" s="1"/>
  <c r="U150" i="7"/>
  <c r="U148" i="7" s="1"/>
  <c r="L150" i="7"/>
  <c r="L148" i="7" s="1"/>
  <c r="BW150" i="7"/>
  <c r="I150" i="7"/>
  <c r="CC150" i="7"/>
  <c r="CC156" i="7" s="1"/>
  <c r="BB150" i="7"/>
  <c r="AP150" i="7"/>
  <c r="AD150" i="7"/>
  <c r="AD156" i="7" s="1"/>
  <c r="R150" i="7"/>
  <c r="R148" i="7" s="1"/>
  <c r="BZ150" i="7"/>
  <c r="BZ155" i="7" s="1"/>
  <c r="BN150" i="7"/>
  <c r="BN156" i="7" s="1"/>
  <c r="BE150" i="7"/>
  <c r="AY150" i="7"/>
  <c r="AM150" i="7"/>
  <c r="AM148" i="7" s="1"/>
  <c r="AA150" i="7"/>
  <c r="AA156" i="7" s="1"/>
  <c r="O150" i="7"/>
  <c r="O148" i="7" s="1"/>
  <c r="BK150" i="7"/>
  <c r="AV150" i="7"/>
  <c r="AV155" i="7" s="1"/>
  <c r="X150" i="7"/>
  <c r="X148" i="7" s="1"/>
  <c r="CC143" i="7"/>
  <c r="CC141" i="7" s="1"/>
  <c r="BB143" i="7"/>
  <c r="BB141" i="7" s="1"/>
  <c r="AP143" i="7"/>
  <c r="AP141" i="7" s="1"/>
  <c r="AD143" i="7"/>
  <c r="AD141" i="7" s="1"/>
  <c r="R143" i="7"/>
  <c r="R141" i="7" s="1"/>
  <c r="L143" i="7"/>
  <c r="L141" i="7" s="1"/>
  <c r="BT143" i="7"/>
  <c r="BT141" i="7" s="1"/>
  <c r="BH143" i="7"/>
  <c r="BH141" i="7" s="1"/>
  <c r="BZ143" i="7"/>
  <c r="BZ141" i="7" s="1"/>
  <c r="BQ143" i="7"/>
  <c r="BQ141" i="7" s="1"/>
  <c r="BN143" i="7"/>
  <c r="BN141" i="7" s="1"/>
  <c r="AY143" i="7"/>
  <c r="AY141" i="7" s="1"/>
  <c r="AM143" i="7"/>
  <c r="AM141" i="7" s="1"/>
  <c r="AA143" i="7"/>
  <c r="AA141" i="7" s="1"/>
  <c r="O143" i="7"/>
  <c r="O141" i="7" s="1"/>
  <c r="CF143" i="7"/>
  <c r="CF141" i="7" s="1"/>
  <c r="AG143" i="7"/>
  <c r="AG141" i="7" s="1"/>
  <c r="U143" i="7"/>
  <c r="U141" i="7" s="1"/>
  <c r="BW143" i="7"/>
  <c r="BW141" i="7" s="1"/>
  <c r="BK143" i="7"/>
  <c r="BK141" i="7" s="1"/>
  <c r="BE143" i="7"/>
  <c r="BE141" i="7" s="1"/>
  <c r="AV143" i="7"/>
  <c r="AV141" i="7" s="1"/>
  <c r="X143" i="7"/>
  <c r="X141" i="7" s="1"/>
  <c r="I143" i="7"/>
  <c r="I141" i="7" s="1"/>
  <c r="AS143" i="7"/>
  <c r="AS141" i="7" s="1"/>
  <c r="BZ146" i="7"/>
  <c r="BN146" i="7"/>
  <c r="AY146" i="7"/>
  <c r="AM146" i="7"/>
  <c r="AA146" i="7"/>
  <c r="O146" i="7"/>
  <c r="BB146" i="7"/>
  <c r="R146" i="7"/>
  <c r="BW146" i="7"/>
  <c r="BK146" i="7"/>
  <c r="BE146" i="7"/>
  <c r="AV146" i="7"/>
  <c r="X146" i="7"/>
  <c r="I146" i="7"/>
  <c r="CF146" i="7"/>
  <c r="BT146" i="7"/>
  <c r="BH146" i="7"/>
  <c r="AS146" i="7"/>
  <c r="AG146" i="7"/>
  <c r="U146" i="7"/>
  <c r="CC146" i="7"/>
  <c r="BQ146" i="7"/>
  <c r="AD146" i="7"/>
  <c r="L146" i="7"/>
  <c r="CF235" i="7"/>
  <c r="CF234" i="7" s="1"/>
  <c r="BZ235" i="7"/>
  <c r="BZ230" i="7" s="1"/>
  <c r="BT235" i="7"/>
  <c r="BN235" i="7"/>
  <c r="BN230" i="7" s="1"/>
  <c r="BH235" i="7"/>
  <c r="BH230" i="7" s="1"/>
  <c r="BB235" i="7"/>
  <c r="BB234" i="7" s="1"/>
  <c r="AV235" i="7"/>
  <c r="AV230" i="7" s="1"/>
  <c r="AM235" i="7"/>
  <c r="AG235" i="7"/>
  <c r="AG234" i="7" s="1"/>
  <c r="AA235" i="7"/>
  <c r="AA230" i="7" s="1"/>
  <c r="U235" i="7"/>
  <c r="U234" i="7" s="1"/>
  <c r="O235" i="7"/>
  <c r="O234" i="7" s="1"/>
  <c r="CC235" i="7"/>
  <c r="CC230" i="7" s="1"/>
  <c r="BW235" i="7"/>
  <c r="BW234" i="7" s="1"/>
  <c r="BQ235" i="7"/>
  <c r="BK235" i="7"/>
  <c r="BK234" i="7" s="1"/>
  <c r="BE235" i="7"/>
  <c r="BE234" i="7" s="1"/>
  <c r="AY235" i="7"/>
  <c r="AY234" i="7" s="1"/>
  <c r="AJ235" i="7"/>
  <c r="AJ234" i="7" s="1"/>
  <c r="AD235" i="7"/>
  <c r="X235" i="7"/>
  <c r="X234" i="7" s="1"/>
  <c r="L235" i="7"/>
  <c r="L234" i="7" s="1"/>
  <c r="AS235" i="7"/>
  <c r="AS230" i="7" s="1"/>
  <c r="AP235" i="7"/>
  <c r="G137" i="7"/>
  <c r="AX458" i="1"/>
  <c r="K129" i="3" s="1"/>
  <c r="AS466" i="1"/>
  <c r="AS489" i="1"/>
  <c r="K51" i="3"/>
  <c r="AS487" i="1"/>
  <c r="AV473" i="1"/>
  <c r="J134" i="3" s="1"/>
  <c r="J48" i="3"/>
  <c r="F131" i="7"/>
  <c r="AS467" i="1"/>
  <c r="AS474" i="1"/>
  <c r="AS486" i="1"/>
  <c r="AS484" i="1"/>
  <c r="J51" i="3"/>
  <c r="D51" i="7"/>
  <c r="D45" i="7"/>
  <c r="AS475" i="1"/>
  <c r="D50" i="7"/>
  <c r="AS479" i="1"/>
  <c r="AT479" i="1" s="1"/>
  <c r="AS465" i="1"/>
  <c r="AS485" i="1"/>
  <c r="AS483" i="1"/>
  <c r="AV458" i="1"/>
  <c r="J129" i="3" s="1"/>
  <c r="J46" i="3"/>
  <c r="AS478" i="1"/>
  <c r="AS482" i="1"/>
  <c r="AS488" i="1"/>
  <c r="AY458" i="1"/>
  <c r="K46" i="3"/>
  <c r="K48" i="3"/>
  <c r="D47" i="7"/>
  <c r="AS462" i="1"/>
  <c r="AS476" i="1"/>
  <c r="AS480" i="1"/>
  <c r="AY465" i="1"/>
  <c r="AS461" i="1"/>
  <c r="AS477" i="1"/>
  <c r="AS481" i="1"/>
  <c r="AV465" i="1"/>
  <c r="J131" i="3" s="1"/>
  <c r="G135" i="3"/>
  <c r="G46" i="3"/>
  <c r="AX482" i="1"/>
  <c r="K135" i="3" s="1"/>
  <c r="AY482" i="1"/>
  <c r="AV482" i="1"/>
  <c r="J135" i="3" s="1"/>
  <c r="AY473" i="1"/>
  <c r="AX473" i="1"/>
  <c r="K134" i="3" s="1"/>
  <c r="AX465" i="1"/>
  <c r="K131" i="3" s="1"/>
  <c r="AS470" i="1"/>
  <c r="AS468" i="1"/>
  <c r="AS469" i="1"/>
  <c r="AS473" i="1"/>
  <c r="AS460" i="1"/>
  <c r="AS471" i="1"/>
  <c r="AS463" i="1"/>
  <c r="AS472" i="1"/>
  <c r="AS464" i="1"/>
  <c r="E38" i="7"/>
  <c r="E39" i="7"/>
  <c r="D38" i="7"/>
  <c r="D39" i="7"/>
  <c r="A42" i="3"/>
  <c r="A43" i="3"/>
  <c r="A44" i="3"/>
  <c r="A45" i="3"/>
  <c r="A46" i="3"/>
  <c r="P43" i="3"/>
  <c r="E43" i="3"/>
  <c r="D43" i="3"/>
  <c r="N43" i="3" s="1"/>
  <c r="C43" i="3"/>
  <c r="E42" i="3"/>
  <c r="D42" i="3"/>
  <c r="C42" i="3"/>
  <c r="E127" i="3"/>
  <c r="D127" i="3"/>
  <c r="C127" i="3"/>
  <c r="E126" i="3"/>
  <c r="D126" i="3"/>
  <c r="N126" i="3" s="1"/>
  <c r="C126" i="3"/>
  <c r="E125" i="3"/>
  <c r="D125" i="3"/>
  <c r="C125" i="3"/>
  <c r="E124" i="3"/>
  <c r="D124" i="3"/>
  <c r="C124" i="3"/>
  <c r="N124" i="3" s="1"/>
  <c r="AY438" i="1"/>
  <c r="G212" i="7" s="1"/>
  <c r="AX438" i="1"/>
  <c r="F212" i="7" s="1"/>
  <c r="AV438" i="1"/>
  <c r="D212" i="7" s="1"/>
  <c r="AY437" i="1"/>
  <c r="G129" i="7" s="1"/>
  <c r="AX437" i="1"/>
  <c r="F129" i="7" s="1"/>
  <c r="AV437" i="1"/>
  <c r="D129" i="7" s="1"/>
  <c r="BA441" i="1"/>
  <c r="BA440" i="1"/>
  <c r="AY416" i="1"/>
  <c r="G211" i="7" s="1"/>
  <c r="AX416" i="1"/>
  <c r="F211" i="7" s="1"/>
  <c r="AV416" i="1"/>
  <c r="D211" i="7" s="1"/>
  <c r="AY415" i="1"/>
  <c r="G128" i="7" s="1"/>
  <c r="AX415" i="1"/>
  <c r="F128" i="7" s="1"/>
  <c r="AV415" i="1"/>
  <c r="J43" i="3" s="1"/>
  <c r="BA419" i="1"/>
  <c r="BA418" i="1"/>
  <c r="AY402" i="1"/>
  <c r="G210" i="7" s="1"/>
  <c r="AX402" i="1"/>
  <c r="F210" i="7" s="1"/>
  <c r="AV402" i="1"/>
  <c r="D210" i="7" s="1"/>
  <c r="AY401" i="1"/>
  <c r="K42" i="3" s="1"/>
  <c r="AX401" i="1"/>
  <c r="F127" i="7" s="1"/>
  <c r="AV401" i="1"/>
  <c r="D127" i="7" s="1"/>
  <c r="BA405" i="1"/>
  <c r="BA404" i="1"/>
  <c r="AY393" i="1"/>
  <c r="AX393" i="1"/>
  <c r="F209" i="7" s="1"/>
  <c r="AV393" i="1"/>
  <c r="D209" i="7" s="1"/>
  <c r="AY392" i="1"/>
  <c r="G126" i="7" s="1"/>
  <c r="AX392" i="1"/>
  <c r="F126" i="7" s="1"/>
  <c r="AV392" i="1"/>
  <c r="D126" i="7" s="1"/>
  <c r="BA396" i="1"/>
  <c r="BA395" i="1"/>
  <c r="AQ450" i="1"/>
  <c r="AR450" i="1"/>
  <c r="AQ451" i="1"/>
  <c r="AR451" i="1"/>
  <c r="AQ452" i="1"/>
  <c r="AR452" i="1"/>
  <c r="AQ453" i="1"/>
  <c r="AR453" i="1"/>
  <c r="AQ454" i="1"/>
  <c r="AR454" i="1"/>
  <c r="AQ455" i="1"/>
  <c r="AR455" i="1"/>
  <c r="AQ456" i="1"/>
  <c r="AR456" i="1"/>
  <c r="AQ457" i="1"/>
  <c r="AR457" i="1"/>
  <c r="AQ458" i="1"/>
  <c r="AR458" i="1"/>
  <c r="AQ459" i="1"/>
  <c r="AR459" i="1"/>
  <c r="AR449" i="1"/>
  <c r="AQ449" i="1"/>
  <c r="AQ440" i="1"/>
  <c r="AR440" i="1"/>
  <c r="AQ441" i="1"/>
  <c r="AR441" i="1"/>
  <c r="AQ442" i="1"/>
  <c r="AR442" i="1"/>
  <c r="AQ443" i="1"/>
  <c r="AR443" i="1"/>
  <c r="AQ444" i="1"/>
  <c r="AR444" i="1"/>
  <c r="AQ445" i="1"/>
  <c r="AR445" i="1"/>
  <c r="AQ446" i="1"/>
  <c r="AR446" i="1"/>
  <c r="AQ447" i="1"/>
  <c r="AR447" i="1"/>
  <c r="AQ448" i="1"/>
  <c r="AR448" i="1"/>
  <c r="AR439" i="1"/>
  <c r="AQ439" i="1"/>
  <c r="AQ395" i="1"/>
  <c r="AR395" i="1"/>
  <c r="AQ396" i="1"/>
  <c r="AR396" i="1"/>
  <c r="AQ397" i="1"/>
  <c r="AR397" i="1"/>
  <c r="AQ398" i="1"/>
  <c r="AR398" i="1"/>
  <c r="AQ399" i="1"/>
  <c r="AR399" i="1"/>
  <c r="AQ400" i="1"/>
  <c r="AR400" i="1"/>
  <c r="AQ401" i="1"/>
  <c r="AR401" i="1"/>
  <c r="AQ402" i="1"/>
  <c r="AR402" i="1"/>
  <c r="AQ403" i="1"/>
  <c r="AR403" i="1"/>
  <c r="AQ404" i="1"/>
  <c r="AR404" i="1"/>
  <c r="AQ405" i="1"/>
  <c r="AR405" i="1"/>
  <c r="AQ406" i="1"/>
  <c r="AR406" i="1"/>
  <c r="AQ407" i="1"/>
  <c r="AR407" i="1"/>
  <c r="AQ408" i="1"/>
  <c r="AR408" i="1"/>
  <c r="AQ409" i="1"/>
  <c r="AR409" i="1"/>
  <c r="AQ410" i="1"/>
  <c r="AR410" i="1"/>
  <c r="AQ411" i="1"/>
  <c r="AR411" i="1"/>
  <c r="AQ412" i="1"/>
  <c r="AR412" i="1"/>
  <c r="AQ413" i="1"/>
  <c r="AR413" i="1"/>
  <c r="AQ414" i="1"/>
  <c r="AR414" i="1"/>
  <c r="AQ415" i="1"/>
  <c r="AR415" i="1"/>
  <c r="AQ416" i="1"/>
  <c r="AR416" i="1"/>
  <c r="AQ417" i="1"/>
  <c r="AR417" i="1"/>
  <c r="AQ418" i="1"/>
  <c r="AR418" i="1"/>
  <c r="AQ419" i="1"/>
  <c r="AR419" i="1"/>
  <c r="AQ420" i="1"/>
  <c r="AR420" i="1"/>
  <c r="AQ421" i="1"/>
  <c r="AR421" i="1"/>
  <c r="AQ422" i="1"/>
  <c r="AR422" i="1"/>
  <c r="AQ423" i="1"/>
  <c r="AR423" i="1"/>
  <c r="AQ424" i="1"/>
  <c r="AR424" i="1"/>
  <c r="AQ425" i="1"/>
  <c r="AR425" i="1"/>
  <c r="AQ426" i="1"/>
  <c r="AR426" i="1"/>
  <c r="AQ427" i="1"/>
  <c r="AR427" i="1"/>
  <c r="AQ428" i="1"/>
  <c r="AR428" i="1"/>
  <c r="AQ429" i="1"/>
  <c r="AR429" i="1"/>
  <c r="AQ430" i="1"/>
  <c r="AR430" i="1"/>
  <c r="AQ431" i="1"/>
  <c r="AR431" i="1"/>
  <c r="AQ432" i="1"/>
  <c r="AR432" i="1"/>
  <c r="AQ433" i="1"/>
  <c r="AR433" i="1"/>
  <c r="AQ434" i="1"/>
  <c r="AR434" i="1"/>
  <c r="AQ435" i="1"/>
  <c r="AR435" i="1"/>
  <c r="AQ436" i="1"/>
  <c r="AR436" i="1"/>
  <c r="AQ437" i="1"/>
  <c r="AR437" i="1"/>
  <c r="AQ438" i="1"/>
  <c r="AR438" i="1"/>
  <c r="P126" i="3"/>
  <c r="AR394" i="1"/>
  <c r="AQ394" i="1"/>
  <c r="P124" i="3"/>
  <c r="E16" i="10" l="1"/>
  <c r="E33" i="10"/>
  <c r="BT156" i="7"/>
  <c r="BK155" i="7"/>
  <c r="BE155" i="7"/>
  <c r="G130" i="3"/>
  <c r="BQ156" i="7"/>
  <c r="O155" i="7"/>
  <c r="AJ156" i="7"/>
  <c r="AG156" i="7"/>
  <c r="BW148" i="7"/>
  <c r="AP156" i="7"/>
  <c r="AS148" i="7"/>
  <c r="AA155" i="7"/>
  <c r="AY230" i="7"/>
  <c r="BN148" i="7"/>
  <c r="BE156" i="7"/>
  <c r="CF156" i="7"/>
  <c r="AY155" i="7"/>
  <c r="R155" i="7"/>
  <c r="AD148" i="7"/>
  <c r="U239" i="7"/>
  <c r="AG147" i="7"/>
  <c r="AM147" i="7"/>
  <c r="BB156" i="7"/>
  <c r="AM155" i="7"/>
  <c r="BQ147" i="7"/>
  <c r="AS147" i="7"/>
  <c r="BE147" i="7"/>
  <c r="BB147" i="7"/>
  <c r="AY147" i="7"/>
  <c r="BT148" i="7"/>
  <c r="BB155" i="7"/>
  <c r="BW156" i="7"/>
  <c r="AM156" i="7"/>
  <c r="U156" i="7"/>
  <c r="AY148" i="7"/>
  <c r="AV148" i="7"/>
  <c r="BK148" i="7"/>
  <c r="BH156" i="7"/>
  <c r="BH155" i="7"/>
  <c r="L156" i="7"/>
  <c r="BZ156" i="7"/>
  <c r="CC155" i="7"/>
  <c r="AD147" i="7"/>
  <c r="CF147" i="7"/>
  <c r="AV147" i="7"/>
  <c r="BZ148" i="7"/>
  <c r="L135" i="3"/>
  <c r="L143" i="3" s="1"/>
  <c r="CC147" i="7"/>
  <c r="BH147" i="7"/>
  <c r="BK147" i="7"/>
  <c r="BN147" i="7"/>
  <c r="CF230" i="7"/>
  <c r="BN155" i="7"/>
  <c r="AG155" i="7"/>
  <c r="BE148" i="7"/>
  <c r="CF155" i="7"/>
  <c r="X156" i="7"/>
  <c r="BQ155" i="7"/>
  <c r="AP148" i="7"/>
  <c r="AP155" i="7"/>
  <c r="AV156" i="7"/>
  <c r="AS156" i="7"/>
  <c r="R156" i="7"/>
  <c r="BK156" i="7"/>
  <c r="AA148" i="7"/>
  <c r="BH148" i="7"/>
  <c r="AD155" i="7"/>
  <c r="O156" i="7"/>
  <c r="CC148" i="7"/>
  <c r="BT147" i="7"/>
  <c r="BW147" i="7"/>
  <c r="AA147" i="7"/>
  <c r="BZ147" i="7"/>
  <c r="BB148" i="7"/>
  <c r="CF148" i="7"/>
  <c r="BW155" i="7"/>
  <c r="X155" i="7"/>
  <c r="U155" i="7"/>
  <c r="AY156" i="7"/>
  <c r="L155" i="7"/>
  <c r="L239" i="7"/>
  <c r="AY239" i="7"/>
  <c r="BW239" i="7"/>
  <c r="X239" i="7"/>
  <c r="CF239" i="7"/>
  <c r="BK239" i="7"/>
  <c r="O239" i="7"/>
  <c r="AD237" i="7"/>
  <c r="AD236" i="7"/>
  <c r="AM237" i="7"/>
  <c r="AM236" i="7"/>
  <c r="L147" i="7"/>
  <c r="X147" i="7"/>
  <c r="I234" i="7"/>
  <c r="AS236" i="7"/>
  <c r="AS237" i="7"/>
  <c r="AJ237" i="7"/>
  <c r="AJ236" i="7"/>
  <c r="BQ237" i="7"/>
  <c r="BQ236" i="7"/>
  <c r="U237" i="7"/>
  <c r="U236" i="7"/>
  <c r="AV236" i="7"/>
  <c r="AV237" i="7"/>
  <c r="BT236" i="7"/>
  <c r="BT237" i="7"/>
  <c r="I148" i="7"/>
  <c r="X230" i="7"/>
  <c r="U230" i="7"/>
  <c r="AJ230" i="7"/>
  <c r="AD230" i="7"/>
  <c r="AM234" i="7"/>
  <c r="O236" i="7"/>
  <c r="O237" i="7"/>
  <c r="U147" i="7"/>
  <c r="AG239" i="7"/>
  <c r="L237" i="7"/>
  <c r="L236" i="7"/>
  <c r="AY237" i="7"/>
  <c r="AY236" i="7"/>
  <c r="BW237" i="7"/>
  <c r="BW236" i="7"/>
  <c r="AA237" i="7"/>
  <c r="AA236" i="7"/>
  <c r="BB236" i="7"/>
  <c r="BB237" i="7"/>
  <c r="BZ236" i="7"/>
  <c r="BZ237" i="7"/>
  <c r="R147" i="7"/>
  <c r="I156" i="7"/>
  <c r="BW230" i="7"/>
  <c r="L230" i="7"/>
  <c r="BT234" i="7"/>
  <c r="BQ230" i="7"/>
  <c r="AJ239" i="7"/>
  <c r="BE239" i="7"/>
  <c r="O230" i="7"/>
  <c r="AD234" i="7"/>
  <c r="BZ234" i="7"/>
  <c r="AP237" i="7"/>
  <c r="AP236" i="7"/>
  <c r="BK237" i="7"/>
  <c r="BK236" i="7"/>
  <c r="BN236" i="7"/>
  <c r="BN237" i="7"/>
  <c r="O147" i="7"/>
  <c r="I155" i="7"/>
  <c r="AP234" i="7"/>
  <c r="BK230" i="7"/>
  <c r="AM230" i="7"/>
  <c r="X237" i="7"/>
  <c r="X236" i="7"/>
  <c r="BE237" i="7"/>
  <c r="BE236" i="7"/>
  <c r="CC237" i="7"/>
  <c r="CC236" i="7"/>
  <c r="AG237" i="7"/>
  <c r="AG236" i="7"/>
  <c r="BH236" i="7"/>
  <c r="BH237" i="7"/>
  <c r="CF237" i="7"/>
  <c r="CF236" i="7"/>
  <c r="I147" i="7"/>
  <c r="AA234" i="7"/>
  <c r="AP230" i="7"/>
  <c r="AS234" i="7"/>
  <c r="R237" i="7"/>
  <c r="R236" i="7"/>
  <c r="AG230" i="7"/>
  <c r="BB230" i="7"/>
  <c r="BB239" i="7"/>
  <c r="BT230" i="7"/>
  <c r="BQ234" i="7"/>
  <c r="BN234" i="7"/>
  <c r="R230" i="7"/>
  <c r="BH234" i="7"/>
  <c r="BE230" i="7"/>
  <c r="AV234" i="7"/>
  <c r="CC234" i="7"/>
  <c r="G128" i="3"/>
  <c r="G127" i="3"/>
  <c r="G59" i="3"/>
  <c r="G55" i="3"/>
  <c r="G53" i="3"/>
  <c r="G54" i="3"/>
  <c r="G60" i="3"/>
  <c r="G136" i="3"/>
  <c r="G137" i="3"/>
  <c r="G138" i="3"/>
  <c r="G142" i="3"/>
  <c r="G143" i="3"/>
  <c r="G45" i="3"/>
  <c r="G47" i="3"/>
  <c r="L52" i="3"/>
  <c r="O52" i="3" s="1"/>
  <c r="J67" i="3"/>
  <c r="L67" i="3" s="1"/>
  <c r="L51" i="3"/>
  <c r="L129" i="3"/>
  <c r="O129" i="3" s="1"/>
  <c r="AS447" i="1"/>
  <c r="AS443" i="1"/>
  <c r="AS441" i="1"/>
  <c r="AS452" i="1"/>
  <c r="AS426" i="1"/>
  <c r="AS422" i="1"/>
  <c r="AS450" i="1"/>
  <c r="AY403" i="1"/>
  <c r="L48" i="3"/>
  <c r="L134" i="3"/>
  <c r="AS453" i="1"/>
  <c r="AW480" i="1"/>
  <c r="BB482" i="1" s="1"/>
  <c r="E137" i="7" s="1"/>
  <c r="AS457" i="1"/>
  <c r="AX403" i="1"/>
  <c r="K125" i="3" s="1"/>
  <c r="J41" i="3"/>
  <c r="AW463" i="1"/>
  <c r="BB466" i="1" s="1"/>
  <c r="E133" i="7" s="1"/>
  <c r="AW464" i="1"/>
  <c r="BB467" i="1" s="1"/>
  <c r="E216" i="7" s="1"/>
  <c r="AA216" i="7" s="1"/>
  <c r="AA213" i="7" s="1"/>
  <c r="AW472" i="1"/>
  <c r="BB474" i="1" s="1"/>
  <c r="E219" i="7" s="1"/>
  <c r="X219" i="7" s="1"/>
  <c r="AW481" i="1"/>
  <c r="BB483" i="1" s="1"/>
  <c r="E220" i="7" s="1"/>
  <c r="BH220" i="7" s="1"/>
  <c r="AW471" i="1"/>
  <c r="AV394" i="1"/>
  <c r="J124" i="3" s="1"/>
  <c r="AX439" i="1"/>
  <c r="K127" i="3" s="1"/>
  <c r="K41" i="3"/>
  <c r="K43" i="3"/>
  <c r="L43" i="3" s="1"/>
  <c r="AY394" i="1"/>
  <c r="AS421" i="1"/>
  <c r="AS419" i="1"/>
  <c r="AS417" i="1"/>
  <c r="AS415" i="1"/>
  <c r="AS413" i="1"/>
  <c r="AS411" i="1"/>
  <c r="AS459" i="1"/>
  <c r="AV417" i="1"/>
  <c r="J126" i="3" s="1"/>
  <c r="AY439" i="1"/>
  <c r="J42" i="3"/>
  <c r="L42" i="3" s="1"/>
  <c r="J44" i="3"/>
  <c r="G127" i="7"/>
  <c r="AW456" i="1"/>
  <c r="L131" i="3"/>
  <c r="L46" i="3"/>
  <c r="AS455" i="1"/>
  <c r="K44" i="3"/>
  <c r="G209" i="7"/>
  <c r="D128" i="7"/>
  <c r="D42" i="7" s="1"/>
  <c r="AS458" i="1"/>
  <c r="AS451" i="1"/>
  <c r="AS456" i="1"/>
  <c r="AS454" i="1"/>
  <c r="D40" i="7"/>
  <c r="D41" i="7"/>
  <c r="D43" i="7"/>
  <c r="G42" i="3"/>
  <c r="G41" i="3"/>
  <c r="G125" i="3"/>
  <c r="G126" i="3"/>
  <c r="N41" i="3"/>
  <c r="G44" i="3"/>
  <c r="G43" i="3"/>
  <c r="G124" i="3"/>
  <c r="AV439" i="1"/>
  <c r="J127" i="3" s="1"/>
  <c r="AY417" i="1"/>
  <c r="AX417" i="1"/>
  <c r="K126" i="3" s="1"/>
  <c r="AV403" i="1"/>
  <c r="J125" i="3" s="1"/>
  <c r="AX394" i="1"/>
  <c r="K124" i="3" s="1"/>
  <c r="AS448" i="1"/>
  <c r="AS438" i="1"/>
  <c r="AS449" i="1"/>
  <c r="AS439" i="1"/>
  <c r="AS446" i="1"/>
  <c r="AS444" i="1"/>
  <c r="AS410" i="1"/>
  <c r="AS406" i="1"/>
  <c r="AS398" i="1"/>
  <c r="AS442" i="1"/>
  <c r="AS440" i="1"/>
  <c r="AS445" i="1"/>
  <c r="AS418" i="1"/>
  <c r="AS416" i="1"/>
  <c r="AS436" i="1"/>
  <c r="AS430" i="1"/>
  <c r="AS428" i="1"/>
  <c r="AS434" i="1"/>
  <c r="AS424" i="1"/>
  <c r="AS402" i="1"/>
  <c r="AS400" i="1"/>
  <c r="AS437" i="1"/>
  <c r="AS433" i="1"/>
  <c r="AS431" i="1"/>
  <c r="AS429" i="1"/>
  <c r="AS427" i="1"/>
  <c r="AS420" i="1"/>
  <c r="AS414" i="1"/>
  <c r="AS405" i="1"/>
  <c r="AS403" i="1"/>
  <c r="AS401" i="1"/>
  <c r="AS399" i="1"/>
  <c r="AS397" i="1"/>
  <c r="AS395" i="1"/>
  <c r="AS435" i="1"/>
  <c r="AS412" i="1"/>
  <c r="AS396" i="1"/>
  <c r="AS408" i="1"/>
  <c r="AS432" i="1"/>
  <c r="AS425" i="1"/>
  <c r="AS423" i="1"/>
  <c r="AS409" i="1"/>
  <c r="AS407" i="1"/>
  <c r="AS404" i="1"/>
  <c r="AS394" i="1"/>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E38" i="3"/>
  <c r="AY385" i="1"/>
  <c r="G206" i="7" s="1"/>
  <c r="AY384" i="1"/>
  <c r="G123" i="7" s="1"/>
  <c r="AX385" i="1"/>
  <c r="F206" i="7" s="1"/>
  <c r="AX384" i="1"/>
  <c r="F123" i="7" s="1"/>
  <c r="AV385" i="1"/>
  <c r="D206" i="7" s="1"/>
  <c r="AV384" i="1"/>
  <c r="AQ391" i="1"/>
  <c r="AR391" i="1"/>
  <c r="AQ392" i="1"/>
  <c r="AR392" i="1"/>
  <c r="AQ393" i="1"/>
  <c r="AR393" i="1"/>
  <c r="AR390" i="1"/>
  <c r="AQ390" i="1"/>
  <c r="E121" i="3"/>
  <c r="D121" i="3"/>
  <c r="N121" i="3" s="1"/>
  <c r="C121" i="3"/>
  <c r="E120" i="3"/>
  <c r="D120" i="3"/>
  <c r="C120" i="3"/>
  <c r="E119" i="3"/>
  <c r="D119" i="3"/>
  <c r="C119" i="3"/>
  <c r="E118" i="3"/>
  <c r="N118" i="3" s="1"/>
  <c r="D118" i="3"/>
  <c r="C118" i="3"/>
  <c r="BA388" i="1"/>
  <c r="BA387" i="1"/>
  <c r="P38" i="3"/>
  <c r="P35" i="3"/>
  <c r="D38" i="3"/>
  <c r="N38" i="3" s="1"/>
  <c r="C38" i="3"/>
  <c r="E37" i="3"/>
  <c r="D37" i="3"/>
  <c r="C37" i="3"/>
  <c r="E36" i="3"/>
  <c r="D36" i="3"/>
  <c r="C36" i="3"/>
  <c r="E35" i="3"/>
  <c r="N35" i="3" s="1"/>
  <c r="D35" i="3"/>
  <c r="C35" i="3"/>
  <c r="AV374" i="1"/>
  <c r="D205" i="7" s="1"/>
  <c r="AY374" i="1"/>
  <c r="AY373" i="1"/>
  <c r="K37" i="3" s="1"/>
  <c r="AX374" i="1"/>
  <c r="F205" i="7" s="1"/>
  <c r="AX373" i="1"/>
  <c r="F122" i="7" s="1"/>
  <c r="AV373" i="1"/>
  <c r="D122" i="7" s="1"/>
  <c r="AY358" i="1"/>
  <c r="G121" i="7" s="1"/>
  <c r="AY359" i="1"/>
  <c r="G204" i="7" s="1"/>
  <c r="AX359" i="1"/>
  <c r="F204" i="7" s="1"/>
  <c r="AX358" i="1"/>
  <c r="F121" i="7" s="1"/>
  <c r="AV359" i="1"/>
  <c r="D204" i="7" s="1"/>
  <c r="AV358" i="1"/>
  <c r="D121" i="7" s="1"/>
  <c r="AY344" i="1"/>
  <c r="G203" i="7" s="1"/>
  <c r="AY343" i="1"/>
  <c r="AX344" i="1"/>
  <c r="F203" i="7" s="1"/>
  <c r="AX343" i="1"/>
  <c r="F120" i="7" s="1"/>
  <c r="AV344" i="1"/>
  <c r="D203" i="7" s="1"/>
  <c r="AV343" i="1"/>
  <c r="D120" i="7" s="1"/>
  <c r="AV379" i="1"/>
  <c r="AV378" i="1"/>
  <c r="AV364" i="1"/>
  <c r="AV363" i="1"/>
  <c r="AV349" i="1"/>
  <c r="AV348" i="1"/>
  <c r="AQ383" i="1"/>
  <c r="AR383" i="1"/>
  <c r="AQ384" i="1"/>
  <c r="AR384" i="1"/>
  <c r="AQ385" i="1"/>
  <c r="AR385" i="1"/>
  <c r="AQ386" i="1"/>
  <c r="AR386" i="1"/>
  <c r="AQ387" i="1"/>
  <c r="AR387" i="1"/>
  <c r="AQ388" i="1"/>
  <c r="AR388" i="1"/>
  <c r="AQ389" i="1"/>
  <c r="AR389" i="1"/>
  <c r="P121" i="3"/>
  <c r="AR382" i="1"/>
  <c r="AR381" i="1"/>
  <c r="AR380" i="1"/>
  <c r="AR379" i="1"/>
  <c r="AR378" i="1"/>
  <c r="AR377" i="1"/>
  <c r="AR376" i="1"/>
  <c r="AQ382" i="1"/>
  <c r="AQ381" i="1"/>
  <c r="AQ380" i="1"/>
  <c r="AQ379" i="1"/>
  <c r="AQ378" i="1"/>
  <c r="AQ377" i="1"/>
  <c r="AQ376" i="1"/>
  <c r="AQ365" i="1"/>
  <c r="AR365" i="1"/>
  <c r="AQ366" i="1"/>
  <c r="AR366" i="1"/>
  <c r="AQ367" i="1"/>
  <c r="AR367" i="1"/>
  <c r="AQ368" i="1"/>
  <c r="AR368" i="1"/>
  <c r="AQ369" i="1"/>
  <c r="AR369" i="1"/>
  <c r="AQ370" i="1"/>
  <c r="AR370" i="1"/>
  <c r="AQ371" i="1"/>
  <c r="AR371" i="1"/>
  <c r="AQ372" i="1"/>
  <c r="AR372" i="1"/>
  <c r="AQ373" i="1"/>
  <c r="AR373" i="1"/>
  <c r="AQ374" i="1"/>
  <c r="AR374" i="1"/>
  <c r="AQ375" i="1"/>
  <c r="AR375" i="1"/>
  <c r="AR364" i="1"/>
  <c r="AR363" i="1"/>
  <c r="AR362" i="1"/>
  <c r="AR361" i="1"/>
  <c r="AR360" i="1"/>
  <c r="AR359" i="1"/>
  <c r="AQ364" i="1"/>
  <c r="AQ363" i="1"/>
  <c r="AQ362" i="1"/>
  <c r="AQ361" i="1"/>
  <c r="AQ360" i="1"/>
  <c r="AQ359" i="1"/>
  <c r="P118" i="3"/>
  <c r="AQ357" i="1"/>
  <c r="AR357" i="1"/>
  <c r="AQ358" i="1"/>
  <c r="AR358" i="1"/>
  <c r="AR356" i="1"/>
  <c r="AQ356" i="1"/>
  <c r="AR355" i="1"/>
  <c r="AR354" i="1"/>
  <c r="AR353" i="1"/>
  <c r="AR352" i="1"/>
  <c r="AR351" i="1"/>
  <c r="AR350" i="1"/>
  <c r="AR349" i="1"/>
  <c r="AR348" i="1"/>
  <c r="AR347" i="1"/>
  <c r="AR346" i="1"/>
  <c r="AR345" i="1"/>
  <c r="AR344" i="1"/>
  <c r="AQ355" i="1"/>
  <c r="AQ354" i="1"/>
  <c r="AQ353" i="1"/>
  <c r="AQ352" i="1"/>
  <c r="AQ351" i="1"/>
  <c r="AQ350" i="1"/>
  <c r="AQ349" i="1"/>
  <c r="AQ348" i="1"/>
  <c r="AQ347" i="1"/>
  <c r="AQ346" i="1"/>
  <c r="AQ345" i="1"/>
  <c r="AQ344" i="1"/>
  <c r="BN133" i="7" l="1"/>
  <c r="AJ133" i="7"/>
  <c r="BK137" i="7"/>
  <c r="BK153" i="7" s="1"/>
  <c r="AJ137" i="7"/>
  <c r="D16" i="10"/>
  <c r="L142" i="3"/>
  <c r="L138" i="3"/>
  <c r="BK145" i="7"/>
  <c r="BK144" i="7"/>
  <c r="BK140" i="7"/>
  <c r="BK138" i="7"/>
  <c r="BK152" i="7"/>
  <c r="BK154" i="7"/>
  <c r="BK151" i="7"/>
  <c r="BK139" i="7"/>
  <c r="BH239" i="7"/>
  <c r="AS239" i="7"/>
  <c r="BT239" i="7"/>
  <c r="CC239" i="7"/>
  <c r="AP239" i="7"/>
  <c r="AM239" i="7"/>
  <c r="BH228" i="7"/>
  <c r="BH227" i="7"/>
  <c r="AV239" i="7"/>
  <c r="BN239" i="7"/>
  <c r="AA239" i="7"/>
  <c r="BZ239" i="7"/>
  <c r="BQ239" i="7"/>
  <c r="AD239" i="7"/>
  <c r="G49" i="3"/>
  <c r="G50" i="3"/>
  <c r="L69" i="3"/>
  <c r="L68" i="3"/>
  <c r="G133" i="3"/>
  <c r="G132" i="3"/>
  <c r="L137" i="3"/>
  <c r="L136" i="3"/>
  <c r="L50" i="3"/>
  <c r="O67" i="3"/>
  <c r="L66" i="3"/>
  <c r="L62" i="3"/>
  <c r="L54" i="3"/>
  <c r="L53" i="3"/>
  <c r="L55" i="3"/>
  <c r="L59" i="3"/>
  <c r="L60" i="3"/>
  <c r="BK216" i="7"/>
  <c r="BK213" i="7" s="1"/>
  <c r="X216" i="7"/>
  <c r="X213" i="7" s="1"/>
  <c r="AJ216" i="7"/>
  <c r="AJ213" i="7" s="1"/>
  <c r="BH216" i="7"/>
  <c r="BH213" i="7" s="1"/>
  <c r="BT216" i="7"/>
  <c r="BT215" i="7" s="1"/>
  <c r="BQ216" i="7"/>
  <c r="BQ215" i="7" s="1"/>
  <c r="BB216" i="7"/>
  <c r="BB213" i="7" s="1"/>
  <c r="AM216" i="7"/>
  <c r="AM215" i="7" s="1"/>
  <c r="AV216" i="7"/>
  <c r="AV215" i="7" s="1"/>
  <c r="AD216" i="7"/>
  <c r="AD213" i="7" s="1"/>
  <c r="R216" i="7"/>
  <c r="R213" i="7" s="1"/>
  <c r="BW216" i="7"/>
  <c r="BW215" i="7" s="1"/>
  <c r="L216" i="7"/>
  <c r="L213" i="7" s="1"/>
  <c r="CF216" i="7"/>
  <c r="CF213" i="7" s="1"/>
  <c r="O216" i="7"/>
  <c r="O213" i="7" s="1"/>
  <c r="AA215" i="7"/>
  <c r="AS216" i="7"/>
  <c r="AS215" i="7" s="1"/>
  <c r="BE216" i="7"/>
  <c r="BE215" i="7" s="1"/>
  <c r="I216" i="7"/>
  <c r="I213" i="7" s="1"/>
  <c r="CC216" i="7"/>
  <c r="CC213" i="7" s="1"/>
  <c r="AG216" i="7"/>
  <c r="AG215" i="7" s="1"/>
  <c r="U216" i="7"/>
  <c r="U213" i="7" s="1"/>
  <c r="BZ216" i="7"/>
  <c r="BZ213" i="7" s="1"/>
  <c r="AP216" i="7"/>
  <c r="AP213" i="7" s="1"/>
  <c r="BN216" i="7"/>
  <c r="BN213" i="7" s="1"/>
  <c r="AY219" i="7"/>
  <c r="AY216" i="7"/>
  <c r="AY215" i="7" s="1"/>
  <c r="L125" i="3"/>
  <c r="BK219" i="7"/>
  <c r="BE219" i="7"/>
  <c r="R219" i="7"/>
  <c r="CF219" i="7"/>
  <c r="L219" i="7"/>
  <c r="AD219" i="7"/>
  <c r="I219" i="7"/>
  <c r="AP219" i="7"/>
  <c r="AA219" i="7"/>
  <c r="AJ219" i="7"/>
  <c r="BZ219" i="7"/>
  <c r="U219" i="7"/>
  <c r="AG219" i="7"/>
  <c r="AV219" i="7"/>
  <c r="BB219" i="7"/>
  <c r="AS219" i="7"/>
  <c r="BQ219" i="7"/>
  <c r="BT219" i="7"/>
  <c r="BT137" i="7"/>
  <c r="CC219" i="7"/>
  <c r="AG133" i="7"/>
  <c r="BT133" i="7"/>
  <c r="CF137" i="7"/>
  <c r="AV137" i="7"/>
  <c r="AA133" i="7"/>
  <c r="CC137" i="7"/>
  <c r="AA137" i="7"/>
  <c r="BQ133" i="7"/>
  <c r="AP137" i="7"/>
  <c r="BQ137" i="7"/>
  <c r="AD133" i="7"/>
  <c r="BH219" i="7"/>
  <c r="X133" i="7"/>
  <c r="L44" i="3"/>
  <c r="L130" i="3"/>
  <c r="AY220" i="7"/>
  <c r="BW219" i="7"/>
  <c r="AM219" i="7"/>
  <c r="J36" i="3"/>
  <c r="E51" i="7"/>
  <c r="O137" i="7"/>
  <c r="AG137" i="7"/>
  <c r="O133" i="7"/>
  <c r="AV133" i="7"/>
  <c r="CF133" i="7"/>
  <c r="AP133" i="7"/>
  <c r="BZ133" i="7"/>
  <c r="AW392" i="1"/>
  <c r="BB395" i="1" s="1"/>
  <c r="E126" i="7" s="1"/>
  <c r="AJ126" i="7" s="1"/>
  <c r="BE137" i="7"/>
  <c r="L137" i="7"/>
  <c r="AD137" i="7"/>
  <c r="U137" i="7"/>
  <c r="BZ137" i="7"/>
  <c r="AM137" i="7"/>
  <c r="E47" i="7"/>
  <c r="AP220" i="7"/>
  <c r="U133" i="7"/>
  <c r="AS133" i="7"/>
  <c r="AM133" i="7"/>
  <c r="L133" i="7"/>
  <c r="AY133" i="7"/>
  <c r="BH133" i="7"/>
  <c r="I133" i="7"/>
  <c r="X137" i="7"/>
  <c r="AY137" i="7"/>
  <c r="BB137" i="7"/>
  <c r="BW137" i="7"/>
  <c r="BW133" i="7"/>
  <c r="L124" i="3"/>
  <c r="O124" i="3" s="1"/>
  <c r="AW465" i="1"/>
  <c r="AS220" i="7"/>
  <c r="AG220" i="7"/>
  <c r="BN137" i="7"/>
  <c r="R137" i="7"/>
  <c r="BH137" i="7"/>
  <c r="AS137" i="7"/>
  <c r="I137" i="7"/>
  <c r="L41" i="3"/>
  <c r="O41" i="3" s="1"/>
  <c r="BK133" i="7"/>
  <c r="BB133" i="7"/>
  <c r="BE133" i="7"/>
  <c r="R133" i="7"/>
  <c r="CC133" i="7"/>
  <c r="AA220" i="7"/>
  <c r="BK220" i="7"/>
  <c r="O220" i="7"/>
  <c r="BE220" i="7"/>
  <c r="K38" i="3"/>
  <c r="BW220" i="7"/>
  <c r="CC220" i="7"/>
  <c r="R220" i="7"/>
  <c r="CF220" i="7"/>
  <c r="U220" i="7"/>
  <c r="BB220" i="7"/>
  <c r="BN219" i="7"/>
  <c r="O219" i="7"/>
  <c r="BQ220" i="7"/>
  <c r="AW393" i="1"/>
  <c r="BB396" i="1" s="1"/>
  <c r="E209" i="7" s="1"/>
  <c r="BN209" i="7" s="1"/>
  <c r="X220" i="7"/>
  <c r="AV220" i="7"/>
  <c r="AD220" i="7"/>
  <c r="AW482" i="1"/>
  <c r="L220" i="7"/>
  <c r="I220" i="7"/>
  <c r="BT220" i="7"/>
  <c r="BN220" i="7"/>
  <c r="AJ220" i="7"/>
  <c r="BZ220" i="7"/>
  <c r="AM220" i="7"/>
  <c r="L127" i="3"/>
  <c r="L126" i="3"/>
  <c r="O126" i="3" s="1"/>
  <c r="G120" i="7"/>
  <c r="K35" i="3"/>
  <c r="AW401" i="1"/>
  <c r="O43" i="3"/>
  <c r="L49" i="3"/>
  <c r="AW415" i="1"/>
  <c r="O46" i="3"/>
  <c r="L45" i="3"/>
  <c r="L47" i="3"/>
  <c r="AW437" i="1"/>
  <c r="L128" i="3"/>
  <c r="O135" i="3"/>
  <c r="AW416" i="1"/>
  <c r="BB419" i="1" s="1"/>
  <c r="E211" i="7" s="1"/>
  <c r="AW402" i="1"/>
  <c r="BB405" i="1" s="1"/>
  <c r="E210" i="7" s="1"/>
  <c r="AW438" i="1"/>
  <c r="BB441" i="1" s="1"/>
  <c r="E212" i="7" s="1"/>
  <c r="CC212" i="7" s="1"/>
  <c r="BB459" i="1"/>
  <c r="E131" i="7" s="1"/>
  <c r="AJ131" i="7" s="1"/>
  <c r="AW458" i="1"/>
  <c r="AW473" i="1"/>
  <c r="BB473" i="1"/>
  <c r="E136" i="7" s="1"/>
  <c r="AJ136" i="7" s="1"/>
  <c r="G121" i="3"/>
  <c r="G122" i="3" s="1"/>
  <c r="AY375" i="1"/>
  <c r="J35" i="3"/>
  <c r="K36" i="3"/>
  <c r="G122" i="7"/>
  <c r="J37" i="3"/>
  <c r="L37" i="3" s="1"/>
  <c r="G205" i="7"/>
  <c r="AS382" i="1"/>
  <c r="AS381" i="1"/>
  <c r="AS390" i="1"/>
  <c r="AS364" i="1"/>
  <c r="AS361" i="1"/>
  <c r="AS359" i="1"/>
  <c r="AS368" i="1"/>
  <c r="AS366" i="1"/>
  <c r="AS386" i="1"/>
  <c r="AS380" i="1"/>
  <c r="AS362" i="1"/>
  <c r="AS367" i="1"/>
  <c r="AS365" i="1"/>
  <c r="AS389" i="1"/>
  <c r="AS387" i="1"/>
  <c r="AS385" i="1"/>
  <c r="AS383" i="1"/>
  <c r="G36" i="3"/>
  <c r="G37" i="3"/>
  <c r="G35" i="3"/>
  <c r="G119" i="3"/>
  <c r="AS360" i="1"/>
  <c r="AS363" i="1"/>
  <c r="AS379" i="1"/>
  <c r="AS375" i="1"/>
  <c r="AS371" i="1"/>
  <c r="AS376" i="1"/>
  <c r="AS357" i="1"/>
  <c r="AS372" i="1"/>
  <c r="AS370" i="1"/>
  <c r="AS388" i="1"/>
  <c r="AS393" i="1"/>
  <c r="AS391" i="1"/>
  <c r="AS373" i="1"/>
  <c r="AS377" i="1"/>
  <c r="AS351" i="1"/>
  <c r="AS348" i="1"/>
  <c r="AS378" i="1"/>
  <c r="AS345" i="1"/>
  <c r="AS353" i="1"/>
  <c r="AS347" i="1"/>
  <c r="AS344" i="1"/>
  <c r="AS349" i="1"/>
  <c r="AS356" i="1"/>
  <c r="AS346" i="1"/>
  <c r="AS350" i="1"/>
  <c r="AS354" i="1"/>
  <c r="AS358" i="1"/>
  <c r="AS374" i="1"/>
  <c r="AS369" i="1"/>
  <c r="AS392" i="1"/>
  <c r="AS355" i="1"/>
  <c r="AS352" i="1"/>
  <c r="AS384" i="1"/>
  <c r="G38" i="3"/>
  <c r="AV386" i="1"/>
  <c r="J121" i="3" s="1"/>
  <c r="J38" i="3"/>
  <c r="D123" i="7"/>
  <c r="G120" i="3"/>
  <c r="G118" i="3"/>
  <c r="AY386" i="1"/>
  <c r="AX386" i="1"/>
  <c r="K121" i="3" s="1"/>
  <c r="AX375" i="1"/>
  <c r="K120" i="3" s="1"/>
  <c r="AV375" i="1"/>
  <c r="J120" i="3" s="1"/>
  <c r="AY360" i="1"/>
  <c r="AX360" i="1"/>
  <c r="K119" i="3" s="1"/>
  <c r="AV360" i="1"/>
  <c r="J119" i="3" s="1"/>
  <c r="AY345" i="1"/>
  <c r="AX345" i="1"/>
  <c r="K118" i="3" s="1"/>
  <c r="AV345" i="1"/>
  <c r="J118" i="3" s="1"/>
  <c r="BN145" i="7" l="1"/>
  <c r="BN138" i="7"/>
  <c r="BN153" i="7"/>
  <c r="BN151" i="7"/>
  <c r="BN154" i="7"/>
  <c r="BN144" i="7"/>
  <c r="BN139" i="7"/>
  <c r="BN152" i="7"/>
  <c r="BN140" i="7"/>
  <c r="AY153" i="7"/>
  <c r="AY139" i="7"/>
  <c r="AY140" i="7"/>
  <c r="AY152" i="7"/>
  <c r="AY151" i="7"/>
  <c r="AY145" i="7"/>
  <c r="AY144" i="7"/>
  <c r="AY154" i="7"/>
  <c r="AY138" i="7"/>
  <c r="BT152" i="7"/>
  <c r="BT144" i="7"/>
  <c r="BT153" i="7"/>
  <c r="BT145" i="7"/>
  <c r="BT138" i="7"/>
  <c r="BT139" i="7"/>
  <c r="BT154" i="7"/>
  <c r="BT151" i="7"/>
  <c r="BT140" i="7"/>
  <c r="AS145" i="7"/>
  <c r="AS154" i="7"/>
  <c r="AS138" i="7"/>
  <c r="AS144" i="7"/>
  <c r="AS153" i="7"/>
  <c r="AS139" i="7"/>
  <c r="AS140" i="7"/>
  <c r="AS151" i="7"/>
  <c r="AS152" i="7"/>
  <c r="X154" i="7"/>
  <c r="X152" i="7"/>
  <c r="X153" i="7"/>
  <c r="X151" i="7"/>
  <c r="U154" i="7"/>
  <c r="U152" i="7"/>
  <c r="U151" i="7"/>
  <c r="U153" i="7"/>
  <c r="O154" i="7"/>
  <c r="O152" i="7"/>
  <c r="O151" i="7"/>
  <c r="O153" i="7"/>
  <c r="BQ144" i="7"/>
  <c r="BQ140" i="7"/>
  <c r="BQ138" i="7"/>
  <c r="BQ152" i="7"/>
  <c r="BQ154" i="7"/>
  <c r="BQ151" i="7"/>
  <c r="BQ145" i="7"/>
  <c r="BQ153" i="7"/>
  <c r="BQ139" i="7"/>
  <c r="CC152" i="7"/>
  <c r="CC139" i="7"/>
  <c r="CC154" i="7"/>
  <c r="CC144" i="7"/>
  <c r="CC140" i="7"/>
  <c r="CC138" i="7"/>
  <c r="CC151" i="7"/>
  <c r="CC145" i="7"/>
  <c r="CC153" i="7"/>
  <c r="BZ154" i="7"/>
  <c r="BZ144" i="7"/>
  <c r="BZ153" i="7"/>
  <c r="BZ145" i="7"/>
  <c r="BZ138" i="7"/>
  <c r="BZ139" i="7"/>
  <c r="BZ151" i="7"/>
  <c r="BZ152" i="7"/>
  <c r="BZ140" i="7"/>
  <c r="BE154" i="7"/>
  <c r="BE139" i="7"/>
  <c r="BE145" i="7"/>
  <c r="BE153" i="7"/>
  <c r="BE144" i="7"/>
  <c r="BE152" i="7"/>
  <c r="BE140" i="7"/>
  <c r="BE138" i="7"/>
  <c r="BE151" i="7"/>
  <c r="AG152" i="7"/>
  <c r="AG153" i="7"/>
  <c r="AG151" i="7"/>
  <c r="AG154" i="7"/>
  <c r="AG144" i="7"/>
  <c r="AG145" i="7"/>
  <c r="AG138" i="7"/>
  <c r="AG140" i="7"/>
  <c r="AG139" i="7"/>
  <c r="AA139" i="7"/>
  <c r="AA138" i="7"/>
  <c r="AA140" i="7"/>
  <c r="AA152" i="7"/>
  <c r="AA154" i="7"/>
  <c r="AA153" i="7"/>
  <c r="AA145" i="7"/>
  <c r="AA144" i="7"/>
  <c r="AA151" i="7"/>
  <c r="CF139" i="7"/>
  <c r="CF151" i="7"/>
  <c r="CF140" i="7"/>
  <c r="CF152" i="7"/>
  <c r="CF154" i="7"/>
  <c r="CF144" i="7"/>
  <c r="CF138" i="7"/>
  <c r="CF153" i="7"/>
  <c r="CF145" i="7"/>
  <c r="BH145" i="7"/>
  <c r="BH152" i="7"/>
  <c r="BH151" i="7"/>
  <c r="BH153" i="7"/>
  <c r="BH138" i="7"/>
  <c r="BH144" i="7"/>
  <c r="BH139" i="7"/>
  <c r="BH154" i="7"/>
  <c r="BH140" i="7"/>
  <c r="BW152" i="7"/>
  <c r="BW138" i="7"/>
  <c r="BW153" i="7"/>
  <c r="BW139" i="7"/>
  <c r="BW145" i="7"/>
  <c r="BW144" i="7"/>
  <c r="BW151" i="7"/>
  <c r="BW154" i="7"/>
  <c r="BW140" i="7"/>
  <c r="AD145" i="7"/>
  <c r="AD151" i="7"/>
  <c r="AD154" i="7"/>
  <c r="AD138" i="7"/>
  <c r="AD144" i="7"/>
  <c r="AD139" i="7"/>
  <c r="AD152" i="7"/>
  <c r="AD140" i="7"/>
  <c r="AD153" i="7"/>
  <c r="AP140" i="7"/>
  <c r="AP139" i="7"/>
  <c r="AP153" i="7"/>
  <c r="AP145" i="7"/>
  <c r="AP138" i="7"/>
  <c r="AP154" i="7"/>
  <c r="AP152" i="7"/>
  <c r="AP144" i="7"/>
  <c r="AP151" i="7"/>
  <c r="R151" i="7"/>
  <c r="R153" i="7"/>
  <c r="R154" i="7"/>
  <c r="R152" i="7"/>
  <c r="BB138" i="7"/>
  <c r="BB139" i="7"/>
  <c r="BB154" i="7"/>
  <c r="BB151" i="7"/>
  <c r="BB145" i="7"/>
  <c r="BB153" i="7"/>
  <c r="BB140" i="7"/>
  <c r="BB144" i="7"/>
  <c r="BB152" i="7"/>
  <c r="AM145" i="7"/>
  <c r="AM138" i="7"/>
  <c r="AM140" i="7"/>
  <c r="AM139" i="7"/>
  <c r="AM152" i="7"/>
  <c r="AM153" i="7"/>
  <c r="AM154" i="7"/>
  <c r="AM144" i="7"/>
  <c r="AM151" i="7"/>
  <c r="L154" i="7"/>
  <c r="L152" i="7"/>
  <c r="L151" i="7"/>
  <c r="L153" i="7"/>
  <c r="AV138" i="7"/>
  <c r="AV139" i="7"/>
  <c r="AV154" i="7"/>
  <c r="AV145" i="7"/>
  <c r="AV153" i="7"/>
  <c r="AV144" i="7"/>
  <c r="AV140" i="7"/>
  <c r="AV152" i="7"/>
  <c r="AV151" i="7"/>
  <c r="BZ228" i="7"/>
  <c r="BZ223" i="7"/>
  <c r="BZ227" i="7"/>
  <c r="BZ222" i="7"/>
  <c r="BZ221" i="7"/>
  <c r="I227" i="7"/>
  <c r="I221" i="7"/>
  <c r="I222" i="7"/>
  <c r="I223" i="7"/>
  <c r="I228" i="7"/>
  <c r="AV228" i="7"/>
  <c r="AV222" i="7"/>
  <c r="AV227" i="7"/>
  <c r="AV223" i="7"/>
  <c r="AV221" i="7"/>
  <c r="CF228" i="7"/>
  <c r="CF227" i="7"/>
  <c r="CF223" i="7"/>
  <c r="CF222" i="7"/>
  <c r="CF221" i="7"/>
  <c r="AA228" i="7"/>
  <c r="AA227" i="7"/>
  <c r="AA223" i="7"/>
  <c r="AA222" i="7"/>
  <c r="AA221" i="7"/>
  <c r="AG222" i="7"/>
  <c r="AG221" i="7"/>
  <c r="AG228" i="7"/>
  <c r="AG227" i="7"/>
  <c r="AG223" i="7"/>
  <c r="X145" i="7"/>
  <c r="X139" i="7"/>
  <c r="X138" i="7"/>
  <c r="X140" i="7"/>
  <c r="X144" i="7"/>
  <c r="AP228" i="7"/>
  <c r="AP222" i="7"/>
  <c r="AP227" i="7"/>
  <c r="AP221" i="7"/>
  <c r="AP223" i="7"/>
  <c r="U140" i="7"/>
  <c r="U139" i="7"/>
  <c r="U145" i="7"/>
  <c r="U144" i="7"/>
  <c r="U138" i="7"/>
  <c r="O144" i="7"/>
  <c r="O140" i="7"/>
  <c r="O139" i="7"/>
  <c r="O145" i="7"/>
  <c r="O138" i="7"/>
  <c r="BH223" i="7"/>
  <c r="AJ228" i="7"/>
  <c r="AJ222" i="7"/>
  <c r="AJ227" i="7"/>
  <c r="AJ221" i="7"/>
  <c r="AJ223" i="7"/>
  <c r="L228" i="7"/>
  <c r="L227" i="7"/>
  <c r="L221" i="7"/>
  <c r="L223" i="7"/>
  <c r="L222" i="7"/>
  <c r="X223" i="7"/>
  <c r="X228" i="7"/>
  <c r="X222" i="7"/>
  <c r="X221" i="7"/>
  <c r="X227" i="7"/>
  <c r="R223" i="7"/>
  <c r="R228" i="7"/>
  <c r="R222" i="7"/>
  <c r="R221" i="7"/>
  <c r="R227" i="7"/>
  <c r="BE228" i="7"/>
  <c r="BE227" i="7"/>
  <c r="BE222" i="7"/>
  <c r="BE221" i="7"/>
  <c r="BE223" i="7"/>
  <c r="AS222" i="7"/>
  <c r="AS221" i="7"/>
  <c r="AS228" i="7"/>
  <c r="AS223" i="7"/>
  <c r="AS227" i="7"/>
  <c r="BN228" i="7"/>
  <c r="BN222" i="7"/>
  <c r="BN227" i="7"/>
  <c r="BN221" i="7"/>
  <c r="BN223" i="7"/>
  <c r="BB228" i="7"/>
  <c r="BB222" i="7"/>
  <c r="BB223" i="7"/>
  <c r="BB227" i="7"/>
  <c r="BB221" i="7"/>
  <c r="CC223" i="7"/>
  <c r="CC222" i="7"/>
  <c r="CC228" i="7"/>
  <c r="CC221" i="7"/>
  <c r="CC227" i="7"/>
  <c r="O221" i="7"/>
  <c r="O228" i="7"/>
  <c r="O223" i="7"/>
  <c r="O222" i="7"/>
  <c r="O227" i="7"/>
  <c r="R145" i="7"/>
  <c r="R139" i="7"/>
  <c r="R144" i="7"/>
  <c r="R140" i="7"/>
  <c r="R138" i="7"/>
  <c r="L144" i="7"/>
  <c r="L140" i="7"/>
  <c r="L138" i="7"/>
  <c r="L145" i="7"/>
  <c r="L139" i="7"/>
  <c r="AY228" i="7"/>
  <c r="AY222" i="7"/>
  <c r="AY221" i="7"/>
  <c r="AY223" i="7"/>
  <c r="AY227" i="7"/>
  <c r="BH222" i="7"/>
  <c r="AM222" i="7"/>
  <c r="AM221" i="7"/>
  <c r="AM228" i="7"/>
  <c r="AM227" i="7"/>
  <c r="AM223" i="7"/>
  <c r="BT228" i="7"/>
  <c r="BT222" i="7"/>
  <c r="BT227" i="7"/>
  <c r="BT221" i="7"/>
  <c r="BT223" i="7"/>
  <c r="AD228" i="7"/>
  <c r="AD222" i="7"/>
  <c r="AD227" i="7"/>
  <c r="AD221" i="7"/>
  <c r="AD223" i="7"/>
  <c r="BQ222" i="7"/>
  <c r="BQ221" i="7"/>
  <c r="BQ228" i="7"/>
  <c r="BQ227" i="7"/>
  <c r="BQ223" i="7"/>
  <c r="U228" i="7"/>
  <c r="U227" i="7"/>
  <c r="U223" i="7"/>
  <c r="U222" i="7"/>
  <c r="U221" i="7"/>
  <c r="BW222" i="7"/>
  <c r="BW221" i="7"/>
  <c r="BW228" i="7"/>
  <c r="BW223" i="7"/>
  <c r="BW227" i="7"/>
  <c r="BK222" i="7"/>
  <c r="BK221" i="7"/>
  <c r="BK223" i="7"/>
  <c r="BK227" i="7"/>
  <c r="BK228" i="7"/>
  <c r="I144" i="7"/>
  <c r="I152" i="7"/>
  <c r="I151" i="7"/>
  <c r="I139" i="7"/>
  <c r="I145" i="7"/>
  <c r="I153" i="7"/>
  <c r="I154" i="7"/>
  <c r="I140" i="7"/>
  <c r="I138" i="7"/>
  <c r="BH221" i="7"/>
  <c r="G123" i="3"/>
  <c r="AS213" i="7"/>
  <c r="BK215" i="7"/>
  <c r="AM213" i="7"/>
  <c r="X215" i="7"/>
  <c r="BH215" i="7"/>
  <c r="AJ215" i="7"/>
  <c r="AP215" i="7"/>
  <c r="AV213" i="7"/>
  <c r="BT213" i="7"/>
  <c r="AY213" i="7"/>
  <c r="U215" i="7"/>
  <c r="BQ213" i="7"/>
  <c r="AD215" i="7"/>
  <c r="BB215" i="7"/>
  <c r="R215" i="7"/>
  <c r="AW394" i="1"/>
  <c r="BZ215" i="7"/>
  <c r="CF215" i="7"/>
  <c r="O215" i="7"/>
  <c r="BE213" i="7"/>
  <c r="AG213" i="7"/>
  <c r="I215" i="7"/>
  <c r="BN215" i="7"/>
  <c r="L215" i="7"/>
  <c r="CC215" i="7"/>
  <c r="BW213" i="7"/>
  <c r="AV209" i="7"/>
  <c r="R209" i="7"/>
  <c r="L209" i="7"/>
  <c r="L36" i="3"/>
  <c r="BB209" i="7"/>
  <c r="AD209" i="7"/>
  <c r="AS209" i="7"/>
  <c r="BZ209" i="7"/>
  <c r="AP209" i="7"/>
  <c r="BE209" i="7"/>
  <c r="BH209" i="7"/>
  <c r="BT209" i="7"/>
  <c r="U209" i="7"/>
  <c r="AG209" i="7"/>
  <c r="X209" i="7"/>
  <c r="CC209" i="7"/>
  <c r="AJ209" i="7"/>
  <c r="AA209" i="7"/>
  <c r="AM209" i="7"/>
  <c r="BK209" i="7"/>
  <c r="AW439" i="1"/>
  <c r="L38" i="3"/>
  <c r="O38" i="3" s="1"/>
  <c r="BB440" i="1"/>
  <c r="E129" i="7" s="1"/>
  <c r="AJ129" i="7" s="1"/>
  <c r="AY209" i="7"/>
  <c r="I209" i="7"/>
  <c r="O209" i="7"/>
  <c r="BQ209" i="7"/>
  <c r="CF209" i="7"/>
  <c r="BW209" i="7"/>
  <c r="L132" i="3"/>
  <c r="L133" i="3"/>
  <c r="L35" i="3"/>
  <c r="O35" i="3" s="1"/>
  <c r="AG212" i="7"/>
  <c r="BB418" i="1"/>
  <c r="E128" i="7" s="1"/>
  <c r="AW417" i="1"/>
  <c r="CF131" i="7"/>
  <c r="BW131" i="7"/>
  <c r="BQ131" i="7"/>
  <c r="BK131" i="7"/>
  <c r="AV131" i="7"/>
  <c r="AM131" i="7"/>
  <c r="AG131" i="7"/>
  <c r="BH131" i="7"/>
  <c r="BB131" i="7"/>
  <c r="AS131" i="7"/>
  <c r="AA131" i="7"/>
  <c r="U131" i="7"/>
  <c r="O131" i="7"/>
  <c r="I131" i="7"/>
  <c r="BZ131" i="7"/>
  <c r="BN131" i="7"/>
  <c r="CC131" i="7"/>
  <c r="BE131" i="7"/>
  <c r="X131" i="7"/>
  <c r="R131" i="7"/>
  <c r="BT131" i="7"/>
  <c r="AP131" i="7"/>
  <c r="AD131" i="7"/>
  <c r="L131" i="7"/>
  <c r="AY131" i="7"/>
  <c r="E45" i="7"/>
  <c r="I212" i="7"/>
  <c r="L212" i="7"/>
  <c r="AJ212" i="7"/>
  <c r="BH212" i="7"/>
  <c r="CF212" i="7"/>
  <c r="BE212" i="7"/>
  <c r="AY212" i="7"/>
  <c r="BQ212" i="7"/>
  <c r="BK212" i="7"/>
  <c r="R212" i="7"/>
  <c r="AP212" i="7"/>
  <c r="BN212" i="7"/>
  <c r="BW212" i="7"/>
  <c r="U212" i="7"/>
  <c r="BB212" i="7"/>
  <c r="AA212" i="7"/>
  <c r="AS212" i="7"/>
  <c r="AM212" i="7"/>
  <c r="X212" i="7"/>
  <c r="AV212" i="7"/>
  <c r="BT212" i="7"/>
  <c r="O212" i="7"/>
  <c r="AD212" i="7"/>
  <c r="BZ212" i="7"/>
  <c r="CF211" i="7"/>
  <c r="I211" i="7"/>
  <c r="U211" i="7"/>
  <c r="AG211" i="7"/>
  <c r="AS211" i="7"/>
  <c r="BE211" i="7"/>
  <c r="BQ211" i="7"/>
  <c r="CC211" i="7"/>
  <c r="L211" i="7"/>
  <c r="X211" i="7"/>
  <c r="AJ211" i="7"/>
  <c r="AV211" i="7"/>
  <c r="BH211" i="7"/>
  <c r="BT211" i="7"/>
  <c r="R211" i="7"/>
  <c r="AD211" i="7"/>
  <c r="BB211" i="7"/>
  <c r="BN211" i="7"/>
  <c r="O211" i="7"/>
  <c r="AA211" i="7"/>
  <c r="AM211" i="7"/>
  <c r="AY211" i="7"/>
  <c r="BK211" i="7"/>
  <c r="BW211" i="7"/>
  <c r="AP211" i="7"/>
  <c r="BZ211" i="7"/>
  <c r="I136" i="7"/>
  <c r="CF136" i="7"/>
  <c r="AY136" i="7"/>
  <c r="AP136" i="7"/>
  <c r="X136" i="7"/>
  <c r="R136" i="7"/>
  <c r="L136" i="7"/>
  <c r="BW136" i="7"/>
  <c r="BQ136" i="7"/>
  <c r="BK136" i="7"/>
  <c r="AM136" i="7"/>
  <c r="AG136" i="7"/>
  <c r="AA136" i="7"/>
  <c r="AV136" i="7"/>
  <c r="BT136" i="7"/>
  <c r="BH136" i="7"/>
  <c r="AD136" i="7"/>
  <c r="CC136" i="7"/>
  <c r="BN136" i="7"/>
  <c r="BE136" i="7"/>
  <c r="BZ136" i="7"/>
  <c r="BB136" i="7"/>
  <c r="AS136" i="7"/>
  <c r="U136" i="7"/>
  <c r="O136" i="7"/>
  <c r="E50" i="7"/>
  <c r="L210" i="7"/>
  <c r="X210" i="7"/>
  <c r="AJ210" i="7"/>
  <c r="AV210" i="7"/>
  <c r="BH210" i="7"/>
  <c r="BT210" i="7"/>
  <c r="CF210" i="7"/>
  <c r="O210" i="7"/>
  <c r="AA210" i="7"/>
  <c r="AM210" i="7"/>
  <c r="AY210" i="7"/>
  <c r="BK210" i="7"/>
  <c r="BW210" i="7"/>
  <c r="I210" i="7"/>
  <c r="AG210" i="7"/>
  <c r="BE210" i="7"/>
  <c r="CC210" i="7"/>
  <c r="R210" i="7"/>
  <c r="AD210" i="7"/>
  <c r="AP210" i="7"/>
  <c r="BB210" i="7"/>
  <c r="BN210" i="7"/>
  <c r="BZ210" i="7"/>
  <c r="U210" i="7"/>
  <c r="AS210" i="7"/>
  <c r="BQ210" i="7"/>
  <c r="AD126" i="7"/>
  <c r="AV126" i="7"/>
  <c r="BT126" i="7"/>
  <c r="BW126" i="7"/>
  <c r="AY126" i="7"/>
  <c r="BK126" i="7"/>
  <c r="AP126" i="7"/>
  <c r="R126" i="7"/>
  <c r="BH126" i="7"/>
  <c r="BN126" i="7"/>
  <c r="CF126" i="7"/>
  <c r="BQ126" i="7"/>
  <c r="U126" i="7"/>
  <c r="CC126" i="7"/>
  <c r="I126" i="7"/>
  <c r="BE126" i="7"/>
  <c r="AA126" i="7"/>
  <c r="AG126" i="7"/>
  <c r="L126" i="7"/>
  <c r="AM126" i="7"/>
  <c r="BZ126" i="7"/>
  <c r="X126" i="7"/>
  <c r="BB126" i="7"/>
  <c r="AS126" i="7"/>
  <c r="O126" i="7"/>
  <c r="BB404" i="1"/>
  <c r="E127" i="7" s="1"/>
  <c r="AW403" i="1"/>
  <c r="E40" i="7"/>
  <c r="G39" i="3"/>
  <c r="G40" i="3"/>
  <c r="L118" i="3"/>
  <c r="O118" i="3" s="1"/>
  <c r="L120" i="3"/>
  <c r="L119" i="3"/>
  <c r="AW373" i="1"/>
  <c r="AW378" i="1" s="1"/>
  <c r="E122" i="7" s="1"/>
  <c r="AW384" i="1"/>
  <c r="BB387" i="1" s="1"/>
  <c r="E123" i="7" s="1"/>
  <c r="AW385" i="1"/>
  <c r="BB388" i="1" s="1"/>
  <c r="E206" i="7" s="1"/>
  <c r="AW374" i="1"/>
  <c r="AW379" i="1" s="1"/>
  <c r="E205" i="7" s="1"/>
  <c r="AP205" i="7" s="1"/>
  <c r="AW358" i="1"/>
  <c r="AW363" i="1" s="1"/>
  <c r="E121" i="7" s="1"/>
  <c r="L121" i="3"/>
  <c r="O121" i="3" s="1"/>
  <c r="AW359" i="1"/>
  <c r="AW364" i="1" s="1"/>
  <c r="E204" i="7" s="1"/>
  <c r="O204" i="7" s="1"/>
  <c r="AW343" i="1"/>
  <c r="AW344" i="1"/>
  <c r="AW349" i="1" s="1"/>
  <c r="E203" i="7" s="1"/>
  <c r="BE121" i="7" l="1"/>
  <c r="AJ121" i="7"/>
  <c r="BB122" i="7"/>
  <c r="AJ122" i="7"/>
  <c r="D33" i="10"/>
  <c r="AJ127" i="7"/>
  <c r="AG123" i="7"/>
  <c r="AJ123" i="7"/>
  <c r="E42" i="7"/>
  <c r="AJ128" i="7"/>
  <c r="BT129" i="7"/>
  <c r="AY129" i="7"/>
  <c r="I129" i="7"/>
  <c r="E43" i="7"/>
  <c r="L40" i="3"/>
  <c r="L39" i="3"/>
  <c r="BE129" i="7"/>
  <c r="U129" i="7"/>
  <c r="BW129" i="7"/>
  <c r="AG129" i="7"/>
  <c r="L129" i="7"/>
  <c r="AA129" i="7"/>
  <c r="AS129" i="7"/>
  <c r="BN129" i="7"/>
  <c r="AM129" i="7"/>
  <c r="AD129" i="7"/>
  <c r="O129" i="7"/>
  <c r="AP129" i="7"/>
  <c r="BK129" i="7"/>
  <c r="BH129" i="7"/>
  <c r="X129" i="7"/>
  <c r="CF129" i="7"/>
  <c r="BQ129" i="7"/>
  <c r="BZ129" i="7"/>
  <c r="CC129" i="7"/>
  <c r="BB129" i="7"/>
  <c r="AV129" i="7"/>
  <c r="R129" i="7"/>
  <c r="AY217" i="7"/>
  <c r="AY218" i="7"/>
  <c r="BT217" i="7"/>
  <c r="BT218" i="7"/>
  <c r="BQ218" i="7"/>
  <c r="BQ217" i="7"/>
  <c r="AY132" i="7"/>
  <c r="AY130" i="7"/>
  <c r="CC132" i="7"/>
  <c r="CC130" i="7"/>
  <c r="AS132" i="7"/>
  <c r="AS130" i="7"/>
  <c r="BW132" i="7"/>
  <c r="BW130" i="7"/>
  <c r="AW386" i="1"/>
  <c r="AP217" i="7"/>
  <c r="AP218" i="7"/>
  <c r="AM217" i="7"/>
  <c r="AM218" i="7"/>
  <c r="BB218" i="7"/>
  <c r="BB217" i="7"/>
  <c r="BH218" i="7"/>
  <c r="BH217" i="7"/>
  <c r="L217" i="7"/>
  <c r="L218" i="7"/>
  <c r="BE218" i="7"/>
  <c r="BE217" i="7"/>
  <c r="I218" i="7"/>
  <c r="I217" i="7"/>
  <c r="L132" i="7"/>
  <c r="L130" i="7"/>
  <c r="R132" i="7"/>
  <c r="R130" i="7"/>
  <c r="O132" i="7"/>
  <c r="O130" i="7"/>
  <c r="BB132" i="7"/>
  <c r="BB130" i="7"/>
  <c r="AV132" i="7"/>
  <c r="AV130" i="7"/>
  <c r="CF132" i="7"/>
  <c r="CF130" i="7"/>
  <c r="BZ218" i="7"/>
  <c r="BZ217" i="7"/>
  <c r="BN217" i="7"/>
  <c r="BN218" i="7"/>
  <c r="X217" i="7"/>
  <c r="X218" i="7"/>
  <c r="U217" i="7"/>
  <c r="U218" i="7"/>
  <c r="BT132" i="7"/>
  <c r="BT130" i="7"/>
  <c r="I132" i="7"/>
  <c r="I130" i="7"/>
  <c r="AM132" i="7"/>
  <c r="AM130" i="7"/>
  <c r="BW217" i="7"/>
  <c r="BW218" i="7"/>
  <c r="AA218" i="7"/>
  <c r="AA217" i="7"/>
  <c r="AD218" i="7"/>
  <c r="AD217" i="7"/>
  <c r="AV217" i="7"/>
  <c r="AV218" i="7"/>
  <c r="AS218" i="7"/>
  <c r="AS217" i="7"/>
  <c r="CF217" i="7"/>
  <c r="CF218" i="7"/>
  <c r="AD132" i="7"/>
  <c r="AD130" i="7"/>
  <c r="X132" i="7"/>
  <c r="X130" i="7"/>
  <c r="BN132" i="7"/>
  <c r="BN130" i="7"/>
  <c r="U132" i="7"/>
  <c r="U130" i="7"/>
  <c r="BH132" i="7"/>
  <c r="BH130" i="7"/>
  <c r="BK132" i="7"/>
  <c r="BK130" i="7"/>
  <c r="BW127" i="7"/>
  <c r="BT127" i="7"/>
  <c r="AG127" i="7"/>
  <c r="R127" i="7"/>
  <c r="AD127" i="7"/>
  <c r="AS127" i="7"/>
  <c r="CF127" i="7"/>
  <c r="BE127" i="7"/>
  <c r="I127" i="7"/>
  <c r="U127" i="7"/>
  <c r="AV127" i="7"/>
  <c r="CC127" i="7"/>
  <c r="BH127" i="7"/>
  <c r="BQ127" i="7"/>
  <c r="O127" i="7"/>
  <c r="AP127" i="7"/>
  <c r="BK127" i="7"/>
  <c r="L127" i="7"/>
  <c r="AM127" i="7"/>
  <c r="X127" i="7"/>
  <c r="AY127" i="7"/>
  <c r="BZ127" i="7"/>
  <c r="BN127" i="7"/>
  <c r="AA127" i="7"/>
  <c r="BB127" i="7"/>
  <c r="E41" i="7"/>
  <c r="BK217" i="7"/>
  <c r="BK218" i="7"/>
  <c r="O217" i="7"/>
  <c r="O218" i="7"/>
  <c r="R217" i="7"/>
  <c r="R218" i="7"/>
  <c r="AJ218" i="7"/>
  <c r="AJ217" i="7"/>
  <c r="CC218" i="7"/>
  <c r="CC217" i="7"/>
  <c r="AG217" i="7"/>
  <c r="AG218" i="7"/>
  <c r="AP132" i="7"/>
  <c r="AP130" i="7"/>
  <c r="BE132" i="7"/>
  <c r="BE130" i="7"/>
  <c r="BZ132" i="7"/>
  <c r="BZ130" i="7"/>
  <c r="AA132" i="7"/>
  <c r="AA130" i="7"/>
  <c r="AG132" i="7"/>
  <c r="AG130" i="7"/>
  <c r="BQ132" i="7"/>
  <c r="BQ130" i="7"/>
  <c r="AP128" i="7"/>
  <c r="AP134" i="7" s="1"/>
  <c r="R128" i="7"/>
  <c r="R134" i="7" s="1"/>
  <c r="O128" i="7"/>
  <c r="AV128" i="7"/>
  <c r="AV134" i="7" s="1"/>
  <c r="CC128" i="7"/>
  <c r="BH128" i="7"/>
  <c r="BH134" i="7" s="1"/>
  <c r="BT128" i="7"/>
  <c r="BT134" i="7" s="1"/>
  <c r="AD128" i="7"/>
  <c r="AD134" i="7" s="1"/>
  <c r="U128" i="7"/>
  <c r="U134" i="7" s="1"/>
  <c r="AY128" i="7"/>
  <c r="AY134" i="7" s="1"/>
  <c r="BZ128" i="7"/>
  <c r="BZ134" i="7" s="1"/>
  <c r="BK128" i="7"/>
  <c r="BK134" i="7" s="1"/>
  <c r="I128" i="7"/>
  <c r="AG128" i="7"/>
  <c r="AG134" i="7" s="1"/>
  <c r="X128" i="7"/>
  <c r="X134" i="7" s="1"/>
  <c r="CF128" i="7"/>
  <c r="CF134" i="7" s="1"/>
  <c r="BQ128" i="7"/>
  <c r="BQ134" i="7" s="1"/>
  <c r="AM128" i="7"/>
  <c r="AM134" i="7" s="1"/>
  <c r="AA128" i="7"/>
  <c r="AA134" i="7" s="1"/>
  <c r="BB128" i="7"/>
  <c r="BW128" i="7"/>
  <c r="BW134" i="7" s="1"/>
  <c r="BN128" i="7"/>
  <c r="BN134" i="7" s="1"/>
  <c r="L128" i="7"/>
  <c r="AS128" i="7"/>
  <c r="AS134" i="7" s="1"/>
  <c r="BE128" i="7"/>
  <c r="BQ122" i="7"/>
  <c r="AG122" i="7"/>
  <c r="I122" i="7"/>
  <c r="AA122" i="7"/>
  <c r="BH122" i="7"/>
  <c r="BK122" i="7"/>
  <c r="AG125" i="7"/>
  <c r="AG124" i="7"/>
  <c r="CC122" i="7"/>
  <c r="AY122" i="7"/>
  <c r="AS122" i="7"/>
  <c r="BT122" i="7"/>
  <c r="L122" i="7"/>
  <c r="U123" i="7"/>
  <c r="O123" i="7"/>
  <c r="R123" i="7"/>
  <c r="X122" i="7"/>
  <c r="AD123" i="7"/>
  <c r="BQ123" i="7"/>
  <c r="BT123" i="7"/>
  <c r="O122" i="7"/>
  <c r="CF122" i="7"/>
  <c r="AD122" i="7"/>
  <c r="U122" i="7"/>
  <c r="AA205" i="7"/>
  <c r="X123" i="7"/>
  <c r="AA123" i="7"/>
  <c r="AY123" i="7"/>
  <c r="L123" i="7"/>
  <c r="AS123" i="7"/>
  <c r="AM123" i="7"/>
  <c r="BN123" i="7"/>
  <c r="BK204" i="7"/>
  <c r="BQ204" i="7"/>
  <c r="BE122" i="7"/>
  <c r="L204" i="7"/>
  <c r="CF123" i="7"/>
  <c r="BK123" i="7"/>
  <c r="I123" i="7"/>
  <c r="AP123" i="7"/>
  <c r="BH123" i="7"/>
  <c r="CC123" i="7"/>
  <c r="X204" i="7"/>
  <c r="BW122" i="7"/>
  <c r="AD204" i="7"/>
  <c r="R122" i="7"/>
  <c r="AV122" i="7"/>
  <c r="AM122" i="7"/>
  <c r="CF121" i="7"/>
  <c r="BW123" i="7"/>
  <c r="BZ123" i="7"/>
  <c r="AV123" i="7"/>
  <c r="BE123" i="7"/>
  <c r="BB123" i="7"/>
  <c r="BN122" i="7"/>
  <c r="BZ122" i="7"/>
  <c r="AP122" i="7"/>
  <c r="L122" i="3"/>
  <c r="L123" i="3" s="1"/>
  <c r="U205" i="7"/>
  <c r="AM205" i="7"/>
  <c r="AG204" i="7"/>
  <c r="U121" i="7"/>
  <c r="BQ121" i="7"/>
  <c r="R204" i="7"/>
  <c r="AJ204" i="7"/>
  <c r="BZ204" i="7"/>
  <c r="AV204" i="7"/>
  <c r="CC121" i="7"/>
  <c r="AW360" i="1"/>
  <c r="CC204" i="7"/>
  <c r="BW204" i="7"/>
  <c r="AP204" i="7"/>
  <c r="BE204" i="7"/>
  <c r="BH204" i="7"/>
  <c r="BW121" i="7"/>
  <c r="AD121" i="7"/>
  <c r="CC205" i="7"/>
  <c r="AD205" i="7"/>
  <c r="L205" i="7"/>
  <c r="R205" i="7"/>
  <c r="AJ205" i="7"/>
  <c r="AS205" i="7"/>
  <c r="CF205" i="7"/>
  <c r="BN205" i="7"/>
  <c r="O205" i="7"/>
  <c r="X205" i="7"/>
  <c r="BN121" i="7"/>
  <c r="BH121" i="7"/>
  <c r="AV121" i="7"/>
  <c r="BK205" i="7"/>
  <c r="AP121" i="7"/>
  <c r="O121" i="7"/>
  <c r="AY121" i="7"/>
  <c r="BZ121" i="7"/>
  <c r="I205" i="7"/>
  <c r="AG205" i="7"/>
  <c r="BQ205" i="7"/>
  <c r="BE205" i="7"/>
  <c r="BZ205" i="7"/>
  <c r="BB205" i="7"/>
  <c r="AA121" i="7"/>
  <c r="BB121" i="7"/>
  <c r="I121" i="7"/>
  <c r="R121" i="7"/>
  <c r="AS121" i="7"/>
  <c r="AW375" i="1"/>
  <c r="X121" i="7"/>
  <c r="AG121" i="7"/>
  <c r="BK121" i="7"/>
  <c r="L121" i="7"/>
  <c r="AM121" i="7"/>
  <c r="BT121" i="7"/>
  <c r="BT205" i="7"/>
  <c r="BH205" i="7"/>
  <c r="AY205" i="7"/>
  <c r="BW205" i="7"/>
  <c r="AV205" i="7"/>
  <c r="CF204" i="7"/>
  <c r="U204" i="7"/>
  <c r="AM204" i="7"/>
  <c r="BN204" i="7"/>
  <c r="BT204" i="7"/>
  <c r="I204" i="7"/>
  <c r="AS204" i="7"/>
  <c r="BB204" i="7"/>
  <c r="AY204" i="7"/>
  <c r="AA204" i="7"/>
  <c r="AW348" i="1"/>
  <c r="E120" i="7" s="1"/>
  <c r="AJ120" i="7" s="1"/>
  <c r="AW345" i="1"/>
  <c r="CC203" i="7"/>
  <c r="CC202" i="7" s="1"/>
  <c r="BB203" i="7"/>
  <c r="BB202" i="7" s="1"/>
  <c r="L203" i="7"/>
  <c r="L202" i="7" s="1"/>
  <c r="AJ203" i="7"/>
  <c r="AJ202" i="7" s="1"/>
  <c r="BH203" i="7"/>
  <c r="BH202" i="7" s="1"/>
  <c r="AG203" i="7"/>
  <c r="AG202" i="7" s="1"/>
  <c r="AP203" i="7"/>
  <c r="AP202" i="7" s="1"/>
  <c r="AS203" i="7"/>
  <c r="AS202" i="7" s="1"/>
  <c r="AM203" i="7"/>
  <c r="AM202" i="7" s="1"/>
  <c r="BN203" i="7"/>
  <c r="BN202" i="7" s="1"/>
  <c r="BE203" i="7"/>
  <c r="BE202" i="7" s="1"/>
  <c r="BT203" i="7"/>
  <c r="BT202" i="7" s="1"/>
  <c r="CF203" i="7"/>
  <c r="CF202" i="7" s="1"/>
  <c r="R203" i="7"/>
  <c r="R202" i="7" s="1"/>
  <c r="AY203" i="7"/>
  <c r="AY202" i="7" s="1"/>
  <c r="BQ203" i="7"/>
  <c r="BQ202" i="7" s="1"/>
  <c r="AD203" i="7"/>
  <c r="AD202" i="7" s="1"/>
  <c r="X203" i="7"/>
  <c r="X202" i="7" s="1"/>
  <c r="BK203" i="7"/>
  <c r="BK202" i="7" s="1"/>
  <c r="O203" i="7"/>
  <c r="AA203" i="7"/>
  <c r="AA202" i="7" s="1"/>
  <c r="I203" i="7"/>
  <c r="I202" i="7" s="1"/>
  <c r="AV203" i="7"/>
  <c r="AV202" i="7" s="1"/>
  <c r="BW203" i="7"/>
  <c r="BW202" i="7" s="1"/>
  <c r="U203" i="7"/>
  <c r="U202" i="7" s="1"/>
  <c r="BZ203" i="7"/>
  <c r="BZ202" i="7" s="1"/>
  <c r="BE206" i="7"/>
  <c r="BN206" i="7"/>
  <c r="BT206" i="7"/>
  <c r="CF206" i="7"/>
  <c r="AY206" i="7"/>
  <c r="O206" i="7"/>
  <c r="L206" i="7"/>
  <c r="AJ206" i="7"/>
  <c r="AD206" i="7"/>
  <c r="AG206" i="7"/>
  <c r="BQ206" i="7"/>
  <c r="R206" i="7"/>
  <c r="X206" i="7"/>
  <c r="BK206" i="7"/>
  <c r="AP206" i="7"/>
  <c r="AM206" i="7"/>
  <c r="BB206" i="7"/>
  <c r="AV206" i="7"/>
  <c r="CC206" i="7"/>
  <c r="AS206" i="7"/>
  <c r="BZ206" i="7"/>
  <c r="U206" i="7"/>
  <c r="BW206" i="7"/>
  <c r="BH206" i="7"/>
  <c r="I206" i="7"/>
  <c r="AA206" i="7"/>
  <c r="BT135" i="7" l="1"/>
  <c r="X135" i="7"/>
  <c r="AD135" i="7"/>
  <c r="AV135" i="7"/>
  <c r="I134" i="7"/>
  <c r="I135" i="7"/>
  <c r="CC134" i="7"/>
  <c r="CC135" i="7"/>
  <c r="BW135" i="7"/>
  <c r="BB134" i="7"/>
  <c r="BB135" i="7"/>
  <c r="U135" i="7"/>
  <c r="CF135" i="7"/>
  <c r="BZ135" i="7"/>
  <c r="AG135" i="7"/>
  <c r="BN135" i="7"/>
  <c r="AP135" i="7"/>
  <c r="L135" i="7"/>
  <c r="L134" i="7"/>
  <c r="O134" i="7"/>
  <c r="O135" i="7"/>
  <c r="BQ135" i="7"/>
  <c r="R135" i="7"/>
  <c r="AY135" i="7"/>
  <c r="BH135" i="7"/>
  <c r="BE135" i="7"/>
  <c r="BE134" i="7"/>
  <c r="AA135" i="7"/>
  <c r="BK135" i="7"/>
  <c r="AM135" i="7"/>
  <c r="AS135" i="7"/>
  <c r="BZ207" i="7"/>
  <c r="BZ208" i="7"/>
  <c r="X207" i="7"/>
  <c r="X208" i="7"/>
  <c r="AY208" i="7"/>
  <c r="AY207" i="7"/>
  <c r="BH124" i="7"/>
  <c r="BH125" i="7"/>
  <c r="AA125" i="7"/>
  <c r="AA124" i="7"/>
  <c r="AS208" i="7"/>
  <c r="AS207" i="7"/>
  <c r="R207" i="7"/>
  <c r="R208" i="7"/>
  <c r="CF207" i="7"/>
  <c r="CF208" i="7"/>
  <c r="AP125" i="7"/>
  <c r="AP124" i="7"/>
  <c r="L125" i="7"/>
  <c r="L124" i="7"/>
  <c r="U125" i="7"/>
  <c r="U124" i="7"/>
  <c r="BW208" i="7"/>
  <c r="BW207" i="7"/>
  <c r="CC208" i="7"/>
  <c r="CC207" i="7"/>
  <c r="AP207" i="7"/>
  <c r="AP208" i="7"/>
  <c r="BQ208" i="7"/>
  <c r="BQ207" i="7"/>
  <c r="L208" i="7"/>
  <c r="L207" i="7"/>
  <c r="BT207" i="7"/>
  <c r="BT208" i="7"/>
  <c r="BZ125" i="7"/>
  <c r="BZ124" i="7"/>
  <c r="I125" i="7"/>
  <c r="I124" i="7"/>
  <c r="AY125" i="7"/>
  <c r="AY124" i="7"/>
  <c r="I207" i="7"/>
  <c r="I208" i="7"/>
  <c r="BB207" i="7"/>
  <c r="BB208" i="7"/>
  <c r="AD207" i="7"/>
  <c r="AD208" i="7"/>
  <c r="BE208" i="7"/>
  <c r="BE207" i="7"/>
  <c r="BE125" i="7"/>
  <c r="BE124" i="7"/>
  <c r="CF124" i="7"/>
  <c r="CF125" i="7"/>
  <c r="AS125" i="7"/>
  <c r="AS124" i="7"/>
  <c r="BQ124" i="7"/>
  <c r="BQ125" i="7"/>
  <c r="O125" i="7"/>
  <c r="O124" i="7"/>
  <c r="BH207" i="7"/>
  <c r="BH208" i="7"/>
  <c r="AM208" i="7"/>
  <c r="AM207" i="7"/>
  <c r="AJ207" i="7"/>
  <c r="AJ208" i="7"/>
  <c r="AV124" i="7"/>
  <c r="AV125" i="7"/>
  <c r="BN125" i="7"/>
  <c r="BN124" i="7"/>
  <c r="X124" i="7"/>
  <c r="X125" i="7"/>
  <c r="AD124" i="7"/>
  <c r="AD125" i="7"/>
  <c r="AA208" i="7"/>
  <c r="AA207" i="7"/>
  <c r="U208" i="7"/>
  <c r="U207" i="7"/>
  <c r="AV207" i="7"/>
  <c r="AV208" i="7"/>
  <c r="BK208" i="7"/>
  <c r="BK207" i="7"/>
  <c r="AG208" i="7"/>
  <c r="AG207" i="7"/>
  <c r="O208" i="7"/>
  <c r="O207" i="7"/>
  <c r="BN207" i="7"/>
  <c r="BN208" i="7"/>
  <c r="BB125" i="7"/>
  <c r="BB124" i="7"/>
  <c r="BW125" i="7"/>
  <c r="BW124" i="7"/>
  <c r="CC124" i="7"/>
  <c r="CC125" i="7"/>
  <c r="BK124" i="7"/>
  <c r="BK125" i="7"/>
  <c r="AM125" i="7"/>
  <c r="AM124" i="7"/>
  <c r="BT125" i="7"/>
  <c r="BT124" i="7"/>
  <c r="R124" i="7"/>
  <c r="R125" i="7"/>
  <c r="CF120" i="7"/>
  <c r="AP120" i="7"/>
  <c r="BB120" i="7"/>
  <c r="BK120" i="7"/>
  <c r="BW120" i="7"/>
  <c r="O120" i="7"/>
  <c r="AV120" i="7"/>
  <c r="BE120" i="7"/>
  <c r="CC120" i="7"/>
  <c r="AG120" i="7"/>
  <c r="U120" i="7"/>
  <c r="AM120" i="7"/>
  <c r="L120" i="7"/>
  <c r="R120" i="7"/>
  <c r="I120" i="7"/>
  <c r="AS120" i="7"/>
  <c r="BN120" i="7"/>
  <c r="BZ120" i="7"/>
  <c r="X120" i="7"/>
  <c r="AD120" i="7"/>
  <c r="BQ120" i="7"/>
  <c r="AA120" i="7"/>
  <c r="AY120" i="7"/>
  <c r="BH120" i="7"/>
  <c r="BT120" i="7"/>
  <c r="C46" i="7"/>
  <c r="C47" i="7"/>
  <c r="C48" i="7"/>
  <c r="C49" i="7"/>
  <c r="C50" i="7"/>
  <c r="C51" i="7"/>
  <c r="C52" i="7"/>
  <c r="C53" i="7"/>
  <c r="C54" i="7"/>
  <c r="C55" i="7"/>
  <c r="C56" i="7"/>
  <c r="C57" i="7"/>
  <c r="C58" i="7"/>
  <c r="C59" i="7"/>
  <c r="C60" i="7"/>
  <c r="C61" i="7"/>
  <c r="C62" i="7"/>
  <c r="C63" i="7"/>
  <c r="C64" i="7"/>
  <c r="C65" i="7"/>
  <c r="C66" i="7"/>
  <c r="C67" i="7"/>
  <c r="C68" i="7"/>
  <c r="C69" i="7"/>
  <c r="C70" i="7"/>
  <c r="CF199" i="7"/>
  <c r="CF201" i="7" s="1"/>
  <c r="CC199" i="7"/>
  <c r="CC201" i="7" s="1"/>
  <c r="BZ199" i="7"/>
  <c r="BZ201" i="7" s="1"/>
  <c r="BW199" i="7"/>
  <c r="BW201" i="7" s="1"/>
  <c r="BT199" i="7"/>
  <c r="BT201" i="7" s="1"/>
  <c r="BQ199" i="7"/>
  <c r="BQ201" i="7" s="1"/>
  <c r="BN199" i="7"/>
  <c r="BN201" i="7" s="1"/>
  <c r="BK199" i="7"/>
  <c r="BK201" i="7" s="1"/>
  <c r="BH199" i="7"/>
  <c r="BH201" i="7" s="1"/>
  <c r="BE199" i="7"/>
  <c r="BE201" i="7" s="1"/>
  <c r="BB199" i="7"/>
  <c r="BB201" i="7" s="1"/>
  <c r="AY199" i="7"/>
  <c r="AY201" i="7" s="1"/>
  <c r="AV199" i="7"/>
  <c r="AV201" i="7" s="1"/>
  <c r="AS199" i="7"/>
  <c r="AS201" i="7" s="1"/>
  <c r="AP199" i="7"/>
  <c r="AP201" i="7" s="1"/>
  <c r="AM199" i="7"/>
  <c r="AM201" i="7" s="1"/>
  <c r="AJ199" i="7"/>
  <c r="AJ201" i="7" s="1"/>
  <c r="AG199" i="7"/>
  <c r="AG201" i="7" s="1"/>
  <c r="AD199" i="7"/>
  <c r="AD201" i="7" s="1"/>
  <c r="AA199" i="7"/>
  <c r="AA201" i="7" s="1"/>
  <c r="X199" i="7"/>
  <c r="X201" i="7" s="1"/>
  <c r="U199" i="7"/>
  <c r="U201" i="7" s="1"/>
  <c r="R199" i="7"/>
  <c r="R201" i="7" s="1"/>
  <c r="O199" i="7"/>
  <c r="O201" i="7" s="1"/>
  <c r="AY331" i="1"/>
  <c r="AY330" i="1"/>
  <c r="AX331" i="1"/>
  <c r="AX330" i="1"/>
  <c r="AV331" i="1"/>
  <c r="J116" i="3" s="1"/>
  <c r="AV330" i="1"/>
  <c r="AV336" i="1"/>
  <c r="AV335" i="1"/>
  <c r="AQ337" i="1"/>
  <c r="AR337" i="1"/>
  <c r="AQ338" i="1"/>
  <c r="AR338" i="1"/>
  <c r="AQ339" i="1"/>
  <c r="AR339" i="1"/>
  <c r="AQ340" i="1"/>
  <c r="AR340" i="1"/>
  <c r="AQ341" i="1"/>
  <c r="AR341" i="1"/>
  <c r="AQ342" i="1"/>
  <c r="AR342" i="1"/>
  <c r="AQ343" i="1"/>
  <c r="AR343" i="1"/>
  <c r="AR336" i="1"/>
  <c r="AQ336" i="1"/>
  <c r="AQ332" i="1"/>
  <c r="AR332" i="1"/>
  <c r="AQ333" i="1"/>
  <c r="AR333" i="1"/>
  <c r="AQ334" i="1"/>
  <c r="AR334" i="1"/>
  <c r="AQ335" i="1"/>
  <c r="AR335" i="1"/>
  <c r="AR331" i="1"/>
  <c r="AQ331" i="1"/>
  <c r="AS331" i="1" l="1"/>
  <c r="AS334" i="1"/>
  <c r="AS332" i="1"/>
  <c r="AS343" i="1"/>
  <c r="AS341" i="1"/>
  <c r="AS339" i="1"/>
  <c r="AS337" i="1"/>
  <c r="J33" i="3"/>
  <c r="AS333" i="1"/>
  <c r="AS340" i="1"/>
  <c r="AS336" i="1"/>
  <c r="AS342" i="1"/>
  <c r="AS335" i="1"/>
  <c r="AS338" i="1"/>
  <c r="AY332" i="1"/>
  <c r="AX332" i="1"/>
  <c r="AV332" i="1"/>
  <c r="AY318" i="1"/>
  <c r="AY317" i="1"/>
  <c r="AX318" i="1"/>
  <c r="AX317" i="1"/>
  <c r="AV318" i="1"/>
  <c r="AV317" i="1"/>
  <c r="AV323" i="1"/>
  <c r="AV322" i="1"/>
  <c r="Q609" i="5"/>
  <c r="AQ322" i="1"/>
  <c r="AR322" i="1"/>
  <c r="AQ323" i="1"/>
  <c r="AR323" i="1"/>
  <c r="AQ324" i="1"/>
  <c r="AR324" i="1"/>
  <c r="AQ325" i="1"/>
  <c r="AR325" i="1"/>
  <c r="AQ326" i="1"/>
  <c r="AR326" i="1"/>
  <c r="AQ327" i="1"/>
  <c r="AR327" i="1"/>
  <c r="AQ328" i="1"/>
  <c r="AR328" i="1"/>
  <c r="AQ329" i="1"/>
  <c r="AR329" i="1"/>
  <c r="AQ330" i="1"/>
  <c r="AR330" i="1"/>
  <c r="AQ318" i="1"/>
  <c r="AR318" i="1"/>
  <c r="AQ319" i="1"/>
  <c r="AR319" i="1"/>
  <c r="AQ320" i="1"/>
  <c r="AR320" i="1"/>
  <c r="AQ321" i="1"/>
  <c r="AR321" i="1"/>
  <c r="AW331" i="1" l="1"/>
  <c r="AW336" i="1" s="1"/>
  <c r="AS320" i="1"/>
  <c r="AS318" i="1"/>
  <c r="AS321" i="1"/>
  <c r="AW330" i="1"/>
  <c r="AS329" i="1"/>
  <c r="AS319" i="1"/>
  <c r="G115" i="3"/>
  <c r="G32" i="3"/>
  <c r="AS330" i="1"/>
  <c r="AS328" i="1"/>
  <c r="AS326" i="1"/>
  <c r="AS324" i="1"/>
  <c r="AS322" i="1"/>
  <c r="AS325" i="1"/>
  <c r="AS323" i="1"/>
  <c r="AS327" i="1"/>
  <c r="AY319" i="1"/>
  <c r="AX319" i="1"/>
  <c r="AV319" i="1"/>
  <c r="AW318" i="1" l="1"/>
  <c r="AW323" i="1" s="1"/>
  <c r="L32" i="3"/>
  <c r="L115" i="3"/>
  <c r="AW335" i="1"/>
  <c r="AW332" i="1"/>
  <c r="AW317" i="1"/>
  <c r="AW322" i="1" s="1"/>
  <c r="N111" i="3"/>
  <c r="AY304" i="1"/>
  <c r="AY303" i="1"/>
  <c r="AX304" i="1"/>
  <c r="AX303" i="1"/>
  <c r="AV304" i="1"/>
  <c r="AV303" i="1"/>
  <c r="AV309" i="1"/>
  <c r="AV308" i="1"/>
  <c r="AY287" i="1"/>
  <c r="AY286" i="1"/>
  <c r="AX287" i="1"/>
  <c r="AX286" i="1"/>
  <c r="AV287" i="1"/>
  <c r="AV286" i="1"/>
  <c r="AV292" i="1"/>
  <c r="AV291" i="1"/>
  <c r="AY272" i="1"/>
  <c r="AY271" i="1"/>
  <c r="AX272" i="1"/>
  <c r="AX271" i="1"/>
  <c r="AV272" i="1"/>
  <c r="AV271" i="1"/>
  <c r="AV277" i="1"/>
  <c r="AV276" i="1"/>
  <c r="AY260" i="1"/>
  <c r="AY259" i="1"/>
  <c r="AX260" i="1"/>
  <c r="AX259" i="1"/>
  <c r="AV260" i="1"/>
  <c r="AV259" i="1"/>
  <c r="AV265" i="1"/>
  <c r="AV264" i="1"/>
  <c r="AY249" i="1"/>
  <c r="AY248" i="1"/>
  <c r="AX249" i="1"/>
  <c r="AX248" i="1"/>
  <c r="AV249" i="1"/>
  <c r="AV248" i="1"/>
  <c r="AQ258" i="1"/>
  <c r="AR258" i="1"/>
  <c r="AQ259" i="1"/>
  <c r="AR259" i="1"/>
  <c r="AQ260" i="1"/>
  <c r="AR260" i="1"/>
  <c r="AQ261" i="1"/>
  <c r="AR261" i="1"/>
  <c r="AQ262" i="1"/>
  <c r="AR262" i="1"/>
  <c r="AQ263" i="1"/>
  <c r="AR263" i="1"/>
  <c r="AQ264" i="1"/>
  <c r="AR264" i="1"/>
  <c r="AQ265" i="1"/>
  <c r="AR265" i="1"/>
  <c r="AQ266" i="1"/>
  <c r="AR266" i="1"/>
  <c r="AQ267" i="1"/>
  <c r="AR267" i="1"/>
  <c r="AQ268" i="1"/>
  <c r="AR268" i="1"/>
  <c r="AQ269" i="1"/>
  <c r="AR269" i="1"/>
  <c r="AQ270" i="1"/>
  <c r="AR270" i="1"/>
  <c r="AQ271" i="1"/>
  <c r="AR271" i="1"/>
  <c r="AQ272" i="1"/>
  <c r="AR272" i="1"/>
  <c r="AQ273" i="1"/>
  <c r="AR273" i="1"/>
  <c r="AQ274" i="1"/>
  <c r="AR274" i="1"/>
  <c r="AQ275" i="1"/>
  <c r="AR275" i="1"/>
  <c r="AQ276" i="1"/>
  <c r="AR276" i="1"/>
  <c r="AQ277" i="1"/>
  <c r="AR277" i="1"/>
  <c r="AQ278" i="1"/>
  <c r="AR278" i="1"/>
  <c r="AQ279" i="1"/>
  <c r="AR279" i="1"/>
  <c r="AQ280" i="1"/>
  <c r="AR280" i="1"/>
  <c r="AQ281" i="1"/>
  <c r="AR281" i="1"/>
  <c r="AQ282" i="1"/>
  <c r="AR282" i="1"/>
  <c r="AQ283" i="1"/>
  <c r="AR283" i="1"/>
  <c r="AQ284" i="1"/>
  <c r="AR284" i="1"/>
  <c r="AQ285" i="1"/>
  <c r="AR285" i="1"/>
  <c r="AQ286" i="1"/>
  <c r="AR286" i="1"/>
  <c r="AQ287" i="1"/>
  <c r="AR287" i="1"/>
  <c r="AQ288" i="1"/>
  <c r="AR288" i="1"/>
  <c r="AQ289" i="1"/>
  <c r="AR289" i="1"/>
  <c r="AQ290" i="1"/>
  <c r="AR290" i="1"/>
  <c r="AQ291" i="1"/>
  <c r="AR291" i="1"/>
  <c r="AQ292" i="1"/>
  <c r="AR292" i="1"/>
  <c r="AQ293" i="1"/>
  <c r="AR293" i="1"/>
  <c r="AQ294" i="1"/>
  <c r="AR294" i="1"/>
  <c r="AQ295" i="1"/>
  <c r="AR295" i="1"/>
  <c r="AQ296" i="1"/>
  <c r="AR296" i="1"/>
  <c r="AQ297" i="1"/>
  <c r="AR297" i="1"/>
  <c r="AQ298" i="1"/>
  <c r="AR298" i="1"/>
  <c r="AQ299" i="1"/>
  <c r="AR299" i="1"/>
  <c r="AQ300" i="1"/>
  <c r="AR300" i="1"/>
  <c r="AQ301" i="1"/>
  <c r="AR301" i="1"/>
  <c r="AQ302" i="1"/>
  <c r="AR302" i="1"/>
  <c r="AQ303" i="1"/>
  <c r="AR303" i="1"/>
  <c r="AQ304" i="1"/>
  <c r="AR304" i="1"/>
  <c r="AQ305" i="1"/>
  <c r="AR305" i="1"/>
  <c r="AQ306" i="1"/>
  <c r="AR306" i="1"/>
  <c r="AQ307" i="1"/>
  <c r="AR307" i="1"/>
  <c r="AQ308" i="1"/>
  <c r="AR308" i="1"/>
  <c r="AQ309" i="1"/>
  <c r="AR309" i="1"/>
  <c r="AQ310" i="1"/>
  <c r="AR310" i="1"/>
  <c r="AQ311" i="1"/>
  <c r="AR311" i="1"/>
  <c r="AQ312" i="1"/>
  <c r="AR312" i="1"/>
  <c r="AQ313" i="1"/>
  <c r="AR313" i="1"/>
  <c r="AQ314" i="1"/>
  <c r="AR314" i="1"/>
  <c r="AQ315" i="1"/>
  <c r="AR315" i="1"/>
  <c r="AQ316" i="1"/>
  <c r="AR316" i="1"/>
  <c r="AQ317" i="1"/>
  <c r="AR317" i="1"/>
  <c r="AQ251" i="1"/>
  <c r="AR251" i="1"/>
  <c r="AQ252" i="1"/>
  <c r="AR252" i="1"/>
  <c r="AQ253" i="1"/>
  <c r="AR253" i="1"/>
  <c r="AQ254" i="1"/>
  <c r="AR254" i="1"/>
  <c r="AQ255" i="1"/>
  <c r="AR255" i="1"/>
  <c r="AQ256" i="1"/>
  <c r="AR256" i="1"/>
  <c r="AQ257" i="1"/>
  <c r="AR257" i="1"/>
  <c r="O115" i="3" l="1"/>
  <c r="Q115" i="3" s="1"/>
  <c r="L117" i="3"/>
  <c r="L116" i="3"/>
  <c r="M116" i="3" s="1"/>
  <c r="O32" i="3"/>
  <c r="Q32" i="3" s="1"/>
  <c r="L34" i="3"/>
  <c r="L33" i="3"/>
  <c r="G107" i="3"/>
  <c r="D78" i="3"/>
  <c r="E78" i="3"/>
  <c r="J27" i="3"/>
  <c r="AX250" i="1"/>
  <c r="AV305" i="1"/>
  <c r="AY305" i="1"/>
  <c r="G198" i="7"/>
  <c r="AX261" i="1"/>
  <c r="AX305" i="1"/>
  <c r="AY250" i="1"/>
  <c r="AY261" i="1"/>
  <c r="AV288" i="1"/>
  <c r="AS252" i="1"/>
  <c r="AS305" i="1"/>
  <c r="AT305" i="1" s="1"/>
  <c r="AS301" i="1"/>
  <c r="AS285" i="1"/>
  <c r="AW319" i="1"/>
  <c r="AS306" i="1"/>
  <c r="AS298" i="1"/>
  <c r="AS294" i="1"/>
  <c r="AS292" i="1"/>
  <c r="AS290" i="1"/>
  <c r="AS286" i="1"/>
  <c r="AS278" i="1"/>
  <c r="AS272" i="1"/>
  <c r="AS270" i="1"/>
  <c r="AS268" i="1"/>
  <c r="AS266" i="1"/>
  <c r="AS264" i="1"/>
  <c r="G112" i="3"/>
  <c r="G111" i="3"/>
  <c r="G109" i="3"/>
  <c r="G26" i="3"/>
  <c r="G30" i="3"/>
  <c r="G28" i="3"/>
  <c r="G29" i="3"/>
  <c r="G113" i="3"/>
  <c r="AS314" i="1"/>
  <c r="AT314" i="1" s="1"/>
  <c r="AS310" i="1"/>
  <c r="AS308" i="1"/>
  <c r="AS283" i="1"/>
  <c r="AS281" i="1"/>
  <c r="AS273" i="1"/>
  <c r="AS271" i="1"/>
  <c r="AS265" i="1"/>
  <c r="AS261" i="1"/>
  <c r="AS297" i="1"/>
  <c r="AS288" i="1"/>
  <c r="AS263" i="1"/>
  <c r="AS313" i="1"/>
  <c r="AS307" i="1"/>
  <c r="AS277" i="1"/>
  <c r="AS259" i="1"/>
  <c r="AS315" i="1"/>
  <c r="AS269" i="1"/>
  <c r="AS317" i="1"/>
  <c r="AS257" i="1"/>
  <c r="AS255" i="1"/>
  <c r="AS253" i="1"/>
  <c r="AS251" i="1"/>
  <c r="AS316" i="1"/>
  <c r="AS309" i="1"/>
  <c r="AS302" i="1"/>
  <c r="AS300" i="1"/>
  <c r="AS295" i="1"/>
  <c r="AS293" i="1"/>
  <c r="AS282" i="1"/>
  <c r="AS280" i="1"/>
  <c r="AS275" i="1"/>
  <c r="AS311" i="1"/>
  <c r="AS303" i="1"/>
  <c r="AS262" i="1"/>
  <c r="AS256" i="1"/>
  <c r="AS254" i="1"/>
  <c r="AS312" i="1"/>
  <c r="AS304" i="1"/>
  <c r="AS299" i="1"/>
  <c r="AS296" i="1"/>
  <c r="AS291" i="1"/>
  <c r="AS289" i="1"/>
  <c r="AS287" i="1"/>
  <c r="AS284" i="1"/>
  <c r="AS279" i="1"/>
  <c r="AS276" i="1"/>
  <c r="AS274" i="1"/>
  <c r="AS267" i="1"/>
  <c r="AS260" i="1"/>
  <c r="AS258" i="1"/>
  <c r="AY288" i="1"/>
  <c r="AX288" i="1"/>
  <c r="AY273" i="1"/>
  <c r="AX273" i="1"/>
  <c r="AV273" i="1"/>
  <c r="AV261" i="1"/>
  <c r="J110" i="3" s="1"/>
  <c r="AV250" i="1"/>
  <c r="L109" i="3" l="1"/>
  <c r="L30" i="3"/>
  <c r="L28" i="3"/>
  <c r="O28" i="3" s="1"/>
  <c r="Q28" i="3" s="1"/>
  <c r="L26" i="3"/>
  <c r="L111" i="3"/>
  <c r="O111" i="3" s="1"/>
  <c r="Q111" i="3" s="1"/>
  <c r="L112" i="3"/>
  <c r="AW248" i="1"/>
  <c r="BB250" i="1" s="1"/>
  <c r="BK111" i="7" s="1"/>
  <c r="AW249" i="1"/>
  <c r="BB251" i="1" s="1"/>
  <c r="AW303" i="1"/>
  <c r="AW308" i="1" s="1"/>
  <c r="AW287" i="1"/>
  <c r="AW292" i="1" s="1"/>
  <c r="AV197" i="7" s="1"/>
  <c r="AW259" i="1"/>
  <c r="AW264" i="1" s="1"/>
  <c r="AW260" i="1"/>
  <c r="AW265" i="1" s="1"/>
  <c r="AW272" i="1"/>
  <c r="AW277" i="1" s="1"/>
  <c r="BB196" i="7" s="1"/>
  <c r="AW286" i="1"/>
  <c r="AW304" i="1"/>
  <c r="AW271" i="1"/>
  <c r="H106" i="7"/>
  <c r="H164" i="7" s="1"/>
  <c r="L27" i="3" l="1"/>
  <c r="L24" i="3"/>
  <c r="L107" i="3"/>
  <c r="L110" i="3"/>
  <c r="BK109" i="7"/>
  <c r="BB111" i="7"/>
  <c r="X111" i="7"/>
  <c r="CF111" i="7"/>
  <c r="CF109" i="7" s="1"/>
  <c r="BH111" i="7"/>
  <c r="AG111" i="7"/>
  <c r="BN111" i="7"/>
  <c r="BT111" i="7"/>
  <c r="AW288" i="1"/>
  <c r="AA111" i="7"/>
  <c r="R111" i="7"/>
  <c r="BW111" i="7"/>
  <c r="AD111" i="7"/>
  <c r="BQ111" i="7"/>
  <c r="AV111" i="7"/>
  <c r="CC111" i="7"/>
  <c r="AP111" i="7"/>
  <c r="I111" i="7"/>
  <c r="O111" i="7"/>
  <c r="AM111" i="7"/>
  <c r="BZ111" i="7"/>
  <c r="BE111" i="7"/>
  <c r="AY111" i="7"/>
  <c r="AJ111" i="7"/>
  <c r="U111" i="7"/>
  <c r="AS111" i="7"/>
  <c r="L111" i="7"/>
  <c r="AW250" i="1"/>
  <c r="CC197" i="7"/>
  <c r="X197" i="7"/>
  <c r="BQ197" i="7"/>
  <c r="AS197" i="7"/>
  <c r="I197" i="7"/>
  <c r="BN197" i="7"/>
  <c r="AD197" i="7"/>
  <c r="O197" i="7"/>
  <c r="AP197" i="7"/>
  <c r="BZ197" i="7"/>
  <c r="U197" i="7"/>
  <c r="AJ197" i="7"/>
  <c r="AA197" i="7"/>
  <c r="BE197" i="7"/>
  <c r="BH197" i="7"/>
  <c r="BW197" i="7"/>
  <c r="R197" i="7"/>
  <c r="AG197" i="7"/>
  <c r="BK197" i="7"/>
  <c r="AM197" i="7"/>
  <c r="BT197" i="7"/>
  <c r="BB197" i="7"/>
  <c r="CF197" i="7"/>
  <c r="AW291" i="1"/>
  <c r="AP114" i="7" s="1"/>
  <c r="AP196" i="7"/>
  <c r="AD196" i="7"/>
  <c r="I196" i="7"/>
  <c r="BN196" i="7"/>
  <c r="AS196" i="7"/>
  <c r="BQ196" i="7"/>
  <c r="AG196" i="7"/>
  <c r="BE196" i="7"/>
  <c r="BH196" i="7"/>
  <c r="BK196" i="7"/>
  <c r="BZ196" i="7"/>
  <c r="CC196" i="7"/>
  <c r="AW261" i="1"/>
  <c r="BT196" i="7"/>
  <c r="O196" i="7"/>
  <c r="L196" i="7"/>
  <c r="CF196" i="7"/>
  <c r="AJ196" i="7"/>
  <c r="AM196" i="7"/>
  <c r="BW196" i="7"/>
  <c r="R196" i="7"/>
  <c r="AA196" i="7"/>
  <c r="X196" i="7"/>
  <c r="U196" i="7"/>
  <c r="AV196" i="7"/>
  <c r="AW276" i="1"/>
  <c r="AW273" i="1"/>
  <c r="BW194" i="7"/>
  <c r="BH194" i="7"/>
  <c r="AS194" i="7"/>
  <c r="CF194" i="7"/>
  <c r="BT194" i="7"/>
  <c r="BE194" i="7"/>
  <c r="AP194" i="7"/>
  <c r="AP195" i="7" s="1"/>
  <c r="BQ194" i="7"/>
  <c r="AM194" i="7"/>
  <c r="AJ194" i="7"/>
  <c r="AA194" i="7"/>
  <c r="O194" i="7"/>
  <c r="AD194" i="7"/>
  <c r="U194" i="7"/>
  <c r="BK194" i="7"/>
  <c r="AV194" i="7"/>
  <c r="AG194" i="7"/>
  <c r="R194" i="7"/>
  <c r="CC194" i="7"/>
  <c r="BB194" i="7"/>
  <c r="BB192" i="7" s="1"/>
  <c r="X194" i="7"/>
  <c r="BN194" i="7"/>
  <c r="L194" i="7"/>
  <c r="BZ194" i="7"/>
  <c r="I194" i="7"/>
  <c r="AW309" i="1"/>
  <c r="AW305" i="1"/>
  <c r="N22" i="3"/>
  <c r="C78" i="3"/>
  <c r="N105" i="3"/>
  <c r="AY237" i="1"/>
  <c r="AY236" i="1"/>
  <c r="AX237" i="1"/>
  <c r="AX236" i="1"/>
  <c r="AV237" i="1"/>
  <c r="AV236" i="1"/>
  <c r="AV242" i="1"/>
  <c r="AV241" i="1"/>
  <c r="AR216" i="1"/>
  <c r="AV216" i="1"/>
  <c r="AV215" i="1"/>
  <c r="AQ237" i="1"/>
  <c r="AR237" i="1"/>
  <c r="AQ238" i="1"/>
  <c r="AR238" i="1"/>
  <c r="AQ239" i="1"/>
  <c r="AR239" i="1"/>
  <c r="AQ240" i="1"/>
  <c r="AR240" i="1"/>
  <c r="AQ241" i="1"/>
  <c r="AR241" i="1"/>
  <c r="AQ242" i="1"/>
  <c r="AR242" i="1"/>
  <c r="AQ243" i="1"/>
  <c r="AR243" i="1"/>
  <c r="AQ244" i="1"/>
  <c r="AR244" i="1"/>
  <c r="AQ245" i="1"/>
  <c r="AR245" i="1"/>
  <c r="AQ246" i="1"/>
  <c r="AR246" i="1"/>
  <c r="AQ247" i="1"/>
  <c r="AR247" i="1"/>
  <c r="AQ248" i="1"/>
  <c r="AR248" i="1"/>
  <c r="AQ249" i="1"/>
  <c r="AR249" i="1"/>
  <c r="AQ250" i="1"/>
  <c r="AR250" i="1"/>
  <c r="AR236" i="1"/>
  <c r="AQ236" i="1"/>
  <c r="AQ228" i="1"/>
  <c r="AR228" i="1"/>
  <c r="AQ229" i="1"/>
  <c r="AR229" i="1"/>
  <c r="AQ230" i="1"/>
  <c r="AR230" i="1"/>
  <c r="AQ231" i="1"/>
  <c r="AR231" i="1"/>
  <c r="AQ232" i="1"/>
  <c r="AR232" i="1"/>
  <c r="AQ233" i="1"/>
  <c r="AR233" i="1"/>
  <c r="AQ234" i="1"/>
  <c r="AR234" i="1"/>
  <c r="AQ235" i="1"/>
  <c r="AR235" i="1"/>
  <c r="AR227" i="1"/>
  <c r="AQ227" i="1"/>
  <c r="AR226" i="1"/>
  <c r="AQ226" i="1"/>
  <c r="AR225" i="1"/>
  <c r="AQ225" i="1"/>
  <c r="AR224" i="1"/>
  <c r="AQ224" i="1"/>
  <c r="AR223" i="1"/>
  <c r="AQ223" i="1"/>
  <c r="AR222" i="1"/>
  <c r="AQ222" i="1"/>
  <c r="AR221" i="1"/>
  <c r="AQ221" i="1"/>
  <c r="AR220" i="1"/>
  <c r="AQ220" i="1"/>
  <c r="AR219" i="1"/>
  <c r="AQ219" i="1"/>
  <c r="AR218" i="1"/>
  <c r="AQ218" i="1"/>
  <c r="AR217" i="1"/>
  <c r="AQ217" i="1"/>
  <c r="AQ216" i="1"/>
  <c r="AR215" i="1"/>
  <c r="AQ215" i="1"/>
  <c r="AR214" i="1"/>
  <c r="AQ214" i="1"/>
  <c r="AR213" i="1"/>
  <c r="AQ213" i="1"/>
  <c r="AR212" i="1"/>
  <c r="AQ212" i="1"/>
  <c r="AR211" i="1"/>
  <c r="AQ211" i="1"/>
  <c r="AQ209" i="1"/>
  <c r="AR209" i="1"/>
  <c r="AQ210" i="1"/>
  <c r="AR210" i="1"/>
  <c r="BT192" i="7" l="1"/>
  <c r="BT195" i="7"/>
  <c r="I195" i="7"/>
  <c r="I192" i="7"/>
  <c r="X192" i="7"/>
  <c r="X195" i="7"/>
  <c r="AG192" i="7"/>
  <c r="AG195" i="7"/>
  <c r="AD192" i="7"/>
  <c r="AD195" i="7"/>
  <c r="AM192" i="7"/>
  <c r="AM195" i="7"/>
  <c r="BW192" i="7"/>
  <c r="BW195" i="7"/>
  <c r="AS109" i="7"/>
  <c r="BE109" i="7"/>
  <c r="I109" i="7"/>
  <c r="BQ109" i="7"/>
  <c r="AA109" i="7"/>
  <c r="AG109" i="7"/>
  <c r="BB109" i="7"/>
  <c r="BZ192" i="7"/>
  <c r="BZ195" i="7"/>
  <c r="AV192" i="7"/>
  <c r="AV195" i="7"/>
  <c r="BQ192" i="7"/>
  <c r="BQ195" i="7"/>
  <c r="BZ109" i="7"/>
  <c r="AD109" i="7"/>
  <c r="BB195" i="7"/>
  <c r="L192" i="7"/>
  <c r="L195" i="7"/>
  <c r="CC192" i="7"/>
  <c r="CC195" i="7"/>
  <c r="BK192" i="7"/>
  <c r="BK195" i="7"/>
  <c r="AA192" i="7"/>
  <c r="AA195" i="7"/>
  <c r="AP192" i="7"/>
  <c r="AS192" i="7"/>
  <c r="AS195" i="7"/>
  <c r="AJ109" i="7"/>
  <c r="AM109" i="7"/>
  <c r="CC109" i="7"/>
  <c r="BW109" i="7"/>
  <c r="BT109" i="7"/>
  <c r="O192" i="7"/>
  <c r="O195" i="7"/>
  <c r="CF192" i="7"/>
  <c r="CF195" i="7"/>
  <c r="U109" i="7"/>
  <c r="AP109" i="7"/>
  <c r="BH109" i="7"/>
  <c r="BN192" i="7"/>
  <c r="BN195" i="7"/>
  <c r="R192" i="7"/>
  <c r="R195" i="7"/>
  <c r="U192" i="7"/>
  <c r="U195" i="7"/>
  <c r="AJ192" i="7"/>
  <c r="AJ195" i="7"/>
  <c r="BE192" i="7"/>
  <c r="BE195" i="7"/>
  <c r="BH192" i="7"/>
  <c r="BH195" i="7"/>
  <c r="L109" i="7"/>
  <c r="AY109" i="7"/>
  <c r="O109" i="7"/>
  <c r="AV109" i="7"/>
  <c r="R109" i="7"/>
  <c r="BN109" i="7"/>
  <c r="X109" i="7"/>
  <c r="AY238" i="1"/>
  <c r="BN114" i="7"/>
  <c r="O114" i="7"/>
  <c r="BH114" i="7"/>
  <c r="U114" i="7"/>
  <c r="BK114" i="7"/>
  <c r="AM114" i="7"/>
  <c r="AA114" i="7"/>
  <c r="I114" i="7"/>
  <c r="AG114" i="7"/>
  <c r="AD114" i="7"/>
  <c r="BZ114" i="7"/>
  <c r="L114" i="7"/>
  <c r="BB114" i="7"/>
  <c r="AV114" i="7"/>
  <c r="CC114" i="7"/>
  <c r="AJ114" i="7"/>
  <c r="X114" i="7"/>
  <c r="AS114" i="7"/>
  <c r="BT114" i="7"/>
  <c r="BW114" i="7"/>
  <c r="BQ114" i="7"/>
  <c r="CF114" i="7"/>
  <c r="AY114" i="7"/>
  <c r="BE114" i="7"/>
  <c r="R114" i="7"/>
  <c r="AS244" i="1"/>
  <c r="AS240" i="1"/>
  <c r="CF113" i="7"/>
  <c r="CF112" i="7" s="1"/>
  <c r="BH113" i="7"/>
  <c r="BH112" i="7" s="1"/>
  <c r="AY113" i="7"/>
  <c r="AY112" i="7" s="1"/>
  <c r="BW113" i="7"/>
  <c r="BW112" i="7" s="1"/>
  <c r="BN113" i="7"/>
  <c r="BN112" i="7" s="1"/>
  <c r="AP113" i="7"/>
  <c r="AP112" i="7" s="1"/>
  <c r="AJ113" i="7"/>
  <c r="AJ112" i="7" s="1"/>
  <c r="AA113" i="7"/>
  <c r="AA112" i="7" s="1"/>
  <c r="R113" i="7"/>
  <c r="R112" i="7" s="1"/>
  <c r="BZ113" i="7"/>
  <c r="BZ112" i="7" s="1"/>
  <c r="BQ113" i="7"/>
  <c r="BQ112" i="7" s="1"/>
  <c r="AM113" i="7"/>
  <c r="AM112" i="7" s="1"/>
  <c r="X113" i="7"/>
  <c r="X112" i="7" s="1"/>
  <c r="U113" i="7"/>
  <c r="U112" i="7" s="1"/>
  <c r="BB113" i="7"/>
  <c r="BB112" i="7" s="1"/>
  <c r="AS113" i="7"/>
  <c r="AS112" i="7" s="1"/>
  <c r="CC113" i="7"/>
  <c r="CC112" i="7" s="1"/>
  <c r="BT113" i="7"/>
  <c r="BT112" i="7" s="1"/>
  <c r="BK113" i="7"/>
  <c r="BK112" i="7" s="1"/>
  <c r="AG113" i="7"/>
  <c r="AG112" i="7" s="1"/>
  <c r="AD113" i="7"/>
  <c r="AD112" i="7" s="1"/>
  <c r="L113" i="7"/>
  <c r="L112" i="7" s="1"/>
  <c r="I113" i="7"/>
  <c r="I112" i="7" s="1"/>
  <c r="O113" i="7"/>
  <c r="O112" i="7" s="1"/>
  <c r="AV113" i="7"/>
  <c r="AV112" i="7" s="1"/>
  <c r="BE113" i="7"/>
  <c r="BE112" i="7" s="1"/>
  <c r="L23" i="3"/>
  <c r="O23" i="3" s="1"/>
  <c r="AV238" i="1"/>
  <c r="L21" i="3"/>
  <c r="L20" i="3" s="1"/>
  <c r="AS226" i="1"/>
  <c r="AS248" i="1"/>
  <c r="AS242" i="1"/>
  <c r="AS239" i="1"/>
  <c r="AS237" i="1"/>
  <c r="AS236" i="1"/>
  <c r="AS250" i="1"/>
  <c r="AS216" i="1"/>
  <c r="G21" i="3"/>
  <c r="G22" i="3"/>
  <c r="G23" i="3"/>
  <c r="G106" i="3"/>
  <c r="G104" i="3"/>
  <c r="G105" i="3"/>
  <c r="AX238" i="1"/>
  <c r="AY214" i="1"/>
  <c r="AX214" i="1"/>
  <c r="K113" i="3" s="1"/>
  <c r="L113" i="3" s="1"/>
  <c r="AS234" i="1"/>
  <c r="AS232" i="1"/>
  <c r="AS230" i="1"/>
  <c r="AS228" i="1"/>
  <c r="AS249" i="1"/>
  <c r="AS246" i="1"/>
  <c r="AW237" i="1" s="1"/>
  <c r="AW242" i="1" s="1"/>
  <c r="AS247" i="1"/>
  <c r="AS245" i="1"/>
  <c r="AS238" i="1"/>
  <c r="AS235" i="1"/>
  <c r="AS231" i="1"/>
  <c r="AS229" i="1"/>
  <c r="AS243" i="1"/>
  <c r="AS241" i="1"/>
  <c r="AS220" i="1"/>
  <c r="AS222" i="1"/>
  <c r="AS214" i="1"/>
  <c r="AS210" i="1"/>
  <c r="AS233" i="1"/>
  <c r="AS209" i="1"/>
  <c r="AS212" i="1"/>
  <c r="AS215" i="1"/>
  <c r="AS217" i="1"/>
  <c r="AS223" i="1"/>
  <c r="AS225" i="1"/>
  <c r="AS218" i="1"/>
  <c r="AS224" i="1"/>
  <c r="AS211" i="1"/>
  <c r="AS213" i="1"/>
  <c r="AS227" i="1"/>
  <c r="AS219" i="1"/>
  <c r="AS221" i="1"/>
  <c r="AW226" i="1" l="1"/>
  <c r="BA225" i="1" s="1"/>
  <c r="E117" i="7" s="1"/>
  <c r="AW212" i="1"/>
  <c r="AW215" i="1" s="1"/>
  <c r="E115" i="7" s="1"/>
  <c r="BW115" i="7" s="1"/>
  <c r="AW222" i="1"/>
  <c r="BA221" i="1" s="1"/>
  <c r="E199" i="7" s="1"/>
  <c r="AW221" i="1"/>
  <c r="AW227" i="1"/>
  <c r="BA226" i="1" s="1"/>
  <c r="E200" i="7" s="1"/>
  <c r="AW213" i="1"/>
  <c r="L22" i="3"/>
  <c r="O22" i="3" s="1"/>
  <c r="Q22" i="3" s="1"/>
  <c r="L104" i="3"/>
  <c r="L105" i="3"/>
  <c r="O105" i="3" s="1"/>
  <c r="Q105" i="3" s="1"/>
  <c r="L106" i="3"/>
  <c r="L191" i="7"/>
  <c r="BB191" i="7"/>
  <c r="AW236" i="1"/>
  <c r="AW216" i="1"/>
  <c r="BB189" i="7"/>
  <c r="BB188" i="7" s="1"/>
  <c r="CF191" i="7"/>
  <c r="BE191" i="7"/>
  <c r="AY191" i="7"/>
  <c r="AV191" i="7"/>
  <c r="AS191" i="7"/>
  <c r="AP191" i="7"/>
  <c r="AM191" i="7"/>
  <c r="AJ191" i="7"/>
  <c r="AD191" i="7"/>
  <c r="X191" i="7"/>
  <c r="BK191" i="7"/>
  <c r="BH191" i="7"/>
  <c r="BQ191" i="7"/>
  <c r="BT191" i="7"/>
  <c r="BW191" i="7"/>
  <c r="BZ191" i="7"/>
  <c r="CC191" i="7"/>
  <c r="AG191" i="7"/>
  <c r="AA191" i="7"/>
  <c r="U191" i="7"/>
  <c r="R191" i="7"/>
  <c r="O191" i="7"/>
  <c r="BN191" i="7"/>
  <c r="I191" i="7"/>
  <c r="AJ117" i="7" l="1"/>
  <c r="CC117" i="7"/>
  <c r="CC115" i="7"/>
  <c r="BN115" i="7"/>
  <c r="AS115" i="7"/>
  <c r="AA115" i="7"/>
  <c r="X115" i="7"/>
  <c r="AJ115" i="7"/>
  <c r="AV115" i="7"/>
  <c r="O115" i="7"/>
  <c r="I115" i="7"/>
  <c r="BE115" i="7"/>
  <c r="BB115" i="7"/>
  <c r="AY115" i="7"/>
  <c r="BQ115" i="7"/>
  <c r="AP115" i="7"/>
  <c r="U115" i="7"/>
  <c r="BK115" i="7"/>
  <c r="CF115" i="7"/>
  <c r="AG115" i="7"/>
  <c r="AM115" i="7"/>
  <c r="L115" i="7"/>
  <c r="R115" i="7"/>
  <c r="AD115" i="7"/>
  <c r="BT115" i="7"/>
  <c r="BH115" i="7"/>
  <c r="BZ115" i="7"/>
  <c r="I117" i="7"/>
  <c r="AG117" i="7"/>
  <c r="AV117" i="7"/>
  <c r="R117" i="7"/>
  <c r="AM117" i="7"/>
  <c r="AD117" i="7"/>
  <c r="BW117" i="7"/>
  <c r="AS117" i="7"/>
  <c r="L117" i="7"/>
  <c r="BH117" i="7"/>
  <c r="BH119" i="7" s="1"/>
  <c r="BN117" i="7"/>
  <c r="AY117" i="7"/>
  <c r="AP117" i="7"/>
  <c r="CF117" i="7"/>
  <c r="BE117" i="7"/>
  <c r="X117" i="7"/>
  <c r="BT117" i="7"/>
  <c r="O117" i="7"/>
  <c r="BK117" i="7"/>
  <c r="BB117" i="7"/>
  <c r="BQ117" i="7"/>
  <c r="BQ119" i="7" s="1"/>
  <c r="AA117" i="7"/>
  <c r="BZ117" i="7"/>
  <c r="BZ119" i="7" s="1"/>
  <c r="U117" i="7"/>
  <c r="I199" i="7"/>
  <c r="I201" i="7" s="1"/>
  <c r="L199" i="7"/>
  <c r="L201" i="7" s="1"/>
  <c r="BB190" i="7"/>
  <c r="E198" i="7"/>
  <c r="L198" i="7" s="1"/>
  <c r="O202" i="7"/>
  <c r="AW228" i="1"/>
  <c r="BA220" i="1"/>
  <c r="E116" i="7" s="1"/>
  <c r="AW223" i="1"/>
  <c r="BQ189" i="7"/>
  <c r="BQ188" i="7" s="1"/>
  <c r="BT189" i="7"/>
  <c r="BT188" i="7" s="1"/>
  <c r="BW189" i="7"/>
  <c r="BW188" i="7" s="1"/>
  <c r="BZ189" i="7"/>
  <c r="BZ188" i="7" s="1"/>
  <c r="CC189" i="7"/>
  <c r="CC188" i="7" s="1"/>
  <c r="BH189" i="7"/>
  <c r="BH188" i="7" s="1"/>
  <c r="AG189" i="7"/>
  <c r="AG188" i="7" s="1"/>
  <c r="AA189" i="7"/>
  <c r="AA188" i="7" s="1"/>
  <c r="U189" i="7"/>
  <c r="U188" i="7" s="1"/>
  <c r="R189" i="7"/>
  <c r="R188" i="7" s="1"/>
  <c r="O189" i="7"/>
  <c r="O188" i="7" s="1"/>
  <c r="BN189" i="7"/>
  <c r="BN188" i="7" s="1"/>
  <c r="I189" i="7"/>
  <c r="I188" i="7" s="1"/>
  <c r="CF189" i="7"/>
  <c r="CF188" i="7" s="1"/>
  <c r="BE189" i="7"/>
  <c r="BE188" i="7" s="1"/>
  <c r="AY189" i="7"/>
  <c r="AY188" i="7" s="1"/>
  <c r="AV189" i="7"/>
  <c r="AV188" i="7" s="1"/>
  <c r="AS189" i="7"/>
  <c r="AS188" i="7" s="1"/>
  <c r="AP189" i="7"/>
  <c r="AP188" i="7" s="1"/>
  <c r="AM189" i="7"/>
  <c r="AM188" i="7" s="1"/>
  <c r="AJ189" i="7"/>
  <c r="AJ188" i="7" s="1"/>
  <c r="AD189" i="7"/>
  <c r="AD188" i="7" s="1"/>
  <c r="X189" i="7"/>
  <c r="X188" i="7" s="1"/>
  <c r="L189" i="7"/>
  <c r="L188" i="7" s="1"/>
  <c r="BK189" i="7"/>
  <c r="BK188" i="7" s="1"/>
  <c r="AD107" i="7"/>
  <c r="AA107" i="7"/>
  <c r="U107" i="7"/>
  <c r="R107" i="7"/>
  <c r="O107" i="7"/>
  <c r="I107" i="7"/>
  <c r="BE107" i="7"/>
  <c r="BB107" i="7"/>
  <c r="AY107" i="7"/>
  <c r="AV107" i="7"/>
  <c r="AS107" i="7"/>
  <c r="AP107" i="7"/>
  <c r="AM107" i="7"/>
  <c r="AJ107" i="7"/>
  <c r="AG107" i="7"/>
  <c r="X107" i="7"/>
  <c r="L107" i="7"/>
  <c r="CC107" i="7"/>
  <c r="BW107" i="7"/>
  <c r="BK107" i="7"/>
  <c r="CF107" i="7"/>
  <c r="BZ107" i="7"/>
  <c r="BT107" i="7"/>
  <c r="BQ107" i="7"/>
  <c r="BN107" i="7"/>
  <c r="BH107" i="7"/>
  <c r="BE190" i="7"/>
  <c r="AY190" i="7"/>
  <c r="AV190" i="7"/>
  <c r="AS190" i="7"/>
  <c r="AP190" i="7"/>
  <c r="AM190" i="7"/>
  <c r="AJ190" i="7"/>
  <c r="AG190" i="7"/>
  <c r="AD190" i="7"/>
  <c r="AA190" i="7"/>
  <c r="X190" i="7"/>
  <c r="U190" i="7"/>
  <c r="R190" i="7"/>
  <c r="O190" i="7"/>
  <c r="L190" i="7"/>
  <c r="BN190" i="7"/>
  <c r="BK190" i="7"/>
  <c r="BH190" i="7"/>
  <c r="I190" i="7"/>
  <c r="BT190" i="7"/>
  <c r="CF190" i="7"/>
  <c r="BW190" i="7"/>
  <c r="CC190" i="7"/>
  <c r="BZ190" i="7"/>
  <c r="BQ190" i="7"/>
  <c r="AW241" i="1"/>
  <c r="AW238" i="1"/>
  <c r="AW214" i="1"/>
  <c r="J10" i="3"/>
  <c r="AP119" i="7" l="1"/>
  <c r="BB119" i="7"/>
  <c r="AY119" i="7"/>
  <c r="AS119" i="7"/>
  <c r="BT119" i="7"/>
  <c r="AM119" i="7"/>
  <c r="CF116" i="7"/>
  <c r="CF118" i="7" s="1"/>
  <c r="BQ116" i="7"/>
  <c r="BN116" i="7"/>
  <c r="BN118" i="7" s="1"/>
  <c r="BE116" i="7"/>
  <c r="BE118" i="7" s="1"/>
  <c r="AS116" i="7"/>
  <c r="AS118" i="7" s="1"/>
  <c r="AJ116" i="7"/>
  <c r="AJ118" i="7" s="1"/>
  <c r="CC116" i="7"/>
  <c r="CC118" i="7" s="1"/>
  <c r="BB116" i="7"/>
  <c r="BB118" i="7" s="1"/>
  <c r="AP116" i="7"/>
  <c r="AP118" i="7" s="1"/>
  <c r="BZ116" i="7"/>
  <c r="BW116" i="7"/>
  <c r="BW118" i="7" s="1"/>
  <c r="BT116" i="7"/>
  <c r="BT118" i="7" s="1"/>
  <c r="BH116" i="7"/>
  <c r="BH118" i="7" s="1"/>
  <c r="AV116" i="7"/>
  <c r="AV118" i="7" s="1"/>
  <c r="BK116" i="7"/>
  <c r="BK118" i="7" s="1"/>
  <c r="AY116" i="7"/>
  <c r="AY118" i="7" s="1"/>
  <c r="AM116" i="7"/>
  <c r="AM118" i="7" s="1"/>
  <c r="AG116" i="7"/>
  <c r="BK119" i="7"/>
  <c r="BE119" i="7"/>
  <c r="BN119" i="7"/>
  <c r="BW119" i="7"/>
  <c r="CC119" i="7"/>
  <c r="CF119" i="7"/>
  <c r="AJ119" i="7"/>
  <c r="AV119" i="7"/>
  <c r="U119" i="7"/>
  <c r="X119" i="7"/>
  <c r="AG119" i="7"/>
  <c r="I116" i="7"/>
  <c r="I118" i="7" s="1"/>
  <c r="O116" i="7"/>
  <c r="O118" i="7" s="1"/>
  <c r="L116" i="7"/>
  <c r="L118" i="7" s="1"/>
  <c r="AD116" i="7"/>
  <c r="AD118" i="7" s="1"/>
  <c r="X116" i="7"/>
  <c r="X118" i="7" s="1"/>
  <c r="AA116" i="7"/>
  <c r="AA118" i="7" s="1"/>
  <c r="U116" i="7"/>
  <c r="U118" i="7" s="1"/>
  <c r="R116" i="7"/>
  <c r="R118" i="7" s="1"/>
  <c r="R119" i="7"/>
  <c r="AA119" i="7"/>
  <c r="O119" i="7"/>
  <c r="L119" i="7"/>
  <c r="AD119" i="7"/>
  <c r="I119" i="7"/>
  <c r="O198" i="7"/>
  <c r="BK198" i="7"/>
  <c r="BH198" i="7"/>
  <c r="BB198" i="7"/>
  <c r="BZ198" i="7"/>
  <c r="AD198" i="7"/>
  <c r="X198" i="7"/>
  <c r="BW198" i="7"/>
  <c r="AM198" i="7"/>
  <c r="BN198" i="7"/>
  <c r="AS198" i="7"/>
  <c r="BE198" i="7"/>
  <c r="AA198" i="7"/>
  <c r="AJ198" i="7"/>
  <c r="U198" i="7"/>
  <c r="AV198" i="7"/>
  <c r="BT198" i="7"/>
  <c r="R198" i="7"/>
  <c r="CF198" i="7"/>
  <c r="AP198" i="7"/>
  <c r="BQ198" i="7"/>
  <c r="AG198" i="7"/>
  <c r="I198" i="7"/>
  <c r="CC198" i="7"/>
  <c r="CF106" i="7"/>
  <c r="CC106" i="7"/>
  <c r="BZ106" i="7"/>
  <c r="BT106" i="7"/>
  <c r="BQ106" i="7"/>
  <c r="BN106" i="7"/>
  <c r="BK106" i="7"/>
  <c r="BH106" i="7"/>
  <c r="AS106" i="7"/>
  <c r="AP106" i="7"/>
  <c r="X106" i="7"/>
  <c r="AD106" i="7"/>
  <c r="AA106" i="7"/>
  <c r="U106" i="7"/>
  <c r="R106" i="7"/>
  <c r="O106" i="7"/>
  <c r="BW106" i="7"/>
  <c r="BE106" i="7"/>
  <c r="BB106" i="7"/>
  <c r="AY106" i="7"/>
  <c r="AV106" i="7"/>
  <c r="AM106" i="7"/>
  <c r="AJ106" i="7"/>
  <c r="AG106" i="7"/>
  <c r="L106" i="7"/>
  <c r="I106" i="7"/>
  <c r="BW108" i="7"/>
  <c r="BE108" i="7"/>
  <c r="BB108" i="7"/>
  <c r="AY108" i="7"/>
  <c r="AV108" i="7"/>
  <c r="AM108" i="7"/>
  <c r="AJ108" i="7"/>
  <c r="AG108" i="7"/>
  <c r="L108" i="7"/>
  <c r="I108" i="7"/>
  <c r="CF108" i="7"/>
  <c r="CC108" i="7"/>
  <c r="BZ108" i="7"/>
  <c r="BT108" i="7"/>
  <c r="BQ108" i="7"/>
  <c r="BN108" i="7"/>
  <c r="BK108" i="7"/>
  <c r="BH108" i="7"/>
  <c r="AS108" i="7"/>
  <c r="AP108" i="7"/>
  <c r="X108" i="7"/>
  <c r="AD108" i="7"/>
  <c r="U108" i="7"/>
  <c r="AA108" i="7"/>
  <c r="R108" i="7"/>
  <c r="O108" i="7"/>
  <c r="AW92" i="1"/>
  <c r="AW91" i="1"/>
  <c r="BA75" i="1"/>
  <c r="BA74" i="1"/>
  <c r="BA64" i="1"/>
  <c r="BA63" i="1"/>
  <c r="AQ101" i="1"/>
  <c r="AR101" i="1"/>
  <c r="AQ97" i="1"/>
  <c r="AR97" i="1"/>
  <c r="AQ98" i="1"/>
  <c r="AR98" i="1"/>
  <c r="AQ99" i="1"/>
  <c r="AR99" i="1"/>
  <c r="AQ100" i="1"/>
  <c r="AR100" i="1"/>
  <c r="AQ90" i="1"/>
  <c r="AR90" i="1"/>
  <c r="AQ91" i="1"/>
  <c r="AR91" i="1"/>
  <c r="AQ92" i="1"/>
  <c r="AR92" i="1"/>
  <c r="AQ93" i="1"/>
  <c r="AR93" i="1"/>
  <c r="AQ94" i="1"/>
  <c r="AR94" i="1"/>
  <c r="AQ95" i="1"/>
  <c r="AR95" i="1"/>
  <c r="AQ96" i="1"/>
  <c r="AR96" i="1"/>
  <c r="AQ80" i="1"/>
  <c r="AR80" i="1"/>
  <c r="AQ81" i="1"/>
  <c r="AR81" i="1"/>
  <c r="AQ82" i="1"/>
  <c r="AR82" i="1"/>
  <c r="AQ83" i="1"/>
  <c r="AR83" i="1"/>
  <c r="AQ84" i="1"/>
  <c r="AR84" i="1"/>
  <c r="AQ85" i="1"/>
  <c r="AR85" i="1"/>
  <c r="AQ86" i="1"/>
  <c r="AR86" i="1"/>
  <c r="AQ87" i="1"/>
  <c r="AR87" i="1"/>
  <c r="AQ88" i="1"/>
  <c r="AR88" i="1"/>
  <c r="AQ89" i="1"/>
  <c r="AR89" i="1"/>
  <c r="AQ72" i="1"/>
  <c r="AR72" i="1"/>
  <c r="AQ73" i="1"/>
  <c r="AR73" i="1"/>
  <c r="AQ74" i="1"/>
  <c r="AR74" i="1"/>
  <c r="AQ75" i="1"/>
  <c r="AR75" i="1"/>
  <c r="AQ76" i="1"/>
  <c r="AR76" i="1"/>
  <c r="AQ77" i="1"/>
  <c r="AR77" i="1"/>
  <c r="AQ78" i="1"/>
  <c r="AR78" i="1"/>
  <c r="AQ79" i="1"/>
  <c r="AR79" i="1"/>
  <c r="G17" i="3" l="1"/>
  <c r="G98" i="3"/>
  <c r="G14" i="3"/>
  <c r="G97" i="3"/>
  <c r="G96" i="3"/>
  <c r="G99" i="3"/>
  <c r="G100" i="3"/>
  <c r="AS101" i="1"/>
  <c r="G15" i="3"/>
  <c r="G16" i="3"/>
  <c r="L15" i="3"/>
  <c r="AS87" i="1"/>
  <c r="AS85" i="1"/>
  <c r="AS81" i="1"/>
  <c r="AS96" i="1"/>
  <c r="AS94" i="1"/>
  <c r="AS77" i="1"/>
  <c r="AS79" i="1"/>
  <c r="AS74" i="1"/>
  <c r="AS72" i="1"/>
  <c r="AS88" i="1"/>
  <c r="AS86" i="1"/>
  <c r="AS84" i="1"/>
  <c r="AS82" i="1"/>
  <c r="AS80" i="1"/>
  <c r="AW76" i="1" s="1"/>
  <c r="AS95" i="1"/>
  <c r="AS93" i="1"/>
  <c r="AY88" i="1"/>
  <c r="AS83" i="1"/>
  <c r="AS75" i="1"/>
  <c r="AS89" i="1"/>
  <c r="AS78" i="1"/>
  <c r="AS76" i="1"/>
  <c r="AS73" i="1"/>
  <c r="AS92" i="1"/>
  <c r="AS90" i="1"/>
  <c r="AS97" i="1"/>
  <c r="AY66" i="1"/>
  <c r="K16" i="3" s="1"/>
  <c r="AS91" i="1"/>
  <c r="AS100" i="1"/>
  <c r="AS98" i="1"/>
  <c r="AS99" i="1"/>
  <c r="AX88" i="1"/>
  <c r="K101" i="3" s="1"/>
  <c r="AV88" i="1"/>
  <c r="J101" i="3" s="1"/>
  <c r="AY77" i="1"/>
  <c r="K17" i="3" s="1"/>
  <c r="L17" i="3" s="1"/>
  <c r="AX77" i="1"/>
  <c r="K100" i="3" s="1"/>
  <c r="AV77" i="1"/>
  <c r="AX66" i="1"/>
  <c r="K99" i="3" s="1"/>
  <c r="AV66" i="1"/>
  <c r="L101" i="3" l="1"/>
  <c r="L103" i="3" s="1"/>
  <c r="L19" i="3"/>
  <c r="M19" i="3" s="1"/>
  <c r="AW86" i="1"/>
  <c r="AX91" i="1" s="1"/>
  <c r="E103" i="7" s="1"/>
  <c r="J100" i="3"/>
  <c r="L100" i="3" s="1"/>
  <c r="J99" i="3"/>
  <c r="L99" i="3" s="1"/>
  <c r="L16" i="3"/>
  <c r="AW75" i="1"/>
  <c r="BB74" i="1"/>
  <c r="E102" i="7" s="1"/>
  <c r="G13" i="3"/>
  <c r="AX92" i="1"/>
  <c r="E186" i="7" s="1"/>
  <c r="L98" i="3"/>
  <c r="BB75" i="1"/>
  <c r="L102" i="3" l="1"/>
  <c r="I103" i="7"/>
  <c r="I105" i="7" s="1"/>
  <c r="CF103" i="7"/>
  <c r="CF105" i="7" s="1"/>
  <c r="BT103" i="7"/>
  <c r="BT105" i="7" s="1"/>
  <c r="BH103" i="7"/>
  <c r="BH105" i="7" s="1"/>
  <c r="AV103" i="7"/>
  <c r="AV105" i="7" s="1"/>
  <c r="AJ103" i="7"/>
  <c r="AJ105" i="7" s="1"/>
  <c r="X103" i="7"/>
  <c r="X105" i="7" s="1"/>
  <c r="BN103" i="7"/>
  <c r="BN105" i="7" s="1"/>
  <c r="AD103" i="7"/>
  <c r="AD105" i="7" s="1"/>
  <c r="L103" i="7"/>
  <c r="L105" i="7" s="1"/>
  <c r="AY103" i="7"/>
  <c r="AY105" i="7" s="1"/>
  <c r="R103" i="7"/>
  <c r="R105" i="7" s="1"/>
  <c r="CC103" i="7"/>
  <c r="CC105" i="7" s="1"/>
  <c r="BQ103" i="7"/>
  <c r="BQ105" i="7" s="1"/>
  <c r="BE103" i="7"/>
  <c r="BE105" i="7" s="1"/>
  <c r="AS103" i="7"/>
  <c r="AS105" i="7" s="1"/>
  <c r="AG103" i="7"/>
  <c r="U103" i="7"/>
  <c r="U105" i="7" s="1"/>
  <c r="BZ103" i="7"/>
  <c r="BZ105" i="7" s="1"/>
  <c r="BW103" i="7"/>
  <c r="BW105" i="7" s="1"/>
  <c r="AM103" i="7"/>
  <c r="AM105" i="7" s="1"/>
  <c r="O103" i="7"/>
  <c r="O105" i="7" s="1"/>
  <c r="BB103" i="7"/>
  <c r="BB105" i="7" s="1"/>
  <c r="AP103" i="7"/>
  <c r="AP105" i="7" s="1"/>
  <c r="BK103" i="7"/>
  <c r="BK105" i="7" s="1"/>
  <c r="AA103" i="7"/>
  <c r="AA105" i="7" s="1"/>
  <c r="E185" i="7"/>
  <c r="AS185" i="7" s="1"/>
  <c r="AS187" i="7" s="1"/>
  <c r="O100" i="3"/>
  <c r="Q100" i="3" s="1"/>
  <c r="O17" i="3"/>
  <c r="Q17" i="3" s="1"/>
  <c r="AW77" i="1"/>
  <c r="AW88" i="1"/>
  <c r="BW185" i="7" l="1"/>
  <c r="BW187" i="7" s="1"/>
  <c r="L185" i="7"/>
  <c r="L187" i="7" s="1"/>
  <c r="R185" i="7"/>
  <c r="R187" i="7" s="1"/>
  <c r="AG185" i="7"/>
  <c r="AG187" i="7" s="1"/>
  <c r="U185" i="7"/>
  <c r="U187" i="7" s="1"/>
  <c r="I185" i="7"/>
  <c r="I187" i="7" s="1"/>
  <c r="AD185" i="7"/>
  <c r="AD187" i="7" s="1"/>
  <c r="AP185" i="7"/>
  <c r="AP187" i="7" s="1"/>
  <c r="AJ185" i="7"/>
  <c r="AJ187" i="7" s="1"/>
  <c r="AA185" i="7"/>
  <c r="AA187" i="7" s="1"/>
  <c r="BK185" i="7"/>
  <c r="BK187" i="7" s="1"/>
  <c r="BQ185" i="7"/>
  <c r="BQ187" i="7" s="1"/>
  <c r="AV185" i="7"/>
  <c r="AV187" i="7" s="1"/>
  <c r="CC185" i="7"/>
  <c r="CC187" i="7" s="1"/>
  <c r="BT185" i="7"/>
  <c r="BT187" i="7" s="1"/>
  <c r="O185" i="7"/>
  <c r="O187" i="7" s="1"/>
  <c r="BE185" i="7"/>
  <c r="BE187" i="7" s="1"/>
  <c r="BB185" i="7"/>
  <c r="BB187" i="7" s="1"/>
  <c r="X185" i="7"/>
  <c r="X187" i="7" s="1"/>
  <c r="AY185" i="7"/>
  <c r="AY187" i="7" s="1"/>
  <c r="AM185" i="7"/>
  <c r="AM187" i="7" s="1"/>
  <c r="CF185" i="7"/>
  <c r="CF187" i="7" s="1"/>
  <c r="BH185" i="7"/>
  <c r="BH187" i="7" s="1"/>
  <c r="BZ185" i="7"/>
  <c r="BZ187" i="7" s="1"/>
  <c r="BN185" i="7"/>
  <c r="BN187" i="7" s="1"/>
  <c r="CC102" i="7"/>
  <c r="CC104" i="7" s="1"/>
  <c r="BK102" i="7"/>
  <c r="BK104" i="7" s="1"/>
  <c r="AY102" i="7"/>
  <c r="AY104" i="7" s="1"/>
  <c r="AM102" i="7"/>
  <c r="AM104" i="7" s="1"/>
  <c r="AA102" i="7"/>
  <c r="AA104" i="7" s="1"/>
  <c r="I102" i="7"/>
  <c r="I104" i="7" s="1"/>
  <c r="BT102" i="7"/>
  <c r="BT104" i="7" s="1"/>
  <c r="CF102" i="7"/>
  <c r="CF104" i="7" s="1"/>
  <c r="BH102" i="7"/>
  <c r="BH104" i="7" s="1"/>
  <c r="AV102" i="7"/>
  <c r="AV104" i="7" s="1"/>
  <c r="AJ102" i="7"/>
  <c r="AJ104" i="7" s="1"/>
  <c r="X102" i="7"/>
  <c r="X104" i="7" s="1"/>
  <c r="BW102" i="7"/>
  <c r="BW104" i="7" s="1"/>
  <c r="BQ102" i="7"/>
  <c r="BQ104" i="7" s="1"/>
  <c r="BE102" i="7"/>
  <c r="BE104" i="7" s="1"/>
  <c r="AS102" i="7"/>
  <c r="AS104" i="7" s="1"/>
  <c r="AG102" i="7"/>
  <c r="AG104" i="7" s="1"/>
  <c r="U102" i="7"/>
  <c r="U104" i="7" s="1"/>
  <c r="O102" i="7"/>
  <c r="O104" i="7" s="1"/>
  <c r="BZ102" i="7"/>
  <c r="BZ104" i="7" s="1"/>
  <c r="BN102" i="7"/>
  <c r="BN104" i="7" s="1"/>
  <c r="BB102" i="7"/>
  <c r="BB104" i="7" s="1"/>
  <c r="AP102" i="7"/>
  <c r="AP104" i="7" s="1"/>
  <c r="AD102" i="7"/>
  <c r="AD104" i="7" s="1"/>
  <c r="R102" i="7"/>
  <c r="R104" i="7" s="1"/>
  <c r="L102" i="7"/>
  <c r="L104" i="7" s="1"/>
  <c r="AV48" i="1" l="1"/>
  <c r="BA45" i="1"/>
  <c r="BA44" i="1"/>
  <c r="AR58" i="1"/>
  <c r="AR59" i="1"/>
  <c r="AQ58" i="1"/>
  <c r="AQ59" i="1"/>
  <c r="AR57" i="1"/>
  <c r="AQ57" i="1"/>
  <c r="AQ60" i="1"/>
  <c r="AR60" i="1"/>
  <c r="AQ61" i="1"/>
  <c r="AR61" i="1"/>
  <c r="AQ62" i="1"/>
  <c r="AR62" i="1"/>
  <c r="AQ63" i="1"/>
  <c r="AR63" i="1"/>
  <c r="AQ64" i="1"/>
  <c r="AR64" i="1"/>
  <c r="AQ65" i="1"/>
  <c r="AR65" i="1"/>
  <c r="AQ66" i="1"/>
  <c r="AR66" i="1"/>
  <c r="AQ67" i="1"/>
  <c r="AR67" i="1"/>
  <c r="AQ68" i="1"/>
  <c r="AR68" i="1"/>
  <c r="AQ69" i="1"/>
  <c r="AR69" i="1"/>
  <c r="AQ70" i="1"/>
  <c r="AR70" i="1"/>
  <c r="AQ71" i="1"/>
  <c r="AR71" i="1"/>
  <c r="J97" i="3" l="1"/>
  <c r="AS66" i="1"/>
  <c r="AS62" i="1"/>
  <c r="AS60" i="1"/>
  <c r="AS71" i="1"/>
  <c r="AS61" i="1"/>
  <c r="AS57" i="1"/>
  <c r="AS58" i="1"/>
  <c r="L13" i="3"/>
  <c r="AS65" i="1"/>
  <c r="AS69" i="1"/>
  <c r="AS70" i="1"/>
  <c r="AS68" i="1"/>
  <c r="AS63" i="1"/>
  <c r="AS67" i="1"/>
  <c r="AS64" i="1"/>
  <c r="AS59" i="1"/>
  <c r="AY48" i="1"/>
  <c r="K14" i="3" s="1"/>
  <c r="AX48" i="1"/>
  <c r="K97" i="3" s="1"/>
  <c r="O13" i="3" l="1"/>
  <c r="Q13" i="3" s="1"/>
  <c r="L97" i="3"/>
  <c r="L14" i="3"/>
  <c r="L11" i="3" s="1"/>
  <c r="AW64" i="1"/>
  <c r="AW65" i="1"/>
  <c r="BB64" i="1" s="1"/>
  <c r="E184" i="7" s="1"/>
  <c r="L96" i="3"/>
  <c r="L12" i="3" l="1"/>
  <c r="L95" i="3"/>
  <c r="M95" i="3" s="1"/>
  <c r="L94" i="3"/>
  <c r="CC184" i="7"/>
  <c r="BZ184" i="7"/>
  <c r="X184" i="7"/>
  <c r="I184" i="7"/>
  <c r="L184" i="7"/>
  <c r="BE184" i="7"/>
  <c r="AP184" i="7"/>
  <c r="AG184" i="7"/>
  <c r="AV184" i="7"/>
  <c r="BN184" i="7"/>
  <c r="BK184" i="7"/>
  <c r="R184" i="7"/>
  <c r="CF184" i="7"/>
  <c r="BW184" i="7"/>
  <c r="AY184" i="7"/>
  <c r="U184" i="7"/>
  <c r="AA184" i="7"/>
  <c r="AD184" i="7"/>
  <c r="AJ184" i="7"/>
  <c r="BB184" i="7"/>
  <c r="O184" i="7"/>
  <c r="BH184" i="7"/>
  <c r="BT184" i="7"/>
  <c r="AM184" i="7"/>
  <c r="AS184" i="7"/>
  <c r="BQ184" i="7"/>
  <c r="BB63" i="1"/>
  <c r="E101" i="7" s="1"/>
  <c r="AW66" i="1"/>
  <c r="O96" i="3"/>
  <c r="Q96" i="3" s="1"/>
  <c r="K8" i="3"/>
  <c r="L8" i="3" s="1"/>
  <c r="L101" i="7" l="1"/>
  <c r="AY101" i="7"/>
  <c r="X101" i="7"/>
  <c r="AP101" i="7"/>
  <c r="BT101" i="7"/>
  <c r="AA101" i="7"/>
  <c r="U101" i="7"/>
  <c r="BH101" i="7"/>
  <c r="I101" i="7"/>
  <c r="AJ101" i="7"/>
  <c r="CC101" i="7"/>
  <c r="AS101" i="7"/>
  <c r="BW101" i="7"/>
  <c r="O101" i="7"/>
  <c r="CF101" i="7"/>
  <c r="R101" i="7"/>
  <c r="AG101" i="7"/>
  <c r="BE101" i="7"/>
  <c r="BN101" i="7"/>
  <c r="AM101" i="7"/>
  <c r="BZ101" i="7"/>
  <c r="AV101" i="7"/>
  <c r="BB101" i="7"/>
  <c r="BK101" i="7"/>
  <c r="BQ101" i="7"/>
  <c r="AD101" i="7"/>
  <c r="G177" i="7"/>
  <c r="F177" i="7"/>
  <c r="D177" i="7"/>
  <c r="AY8" i="1"/>
  <c r="AR23" i="1"/>
  <c r="AR24" i="1"/>
  <c r="AR25" i="1"/>
  <c r="AR26" i="1"/>
  <c r="AR27" i="1"/>
  <c r="AR28" i="1"/>
  <c r="AR29" i="1"/>
  <c r="AR30" i="1"/>
  <c r="AX8" i="1" l="1"/>
  <c r="K91" i="3" s="1"/>
  <c r="D94" i="7"/>
  <c r="J9" i="3"/>
  <c r="G94" i="7"/>
  <c r="AY32" i="1"/>
  <c r="K9" i="3"/>
  <c r="K78" i="3" s="1"/>
  <c r="F94" i="7"/>
  <c r="AX32" i="1"/>
  <c r="K92" i="3" s="1"/>
  <c r="AR54" i="1"/>
  <c r="AR56" i="1"/>
  <c r="AR53" i="1"/>
  <c r="AQ56" i="1"/>
  <c r="AQ54" i="1"/>
  <c r="AQ53" i="1"/>
  <c r="AR41" i="1"/>
  <c r="AR42" i="1"/>
  <c r="AR43" i="1"/>
  <c r="AR44" i="1"/>
  <c r="AR45" i="1"/>
  <c r="AR46" i="1"/>
  <c r="AR47" i="1"/>
  <c r="AR48" i="1"/>
  <c r="AR49" i="1"/>
  <c r="AR50" i="1"/>
  <c r="AR51" i="1"/>
  <c r="AR52" i="1"/>
  <c r="AR40" i="1"/>
  <c r="AR39" i="1"/>
  <c r="AR38" i="1"/>
  <c r="AQ52" i="1"/>
  <c r="AQ51" i="1"/>
  <c r="AQ50" i="1"/>
  <c r="AQ49" i="1"/>
  <c r="AQ48" i="1"/>
  <c r="AQ47" i="1"/>
  <c r="AQ46" i="1"/>
  <c r="AQ45" i="1"/>
  <c r="AQ44" i="1"/>
  <c r="AQ43" i="1"/>
  <c r="AQ42" i="1"/>
  <c r="AQ41" i="1"/>
  <c r="AQ40" i="1"/>
  <c r="AQ39" i="1"/>
  <c r="AQ38" i="1"/>
  <c r="AR22" i="1"/>
  <c r="AQ30" i="1"/>
  <c r="AS30" i="1" s="1"/>
  <c r="AQ29" i="1"/>
  <c r="AS29" i="1" s="1"/>
  <c r="AQ28" i="1"/>
  <c r="AS28" i="1" s="1"/>
  <c r="AQ27" i="1"/>
  <c r="AS27" i="1" s="1"/>
  <c r="AQ26" i="1"/>
  <c r="AS26" i="1" s="1"/>
  <c r="AQ25" i="1"/>
  <c r="AS25" i="1" s="1"/>
  <c r="AQ24" i="1"/>
  <c r="AS24" i="1" s="1"/>
  <c r="AQ23" i="1"/>
  <c r="AS23" i="1" s="1"/>
  <c r="AQ22" i="1"/>
  <c r="CE164" i="7"/>
  <c r="CB164" i="7"/>
  <c r="AV35" i="1"/>
  <c r="AV34" i="1"/>
  <c r="A214" i="7"/>
  <c r="A212" i="7"/>
  <c r="B212" i="7"/>
  <c r="A213" i="7"/>
  <c r="B213" i="7"/>
  <c r="A207" i="7"/>
  <c r="B207" i="7"/>
  <c r="A208" i="7"/>
  <c r="B208" i="7"/>
  <c r="A209" i="7"/>
  <c r="B209" i="7"/>
  <c r="A210" i="7"/>
  <c r="B210" i="7"/>
  <c r="A211" i="7"/>
  <c r="B211" i="7"/>
  <c r="A124" i="7"/>
  <c r="B124" i="7"/>
  <c r="A125" i="7"/>
  <c r="B125" i="7"/>
  <c r="A126" i="7"/>
  <c r="B126" i="7"/>
  <c r="A127" i="7"/>
  <c r="B127" i="7"/>
  <c r="A128" i="7"/>
  <c r="B128" i="7"/>
  <c r="A129" i="7"/>
  <c r="B129" i="7"/>
  <c r="A130" i="7"/>
  <c r="B130" i="7"/>
  <c r="A131" i="7"/>
  <c r="B131" i="7"/>
  <c r="C45" i="7"/>
  <c r="C214" i="7" s="1"/>
  <c r="C44" i="7"/>
  <c r="C213" i="7" s="1"/>
  <c r="C43" i="7"/>
  <c r="C212" i="7" s="1"/>
  <c r="C42" i="7"/>
  <c r="C128" i="7" s="1"/>
  <c r="C41" i="7"/>
  <c r="C210" i="7" s="1"/>
  <c r="C40" i="7"/>
  <c r="C126" i="7" s="1"/>
  <c r="C39" i="7"/>
  <c r="C208" i="7" s="1"/>
  <c r="C38" i="7"/>
  <c r="C124" i="7" s="1"/>
  <c r="C37" i="7"/>
  <c r="C36" i="7"/>
  <c r="C35" i="7"/>
  <c r="C34" i="7"/>
  <c r="C33" i="7"/>
  <c r="C32" i="7"/>
  <c r="C31" i="7"/>
  <c r="C30" i="7"/>
  <c r="C29" i="7"/>
  <c r="C28" i="7"/>
  <c r="C197" i="7" s="1"/>
  <c r="C27" i="7"/>
  <c r="C26" i="7"/>
  <c r="C25" i="7"/>
  <c r="C24" i="7"/>
  <c r="C23" i="7"/>
  <c r="C22" i="7"/>
  <c r="C21" i="7"/>
  <c r="C190" i="7" s="1"/>
  <c r="C20" i="7"/>
  <c r="C19" i="7"/>
  <c r="C18" i="7"/>
  <c r="C17" i="7"/>
  <c r="C186" i="7" s="1"/>
  <c r="C16" i="7"/>
  <c r="C185" i="7" s="1"/>
  <c r="C15" i="7"/>
  <c r="C101" i="7" s="1"/>
  <c r="C14" i="7"/>
  <c r="C13" i="7"/>
  <c r="C182" i="7" s="1"/>
  <c r="C12" i="7"/>
  <c r="C181" i="7" s="1"/>
  <c r="C11" i="7"/>
  <c r="C10" i="7"/>
  <c r="C9" i="7"/>
  <c r="C178" i="7" s="1"/>
  <c r="C8" i="7"/>
  <c r="C177" i="7" s="1"/>
  <c r="C7" i="7"/>
  <c r="BS249" i="7"/>
  <c r="BP249" i="7"/>
  <c r="BM249" i="7"/>
  <c r="BJ249" i="7"/>
  <c r="BG249" i="7"/>
  <c r="BD249" i="7"/>
  <c r="AO249" i="7"/>
  <c r="AL249" i="7"/>
  <c r="AI249" i="7"/>
  <c r="AC249" i="7"/>
  <c r="Z249" i="7"/>
  <c r="N249" i="7"/>
  <c r="G249" i="7"/>
  <c r="B206" i="7"/>
  <c r="A206" i="7"/>
  <c r="B205" i="7"/>
  <c r="A205" i="7"/>
  <c r="B204" i="7"/>
  <c r="A204" i="7"/>
  <c r="B203" i="7"/>
  <c r="A203" i="7"/>
  <c r="B202" i="7"/>
  <c r="A202" i="7"/>
  <c r="B201" i="7"/>
  <c r="A201" i="7"/>
  <c r="B200" i="7"/>
  <c r="A200" i="7"/>
  <c r="B199" i="7"/>
  <c r="A199" i="7"/>
  <c r="B198" i="7"/>
  <c r="A198" i="7"/>
  <c r="B197" i="7"/>
  <c r="A197" i="7"/>
  <c r="B196" i="7"/>
  <c r="A196" i="7"/>
  <c r="B195" i="7"/>
  <c r="A195" i="7"/>
  <c r="B194" i="7"/>
  <c r="A194" i="7"/>
  <c r="B193" i="7"/>
  <c r="A193" i="7"/>
  <c r="B192" i="7"/>
  <c r="A192" i="7"/>
  <c r="B191" i="7"/>
  <c r="A191" i="7"/>
  <c r="B190" i="7"/>
  <c r="A190" i="7"/>
  <c r="B189" i="7"/>
  <c r="A189" i="7"/>
  <c r="B188" i="7"/>
  <c r="A188" i="7"/>
  <c r="B187" i="7"/>
  <c r="A187" i="7"/>
  <c r="B186" i="7"/>
  <c r="A186" i="7"/>
  <c r="B185" i="7"/>
  <c r="A185" i="7"/>
  <c r="B184" i="7"/>
  <c r="A184" i="7"/>
  <c r="B183" i="7"/>
  <c r="A183" i="7"/>
  <c r="B182" i="7"/>
  <c r="A182" i="7"/>
  <c r="B181" i="7"/>
  <c r="A181" i="7"/>
  <c r="B180" i="7"/>
  <c r="A180" i="7"/>
  <c r="B179" i="7"/>
  <c r="A179" i="7"/>
  <c r="B178" i="7"/>
  <c r="A178" i="7"/>
  <c r="B177" i="7"/>
  <c r="A177" i="7"/>
  <c r="B176" i="7"/>
  <c r="A176" i="7"/>
  <c r="BY164" i="7"/>
  <c r="BS164" i="7"/>
  <c r="BP164" i="7"/>
  <c r="BM164" i="7"/>
  <c r="BJ164" i="7"/>
  <c r="BG164" i="7"/>
  <c r="BD164" i="7"/>
  <c r="AO164" i="7"/>
  <c r="AL164" i="7"/>
  <c r="AI164" i="7"/>
  <c r="AC164" i="7"/>
  <c r="Z164" i="7"/>
  <c r="B123" i="7"/>
  <c r="A123" i="7"/>
  <c r="B122" i="7"/>
  <c r="A122" i="7"/>
  <c r="B121" i="7"/>
  <c r="A121" i="7"/>
  <c r="B120" i="7"/>
  <c r="A120" i="7"/>
  <c r="B119" i="7"/>
  <c r="A119" i="7"/>
  <c r="B118" i="7"/>
  <c r="A118" i="7"/>
  <c r="B117" i="7"/>
  <c r="A117" i="7"/>
  <c r="B116" i="7"/>
  <c r="A116" i="7"/>
  <c r="B115" i="7"/>
  <c r="A115" i="7"/>
  <c r="B114" i="7"/>
  <c r="A114" i="7"/>
  <c r="B113" i="7"/>
  <c r="A113" i="7"/>
  <c r="B112" i="7"/>
  <c r="A112" i="7"/>
  <c r="B111" i="7"/>
  <c r="A111" i="7"/>
  <c r="B110" i="7"/>
  <c r="A110" i="7"/>
  <c r="B109" i="7"/>
  <c r="A109" i="7"/>
  <c r="B108" i="7"/>
  <c r="A108" i="7"/>
  <c r="B107" i="7"/>
  <c r="A107" i="7"/>
  <c r="B106" i="7"/>
  <c r="A106" i="7"/>
  <c r="B105" i="7"/>
  <c r="A105" i="7"/>
  <c r="B104" i="7"/>
  <c r="A104" i="7"/>
  <c r="B103" i="7"/>
  <c r="A103" i="7"/>
  <c r="B102" i="7"/>
  <c r="A102" i="7"/>
  <c r="B101" i="7"/>
  <c r="A101" i="7"/>
  <c r="B100" i="7"/>
  <c r="A100" i="7"/>
  <c r="B99" i="7"/>
  <c r="A99" i="7"/>
  <c r="B98" i="7"/>
  <c r="A98" i="7"/>
  <c r="B97" i="7"/>
  <c r="A97" i="7"/>
  <c r="B96" i="7"/>
  <c r="A96" i="7"/>
  <c r="B95" i="7"/>
  <c r="A95" i="7"/>
  <c r="B94" i="7"/>
  <c r="A94" i="7"/>
  <c r="B93" i="7"/>
  <c r="A93" i="7"/>
  <c r="BA92" i="7"/>
  <c r="AX92" i="7"/>
  <c r="AU92" i="7"/>
  <c r="AR92" i="7"/>
  <c r="AO92" i="7"/>
  <c r="AL92" i="7"/>
  <c r="AI92" i="7"/>
  <c r="AF92" i="7"/>
  <c r="W92" i="7"/>
  <c r="T92" i="7"/>
  <c r="Q92" i="7"/>
  <c r="CA91" i="7"/>
  <c r="BX91" i="7"/>
  <c r="BU91" i="7"/>
  <c r="BR91" i="7"/>
  <c r="BO91" i="7"/>
  <c r="BM91" i="7"/>
  <c r="BL91" i="7"/>
  <c r="BJ91" i="7"/>
  <c r="BI91" i="7"/>
  <c r="BF91" i="7"/>
  <c r="BD91" i="7"/>
  <c r="BC91" i="7"/>
  <c r="BA91" i="7"/>
  <c r="AZ91" i="7"/>
  <c r="AX91" i="7"/>
  <c r="AW91" i="7"/>
  <c r="AU91" i="7"/>
  <c r="AT91" i="7"/>
  <c r="AR91" i="7"/>
  <c r="AQ91" i="7"/>
  <c r="AO91" i="7"/>
  <c r="AN91" i="7"/>
  <c r="AL91" i="7"/>
  <c r="AK91" i="7"/>
  <c r="AI91" i="7"/>
  <c r="AH91" i="7"/>
  <c r="AF91" i="7"/>
  <c r="AE91" i="7"/>
  <c r="AC91" i="7"/>
  <c r="AB91" i="7"/>
  <c r="Z91" i="7"/>
  <c r="Y91" i="7"/>
  <c r="W91" i="7"/>
  <c r="V91" i="7"/>
  <c r="T91" i="7"/>
  <c r="S91" i="7"/>
  <c r="Q91" i="7"/>
  <c r="P91" i="7"/>
  <c r="N91" i="7"/>
  <c r="M91" i="7"/>
  <c r="K91" i="7"/>
  <c r="J91" i="7"/>
  <c r="H91" i="7"/>
  <c r="CA90" i="7"/>
  <c r="BZ90" i="7"/>
  <c r="BX90" i="7"/>
  <c r="BW90" i="7"/>
  <c r="BU90" i="7"/>
  <c r="BT90" i="7"/>
  <c r="BR90" i="7"/>
  <c r="BQ90" i="7"/>
  <c r="BO90" i="7"/>
  <c r="BN90" i="7"/>
  <c r="BL90" i="7"/>
  <c r="BK90" i="7"/>
  <c r="BI90" i="7"/>
  <c r="BH90" i="7"/>
  <c r="BG90" i="7"/>
  <c r="BF90" i="7"/>
  <c r="BE90" i="7"/>
  <c r="BD90" i="7"/>
  <c r="BC90" i="7"/>
  <c r="BB90" i="7"/>
  <c r="AZ90" i="7"/>
  <c r="AY90" i="7"/>
  <c r="AW90" i="7"/>
  <c r="AV90" i="7"/>
  <c r="AT90" i="7"/>
  <c r="AS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CA89" i="7"/>
  <c r="BY89" i="7"/>
  <c r="BX89" i="7"/>
  <c r="BU89" i="7"/>
  <c r="BS89" i="7"/>
  <c r="BR89" i="7"/>
  <c r="BP89" i="7"/>
  <c r="BO89" i="7"/>
  <c r="BM89" i="7"/>
  <c r="BL89" i="7"/>
  <c r="BJ89" i="7"/>
  <c r="BI89" i="7"/>
  <c r="BG89" i="7"/>
  <c r="BF89" i="7"/>
  <c r="BD89" i="7"/>
  <c r="BC89" i="7"/>
  <c r="BA89" i="7"/>
  <c r="AZ89" i="7"/>
  <c r="AX89" i="7"/>
  <c r="AW89" i="7"/>
  <c r="AU89" i="7"/>
  <c r="AT89" i="7"/>
  <c r="AR89" i="7"/>
  <c r="AQ89" i="7"/>
  <c r="AO89" i="7"/>
  <c r="AN89" i="7"/>
  <c r="AL89" i="7"/>
  <c r="AK89" i="7"/>
  <c r="AI89" i="7"/>
  <c r="AH89" i="7"/>
  <c r="AF89" i="7"/>
  <c r="AE89" i="7"/>
  <c r="AC89" i="7"/>
  <c r="AB89" i="7"/>
  <c r="Z89" i="7"/>
  <c r="Y89" i="7"/>
  <c r="W89" i="7"/>
  <c r="V89" i="7"/>
  <c r="T89" i="7"/>
  <c r="S89" i="7"/>
  <c r="Q89" i="7"/>
  <c r="P89" i="7"/>
  <c r="N89" i="7"/>
  <c r="M89" i="7"/>
  <c r="K89" i="7"/>
  <c r="J89" i="7"/>
  <c r="H89" i="7"/>
  <c r="BU88" i="7"/>
  <c r="BT88" i="7"/>
  <c r="BS88" i="7"/>
  <c r="BR88" i="7"/>
  <c r="BQ88" i="7"/>
  <c r="BP88" i="7"/>
  <c r="BO88" i="7"/>
  <c r="BN88" i="7"/>
  <c r="BM88" i="7"/>
  <c r="BL88" i="7"/>
  <c r="BK88" i="7"/>
  <c r="BJ88" i="7"/>
  <c r="BI88" i="7"/>
  <c r="BH88" i="7"/>
  <c r="BG88" i="7"/>
  <c r="BF88" i="7"/>
  <c r="BE88" i="7"/>
  <c r="BD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D14" i="7"/>
  <c r="D13" i="7"/>
  <c r="D12" i="7"/>
  <c r="E11" i="7"/>
  <c r="D11" i="7"/>
  <c r="E10" i="7"/>
  <c r="D10" i="7"/>
  <c r="E9" i="7"/>
  <c r="D9" i="7"/>
  <c r="G93" i="7"/>
  <c r="F176" i="7"/>
  <c r="F249" i="7" s="1"/>
  <c r="F93" i="7"/>
  <c r="D93" i="7"/>
  <c r="B16" i="10" l="1"/>
  <c r="F16" i="10" s="1"/>
  <c r="AS47" i="1"/>
  <c r="AW47" i="1" s="1"/>
  <c r="BB45" i="1" s="1"/>
  <c r="E182" i="7" s="1"/>
  <c r="AS39" i="1"/>
  <c r="L9" i="3"/>
  <c r="L10" i="3" s="1"/>
  <c r="J78" i="3"/>
  <c r="L78" i="3" s="1"/>
  <c r="K161" i="3"/>
  <c r="D164" i="7"/>
  <c r="F164" i="7"/>
  <c r="G164" i="7"/>
  <c r="AS56" i="1"/>
  <c r="AW53" i="1" s="1"/>
  <c r="AS51" i="1"/>
  <c r="AS43" i="1"/>
  <c r="AS40" i="1"/>
  <c r="AS49" i="1"/>
  <c r="AS45" i="1"/>
  <c r="AS41" i="1"/>
  <c r="AS54" i="1"/>
  <c r="AS50" i="1"/>
  <c r="AS46" i="1"/>
  <c r="AS42" i="1"/>
  <c r="AS52" i="1"/>
  <c r="AS48" i="1"/>
  <c r="AS44" i="1"/>
  <c r="AS53" i="1"/>
  <c r="AS22" i="1"/>
  <c r="AS38" i="1"/>
  <c r="C129" i="7"/>
  <c r="C127" i="7"/>
  <c r="C125" i="7"/>
  <c r="C131" i="7"/>
  <c r="C207" i="7"/>
  <c r="C211" i="7"/>
  <c r="C209" i="7"/>
  <c r="C130" i="7"/>
  <c r="C99" i="7"/>
  <c r="C114" i="7"/>
  <c r="C176" i="7"/>
  <c r="C93" i="7"/>
  <c r="C188" i="7"/>
  <c r="C105" i="7"/>
  <c r="C205" i="7"/>
  <c r="C122" i="7"/>
  <c r="C94" i="7"/>
  <c r="C103" i="7"/>
  <c r="C107" i="7"/>
  <c r="C192" i="7"/>
  <c r="C109" i="7"/>
  <c r="C194" i="7"/>
  <c r="C111" i="7"/>
  <c r="C198" i="7"/>
  <c r="C115" i="7"/>
  <c r="C201" i="7"/>
  <c r="C118" i="7"/>
  <c r="C98" i="7"/>
  <c r="C184" i="7"/>
  <c r="C180" i="7"/>
  <c r="C97" i="7"/>
  <c r="C196" i="7"/>
  <c r="C113" i="7"/>
  <c r="C179" i="7"/>
  <c r="C96" i="7"/>
  <c r="C183" i="7"/>
  <c r="C100" i="7"/>
  <c r="C187" i="7"/>
  <c r="C104" i="7"/>
  <c r="C189" i="7"/>
  <c r="C106" i="7"/>
  <c r="C191" i="7"/>
  <c r="C108" i="7"/>
  <c r="C193" i="7"/>
  <c r="C110" i="7"/>
  <c r="C195" i="7"/>
  <c r="C112" i="7"/>
  <c r="C199" i="7"/>
  <c r="C116" i="7"/>
  <c r="C200" i="7"/>
  <c r="C117" i="7"/>
  <c r="C202" i="7"/>
  <c r="C119" i="7"/>
  <c r="C203" i="7"/>
  <c r="C120" i="7"/>
  <c r="C204" i="7"/>
  <c r="C121" i="7"/>
  <c r="C95" i="7"/>
  <c r="C102" i="7"/>
  <c r="C206" i="7"/>
  <c r="C123" i="7"/>
  <c r="AW46" i="1" l="1"/>
  <c r="BB44" i="1" s="1"/>
  <c r="E99" i="7" s="1"/>
  <c r="AW54" i="1"/>
  <c r="BB53" i="1" s="1"/>
  <c r="E183" i="7" s="1"/>
  <c r="BB52" i="1"/>
  <c r="E100" i="7" s="1"/>
  <c r="BB182" i="7"/>
  <c r="AG182" i="7"/>
  <c r="BQ182" i="7"/>
  <c r="I182" i="7"/>
  <c r="BE182" i="7"/>
  <c r="BK182" i="7"/>
  <c r="R182" i="7"/>
  <c r="AY182" i="7"/>
  <c r="AM182" i="7"/>
  <c r="O182" i="7"/>
  <c r="AD182" i="7"/>
  <c r="BN182" i="7"/>
  <c r="BW182" i="7"/>
  <c r="U182" i="7"/>
  <c r="AV182" i="7"/>
  <c r="CC182" i="7"/>
  <c r="AS182" i="7"/>
  <c r="AJ182" i="7"/>
  <c r="BH182" i="7"/>
  <c r="L182" i="7"/>
  <c r="BZ182" i="7"/>
  <c r="AA182" i="7"/>
  <c r="AP182" i="7"/>
  <c r="CF182" i="7"/>
  <c r="BT182" i="7"/>
  <c r="X182" i="7"/>
  <c r="AW40" i="1"/>
  <c r="BB39" i="1" s="1"/>
  <c r="E98" i="7" s="1"/>
  <c r="BB40" i="1"/>
  <c r="E181" i="7" s="1"/>
  <c r="AV11" i="1"/>
  <c r="AV10" i="1"/>
  <c r="BT179" i="7" l="1"/>
  <c r="BT180" i="7"/>
  <c r="AS179" i="7"/>
  <c r="AS180" i="7"/>
  <c r="BW180" i="7"/>
  <c r="BW179" i="7"/>
  <c r="BE179" i="7"/>
  <c r="BE180" i="7"/>
  <c r="CF179" i="7"/>
  <c r="CF180" i="7"/>
  <c r="CC180" i="7"/>
  <c r="CC179" i="7"/>
  <c r="AY180" i="7"/>
  <c r="AY179" i="7"/>
  <c r="AP179" i="7"/>
  <c r="AP180" i="7"/>
  <c r="BH179" i="7"/>
  <c r="BH180" i="7"/>
  <c r="AV179" i="7"/>
  <c r="AV180" i="7"/>
  <c r="AD179" i="7"/>
  <c r="AD180" i="7"/>
  <c r="R179" i="7"/>
  <c r="R180" i="7"/>
  <c r="BQ179" i="7"/>
  <c r="BQ180" i="7"/>
  <c r="BZ179" i="7"/>
  <c r="BZ180" i="7"/>
  <c r="AM180" i="7"/>
  <c r="AM179" i="7"/>
  <c r="BB179" i="7"/>
  <c r="BB180" i="7"/>
  <c r="L179" i="7"/>
  <c r="L180" i="7"/>
  <c r="BN179" i="7"/>
  <c r="BN180" i="7"/>
  <c r="I180" i="7"/>
  <c r="I179" i="7"/>
  <c r="X179" i="7"/>
  <c r="X180" i="7"/>
  <c r="AA179" i="7"/>
  <c r="AA180" i="7"/>
  <c r="AJ179" i="7"/>
  <c r="AJ180" i="7"/>
  <c r="U180" i="7"/>
  <c r="U179" i="7"/>
  <c r="O179" i="7"/>
  <c r="O180" i="7"/>
  <c r="BK180" i="7"/>
  <c r="BK179" i="7"/>
  <c r="AG180" i="7"/>
  <c r="AG179" i="7"/>
  <c r="AW55" i="1"/>
  <c r="BZ100" i="7"/>
  <c r="BK100" i="7"/>
  <c r="AJ100" i="7"/>
  <c r="I100" i="7"/>
  <c r="AY100" i="7"/>
  <c r="X100" i="7"/>
  <c r="BB100" i="7"/>
  <c r="AS100" i="7"/>
  <c r="CC100" i="7"/>
  <c r="BW100" i="7"/>
  <c r="AP100" i="7"/>
  <c r="AG100" i="7"/>
  <c r="BQ100" i="7"/>
  <c r="AD100" i="7"/>
  <c r="U100" i="7"/>
  <c r="BE100" i="7"/>
  <c r="BT100" i="7"/>
  <c r="AA100" i="7"/>
  <c r="AV100" i="7"/>
  <c r="R100" i="7"/>
  <c r="L100" i="7"/>
  <c r="BH100" i="7"/>
  <c r="BN100" i="7"/>
  <c r="CF100" i="7"/>
  <c r="O100" i="7"/>
  <c r="AM100" i="7"/>
  <c r="CF183" i="7"/>
  <c r="AS183" i="7"/>
  <c r="I183" i="7"/>
  <c r="BE183" i="7"/>
  <c r="AP183" i="7"/>
  <c r="O183" i="7"/>
  <c r="BB183" i="7"/>
  <c r="AV183" i="7"/>
  <c r="AD183" i="7"/>
  <c r="BH183" i="7"/>
  <c r="R183" i="7"/>
  <c r="BT183" i="7"/>
  <c r="AM183" i="7"/>
  <c r="CC183" i="7"/>
  <c r="AJ183" i="7"/>
  <c r="X183" i="7"/>
  <c r="L183" i="7"/>
  <c r="AY183" i="7"/>
  <c r="BK183" i="7"/>
  <c r="BQ183" i="7"/>
  <c r="AG183" i="7"/>
  <c r="BN183" i="7"/>
  <c r="AA183" i="7"/>
  <c r="U183" i="7"/>
  <c r="BZ183" i="7"/>
  <c r="BW183" i="7"/>
  <c r="E14" i="7"/>
  <c r="BK99" i="7"/>
  <c r="AP99" i="7"/>
  <c r="R99" i="7"/>
  <c r="BZ99" i="7"/>
  <c r="AY99" i="7"/>
  <c r="X99" i="7"/>
  <c r="I99" i="7"/>
  <c r="BB99" i="7"/>
  <c r="BT99" i="7"/>
  <c r="BH99" i="7"/>
  <c r="CF99" i="7"/>
  <c r="U99" i="7"/>
  <c r="BN99" i="7"/>
  <c r="AS99" i="7"/>
  <c r="BE99" i="7"/>
  <c r="AJ99" i="7"/>
  <c r="L99" i="7"/>
  <c r="CC99" i="7"/>
  <c r="AA99" i="7"/>
  <c r="AM99" i="7"/>
  <c r="AD99" i="7"/>
  <c r="BQ99" i="7"/>
  <c r="O99" i="7"/>
  <c r="AV99" i="7"/>
  <c r="BW99" i="7"/>
  <c r="AG99" i="7"/>
  <c r="E13" i="7"/>
  <c r="AW48" i="1"/>
  <c r="AW42" i="1"/>
  <c r="AV8" i="1"/>
  <c r="J91" i="3" s="1"/>
  <c r="L91" i="3" s="1"/>
  <c r="D176" i="7"/>
  <c r="C16" i="10" s="1"/>
  <c r="G16" i="10" s="1"/>
  <c r="H16" i="10" s="1"/>
  <c r="C161" i="3"/>
  <c r="M91" i="3" l="1"/>
  <c r="BT98" i="7"/>
  <c r="BZ98" i="7"/>
  <c r="R98" i="7"/>
  <c r="AA98" i="7"/>
  <c r="AD98" i="7"/>
  <c r="CC98" i="7"/>
  <c r="BH98" i="7"/>
  <c r="BE98" i="7"/>
  <c r="AM98" i="7"/>
  <c r="U98" i="7"/>
  <c r="CF98" i="7"/>
  <c r="BB98" i="7"/>
  <c r="BQ98" i="7"/>
  <c r="L98" i="7"/>
  <c r="AP98" i="7"/>
  <c r="AV98" i="7"/>
  <c r="AS98" i="7"/>
  <c r="O98" i="7"/>
  <c r="X98" i="7"/>
  <c r="AG98" i="7"/>
  <c r="BK98" i="7"/>
  <c r="E12" i="7"/>
  <c r="I98" i="7"/>
  <c r="AJ98" i="7"/>
  <c r="AY98" i="7"/>
  <c r="BW98" i="7"/>
  <c r="BN98" i="7"/>
  <c r="N161" i="3"/>
  <c r="D8" i="7"/>
  <c r="D7" i="7"/>
  <c r="D249" i="7"/>
  <c r="P9" i="3"/>
  <c r="P78" i="3" s="1"/>
  <c r="N78" i="3"/>
  <c r="O78" i="3" s="1"/>
  <c r="H9" i="6"/>
  <c r="J9" i="6" s="1"/>
  <c r="N9" i="6" s="1"/>
  <c r="H10" i="6"/>
  <c r="J10" i="6" s="1"/>
  <c r="N10" i="6" s="1"/>
  <c r="O10" i="6" s="1"/>
  <c r="P10" i="6" s="1"/>
  <c r="H11" i="6"/>
  <c r="J11" i="6" s="1"/>
  <c r="H12" i="6"/>
  <c r="J12" i="6" s="1"/>
  <c r="N12" i="6" s="1"/>
  <c r="H13" i="6"/>
  <c r="J13" i="6" s="1"/>
  <c r="N13" i="6" s="1"/>
  <c r="H14" i="6"/>
  <c r="J14" i="6" s="1"/>
  <c r="N14" i="6" s="1"/>
  <c r="O14" i="6" s="1"/>
  <c r="P14" i="6" s="1"/>
  <c r="H15" i="6"/>
  <c r="J15" i="6" s="1"/>
  <c r="H16" i="6"/>
  <c r="J16" i="6" s="1"/>
  <c r="N16" i="6" s="1"/>
  <c r="H17" i="6"/>
  <c r="J17" i="6" s="1"/>
  <c r="N17" i="6" s="1"/>
  <c r="H18" i="6"/>
  <c r="J18" i="6" s="1"/>
  <c r="N18" i="6" s="1"/>
  <c r="O18" i="6" s="1"/>
  <c r="P18" i="6" s="1"/>
  <c r="H19" i="6"/>
  <c r="J19" i="6" s="1"/>
  <c r="H20" i="6"/>
  <c r="J20" i="6" s="1"/>
  <c r="H21" i="6"/>
  <c r="J21" i="6" s="1"/>
  <c r="N21" i="6" s="1"/>
  <c r="H22" i="6"/>
  <c r="J22" i="6" s="1"/>
  <c r="N22" i="6" s="1"/>
  <c r="O22" i="6" s="1"/>
  <c r="P22" i="6" s="1"/>
  <c r="H23" i="6"/>
  <c r="J23" i="6" s="1"/>
  <c r="H24" i="6"/>
  <c r="J24" i="6" s="1"/>
  <c r="H25" i="6"/>
  <c r="J25" i="6" s="1"/>
  <c r="N25" i="6" s="1"/>
  <c r="H26" i="6"/>
  <c r="J26" i="6" s="1"/>
  <c r="N26" i="6" s="1"/>
  <c r="H27" i="6"/>
  <c r="J27" i="6" s="1"/>
  <c r="H28" i="6"/>
  <c r="J28" i="6" s="1"/>
  <c r="H29" i="6"/>
  <c r="J29" i="6" s="1"/>
  <c r="N29" i="6" s="1"/>
  <c r="H30" i="6"/>
  <c r="J30" i="6" s="1"/>
  <c r="N30" i="6" s="1"/>
  <c r="H31" i="6"/>
  <c r="J31" i="6" s="1"/>
  <c r="H32" i="6"/>
  <c r="J32" i="6" s="1"/>
  <c r="H33" i="6"/>
  <c r="J33" i="6" s="1"/>
  <c r="N33" i="6" s="1"/>
  <c r="H34" i="6"/>
  <c r="J34" i="6" s="1"/>
  <c r="N34" i="6" s="1"/>
  <c r="H35" i="6"/>
  <c r="J35" i="6" s="1"/>
  <c r="H36" i="6"/>
  <c r="J36" i="6" s="1"/>
  <c r="H37" i="6"/>
  <c r="J37" i="6" s="1"/>
  <c r="N37" i="6" s="1"/>
  <c r="H38" i="6"/>
  <c r="J38" i="6" s="1"/>
  <c r="N38" i="6" s="1"/>
  <c r="H39" i="6"/>
  <c r="J39" i="6" s="1"/>
  <c r="H40" i="6"/>
  <c r="J40" i="6" s="1"/>
  <c r="H41" i="6"/>
  <c r="J41" i="6" s="1"/>
  <c r="N41" i="6" s="1"/>
  <c r="H42" i="6"/>
  <c r="J42" i="6" s="1"/>
  <c r="N42" i="6" s="1"/>
  <c r="H43" i="6"/>
  <c r="J43" i="6" s="1"/>
  <c r="H44" i="6"/>
  <c r="J44" i="6" s="1"/>
  <c r="H45" i="6"/>
  <c r="J45" i="6" s="1"/>
  <c r="N45" i="6" s="1"/>
  <c r="H46" i="6"/>
  <c r="J46" i="6" s="1"/>
  <c r="N46" i="6" s="1"/>
  <c r="H47" i="6"/>
  <c r="J47" i="6" s="1"/>
  <c r="H48" i="6"/>
  <c r="J48" i="6" s="1"/>
  <c r="H49" i="6"/>
  <c r="J49" i="6" s="1"/>
  <c r="N49" i="6" s="1"/>
  <c r="H50" i="6"/>
  <c r="J50" i="6" s="1"/>
  <c r="N50" i="6" s="1"/>
  <c r="H51" i="6"/>
  <c r="J51" i="6" s="1"/>
  <c r="H52" i="6"/>
  <c r="J52" i="6" s="1"/>
  <c r="H53" i="6"/>
  <c r="J53" i="6" s="1"/>
  <c r="N53" i="6" s="1"/>
  <c r="H54" i="6"/>
  <c r="J54" i="6" s="1"/>
  <c r="N54" i="6" s="1"/>
  <c r="H55" i="6"/>
  <c r="J55" i="6" s="1"/>
  <c r="H56" i="6"/>
  <c r="J56" i="6" s="1"/>
  <c r="H57" i="6"/>
  <c r="J57" i="6" s="1"/>
  <c r="N57" i="6" s="1"/>
  <c r="H58" i="6"/>
  <c r="J58" i="6" s="1"/>
  <c r="N58" i="6" s="1"/>
  <c r="O58" i="6" s="1"/>
  <c r="P58" i="6" s="1"/>
  <c r="H59" i="6"/>
  <c r="J59" i="6" s="1"/>
  <c r="H60" i="6"/>
  <c r="J60" i="6" s="1"/>
  <c r="H61" i="6"/>
  <c r="J61" i="6" s="1"/>
  <c r="N61" i="6" s="1"/>
  <c r="H62" i="6"/>
  <c r="J62" i="6" s="1"/>
  <c r="N62" i="6" s="1"/>
  <c r="O62" i="6" s="1"/>
  <c r="P62" i="6" s="1"/>
  <c r="H63" i="6"/>
  <c r="J63" i="6" s="1"/>
  <c r="H64" i="6"/>
  <c r="J64" i="6" s="1"/>
  <c r="H65" i="6"/>
  <c r="J65" i="6" s="1"/>
  <c r="N65" i="6" s="1"/>
  <c r="H66" i="6"/>
  <c r="J66" i="6" s="1"/>
  <c r="N66" i="6" s="1"/>
  <c r="O66" i="6" s="1"/>
  <c r="P66" i="6" s="1"/>
  <c r="I44" i="3" s="1"/>
  <c r="M44" i="3" s="1"/>
  <c r="H67" i="6"/>
  <c r="J67" i="6" s="1"/>
  <c r="H68" i="6"/>
  <c r="J68" i="6" s="1"/>
  <c r="H69" i="6"/>
  <c r="J69" i="6" s="1"/>
  <c r="N69" i="6" s="1"/>
  <c r="H70" i="6"/>
  <c r="J70" i="6" s="1"/>
  <c r="N70" i="6" s="1"/>
  <c r="O70" i="6" s="1"/>
  <c r="P70" i="6" s="1"/>
  <c r="H71" i="6"/>
  <c r="J71" i="6" s="1"/>
  <c r="H72" i="6"/>
  <c r="J72" i="6" s="1"/>
  <c r="H73" i="6"/>
  <c r="J73" i="6" s="1"/>
  <c r="N73" i="6" s="1"/>
  <c r="H74" i="6"/>
  <c r="J74" i="6" s="1"/>
  <c r="N74" i="6" s="1"/>
  <c r="O74" i="6" s="1"/>
  <c r="P74" i="6" s="1"/>
  <c r="H75" i="6"/>
  <c r="J75" i="6" s="1"/>
  <c r="H76" i="6"/>
  <c r="J76" i="6" s="1"/>
  <c r="H77" i="6"/>
  <c r="J77" i="6" s="1"/>
  <c r="N77" i="6" s="1"/>
  <c r="H78" i="6"/>
  <c r="J78" i="6" s="1"/>
  <c r="N78" i="6" s="1"/>
  <c r="O78" i="6" s="1"/>
  <c r="P78" i="6" s="1"/>
  <c r="H79" i="6"/>
  <c r="J79" i="6" s="1"/>
  <c r="H80" i="6"/>
  <c r="J80" i="6" s="1"/>
  <c r="H81" i="6"/>
  <c r="J81" i="6" s="1"/>
  <c r="N81" i="6" s="1"/>
  <c r="H82" i="6"/>
  <c r="J82" i="6" s="1"/>
  <c r="N82" i="6" s="1"/>
  <c r="O82" i="6" s="1"/>
  <c r="P82" i="6" s="1"/>
  <c r="H83" i="6"/>
  <c r="J83" i="6" s="1"/>
  <c r="H84" i="6"/>
  <c r="J84" i="6" s="1"/>
  <c r="H85" i="6"/>
  <c r="J85" i="6" s="1"/>
  <c r="N85" i="6" s="1"/>
  <c r="H86" i="6"/>
  <c r="J86" i="6" s="1"/>
  <c r="N86" i="6" s="1"/>
  <c r="O86" i="6" s="1"/>
  <c r="P86" i="6" s="1"/>
  <c r="H87" i="6"/>
  <c r="J87" i="6" s="1"/>
  <c r="H88" i="6"/>
  <c r="J88" i="6" s="1"/>
  <c r="H89" i="6"/>
  <c r="J89" i="6" s="1"/>
  <c r="N89" i="6" s="1"/>
  <c r="H90" i="6"/>
  <c r="J90" i="6" s="1"/>
  <c r="N90" i="6" s="1"/>
  <c r="O90" i="6" s="1"/>
  <c r="P90" i="6" s="1"/>
  <c r="H91" i="6"/>
  <c r="J91" i="6" s="1"/>
  <c r="H92" i="6"/>
  <c r="J92" i="6" s="1"/>
  <c r="H93" i="6"/>
  <c r="J93" i="6" s="1"/>
  <c r="N93" i="6" s="1"/>
  <c r="H94" i="6"/>
  <c r="J94" i="6" s="1"/>
  <c r="N94" i="6" s="1"/>
  <c r="O94" i="6" s="1"/>
  <c r="P94" i="6" s="1"/>
  <c r="H95" i="6"/>
  <c r="J95" i="6" s="1"/>
  <c r="H96" i="6"/>
  <c r="J96" i="6" s="1"/>
  <c r="H97" i="6"/>
  <c r="J97" i="6" s="1"/>
  <c r="N97" i="6" s="1"/>
  <c r="H98" i="6"/>
  <c r="J98" i="6" s="1"/>
  <c r="N98" i="6" s="1"/>
  <c r="O98" i="6" s="1"/>
  <c r="P98" i="6" s="1"/>
  <c r="H99" i="6"/>
  <c r="J99" i="6" s="1"/>
  <c r="H8" i="6"/>
  <c r="J8" i="6" s="1"/>
  <c r="N8" i="6" s="1"/>
  <c r="G10" i="6"/>
  <c r="I10" i="6" s="1"/>
  <c r="M10" i="6" s="1"/>
  <c r="G11" i="6"/>
  <c r="I11" i="6" s="1"/>
  <c r="M11" i="6" s="1"/>
  <c r="G12" i="6"/>
  <c r="I12" i="6" s="1"/>
  <c r="M12" i="6" s="1"/>
  <c r="G13" i="6"/>
  <c r="I13" i="6" s="1"/>
  <c r="M13" i="6" s="1"/>
  <c r="G14" i="6"/>
  <c r="I14" i="6" s="1"/>
  <c r="M14" i="6" s="1"/>
  <c r="G15" i="6"/>
  <c r="I15" i="6" s="1"/>
  <c r="M15" i="6" s="1"/>
  <c r="G16" i="6"/>
  <c r="I16" i="6" s="1"/>
  <c r="M16" i="6" s="1"/>
  <c r="G17" i="6"/>
  <c r="I17" i="6" s="1"/>
  <c r="M17" i="6" s="1"/>
  <c r="G18" i="6"/>
  <c r="I18" i="6" s="1"/>
  <c r="M18" i="6" s="1"/>
  <c r="G19" i="6"/>
  <c r="I19" i="6" s="1"/>
  <c r="M19" i="6" s="1"/>
  <c r="G20" i="6"/>
  <c r="I20" i="6" s="1"/>
  <c r="M20" i="6" s="1"/>
  <c r="G21" i="6"/>
  <c r="I21" i="6" s="1"/>
  <c r="M21" i="6" s="1"/>
  <c r="G22" i="6"/>
  <c r="I22" i="6" s="1"/>
  <c r="M22" i="6" s="1"/>
  <c r="G23" i="6"/>
  <c r="I23" i="6" s="1"/>
  <c r="M23" i="6" s="1"/>
  <c r="G24" i="6"/>
  <c r="I24" i="6" s="1"/>
  <c r="M24" i="6" s="1"/>
  <c r="G25" i="6"/>
  <c r="I25" i="6" s="1"/>
  <c r="M25" i="6" s="1"/>
  <c r="G26" i="6"/>
  <c r="I26" i="6" s="1"/>
  <c r="M26" i="6" s="1"/>
  <c r="G27" i="6"/>
  <c r="I27" i="6" s="1"/>
  <c r="M27" i="6" s="1"/>
  <c r="G28" i="6"/>
  <c r="I28" i="6" s="1"/>
  <c r="M28" i="6" s="1"/>
  <c r="G29" i="6"/>
  <c r="I29" i="6" s="1"/>
  <c r="M29" i="6" s="1"/>
  <c r="G30" i="6"/>
  <c r="I30" i="6" s="1"/>
  <c r="M30" i="6" s="1"/>
  <c r="G31" i="6"/>
  <c r="I31" i="6" s="1"/>
  <c r="M31" i="6" s="1"/>
  <c r="G32" i="6"/>
  <c r="I32" i="6" s="1"/>
  <c r="M32" i="6" s="1"/>
  <c r="G33" i="6"/>
  <c r="I33" i="6" s="1"/>
  <c r="M33" i="6" s="1"/>
  <c r="G34" i="6"/>
  <c r="I34" i="6" s="1"/>
  <c r="M34" i="6" s="1"/>
  <c r="G35" i="6"/>
  <c r="I35" i="6" s="1"/>
  <c r="M35" i="6" s="1"/>
  <c r="G36" i="6"/>
  <c r="M36" i="6" s="1"/>
  <c r="G37" i="6"/>
  <c r="I37" i="6" s="1"/>
  <c r="G38" i="6"/>
  <c r="I38" i="6" s="1"/>
  <c r="M38" i="6" s="1"/>
  <c r="G39" i="6"/>
  <c r="I39" i="6" s="1"/>
  <c r="M39" i="6" s="1"/>
  <c r="G40" i="6"/>
  <c r="I40" i="6" s="1"/>
  <c r="M40" i="6" s="1"/>
  <c r="G41" i="6"/>
  <c r="I41" i="6" s="1"/>
  <c r="M41" i="6" s="1"/>
  <c r="G42" i="6"/>
  <c r="I42" i="6" s="1"/>
  <c r="M42" i="6" s="1"/>
  <c r="G43" i="6"/>
  <c r="I43" i="6" s="1"/>
  <c r="M43" i="6" s="1"/>
  <c r="G44" i="6"/>
  <c r="I44" i="6" s="1"/>
  <c r="M44" i="6" s="1"/>
  <c r="G45" i="6"/>
  <c r="I45" i="6" s="1"/>
  <c r="M45" i="6" s="1"/>
  <c r="G46" i="6"/>
  <c r="I46" i="6" s="1"/>
  <c r="M46" i="6" s="1"/>
  <c r="G47" i="6"/>
  <c r="I47" i="6" s="1"/>
  <c r="M47" i="6" s="1"/>
  <c r="G48" i="6"/>
  <c r="I48" i="6" s="1"/>
  <c r="M48" i="6" s="1"/>
  <c r="G49" i="6"/>
  <c r="I49" i="6" s="1"/>
  <c r="M49" i="6" s="1"/>
  <c r="G50" i="6"/>
  <c r="I50" i="6" s="1"/>
  <c r="M50" i="6" s="1"/>
  <c r="G51" i="6"/>
  <c r="I51" i="6" s="1"/>
  <c r="M51" i="6" s="1"/>
  <c r="G52" i="6"/>
  <c r="I52" i="6" s="1"/>
  <c r="M52" i="6" s="1"/>
  <c r="G53" i="6"/>
  <c r="I53" i="6" s="1"/>
  <c r="M53" i="6" s="1"/>
  <c r="G54" i="6"/>
  <c r="I54" i="6" s="1"/>
  <c r="M54" i="6" s="1"/>
  <c r="G55" i="6"/>
  <c r="I55" i="6" s="1"/>
  <c r="M55" i="6" s="1"/>
  <c r="G56" i="6"/>
  <c r="I56" i="6" s="1"/>
  <c r="M56" i="6" s="1"/>
  <c r="G57" i="6"/>
  <c r="I57" i="6" s="1"/>
  <c r="M57" i="6" s="1"/>
  <c r="G58" i="6"/>
  <c r="I58" i="6" s="1"/>
  <c r="M58" i="6" s="1"/>
  <c r="G59" i="6"/>
  <c r="I59" i="6" s="1"/>
  <c r="M59" i="6" s="1"/>
  <c r="G60" i="6"/>
  <c r="I60" i="6" s="1"/>
  <c r="M60" i="6" s="1"/>
  <c r="G61" i="6"/>
  <c r="I61" i="6" s="1"/>
  <c r="M61" i="6" s="1"/>
  <c r="G62" i="6"/>
  <c r="I62" i="6" s="1"/>
  <c r="M62" i="6" s="1"/>
  <c r="G63" i="6"/>
  <c r="I63" i="6" s="1"/>
  <c r="M63" i="6" s="1"/>
  <c r="G64" i="6"/>
  <c r="I64" i="6" s="1"/>
  <c r="M64" i="6" s="1"/>
  <c r="G65" i="6"/>
  <c r="I65" i="6" s="1"/>
  <c r="M65" i="6" s="1"/>
  <c r="G66" i="6"/>
  <c r="I66" i="6" s="1"/>
  <c r="M66" i="6" s="1"/>
  <c r="G67" i="6"/>
  <c r="I67" i="6" s="1"/>
  <c r="M67" i="6" s="1"/>
  <c r="G68" i="6"/>
  <c r="I68" i="6" s="1"/>
  <c r="M68" i="6" s="1"/>
  <c r="G69" i="6"/>
  <c r="I69" i="6" s="1"/>
  <c r="M69" i="6" s="1"/>
  <c r="G70" i="6"/>
  <c r="I70" i="6" s="1"/>
  <c r="M70" i="6" s="1"/>
  <c r="G71" i="6"/>
  <c r="I71" i="6" s="1"/>
  <c r="M71" i="6" s="1"/>
  <c r="G72" i="6"/>
  <c r="I72" i="6" s="1"/>
  <c r="M72" i="6" s="1"/>
  <c r="G73" i="6"/>
  <c r="I73" i="6" s="1"/>
  <c r="M73" i="6" s="1"/>
  <c r="G74" i="6"/>
  <c r="I74" i="6" s="1"/>
  <c r="M74" i="6" s="1"/>
  <c r="G75" i="6"/>
  <c r="I75" i="6" s="1"/>
  <c r="M75" i="6" s="1"/>
  <c r="G76" i="6"/>
  <c r="I76" i="6" s="1"/>
  <c r="M76" i="6" s="1"/>
  <c r="G77" i="6"/>
  <c r="I77" i="6" s="1"/>
  <c r="M77" i="6" s="1"/>
  <c r="G78" i="6"/>
  <c r="I78" i="6" s="1"/>
  <c r="M78" i="6" s="1"/>
  <c r="G79" i="6"/>
  <c r="I79" i="6" s="1"/>
  <c r="M79" i="6" s="1"/>
  <c r="G80" i="6"/>
  <c r="I80" i="6" s="1"/>
  <c r="M80" i="6" s="1"/>
  <c r="G81" i="6"/>
  <c r="I81" i="6" s="1"/>
  <c r="M81" i="6" s="1"/>
  <c r="G82" i="6"/>
  <c r="I82" i="6" s="1"/>
  <c r="M82" i="6" s="1"/>
  <c r="G83" i="6"/>
  <c r="I83" i="6" s="1"/>
  <c r="M83" i="6" s="1"/>
  <c r="G84" i="6"/>
  <c r="I84" i="6" s="1"/>
  <c r="M84" i="6" s="1"/>
  <c r="G85" i="6"/>
  <c r="I85" i="6" s="1"/>
  <c r="M85" i="6" s="1"/>
  <c r="G86" i="6"/>
  <c r="I86" i="6" s="1"/>
  <c r="M86" i="6" s="1"/>
  <c r="G87" i="6"/>
  <c r="I87" i="6" s="1"/>
  <c r="M87" i="6" s="1"/>
  <c r="G88" i="6"/>
  <c r="I88" i="6" s="1"/>
  <c r="M88" i="6" s="1"/>
  <c r="G89" i="6"/>
  <c r="I89" i="6" s="1"/>
  <c r="M89" i="6" s="1"/>
  <c r="G90" i="6"/>
  <c r="I90" i="6" s="1"/>
  <c r="M90" i="6" s="1"/>
  <c r="G91" i="6"/>
  <c r="I91" i="6" s="1"/>
  <c r="M91" i="6" s="1"/>
  <c r="G92" i="6"/>
  <c r="I92" i="6" s="1"/>
  <c r="M92" i="6" s="1"/>
  <c r="G93" i="6"/>
  <c r="I93" i="6" s="1"/>
  <c r="M93" i="6" s="1"/>
  <c r="G94" i="6"/>
  <c r="I94" i="6" s="1"/>
  <c r="M94" i="6" s="1"/>
  <c r="G95" i="6"/>
  <c r="I95" i="6" s="1"/>
  <c r="M95" i="6" s="1"/>
  <c r="G96" i="6"/>
  <c r="I96" i="6" s="1"/>
  <c r="M96" i="6" s="1"/>
  <c r="G97" i="6"/>
  <c r="I97" i="6" s="1"/>
  <c r="M97" i="6" s="1"/>
  <c r="G98" i="6"/>
  <c r="I98" i="6" s="1"/>
  <c r="M98" i="6" s="1"/>
  <c r="G99" i="6"/>
  <c r="I99" i="6" s="1"/>
  <c r="M99" i="6" s="1"/>
  <c r="G9" i="6"/>
  <c r="I9" i="6" s="1"/>
  <c r="M9" i="6" s="1"/>
  <c r="G8" i="6"/>
  <c r="I8" i="6" s="1"/>
  <c r="M8" i="6" s="1"/>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D77" i="7" l="1"/>
  <c r="B6" i="9" s="1"/>
  <c r="L96" i="7"/>
  <c r="L97" i="7"/>
  <c r="CC96" i="7"/>
  <c r="CC97" i="7"/>
  <c r="AY97" i="7"/>
  <c r="AY96" i="7"/>
  <c r="AS96" i="7"/>
  <c r="AS97" i="7"/>
  <c r="AM97" i="7"/>
  <c r="AM96" i="7"/>
  <c r="BT97" i="7"/>
  <c r="BT96" i="7"/>
  <c r="AJ97" i="7"/>
  <c r="AJ96" i="7"/>
  <c r="AG96" i="7"/>
  <c r="AG97" i="7"/>
  <c r="AV97" i="7"/>
  <c r="AV96" i="7"/>
  <c r="BB97" i="7"/>
  <c r="BB96" i="7"/>
  <c r="BE96" i="7"/>
  <c r="BE97" i="7"/>
  <c r="AA97" i="7"/>
  <c r="AA96" i="7"/>
  <c r="BW96" i="7"/>
  <c r="BW97" i="7"/>
  <c r="O97" i="7"/>
  <c r="O96" i="7"/>
  <c r="U96" i="7"/>
  <c r="U97" i="7"/>
  <c r="BZ97" i="7"/>
  <c r="BZ96" i="7"/>
  <c r="BK96" i="7"/>
  <c r="BK97" i="7"/>
  <c r="BQ96" i="7"/>
  <c r="BQ97" i="7"/>
  <c r="AD97" i="7"/>
  <c r="AD96" i="7"/>
  <c r="BN97" i="7"/>
  <c r="BN96" i="7"/>
  <c r="I97" i="7"/>
  <c r="I96" i="7"/>
  <c r="X97" i="7"/>
  <c r="X96" i="7"/>
  <c r="AP96" i="7"/>
  <c r="AP97" i="7"/>
  <c r="CF97" i="7"/>
  <c r="CF96" i="7"/>
  <c r="BH97" i="7"/>
  <c r="BH96" i="7"/>
  <c r="R96" i="7"/>
  <c r="R97" i="7"/>
  <c r="O49" i="6"/>
  <c r="P49" i="6" s="1"/>
  <c r="O45" i="6"/>
  <c r="P45" i="6" s="1"/>
  <c r="O41" i="6"/>
  <c r="P41" i="6" s="1"/>
  <c r="M102" i="3" s="1"/>
  <c r="O37" i="6"/>
  <c r="P37" i="6" s="1"/>
  <c r="O33" i="6"/>
  <c r="P33" i="6" s="1"/>
  <c r="H94" i="3" s="1"/>
  <c r="I94" i="3" s="1"/>
  <c r="M94" i="3" s="1"/>
  <c r="O29" i="6"/>
  <c r="P29" i="6" s="1"/>
  <c r="O25" i="6"/>
  <c r="P25" i="6" s="1"/>
  <c r="O21" i="6"/>
  <c r="P21" i="6" s="1"/>
  <c r="O17" i="6"/>
  <c r="P17" i="6" s="1"/>
  <c r="O13" i="6"/>
  <c r="P13" i="6" s="1"/>
  <c r="O9" i="6"/>
  <c r="P9" i="6" s="1"/>
  <c r="H139" i="3"/>
  <c r="I139" i="3" s="1"/>
  <c r="M139" i="3" s="1"/>
  <c r="I56" i="3"/>
  <c r="M56" i="3" s="1"/>
  <c r="I36" i="3"/>
  <c r="M36" i="3" s="1"/>
  <c r="H119" i="3"/>
  <c r="I119" i="3" s="1"/>
  <c r="M119" i="3" s="1"/>
  <c r="O54" i="6"/>
  <c r="P54" i="6" s="1"/>
  <c r="O50" i="6"/>
  <c r="P50" i="6" s="1"/>
  <c r="O46" i="6"/>
  <c r="P46" i="6" s="1"/>
  <c r="O42" i="6"/>
  <c r="P42" i="6" s="1"/>
  <c r="O38" i="6"/>
  <c r="P38" i="6" s="1"/>
  <c r="O34" i="6"/>
  <c r="P34" i="6" s="1"/>
  <c r="O30" i="6"/>
  <c r="P30" i="6" s="1"/>
  <c r="O26" i="6"/>
  <c r="P26" i="6" s="1"/>
  <c r="I60" i="3"/>
  <c r="M60" i="3" s="1"/>
  <c r="H143" i="3"/>
  <c r="I143" i="3" s="1"/>
  <c r="M143" i="3" s="1"/>
  <c r="H135" i="3"/>
  <c r="I135" i="3" s="1"/>
  <c r="M135" i="3" s="1"/>
  <c r="I52" i="3"/>
  <c r="M52" i="3" s="1"/>
  <c r="O97" i="6"/>
  <c r="P97" i="6" s="1"/>
  <c r="O93" i="6"/>
  <c r="P93" i="6" s="1"/>
  <c r="O89" i="6"/>
  <c r="P89" i="6" s="1"/>
  <c r="O85" i="6"/>
  <c r="P85" i="6" s="1"/>
  <c r="O81" i="6"/>
  <c r="P81" i="6" s="1"/>
  <c r="O77" i="6"/>
  <c r="P77" i="6" s="1"/>
  <c r="O73" i="6"/>
  <c r="P73" i="6" s="1"/>
  <c r="O69" i="6"/>
  <c r="P69" i="6" s="1"/>
  <c r="H130" i="3" s="1"/>
  <c r="I130" i="3" s="1"/>
  <c r="M130" i="3" s="1"/>
  <c r="O65" i="6"/>
  <c r="P65" i="6" s="1"/>
  <c r="I43" i="3" s="1"/>
  <c r="M43" i="3" s="1"/>
  <c r="O61" i="6"/>
  <c r="P61" i="6" s="1"/>
  <c r="O57" i="6"/>
  <c r="P57" i="6" s="1"/>
  <c r="O53" i="6"/>
  <c r="P53" i="6" s="1"/>
  <c r="I27" i="3"/>
  <c r="M27" i="3" s="1"/>
  <c r="H110" i="3"/>
  <c r="I110" i="3" s="1"/>
  <c r="M110" i="3" s="1"/>
  <c r="I23" i="3"/>
  <c r="M23" i="3" s="1"/>
  <c r="H106" i="3"/>
  <c r="I106" i="3" s="1"/>
  <c r="M106" i="3" s="1"/>
  <c r="H151" i="3"/>
  <c r="I151" i="3" s="1"/>
  <c r="M151" i="3" s="1"/>
  <c r="I68" i="3"/>
  <c r="M68" i="3" s="1"/>
  <c r="H147" i="3"/>
  <c r="I147" i="3" s="1"/>
  <c r="M147" i="3" s="1"/>
  <c r="I64" i="3"/>
  <c r="M64" i="3" s="1"/>
  <c r="H131" i="3"/>
  <c r="I131" i="3" s="1"/>
  <c r="M131" i="3" s="1"/>
  <c r="I48" i="3"/>
  <c r="M48" i="3" s="1"/>
  <c r="O8" i="6"/>
  <c r="P8" i="6" s="1"/>
  <c r="O12" i="6"/>
  <c r="P12" i="6" s="1"/>
  <c r="K8" i="6"/>
  <c r="K88" i="6"/>
  <c r="N88" i="6"/>
  <c r="O88" i="6" s="1"/>
  <c r="P88" i="6" s="1"/>
  <c r="K76" i="6"/>
  <c r="N76" i="6"/>
  <c r="O76" i="6" s="1"/>
  <c r="P76" i="6" s="1"/>
  <c r="K64" i="6"/>
  <c r="N64" i="6"/>
  <c r="O64" i="6" s="1"/>
  <c r="P64" i="6" s="1"/>
  <c r="K52" i="6"/>
  <c r="N52" i="6"/>
  <c r="O52" i="6" s="1"/>
  <c r="P52" i="6" s="1"/>
  <c r="K48" i="6"/>
  <c r="N48" i="6"/>
  <c r="O48" i="6" s="1"/>
  <c r="P48" i="6" s="1"/>
  <c r="K36" i="6"/>
  <c r="N36" i="6"/>
  <c r="O36" i="6" s="1"/>
  <c r="K24" i="6"/>
  <c r="N24" i="6"/>
  <c r="O24" i="6" s="1"/>
  <c r="P24" i="6" s="1"/>
  <c r="K99" i="6"/>
  <c r="K95" i="6"/>
  <c r="K91" i="6"/>
  <c r="N91" i="6"/>
  <c r="O91" i="6" s="1"/>
  <c r="P91" i="6" s="1"/>
  <c r="K87" i="6"/>
  <c r="N87" i="6"/>
  <c r="O87" i="6" s="1"/>
  <c r="P87" i="6" s="1"/>
  <c r="K83" i="6"/>
  <c r="N83" i="6"/>
  <c r="O83" i="6" s="1"/>
  <c r="P83" i="6" s="1"/>
  <c r="K79" i="6"/>
  <c r="N79" i="6"/>
  <c r="O79" i="6" s="1"/>
  <c r="P79" i="6" s="1"/>
  <c r="K75" i="6"/>
  <c r="N75" i="6"/>
  <c r="O75" i="6" s="1"/>
  <c r="P75" i="6" s="1"/>
  <c r="K71" i="6"/>
  <c r="N71" i="6"/>
  <c r="O71" i="6" s="1"/>
  <c r="P71" i="6" s="1"/>
  <c r="K67" i="6"/>
  <c r="N67" i="6"/>
  <c r="O67" i="6" s="1"/>
  <c r="P67" i="6" s="1"/>
  <c r="K63" i="6"/>
  <c r="N63" i="6"/>
  <c r="O63" i="6" s="1"/>
  <c r="P63" i="6" s="1"/>
  <c r="I41" i="3" s="1"/>
  <c r="M41" i="3" s="1"/>
  <c r="K59" i="6"/>
  <c r="N59" i="6"/>
  <c r="O59" i="6" s="1"/>
  <c r="P59" i="6" s="1"/>
  <c r="K55" i="6"/>
  <c r="N55" i="6"/>
  <c r="O55" i="6" s="1"/>
  <c r="P55" i="6" s="1"/>
  <c r="K51" i="6"/>
  <c r="N51" i="6"/>
  <c r="O51" i="6" s="1"/>
  <c r="P51" i="6" s="1"/>
  <c r="K47" i="6"/>
  <c r="N47" i="6"/>
  <c r="O47" i="6" s="1"/>
  <c r="P47" i="6" s="1"/>
  <c r="K43" i="6"/>
  <c r="N43" i="6"/>
  <c r="O43" i="6" s="1"/>
  <c r="P43" i="6" s="1"/>
  <c r="K39" i="6"/>
  <c r="N39" i="6"/>
  <c r="O39" i="6" s="1"/>
  <c r="P39" i="6" s="1"/>
  <c r="K35" i="6"/>
  <c r="N35" i="6"/>
  <c r="O35" i="6" s="1"/>
  <c r="P35" i="6" s="1"/>
  <c r="K31" i="6"/>
  <c r="N31" i="6"/>
  <c r="O31" i="6" s="1"/>
  <c r="P31" i="6" s="1"/>
  <c r="K27" i="6"/>
  <c r="N27" i="6"/>
  <c r="O27" i="6" s="1"/>
  <c r="P27" i="6" s="1"/>
  <c r="K23" i="6"/>
  <c r="N23" i="6"/>
  <c r="O23" i="6" s="1"/>
  <c r="P23" i="6" s="1"/>
  <c r="K19" i="6"/>
  <c r="N19" i="6"/>
  <c r="O19" i="6" s="1"/>
  <c r="P19" i="6" s="1"/>
  <c r="K15" i="6"/>
  <c r="N15" i="6"/>
  <c r="O15" i="6" s="1"/>
  <c r="P15" i="6" s="1"/>
  <c r="K11" i="6"/>
  <c r="N11" i="6"/>
  <c r="O11" i="6" s="1"/>
  <c r="P11" i="6" s="1"/>
  <c r="N95" i="6"/>
  <c r="O95" i="6" s="1"/>
  <c r="P95" i="6" s="1"/>
  <c r="K92" i="6"/>
  <c r="N92" i="6"/>
  <c r="O92" i="6" s="1"/>
  <c r="P92" i="6" s="1"/>
  <c r="K80" i="6"/>
  <c r="N80" i="6"/>
  <c r="O80" i="6" s="1"/>
  <c r="P80" i="6" s="1"/>
  <c r="K72" i="6"/>
  <c r="N72" i="6"/>
  <c r="O72" i="6" s="1"/>
  <c r="P72" i="6" s="1"/>
  <c r="K60" i="6"/>
  <c r="N60" i="6"/>
  <c r="O60" i="6" s="1"/>
  <c r="P60" i="6" s="1"/>
  <c r="K44" i="6"/>
  <c r="N44" i="6"/>
  <c r="O44" i="6" s="1"/>
  <c r="P44" i="6" s="1"/>
  <c r="K28" i="6"/>
  <c r="N28" i="6"/>
  <c r="O28" i="6" s="1"/>
  <c r="P28" i="6" s="1"/>
  <c r="O16" i="6"/>
  <c r="P16" i="6" s="1"/>
  <c r="K96" i="6"/>
  <c r="N96" i="6"/>
  <c r="O96" i="6" s="1"/>
  <c r="P96" i="6" s="1"/>
  <c r="K84" i="6"/>
  <c r="N84" i="6"/>
  <c r="O84" i="6" s="1"/>
  <c r="P84" i="6" s="1"/>
  <c r="K68" i="6"/>
  <c r="N68" i="6"/>
  <c r="O68" i="6" s="1"/>
  <c r="P68" i="6" s="1"/>
  <c r="I46" i="3" s="1"/>
  <c r="M46" i="3" s="1"/>
  <c r="K56" i="6"/>
  <c r="N56" i="6"/>
  <c r="O56" i="6" s="1"/>
  <c r="P56" i="6" s="1"/>
  <c r="K40" i="6"/>
  <c r="N40" i="6"/>
  <c r="O40" i="6" s="1"/>
  <c r="P40" i="6" s="1"/>
  <c r="K32" i="6"/>
  <c r="N32" i="6"/>
  <c r="O32" i="6" s="1"/>
  <c r="P32" i="6" s="1"/>
  <c r="H93" i="3" s="1"/>
  <c r="I93" i="3" s="1"/>
  <c r="K20" i="6"/>
  <c r="N20" i="6"/>
  <c r="O20" i="6" s="1"/>
  <c r="P20" i="6" s="1"/>
  <c r="N99" i="6"/>
  <c r="O99" i="6" s="1"/>
  <c r="P99" i="6" s="1"/>
  <c r="H125" i="3"/>
  <c r="I125" i="3" s="1"/>
  <c r="M125" i="3" s="1"/>
  <c r="I42" i="3"/>
  <c r="M42" i="3" s="1"/>
  <c r="H123" i="3"/>
  <c r="I123" i="3" s="1"/>
  <c r="M123" i="3" s="1"/>
  <c r="I40" i="3"/>
  <c r="M40" i="3" s="1"/>
  <c r="H124" i="3"/>
  <c r="I124" i="3" s="1"/>
  <c r="M124" i="3" s="1"/>
  <c r="H129" i="3"/>
  <c r="I129" i="3" s="1"/>
  <c r="M129" i="3" s="1"/>
  <c r="H128" i="3"/>
  <c r="I128" i="3" s="1"/>
  <c r="M128" i="3" s="1"/>
  <c r="H127" i="3"/>
  <c r="I127" i="3" s="1"/>
  <c r="M127" i="3" s="1"/>
  <c r="K98" i="6"/>
  <c r="K94" i="6"/>
  <c r="K90" i="6"/>
  <c r="K86" i="6"/>
  <c r="K82" i="6"/>
  <c r="K78" i="6"/>
  <c r="K74" i="6"/>
  <c r="K70" i="6"/>
  <c r="K66" i="6"/>
  <c r="K62" i="6"/>
  <c r="K58" i="6"/>
  <c r="K54" i="6"/>
  <c r="K50" i="6"/>
  <c r="K46" i="6"/>
  <c r="K42" i="6"/>
  <c r="K38" i="6"/>
  <c r="K34" i="6"/>
  <c r="K30" i="6"/>
  <c r="K26" i="6"/>
  <c r="K22" i="6"/>
  <c r="K18" i="6"/>
  <c r="K14" i="6"/>
  <c r="K10" i="6"/>
  <c r="K97" i="6"/>
  <c r="K93" i="6"/>
  <c r="K89" i="6"/>
  <c r="K85" i="6"/>
  <c r="K81" i="6"/>
  <c r="K77" i="6"/>
  <c r="K73" i="6"/>
  <c r="K69" i="6"/>
  <c r="K65" i="6"/>
  <c r="K61" i="6"/>
  <c r="K57" i="6"/>
  <c r="K53" i="6"/>
  <c r="K49" i="6"/>
  <c r="K45" i="6"/>
  <c r="K41" i="6"/>
  <c r="K37" i="6"/>
  <c r="K33" i="6"/>
  <c r="K29" i="6"/>
  <c r="K25" i="6"/>
  <c r="K21" i="6"/>
  <c r="K17" i="6"/>
  <c r="K13" i="6"/>
  <c r="K9" i="6"/>
  <c r="K16" i="6"/>
  <c r="K12" i="6"/>
  <c r="I47" i="3" l="1"/>
  <c r="M47" i="3" s="1"/>
  <c r="I15" i="3"/>
  <c r="M15" i="3" s="1"/>
  <c r="H9" i="3"/>
  <c r="H92" i="3" s="1"/>
  <c r="I92" i="3" s="1"/>
  <c r="H98" i="3"/>
  <c r="I98" i="3" s="1"/>
  <c r="M98" i="3" s="1"/>
  <c r="H126" i="3"/>
  <c r="I126" i="3" s="1"/>
  <c r="M126" i="3" s="1"/>
  <c r="I45" i="3"/>
  <c r="M45" i="3" s="1"/>
  <c r="I38" i="3"/>
  <c r="M38" i="3" s="1"/>
  <c r="H121" i="3"/>
  <c r="I121" i="3" s="1"/>
  <c r="M121" i="3" s="1"/>
  <c r="I28" i="3"/>
  <c r="M28" i="3" s="1"/>
  <c r="H111" i="3"/>
  <c r="I111" i="3" s="1"/>
  <c r="M111" i="3" s="1"/>
  <c r="I13" i="3"/>
  <c r="M13" i="3" s="1"/>
  <c r="H96" i="3"/>
  <c r="I96" i="3" s="1"/>
  <c r="M96" i="3" s="1"/>
  <c r="I21" i="3"/>
  <c r="M21" i="3" s="1"/>
  <c r="H104" i="3"/>
  <c r="I104" i="3" s="1"/>
  <c r="M104" i="3" s="1"/>
  <c r="I29" i="3"/>
  <c r="M29" i="3" s="1"/>
  <c r="H112" i="3"/>
  <c r="I112" i="3" s="1"/>
  <c r="M112" i="3" s="1"/>
  <c r="I37" i="3"/>
  <c r="M37" i="3" s="1"/>
  <c r="H120" i="3"/>
  <c r="I120" i="3" s="1"/>
  <c r="M120" i="3" s="1"/>
  <c r="H136" i="3"/>
  <c r="I136" i="3" s="1"/>
  <c r="M136" i="3" s="1"/>
  <c r="I53" i="3"/>
  <c r="M53" i="3" s="1"/>
  <c r="H144" i="3"/>
  <c r="I144" i="3" s="1"/>
  <c r="M144" i="3" s="1"/>
  <c r="I61" i="3"/>
  <c r="M61" i="3" s="1"/>
  <c r="H152" i="3"/>
  <c r="I152" i="3" s="1"/>
  <c r="M152" i="3" s="1"/>
  <c r="I69" i="3"/>
  <c r="M69" i="3" s="1"/>
  <c r="I26" i="3"/>
  <c r="M26" i="3" s="1"/>
  <c r="H109" i="3"/>
  <c r="I109" i="3" s="1"/>
  <c r="M109" i="3" s="1"/>
  <c r="I66" i="3"/>
  <c r="M66" i="3" s="1"/>
  <c r="H149" i="3"/>
  <c r="I149" i="3" s="1"/>
  <c r="M149" i="3" s="1"/>
  <c r="I35" i="3"/>
  <c r="M35" i="3" s="1"/>
  <c r="H118" i="3"/>
  <c r="I118" i="3" s="1"/>
  <c r="M118" i="3" s="1"/>
  <c r="H134" i="3"/>
  <c r="I134" i="3" s="1"/>
  <c r="M134" i="3" s="1"/>
  <c r="I51" i="3"/>
  <c r="M51" i="3" s="1"/>
  <c r="H150" i="3"/>
  <c r="I150" i="3" s="1"/>
  <c r="M150" i="3" s="1"/>
  <c r="I67" i="3"/>
  <c r="M67" i="3" s="1"/>
  <c r="I16" i="3"/>
  <c r="M16" i="3" s="1"/>
  <c r="H99" i="3"/>
  <c r="I99" i="3" s="1"/>
  <c r="M99" i="3" s="1"/>
  <c r="I32" i="3"/>
  <c r="M32" i="3" s="1"/>
  <c r="H115" i="3"/>
  <c r="I115" i="3" s="1"/>
  <c r="M115" i="3" s="1"/>
  <c r="I31" i="3"/>
  <c r="M31" i="3" s="1"/>
  <c r="H114" i="3"/>
  <c r="I114" i="3" s="1"/>
  <c r="M114" i="3" s="1"/>
  <c r="H146" i="3"/>
  <c r="I146" i="3" s="1"/>
  <c r="M146" i="3" s="1"/>
  <c r="I63" i="3"/>
  <c r="M63" i="3" s="1"/>
  <c r="I18" i="3"/>
  <c r="M18" i="3" s="1"/>
  <c r="H101" i="3"/>
  <c r="I101" i="3" s="1"/>
  <c r="M101" i="3" s="1"/>
  <c r="I22" i="3"/>
  <c r="M22" i="3" s="1"/>
  <c r="H105" i="3"/>
  <c r="I105" i="3" s="1"/>
  <c r="M105" i="3" s="1"/>
  <c r="H133" i="3"/>
  <c r="I133" i="3" s="1"/>
  <c r="M133" i="3" s="1"/>
  <c r="I50" i="3"/>
  <c r="M50" i="3" s="1"/>
  <c r="H153" i="3"/>
  <c r="I153" i="3" s="1"/>
  <c r="M153" i="3" s="1"/>
  <c r="I70" i="3"/>
  <c r="M70" i="3" s="1"/>
  <c r="I39" i="3"/>
  <c r="M39" i="3" s="1"/>
  <c r="H122" i="3"/>
  <c r="I122" i="3" s="1"/>
  <c r="M122" i="3" s="1"/>
  <c r="I55" i="3"/>
  <c r="M55" i="3" s="1"/>
  <c r="H138" i="3"/>
  <c r="I138" i="3" s="1"/>
  <c r="M138" i="3" s="1"/>
  <c r="I71" i="3"/>
  <c r="M71" i="3" s="1"/>
  <c r="H154" i="3"/>
  <c r="I154" i="3" s="1"/>
  <c r="M154" i="3" s="1"/>
  <c r="I20" i="3"/>
  <c r="M20" i="3" s="1"/>
  <c r="H103" i="3"/>
  <c r="I103" i="3" s="1"/>
  <c r="M103" i="3" s="1"/>
  <c r="H141" i="3"/>
  <c r="I141" i="3" s="1"/>
  <c r="M141" i="3" s="1"/>
  <c r="I58" i="3"/>
  <c r="M58" i="3" s="1"/>
  <c r="I34" i="3"/>
  <c r="M34" i="3" s="1"/>
  <c r="H117" i="3"/>
  <c r="I117" i="3" s="1"/>
  <c r="M117" i="3" s="1"/>
  <c r="H145" i="3"/>
  <c r="I145" i="3" s="1"/>
  <c r="M145" i="3" s="1"/>
  <c r="I62" i="3"/>
  <c r="M62" i="3" s="1"/>
  <c r="I17" i="3"/>
  <c r="M17" i="3" s="1"/>
  <c r="H100" i="3"/>
  <c r="I100" i="3" s="1"/>
  <c r="M100" i="3" s="1"/>
  <c r="I25" i="3"/>
  <c r="M25" i="3" s="1"/>
  <c r="H108" i="3"/>
  <c r="I108" i="3" s="1"/>
  <c r="M108" i="3" s="1"/>
  <c r="I33" i="3"/>
  <c r="M33" i="3" s="1"/>
  <c r="H116" i="3"/>
  <c r="I116" i="3" s="1"/>
  <c r="H132" i="3"/>
  <c r="I132" i="3" s="1"/>
  <c r="M132" i="3" s="1"/>
  <c r="I49" i="3"/>
  <c r="M49" i="3" s="1"/>
  <c r="H140" i="3"/>
  <c r="I140" i="3" s="1"/>
  <c r="M140" i="3" s="1"/>
  <c r="I57" i="3"/>
  <c r="M57" i="3" s="1"/>
  <c r="I65" i="3"/>
  <c r="M65" i="3" s="1"/>
  <c r="H148" i="3"/>
  <c r="I148" i="3" s="1"/>
  <c r="M148" i="3" s="1"/>
  <c r="I14" i="3"/>
  <c r="M14" i="3" s="1"/>
  <c r="H97" i="3"/>
  <c r="I97" i="3" s="1"/>
  <c r="M97" i="3" s="1"/>
  <c r="I30" i="3"/>
  <c r="M30" i="3" s="1"/>
  <c r="H113" i="3"/>
  <c r="I113" i="3" s="1"/>
  <c r="M113" i="3" s="1"/>
  <c r="H137" i="3"/>
  <c r="I137" i="3" s="1"/>
  <c r="M137" i="3" s="1"/>
  <c r="I54" i="3"/>
  <c r="M54" i="3" s="1"/>
  <c r="H142" i="3"/>
  <c r="I142" i="3" s="1"/>
  <c r="M142" i="3" s="1"/>
  <c r="I59" i="3"/>
  <c r="M59" i="3" s="1"/>
  <c r="I24" i="3"/>
  <c r="H107" i="3"/>
  <c r="I107" i="3" s="1"/>
  <c r="M107" i="3" s="1"/>
  <c r="A39" i="3"/>
  <c r="A40" i="3"/>
  <c r="A41" i="3"/>
  <c r="M24" i="3" l="1"/>
  <c r="I10" i="3"/>
  <c r="AV32" i="1"/>
  <c r="A25" i="3"/>
  <c r="E161" i="3"/>
  <c r="D161" i="3"/>
  <c r="A38" i="3"/>
  <c r="A37" i="3"/>
  <c r="A36" i="3"/>
  <c r="A35" i="3"/>
  <c r="A34" i="3"/>
  <c r="A33" i="3"/>
  <c r="A32" i="3"/>
  <c r="A31" i="3"/>
  <c r="A30" i="3"/>
  <c r="A29" i="3"/>
  <c r="A28" i="3"/>
  <c r="A27" i="3"/>
  <c r="A26" i="3"/>
  <c r="A24" i="3"/>
  <c r="A23" i="3"/>
  <c r="A22" i="3"/>
  <c r="A21" i="3"/>
  <c r="A20" i="3"/>
  <c r="A19" i="3"/>
  <c r="A18" i="3"/>
  <c r="A17" i="3"/>
  <c r="A16" i="3"/>
  <c r="A15" i="3"/>
  <c r="A14" i="3"/>
  <c r="A13" i="3"/>
  <c r="A12" i="3"/>
  <c r="A11" i="3"/>
  <c r="A10" i="3"/>
  <c r="A9" i="3"/>
  <c r="A8" i="3"/>
  <c r="J92" i="3" l="1"/>
  <c r="L92" i="3" s="1"/>
  <c r="L93" i="3" s="1"/>
  <c r="H161" i="3"/>
  <c r="O92" i="3" l="1"/>
  <c r="M92" i="3"/>
  <c r="J161" i="3"/>
  <c r="L161" i="3" s="1"/>
  <c r="O161" i="3" s="1"/>
  <c r="M10" i="3"/>
  <c r="M93" i="3"/>
  <c r="O9" i="3"/>
  <c r="Q9" i="3" s="1"/>
  <c r="Q78" i="3" s="1"/>
  <c r="AR37" i="1"/>
  <c r="AQ37" i="1"/>
  <c r="AR36" i="1"/>
  <c r="AQ36" i="1"/>
  <c r="AR35" i="1"/>
  <c r="AQ35" i="1"/>
  <c r="AR34" i="1"/>
  <c r="AQ34" i="1"/>
  <c r="AR33" i="1"/>
  <c r="AQ33" i="1"/>
  <c r="AR32" i="1"/>
  <c r="AQ32" i="1"/>
  <c r="AR31" i="1"/>
  <c r="AQ31" i="1"/>
  <c r="AQ9" i="1"/>
  <c r="AR9" i="1"/>
  <c r="AQ19" i="1"/>
  <c r="AR19" i="1"/>
  <c r="AQ20" i="1"/>
  <c r="AR20" i="1"/>
  <c r="AQ21" i="1"/>
  <c r="AR21" i="1"/>
  <c r="AR8" i="1"/>
  <c r="AQ8" i="1"/>
  <c r="P41" i="5"/>
  <c r="P92" i="3" s="1"/>
  <c r="R19" i="3" l="1"/>
  <c r="Q92" i="3"/>
  <c r="Q161" i="3" s="1"/>
  <c r="P161" i="3"/>
  <c r="I161" i="3"/>
  <c r="M161" i="3" s="1"/>
  <c r="AS32" i="1"/>
  <c r="AS21" i="1"/>
  <c r="AS34" i="1"/>
  <c r="AT34" i="1" s="1"/>
  <c r="AS36" i="1"/>
  <c r="AT36" i="1" s="1"/>
  <c r="AS9" i="1"/>
  <c r="AT9" i="1" s="1"/>
  <c r="AS33" i="1"/>
  <c r="AS35" i="1"/>
  <c r="AS37" i="1"/>
  <c r="AS19" i="1"/>
  <c r="AS8" i="1"/>
  <c r="AS20" i="1"/>
  <c r="AS31" i="1"/>
  <c r="AR7" i="1"/>
  <c r="AQ7" i="1"/>
  <c r="AR18" i="1"/>
  <c r="AQ18" i="1"/>
  <c r="AR17" i="1"/>
  <c r="AQ17" i="1"/>
  <c r="AR16" i="1"/>
  <c r="AQ16" i="1"/>
  <c r="AR15" i="1"/>
  <c r="AQ15" i="1"/>
  <c r="AR14" i="1"/>
  <c r="AQ14" i="1"/>
  <c r="AR13" i="1"/>
  <c r="AQ13" i="1"/>
  <c r="AR12" i="1"/>
  <c r="AQ12" i="1"/>
  <c r="AR11" i="1"/>
  <c r="AQ11" i="1"/>
  <c r="AR10" i="1"/>
  <c r="AQ10" i="1"/>
  <c r="AR6" i="1"/>
  <c r="AQ6" i="1"/>
  <c r="AR5" i="1"/>
  <c r="AQ5" i="1"/>
  <c r="AR4" i="1"/>
  <c r="AQ4" i="1"/>
  <c r="R102" i="3" l="1"/>
  <c r="T19" i="3" s="1"/>
  <c r="AW31" i="1"/>
  <c r="AW30" i="1"/>
  <c r="AW34" i="1" s="1"/>
  <c r="E94" i="7" s="1"/>
  <c r="I94" i="7" s="1"/>
  <c r="R71" i="3"/>
  <c r="R70" i="3"/>
  <c r="R68" i="3"/>
  <c r="R69" i="3"/>
  <c r="R65" i="3"/>
  <c r="R58" i="3"/>
  <c r="R57" i="3"/>
  <c r="AQ142" i="7" s="1"/>
  <c r="R64" i="3"/>
  <c r="R56" i="3"/>
  <c r="R63" i="3"/>
  <c r="R61" i="3"/>
  <c r="AQ146" i="7" s="1"/>
  <c r="R55" i="3"/>
  <c r="R60" i="3"/>
  <c r="R54" i="3"/>
  <c r="R66" i="3"/>
  <c r="R59" i="3"/>
  <c r="R52" i="3"/>
  <c r="R67" i="3"/>
  <c r="R53" i="3"/>
  <c r="R62" i="3"/>
  <c r="R44" i="3"/>
  <c r="AZ129" i="7" s="1"/>
  <c r="R46" i="3"/>
  <c r="R50" i="3"/>
  <c r="R45" i="3"/>
  <c r="R49" i="3"/>
  <c r="R47" i="3"/>
  <c r="R51" i="3"/>
  <c r="R48" i="3"/>
  <c r="R43" i="3"/>
  <c r="R41" i="3"/>
  <c r="R42" i="3"/>
  <c r="R40" i="3"/>
  <c r="R39" i="3"/>
  <c r="R35" i="3"/>
  <c r="R36" i="3"/>
  <c r="R37" i="3"/>
  <c r="R38" i="3"/>
  <c r="R34" i="3"/>
  <c r="BC119" i="7" s="1"/>
  <c r="R33" i="3"/>
  <c r="R32" i="3"/>
  <c r="R31" i="3"/>
  <c r="R29" i="3"/>
  <c r="R27" i="3"/>
  <c r="R28" i="3"/>
  <c r="R25" i="3"/>
  <c r="R24" i="3"/>
  <c r="R30" i="3"/>
  <c r="R26" i="3"/>
  <c r="V111" i="7" s="1"/>
  <c r="R20" i="3"/>
  <c r="R18" i="3"/>
  <c r="Y103" i="7" s="1"/>
  <c r="R10" i="3"/>
  <c r="R23" i="3"/>
  <c r="R21" i="3"/>
  <c r="R22" i="3"/>
  <c r="R17" i="3"/>
  <c r="R15" i="3"/>
  <c r="R16" i="3"/>
  <c r="R14" i="3"/>
  <c r="R13" i="3"/>
  <c r="AS15" i="1"/>
  <c r="AS7" i="1"/>
  <c r="AS10" i="1"/>
  <c r="AS14" i="1"/>
  <c r="AT14" i="1" s="1"/>
  <c r="AS12" i="1"/>
  <c r="AS6" i="1"/>
  <c r="AS16" i="1"/>
  <c r="AT16" i="1" s="1"/>
  <c r="AS18" i="1"/>
  <c r="AS4" i="1"/>
  <c r="AS11" i="1"/>
  <c r="AS13" i="1"/>
  <c r="AS5" i="1"/>
  <c r="AS17" i="1"/>
  <c r="R119" i="3" l="1"/>
  <c r="T36" i="3" s="1"/>
  <c r="R127" i="3"/>
  <c r="F43" i="7" s="1"/>
  <c r="R131" i="3"/>
  <c r="F47" i="7" s="1"/>
  <c r="R147" i="3"/>
  <c r="T64" i="3" s="1"/>
  <c r="S232" i="7" s="1"/>
  <c r="R113" i="3"/>
  <c r="T30" i="3" s="1"/>
  <c r="R103" i="3"/>
  <c r="R101" i="3"/>
  <c r="T18" i="3" s="1"/>
  <c r="R145" i="3"/>
  <c r="F61" i="7" s="1"/>
  <c r="R97" i="3"/>
  <c r="F13" i="7" s="1"/>
  <c r="R121" i="3"/>
  <c r="T38" i="3" s="1"/>
  <c r="R104" i="3"/>
  <c r="T21" i="3" s="1"/>
  <c r="R99" i="3"/>
  <c r="F15" i="7" s="1"/>
  <c r="R122" i="3"/>
  <c r="F38" i="7" s="1"/>
  <c r="R128" i="3"/>
  <c r="F44" i="7" s="1"/>
  <c r="R91" i="3"/>
  <c r="R114" i="3"/>
  <c r="F30" i="7" s="1"/>
  <c r="R94" i="3"/>
  <c r="F10" i="7" s="1"/>
  <c r="R100" i="3"/>
  <c r="F16" i="7" s="1"/>
  <c r="R138" i="3"/>
  <c r="F54" i="7" s="1"/>
  <c r="R92" i="3"/>
  <c r="F8" i="7" s="1"/>
  <c r="AW7" i="1"/>
  <c r="AW11" i="1" s="1"/>
  <c r="E176" i="7" s="1"/>
  <c r="AW6" i="1"/>
  <c r="AW10" i="1" s="1"/>
  <c r="AZ141" i="7"/>
  <c r="BO141" i="7"/>
  <c r="BR141" i="7"/>
  <c r="CD141" i="7"/>
  <c r="CG141" i="7"/>
  <c r="BF141" i="7"/>
  <c r="AQ141" i="7"/>
  <c r="BU141" i="7"/>
  <c r="AT141" i="7"/>
  <c r="M141" i="7"/>
  <c r="BL141" i="7"/>
  <c r="V141" i="7"/>
  <c r="J141" i="7"/>
  <c r="CA141" i="7"/>
  <c r="AK141" i="7"/>
  <c r="AW141" i="7"/>
  <c r="BC141" i="7"/>
  <c r="BI141" i="7"/>
  <c r="AH141" i="7"/>
  <c r="S141" i="7"/>
  <c r="AE141" i="7"/>
  <c r="BX141" i="7"/>
  <c r="AB141" i="7"/>
  <c r="AN141" i="7"/>
  <c r="P141" i="7"/>
  <c r="Y141" i="7"/>
  <c r="CA155" i="7"/>
  <c r="BF155" i="7"/>
  <c r="AK155" i="7"/>
  <c r="AZ155" i="7"/>
  <c r="BL155" i="7"/>
  <c r="S155" i="7"/>
  <c r="P155" i="7"/>
  <c r="AT155" i="7"/>
  <c r="AW155" i="7"/>
  <c r="AB155" i="7"/>
  <c r="BU155" i="7"/>
  <c r="V155" i="7"/>
  <c r="BO155" i="7"/>
  <c r="BC155" i="7"/>
  <c r="BX155" i="7"/>
  <c r="BR155" i="7"/>
  <c r="AQ155" i="7"/>
  <c r="J155" i="7"/>
  <c r="CD155" i="7"/>
  <c r="BI155" i="7"/>
  <c r="CG155" i="7"/>
  <c r="AE155" i="7"/>
  <c r="M155" i="7"/>
  <c r="Y155" i="7"/>
  <c r="AH155" i="7"/>
  <c r="AN155" i="7"/>
  <c r="AQ147" i="7"/>
  <c r="BR147" i="7"/>
  <c r="BL147" i="7"/>
  <c r="BI147" i="7"/>
  <c r="AZ147" i="7"/>
  <c r="AE147" i="7"/>
  <c r="AK147" i="7"/>
  <c r="BC147" i="7"/>
  <c r="AW147" i="7"/>
  <c r="AB147" i="7"/>
  <c r="AT147" i="7"/>
  <c r="AN147" i="7"/>
  <c r="V147" i="7"/>
  <c r="P147" i="7"/>
  <c r="BU147" i="7"/>
  <c r="AH147" i="7"/>
  <c r="CG147" i="7"/>
  <c r="S147" i="7"/>
  <c r="J147" i="7"/>
  <c r="CA147" i="7"/>
  <c r="BF147" i="7"/>
  <c r="CD147" i="7"/>
  <c r="M147" i="7"/>
  <c r="BX147" i="7"/>
  <c r="BO147" i="7"/>
  <c r="Y147" i="7"/>
  <c r="BL144" i="7"/>
  <c r="AN144" i="7"/>
  <c r="BO144" i="7"/>
  <c r="AW144" i="7"/>
  <c r="AQ144" i="7"/>
  <c r="AK144" i="7"/>
  <c r="BI144" i="7"/>
  <c r="Y144" i="7"/>
  <c r="BR144" i="7"/>
  <c r="BC144" i="7"/>
  <c r="AH144" i="7"/>
  <c r="S144" i="7"/>
  <c r="BX144" i="7"/>
  <c r="J144" i="7"/>
  <c r="CA144" i="7"/>
  <c r="BU144" i="7"/>
  <c r="M144" i="7"/>
  <c r="V144" i="7"/>
  <c r="CD144" i="7"/>
  <c r="P144" i="7"/>
  <c r="AB144" i="7"/>
  <c r="BF144" i="7"/>
  <c r="AT144" i="7"/>
  <c r="AZ144" i="7"/>
  <c r="AE144" i="7"/>
  <c r="CG144" i="7"/>
  <c r="BL140" i="7"/>
  <c r="BX140" i="7"/>
  <c r="BF140" i="7"/>
  <c r="BR140" i="7"/>
  <c r="AN140" i="7"/>
  <c r="BU140" i="7"/>
  <c r="AH140" i="7"/>
  <c r="AW140" i="7"/>
  <c r="Y140" i="7"/>
  <c r="BI140" i="7"/>
  <c r="CG140" i="7"/>
  <c r="BO140" i="7"/>
  <c r="S140" i="7"/>
  <c r="V140" i="7"/>
  <c r="BC140" i="7"/>
  <c r="CA140" i="7"/>
  <c r="CD140" i="7"/>
  <c r="AZ140" i="7"/>
  <c r="P140" i="7"/>
  <c r="AE140" i="7"/>
  <c r="J140" i="7"/>
  <c r="AK140" i="7"/>
  <c r="AT140" i="7"/>
  <c r="AQ140" i="7"/>
  <c r="AB140" i="7"/>
  <c r="M140" i="7"/>
  <c r="BL145" i="7"/>
  <c r="AE145" i="7"/>
  <c r="BU145" i="7"/>
  <c r="AZ145" i="7"/>
  <c r="S145" i="7"/>
  <c r="AT145" i="7"/>
  <c r="J145" i="7"/>
  <c r="BR145" i="7"/>
  <c r="CA145" i="7"/>
  <c r="AK145" i="7"/>
  <c r="CG145" i="7"/>
  <c r="BX145" i="7"/>
  <c r="BF145" i="7"/>
  <c r="CD145" i="7"/>
  <c r="AN145" i="7"/>
  <c r="AQ145" i="7"/>
  <c r="AB145" i="7"/>
  <c r="V145" i="7"/>
  <c r="BC145" i="7"/>
  <c r="BI145" i="7"/>
  <c r="BO145" i="7"/>
  <c r="P145" i="7"/>
  <c r="Y145" i="7"/>
  <c r="AH145" i="7"/>
  <c r="AW145" i="7"/>
  <c r="M145" i="7"/>
  <c r="BL138" i="7"/>
  <c r="BC138" i="7"/>
  <c r="BX138" i="7"/>
  <c r="CG138" i="7"/>
  <c r="AB138" i="7"/>
  <c r="M138" i="7"/>
  <c r="V138" i="7"/>
  <c r="AN138" i="7"/>
  <c r="AE138" i="7"/>
  <c r="BU138" i="7"/>
  <c r="S138" i="7"/>
  <c r="Y138" i="7"/>
  <c r="AK138" i="7"/>
  <c r="AZ138" i="7"/>
  <c r="BO138" i="7"/>
  <c r="P138" i="7"/>
  <c r="AQ138" i="7"/>
  <c r="BF138" i="7"/>
  <c r="AW138" i="7"/>
  <c r="BR138" i="7"/>
  <c r="J138" i="7"/>
  <c r="AH138" i="7"/>
  <c r="BI138" i="7"/>
  <c r="CA138" i="7"/>
  <c r="CD138" i="7"/>
  <c r="AT138" i="7"/>
  <c r="BL151" i="7"/>
  <c r="BR151" i="7"/>
  <c r="AH151" i="7"/>
  <c r="AQ151" i="7"/>
  <c r="CG151" i="7"/>
  <c r="J151" i="7"/>
  <c r="M151" i="7"/>
  <c r="AB151" i="7"/>
  <c r="BU151" i="7"/>
  <c r="AK151" i="7"/>
  <c r="AW151" i="7"/>
  <c r="AN151" i="7"/>
  <c r="S151" i="7"/>
  <c r="BI151" i="7"/>
  <c r="CA151" i="7"/>
  <c r="Y151" i="7"/>
  <c r="BF151" i="7"/>
  <c r="AT151" i="7"/>
  <c r="BO151" i="7"/>
  <c r="CD151" i="7"/>
  <c r="BX151" i="7"/>
  <c r="V151" i="7"/>
  <c r="AZ151" i="7"/>
  <c r="BC151" i="7"/>
  <c r="AE151" i="7"/>
  <c r="P151" i="7"/>
  <c r="BL154" i="7"/>
  <c r="AB154" i="7"/>
  <c r="BR154" i="7"/>
  <c r="Y154" i="7"/>
  <c r="CD154" i="7"/>
  <c r="AH154" i="7"/>
  <c r="AN154" i="7"/>
  <c r="BX154" i="7"/>
  <c r="BF154" i="7"/>
  <c r="BU154" i="7"/>
  <c r="BI154" i="7"/>
  <c r="AZ154" i="7"/>
  <c r="S154" i="7"/>
  <c r="J154" i="7"/>
  <c r="AW154" i="7"/>
  <c r="AQ154" i="7"/>
  <c r="P154" i="7"/>
  <c r="AT154" i="7"/>
  <c r="CG154" i="7"/>
  <c r="CA154" i="7"/>
  <c r="AE154" i="7"/>
  <c r="BO154" i="7"/>
  <c r="M154" i="7"/>
  <c r="BC154" i="7"/>
  <c r="AK154" i="7"/>
  <c r="V154" i="7"/>
  <c r="BO156" i="7"/>
  <c r="BF156" i="7"/>
  <c r="AE156" i="7"/>
  <c r="AK156" i="7"/>
  <c r="CG156" i="7"/>
  <c r="BR156" i="7"/>
  <c r="AQ156" i="7"/>
  <c r="AB156" i="7"/>
  <c r="BU156" i="7"/>
  <c r="AH156" i="7"/>
  <c r="CD156" i="7"/>
  <c r="BL156" i="7"/>
  <c r="AZ156" i="7"/>
  <c r="AT156" i="7"/>
  <c r="BC156" i="7"/>
  <c r="AW156" i="7"/>
  <c r="J156" i="7"/>
  <c r="CA156" i="7"/>
  <c r="BX156" i="7"/>
  <c r="P156" i="7"/>
  <c r="M156" i="7"/>
  <c r="V156" i="7"/>
  <c r="S156" i="7"/>
  <c r="AN156" i="7"/>
  <c r="Y156" i="7"/>
  <c r="BI156" i="7"/>
  <c r="BL152" i="7"/>
  <c r="BI152" i="7"/>
  <c r="AZ152" i="7"/>
  <c r="CD152" i="7"/>
  <c r="BO152" i="7"/>
  <c r="AN152" i="7"/>
  <c r="J152" i="7"/>
  <c r="AB152" i="7"/>
  <c r="AW152" i="7"/>
  <c r="AQ152" i="7"/>
  <c r="V152" i="7"/>
  <c r="AE152" i="7"/>
  <c r="P152" i="7"/>
  <c r="BU152" i="7"/>
  <c r="S152" i="7"/>
  <c r="BF152" i="7"/>
  <c r="BC152" i="7"/>
  <c r="BX152" i="7"/>
  <c r="CG152" i="7"/>
  <c r="CA152" i="7"/>
  <c r="M152" i="7"/>
  <c r="AH152" i="7"/>
  <c r="BR152" i="7"/>
  <c r="AT152" i="7"/>
  <c r="Y152" i="7"/>
  <c r="AK152" i="7"/>
  <c r="BL139" i="7"/>
  <c r="S139" i="7"/>
  <c r="BC139" i="7"/>
  <c r="AK139" i="7"/>
  <c r="BX139" i="7"/>
  <c r="AH139" i="7"/>
  <c r="BF139" i="7"/>
  <c r="J139" i="7"/>
  <c r="CA139" i="7"/>
  <c r="BU139" i="7"/>
  <c r="AQ139" i="7"/>
  <c r="CD139" i="7"/>
  <c r="AZ139" i="7"/>
  <c r="AN139" i="7"/>
  <c r="AB139" i="7"/>
  <c r="AT139" i="7"/>
  <c r="P139" i="7"/>
  <c r="AW139" i="7"/>
  <c r="AE139" i="7"/>
  <c r="BR139" i="7"/>
  <c r="CG139" i="7"/>
  <c r="Y139" i="7"/>
  <c r="M139" i="7"/>
  <c r="BI139" i="7"/>
  <c r="BO139" i="7"/>
  <c r="V139" i="7"/>
  <c r="AN148" i="7"/>
  <c r="BR148" i="7"/>
  <c r="BX148" i="7"/>
  <c r="Y148" i="7"/>
  <c r="BO148" i="7"/>
  <c r="AT148" i="7"/>
  <c r="AE148" i="7"/>
  <c r="P148" i="7"/>
  <c r="S148" i="7"/>
  <c r="AH148" i="7"/>
  <c r="V148" i="7"/>
  <c r="M148" i="7"/>
  <c r="J148" i="7"/>
  <c r="BL148" i="7"/>
  <c r="BC148" i="7"/>
  <c r="AK148" i="7"/>
  <c r="CA148" i="7"/>
  <c r="AW148" i="7"/>
  <c r="CG148" i="7"/>
  <c r="BF148" i="7"/>
  <c r="AZ148" i="7"/>
  <c r="AB148" i="7"/>
  <c r="CD148" i="7"/>
  <c r="AQ148" i="7"/>
  <c r="BI148" i="7"/>
  <c r="BU148" i="7"/>
  <c r="BL153" i="7"/>
  <c r="AB153" i="7"/>
  <c r="BF153" i="7"/>
  <c r="BU153" i="7"/>
  <c r="M153" i="7"/>
  <c r="CD153" i="7"/>
  <c r="AW153" i="7"/>
  <c r="BX153" i="7"/>
  <c r="AQ153" i="7"/>
  <c r="AK153" i="7"/>
  <c r="AH153" i="7"/>
  <c r="CA153" i="7"/>
  <c r="P153" i="7"/>
  <c r="AT153" i="7"/>
  <c r="S153" i="7"/>
  <c r="AN153" i="7"/>
  <c r="J153" i="7"/>
  <c r="AZ153" i="7"/>
  <c r="BO153" i="7"/>
  <c r="BC153" i="7"/>
  <c r="AE153" i="7"/>
  <c r="BI153" i="7"/>
  <c r="Y153" i="7"/>
  <c r="CG153" i="7"/>
  <c r="BR153" i="7"/>
  <c r="V153" i="7"/>
  <c r="R106" i="3"/>
  <c r="F22" i="7" s="1"/>
  <c r="R112" i="3"/>
  <c r="F28" i="7" s="1"/>
  <c r="R115" i="3"/>
  <c r="T32" i="3" s="1"/>
  <c r="R125" i="3"/>
  <c r="F41" i="7" s="1"/>
  <c r="R133" i="3"/>
  <c r="F49" i="7" s="1"/>
  <c r="R137" i="3"/>
  <c r="R144" i="3"/>
  <c r="F60" i="7" s="1"/>
  <c r="R149" i="3"/>
  <c r="F65" i="7" s="1"/>
  <c r="R140" i="3"/>
  <c r="R95" i="3"/>
  <c r="F11" i="7" s="1"/>
  <c r="R120" i="3"/>
  <c r="F36" i="7" s="1"/>
  <c r="R105" i="3"/>
  <c r="F21" i="7" s="1"/>
  <c r="R111" i="3"/>
  <c r="F27" i="7" s="1"/>
  <c r="R109" i="3"/>
  <c r="F25" i="7" s="1"/>
  <c r="R98" i="3"/>
  <c r="F14" i="7" s="1"/>
  <c r="R117" i="3"/>
  <c r="F33" i="7" s="1"/>
  <c r="R126" i="3"/>
  <c r="F42" i="7" s="1"/>
  <c r="R132" i="3"/>
  <c r="F48" i="7" s="1"/>
  <c r="R129" i="3"/>
  <c r="F45" i="7" s="1"/>
  <c r="R142" i="3"/>
  <c r="R139" i="3"/>
  <c r="R146" i="3"/>
  <c r="R150" i="3"/>
  <c r="F66" i="7" s="1"/>
  <c r="R151" i="3"/>
  <c r="R152" i="3"/>
  <c r="R153" i="3"/>
  <c r="R154" i="3"/>
  <c r="R96" i="3"/>
  <c r="F12" i="7" s="1"/>
  <c r="F18" i="7"/>
  <c r="R116" i="3"/>
  <c r="T33" i="3" s="1"/>
  <c r="R108" i="3"/>
  <c r="F24" i="7" s="1"/>
  <c r="R110" i="3"/>
  <c r="T27" i="3" s="1"/>
  <c r="P195" i="7" s="1"/>
  <c r="R107" i="3"/>
  <c r="T24" i="3" s="1"/>
  <c r="R118" i="3"/>
  <c r="T35" i="3" s="1"/>
  <c r="R93" i="3"/>
  <c r="R123" i="3"/>
  <c r="F39" i="7" s="1"/>
  <c r="R124" i="3"/>
  <c r="F40" i="7" s="1"/>
  <c r="R134" i="3"/>
  <c r="T51" i="3" s="1"/>
  <c r="J219" i="7" s="1"/>
  <c r="R135" i="3"/>
  <c r="T52" i="3" s="1"/>
  <c r="R136" i="3"/>
  <c r="R143" i="3"/>
  <c r="R148" i="3"/>
  <c r="F64" i="7" s="1"/>
  <c r="R141" i="3"/>
  <c r="R130" i="3"/>
  <c r="F46" i="7" s="1"/>
  <c r="CD146" i="7"/>
  <c r="Y146" i="7"/>
  <c r="AK146" i="7"/>
  <c r="BI146" i="7"/>
  <c r="AT146" i="7"/>
  <c r="AN146" i="7"/>
  <c r="AZ146" i="7"/>
  <c r="V146" i="7"/>
  <c r="BO146" i="7"/>
  <c r="CG146" i="7"/>
  <c r="CA146" i="7"/>
  <c r="BR146" i="7"/>
  <c r="S146" i="7"/>
  <c r="J146" i="7"/>
  <c r="BL146" i="7"/>
  <c r="AE146" i="7"/>
  <c r="BX146" i="7"/>
  <c r="BC146" i="7"/>
  <c r="BF146" i="7"/>
  <c r="M146" i="7"/>
  <c r="P146" i="7"/>
  <c r="AH146" i="7"/>
  <c r="AB146" i="7"/>
  <c r="BU146" i="7"/>
  <c r="AW146" i="7"/>
  <c r="CD142" i="7"/>
  <c r="AE142" i="7"/>
  <c r="AN142" i="7"/>
  <c r="AH142" i="7"/>
  <c r="BL142" i="7"/>
  <c r="V142" i="7"/>
  <c r="AZ142" i="7"/>
  <c r="AT142" i="7"/>
  <c r="AB142" i="7"/>
  <c r="AK142" i="7"/>
  <c r="S142" i="7"/>
  <c r="AW142" i="7"/>
  <c r="BF142" i="7"/>
  <c r="Y142" i="7"/>
  <c r="CA142" i="7"/>
  <c r="BU142" i="7"/>
  <c r="J142" i="7"/>
  <c r="CG142" i="7"/>
  <c r="BI142" i="7"/>
  <c r="BO142" i="7"/>
  <c r="BC142" i="7"/>
  <c r="P142" i="7"/>
  <c r="BX142" i="7"/>
  <c r="BR142" i="7"/>
  <c r="M142" i="7"/>
  <c r="AE149" i="7"/>
  <c r="AZ149" i="7"/>
  <c r="BU149" i="7"/>
  <c r="AB149" i="7"/>
  <c r="V149" i="7"/>
  <c r="CG149" i="7"/>
  <c r="AQ149" i="7"/>
  <c r="AT149" i="7"/>
  <c r="BI149" i="7"/>
  <c r="BR149" i="7"/>
  <c r="BF149" i="7"/>
  <c r="BO149" i="7"/>
  <c r="BL149" i="7"/>
  <c r="AN149" i="7"/>
  <c r="S149" i="7"/>
  <c r="CA149" i="7"/>
  <c r="J149" i="7"/>
  <c r="Y149" i="7"/>
  <c r="BC149" i="7"/>
  <c r="AK149" i="7"/>
  <c r="P149" i="7"/>
  <c r="BX149" i="7"/>
  <c r="CD149" i="7"/>
  <c r="AW149" i="7"/>
  <c r="AH149" i="7"/>
  <c r="M149" i="7"/>
  <c r="BF143" i="7"/>
  <c r="Y143" i="7"/>
  <c r="BI143" i="7"/>
  <c r="AK143" i="7"/>
  <c r="BU143" i="7"/>
  <c r="S143" i="7"/>
  <c r="AB143" i="7"/>
  <c r="CD143" i="7"/>
  <c r="AZ143" i="7"/>
  <c r="BO143" i="7"/>
  <c r="AN143" i="7"/>
  <c r="V143" i="7"/>
  <c r="BC143" i="7"/>
  <c r="AH143" i="7"/>
  <c r="BL143" i="7"/>
  <c r="AE143" i="7"/>
  <c r="BX143" i="7"/>
  <c r="AQ143" i="7"/>
  <c r="AT143" i="7"/>
  <c r="BR143" i="7"/>
  <c r="CA143" i="7"/>
  <c r="CG143" i="7"/>
  <c r="P143" i="7"/>
  <c r="J143" i="7"/>
  <c r="AW143" i="7"/>
  <c r="M143" i="7"/>
  <c r="Y150" i="7"/>
  <c r="J150" i="7"/>
  <c r="BO150" i="7"/>
  <c r="CG150" i="7"/>
  <c r="CA150" i="7"/>
  <c r="BL150" i="7"/>
  <c r="V150" i="7"/>
  <c r="AE150" i="7"/>
  <c r="AB150" i="7"/>
  <c r="AT150" i="7"/>
  <c r="AN150" i="7"/>
  <c r="BI150" i="7"/>
  <c r="CD150" i="7"/>
  <c r="P150" i="7"/>
  <c r="AH150" i="7"/>
  <c r="AQ150" i="7"/>
  <c r="BC150" i="7"/>
  <c r="BU150" i="7"/>
  <c r="AZ150" i="7"/>
  <c r="BR150" i="7"/>
  <c r="BF150" i="7"/>
  <c r="AK150" i="7"/>
  <c r="BX150" i="7"/>
  <c r="AW150" i="7"/>
  <c r="M150" i="7"/>
  <c r="S150" i="7"/>
  <c r="AB129" i="7"/>
  <c r="S129" i="7"/>
  <c r="AE129" i="7"/>
  <c r="AW129" i="7"/>
  <c r="BI129" i="7"/>
  <c r="CD129" i="7"/>
  <c r="M129" i="7"/>
  <c r="BX129" i="7"/>
  <c r="BC129" i="7"/>
  <c r="BF129" i="7"/>
  <c r="BL129" i="7"/>
  <c r="P129" i="7"/>
  <c r="CA129" i="7"/>
  <c r="AH129" i="7"/>
  <c r="V129" i="7"/>
  <c r="CG129" i="7"/>
  <c r="AN129" i="7"/>
  <c r="Y129" i="7"/>
  <c r="AQ129" i="7"/>
  <c r="J129" i="7"/>
  <c r="BO129" i="7"/>
  <c r="BU129" i="7"/>
  <c r="BR129" i="7"/>
  <c r="AK129" i="7"/>
  <c r="AT129" i="7"/>
  <c r="CG136" i="7"/>
  <c r="AZ136" i="7"/>
  <c r="AT136" i="7"/>
  <c r="AN136" i="7"/>
  <c r="Y136" i="7"/>
  <c r="CD136" i="7"/>
  <c r="AW136" i="7"/>
  <c r="P136" i="7"/>
  <c r="J136" i="7"/>
  <c r="BX136" i="7"/>
  <c r="BL136" i="7"/>
  <c r="BC136" i="7"/>
  <c r="AH136" i="7"/>
  <c r="S136" i="7"/>
  <c r="AK136" i="7"/>
  <c r="BU136" i="7"/>
  <c r="BO136" i="7"/>
  <c r="BI136" i="7"/>
  <c r="AE136" i="7"/>
  <c r="V136" i="7"/>
  <c r="CA136" i="7"/>
  <c r="AQ136" i="7"/>
  <c r="AB136" i="7"/>
  <c r="BF136" i="7"/>
  <c r="BR136" i="7"/>
  <c r="M136" i="7"/>
  <c r="AB135" i="7"/>
  <c r="BL135" i="7"/>
  <c r="S135" i="7"/>
  <c r="AQ135" i="7"/>
  <c r="BI135" i="7"/>
  <c r="BF135" i="7"/>
  <c r="Y135" i="7"/>
  <c r="BU135" i="7"/>
  <c r="BO135" i="7"/>
  <c r="AT135" i="7"/>
  <c r="V135" i="7"/>
  <c r="CA135" i="7"/>
  <c r="BX135" i="7"/>
  <c r="AN135" i="7"/>
  <c r="BR135" i="7"/>
  <c r="M135" i="7"/>
  <c r="AZ135" i="7"/>
  <c r="AE135" i="7"/>
  <c r="CG135" i="7"/>
  <c r="AH135" i="7"/>
  <c r="J135" i="7"/>
  <c r="AW135" i="7"/>
  <c r="CD135" i="7"/>
  <c r="AK135" i="7"/>
  <c r="BC135" i="7"/>
  <c r="P135" i="7"/>
  <c r="BL134" i="7"/>
  <c r="AB134" i="7"/>
  <c r="CD134" i="7"/>
  <c r="M134" i="7"/>
  <c r="CA134" i="7"/>
  <c r="BF134" i="7"/>
  <c r="CG134" i="7"/>
  <c r="AH134" i="7"/>
  <c r="V134" i="7"/>
  <c r="AZ134" i="7"/>
  <c r="AE134" i="7"/>
  <c r="AK134" i="7"/>
  <c r="BI134" i="7"/>
  <c r="Y134" i="7"/>
  <c r="BO134" i="7"/>
  <c r="AN134" i="7"/>
  <c r="AQ134" i="7"/>
  <c r="BU134" i="7"/>
  <c r="BR134" i="7"/>
  <c r="AW134" i="7"/>
  <c r="AT134" i="7"/>
  <c r="S134" i="7"/>
  <c r="BX134" i="7"/>
  <c r="J134" i="7"/>
  <c r="BC134" i="7"/>
  <c r="P134" i="7"/>
  <c r="BR131" i="7"/>
  <c r="AQ131" i="7"/>
  <c r="AT131" i="7"/>
  <c r="BO131" i="7"/>
  <c r="BC131" i="7"/>
  <c r="V131" i="7"/>
  <c r="AK131" i="7"/>
  <c r="CA131" i="7"/>
  <c r="BX131" i="7"/>
  <c r="Y131" i="7"/>
  <c r="AN131" i="7"/>
  <c r="BF131" i="7"/>
  <c r="BU131" i="7"/>
  <c r="AB131" i="7"/>
  <c r="S131" i="7"/>
  <c r="AW131" i="7"/>
  <c r="P131" i="7"/>
  <c r="M131" i="7"/>
  <c r="AE131" i="7"/>
  <c r="CG131" i="7"/>
  <c r="CD131" i="7"/>
  <c r="AZ131" i="7"/>
  <c r="BI131" i="7"/>
  <c r="BL131" i="7"/>
  <c r="J131" i="7"/>
  <c r="AH131" i="7"/>
  <c r="AQ137" i="7"/>
  <c r="BU137" i="7"/>
  <c r="BR137" i="7"/>
  <c r="BO137" i="7"/>
  <c r="AT137" i="7"/>
  <c r="BC137" i="7"/>
  <c r="M137" i="7"/>
  <c r="S137" i="7"/>
  <c r="J137" i="7"/>
  <c r="AH137" i="7"/>
  <c r="AW137" i="7"/>
  <c r="AZ137" i="7"/>
  <c r="BI137" i="7"/>
  <c r="CA137" i="7"/>
  <c r="V137" i="7"/>
  <c r="AB137" i="7"/>
  <c r="AK137" i="7"/>
  <c r="BX137" i="7"/>
  <c r="P137" i="7"/>
  <c r="AE137" i="7"/>
  <c r="BF137" i="7"/>
  <c r="Y137" i="7"/>
  <c r="CG137" i="7"/>
  <c r="AN137" i="7"/>
  <c r="CD137" i="7"/>
  <c r="BL137" i="7"/>
  <c r="BX132" i="7"/>
  <c r="AQ132" i="7"/>
  <c r="BC132" i="7"/>
  <c r="BU132" i="7"/>
  <c r="AB132" i="7"/>
  <c r="AZ132" i="7"/>
  <c r="BO132" i="7"/>
  <c r="Y132" i="7"/>
  <c r="CD132" i="7"/>
  <c r="AT132" i="7"/>
  <c r="AE132" i="7"/>
  <c r="P132" i="7"/>
  <c r="V132" i="7"/>
  <c r="BR132" i="7"/>
  <c r="M132" i="7"/>
  <c r="AN132" i="7"/>
  <c r="CA132" i="7"/>
  <c r="CG132" i="7"/>
  <c r="AH132" i="7"/>
  <c r="S132" i="7"/>
  <c r="AK132" i="7"/>
  <c r="AW132" i="7"/>
  <c r="J132" i="7"/>
  <c r="BF132" i="7"/>
  <c r="BL132" i="7"/>
  <c r="BI132" i="7"/>
  <c r="BU133" i="7"/>
  <c r="BR133" i="7"/>
  <c r="AT133" i="7"/>
  <c r="BO133" i="7"/>
  <c r="M133" i="7"/>
  <c r="AB133" i="7"/>
  <c r="CG133" i="7"/>
  <c r="CD133" i="7"/>
  <c r="AH133" i="7"/>
  <c r="BX133" i="7"/>
  <c r="J133" i="7"/>
  <c r="AW133" i="7"/>
  <c r="P133" i="7"/>
  <c r="V133" i="7"/>
  <c r="AK133" i="7"/>
  <c r="AZ133" i="7"/>
  <c r="BL133" i="7"/>
  <c r="BI133" i="7"/>
  <c r="Y133" i="7"/>
  <c r="BF133" i="7"/>
  <c r="AE133" i="7"/>
  <c r="AN133" i="7"/>
  <c r="BC133" i="7"/>
  <c r="CA133" i="7"/>
  <c r="AQ133" i="7"/>
  <c r="S133" i="7"/>
  <c r="AK130" i="7"/>
  <c r="BR130" i="7"/>
  <c r="V130" i="7"/>
  <c r="AN130" i="7"/>
  <c r="Y130" i="7"/>
  <c r="AQ130" i="7"/>
  <c r="BF130" i="7"/>
  <c r="AE130" i="7"/>
  <c r="CA130" i="7"/>
  <c r="AZ130" i="7"/>
  <c r="CG130" i="7"/>
  <c r="BC130" i="7"/>
  <c r="AH130" i="7"/>
  <c r="M130" i="7"/>
  <c r="BU130" i="7"/>
  <c r="P130" i="7"/>
  <c r="BO130" i="7"/>
  <c r="BL130" i="7"/>
  <c r="BX130" i="7"/>
  <c r="S130" i="7"/>
  <c r="AB130" i="7"/>
  <c r="AT130" i="7"/>
  <c r="CD130" i="7"/>
  <c r="AW130" i="7"/>
  <c r="J130" i="7"/>
  <c r="BI130" i="7"/>
  <c r="M124" i="7"/>
  <c r="J124" i="7"/>
  <c r="P124" i="7"/>
  <c r="CA124" i="7"/>
  <c r="AT124" i="7"/>
  <c r="AE124" i="7"/>
  <c r="AW124" i="7"/>
  <c r="V124" i="7"/>
  <c r="AZ124" i="7"/>
  <c r="AK124" i="7"/>
  <c r="BI124" i="7"/>
  <c r="BC124" i="7"/>
  <c r="AB124" i="7"/>
  <c r="CD124" i="7"/>
  <c r="AQ124" i="7"/>
  <c r="BR124" i="7"/>
  <c r="CG124" i="7"/>
  <c r="AH124" i="7"/>
  <c r="BO124" i="7"/>
  <c r="S124" i="7"/>
  <c r="Y124" i="7"/>
  <c r="BF124" i="7"/>
  <c r="BL124" i="7"/>
  <c r="AN124" i="7"/>
  <c r="BX124" i="7"/>
  <c r="BU124" i="7"/>
  <c r="AE128" i="7"/>
  <c r="Y128" i="7"/>
  <c r="P128" i="7"/>
  <c r="CG128" i="7"/>
  <c r="AQ128" i="7"/>
  <c r="BF128" i="7"/>
  <c r="BX128" i="7"/>
  <c r="S128" i="7"/>
  <c r="AK128" i="7"/>
  <c r="CA128" i="7"/>
  <c r="BI128" i="7"/>
  <c r="BR128" i="7"/>
  <c r="V128" i="7"/>
  <c r="AN128" i="7"/>
  <c r="CD128" i="7"/>
  <c r="BU128" i="7"/>
  <c r="BC128" i="7"/>
  <c r="AZ128" i="7"/>
  <c r="BO128" i="7"/>
  <c r="J128" i="7"/>
  <c r="AT128" i="7"/>
  <c r="AB128" i="7"/>
  <c r="BL128" i="7"/>
  <c r="M128" i="7"/>
  <c r="AH128" i="7"/>
  <c r="AW128" i="7"/>
  <c r="J125" i="7"/>
  <c r="AQ125" i="7"/>
  <c r="V125" i="7"/>
  <c r="CA125" i="7"/>
  <c r="AZ125" i="7"/>
  <c r="Y125" i="7"/>
  <c r="AW125" i="7"/>
  <c r="AB125" i="7"/>
  <c r="M125" i="7"/>
  <c r="AE125" i="7"/>
  <c r="BU125" i="7"/>
  <c r="BF125" i="7"/>
  <c r="AT125" i="7"/>
  <c r="BC125" i="7"/>
  <c r="AH125" i="7"/>
  <c r="S125" i="7"/>
  <c r="P125" i="7"/>
  <c r="CG125" i="7"/>
  <c r="BO125" i="7"/>
  <c r="BI125" i="7"/>
  <c r="CD125" i="7"/>
  <c r="AN125" i="7"/>
  <c r="AK125" i="7"/>
  <c r="BX125" i="7"/>
  <c r="BL125" i="7"/>
  <c r="BR125" i="7"/>
  <c r="AT127" i="7"/>
  <c r="CA127" i="7"/>
  <c r="AZ127" i="7"/>
  <c r="AQ127" i="7"/>
  <c r="AE127" i="7"/>
  <c r="Y127" i="7"/>
  <c r="P127" i="7"/>
  <c r="AW127" i="7"/>
  <c r="BC127" i="7"/>
  <c r="CD127" i="7"/>
  <c r="J127" i="7"/>
  <c r="BF127" i="7"/>
  <c r="S127" i="7"/>
  <c r="AK127" i="7"/>
  <c r="M127" i="7"/>
  <c r="BI127" i="7"/>
  <c r="BR127" i="7"/>
  <c r="V127" i="7"/>
  <c r="AN127" i="7"/>
  <c r="BL127" i="7"/>
  <c r="AH127" i="7"/>
  <c r="AB127" i="7"/>
  <c r="BO127" i="7"/>
  <c r="BX127" i="7"/>
  <c r="BU127" i="7"/>
  <c r="CG127" i="7"/>
  <c r="CG126" i="7"/>
  <c r="AH126" i="7"/>
  <c r="Y126" i="7"/>
  <c r="AE126" i="7"/>
  <c r="P126" i="7"/>
  <c r="AT126" i="7"/>
  <c r="AK126" i="7"/>
  <c r="AW126" i="7"/>
  <c r="BI126" i="7"/>
  <c r="BR126" i="7"/>
  <c r="J126" i="7"/>
  <c r="CA126" i="7"/>
  <c r="AN126" i="7"/>
  <c r="BC126" i="7"/>
  <c r="BL126" i="7"/>
  <c r="BF126" i="7"/>
  <c r="M126" i="7"/>
  <c r="BX126" i="7"/>
  <c r="V126" i="7"/>
  <c r="CD126" i="7"/>
  <c r="BU126" i="7"/>
  <c r="AZ126" i="7"/>
  <c r="S126" i="7"/>
  <c r="BO126" i="7"/>
  <c r="AQ126" i="7"/>
  <c r="AB126" i="7"/>
  <c r="T44" i="3"/>
  <c r="CG123" i="7"/>
  <c r="AK123" i="7"/>
  <c r="BO123" i="7"/>
  <c r="AQ123" i="7"/>
  <c r="AE123" i="7"/>
  <c r="BU123" i="7"/>
  <c r="P123" i="7"/>
  <c r="AZ123" i="7"/>
  <c r="BR123" i="7"/>
  <c r="AH123" i="7"/>
  <c r="AW123" i="7"/>
  <c r="Y123" i="7"/>
  <c r="BI123" i="7"/>
  <c r="BF123" i="7"/>
  <c r="J123" i="7"/>
  <c r="BL123" i="7"/>
  <c r="AN123" i="7"/>
  <c r="CD123" i="7"/>
  <c r="BC123" i="7"/>
  <c r="AT123" i="7"/>
  <c r="V123" i="7"/>
  <c r="CA123" i="7"/>
  <c r="AB123" i="7"/>
  <c r="BX123" i="7"/>
  <c r="M123" i="7"/>
  <c r="S123" i="7"/>
  <c r="BL121" i="7"/>
  <c r="BR121" i="7"/>
  <c r="BU121" i="7"/>
  <c r="BO121" i="7"/>
  <c r="CA121" i="7"/>
  <c r="CG121" i="7"/>
  <c r="CD121" i="7"/>
  <c r="J121" i="7"/>
  <c r="M121" i="7"/>
  <c r="AZ121" i="7"/>
  <c r="AE121" i="7"/>
  <c r="Y121" i="7"/>
  <c r="AQ121" i="7"/>
  <c r="AK121" i="7"/>
  <c r="V121" i="7"/>
  <c r="P121" i="7"/>
  <c r="BF121" i="7"/>
  <c r="AN121" i="7"/>
  <c r="S121" i="7"/>
  <c r="AT121" i="7"/>
  <c r="AH121" i="7"/>
  <c r="AW121" i="7"/>
  <c r="AB121" i="7"/>
  <c r="BC121" i="7"/>
  <c r="BI121" i="7"/>
  <c r="BX121" i="7"/>
  <c r="BC122" i="7"/>
  <c r="BF122" i="7"/>
  <c r="AE122" i="7"/>
  <c r="CD122" i="7"/>
  <c r="CG122" i="7"/>
  <c r="AN122" i="7"/>
  <c r="Y122" i="7"/>
  <c r="P122" i="7"/>
  <c r="AW122" i="7"/>
  <c r="BL122" i="7"/>
  <c r="AK122" i="7"/>
  <c r="J122" i="7"/>
  <c r="BX122" i="7"/>
  <c r="BI122" i="7"/>
  <c r="BR122" i="7"/>
  <c r="S122" i="7"/>
  <c r="M122" i="7"/>
  <c r="AT122" i="7"/>
  <c r="AQ122" i="7"/>
  <c r="AB122" i="7"/>
  <c r="V122" i="7"/>
  <c r="BU122" i="7"/>
  <c r="CA122" i="7"/>
  <c r="AH122" i="7"/>
  <c r="AZ122" i="7"/>
  <c r="BO122" i="7"/>
  <c r="Y120" i="7"/>
  <c r="CG120" i="7"/>
  <c r="AK120" i="7"/>
  <c r="AB120" i="7"/>
  <c r="S120" i="7"/>
  <c r="AH120" i="7"/>
  <c r="P120" i="7"/>
  <c r="AE120" i="7"/>
  <c r="V120" i="7"/>
  <c r="M120" i="7"/>
  <c r="BO120" i="7"/>
  <c r="BU120" i="7"/>
  <c r="J120" i="7"/>
  <c r="AZ120" i="7"/>
  <c r="AT120" i="7"/>
  <c r="BX120" i="7"/>
  <c r="CD120" i="7"/>
  <c r="BI120" i="7"/>
  <c r="AN120" i="7"/>
  <c r="BF120" i="7"/>
  <c r="AW120" i="7"/>
  <c r="BC120" i="7"/>
  <c r="CA120" i="7"/>
  <c r="BL120" i="7"/>
  <c r="BR120" i="7"/>
  <c r="AQ120" i="7"/>
  <c r="F35" i="7"/>
  <c r="V103" i="7"/>
  <c r="CG118" i="7"/>
  <c r="BI118" i="7"/>
  <c r="AB118" i="7"/>
  <c r="S118" i="7"/>
  <c r="J118" i="7"/>
  <c r="BC118" i="7"/>
  <c r="CD118" i="7"/>
  <c r="AQ118" i="7"/>
  <c r="BF118" i="7"/>
  <c r="M118" i="7"/>
  <c r="BL118" i="7"/>
  <c r="AW118" i="7"/>
  <c r="AT118" i="7"/>
  <c r="BU118" i="7"/>
  <c r="BX118" i="7"/>
  <c r="P118" i="7"/>
  <c r="AK118" i="7"/>
  <c r="V118" i="7"/>
  <c r="Y118" i="7"/>
  <c r="AE118" i="7"/>
  <c r="BO118" i="7"/>
  <c r="AN118" i="7"/>
  <c r="AZ118" i="7"/>
  <c r="J116" i="7"/>
  <c r="V116" i="7"/>
  <c r="BO116" i="7"/>
  <c r="AN116" i="7"/>
  <c r="AB116" i="7"/>
  <c r="BC116" i="7"/>
  <c r="S116" i="7"/>
  <c r="AK116" i="7"/>
  <c r="Y116" i="7"/>
  <c r="AZ116" i="7"/>
  <c r="M116" i="7"/>
  <c r="BI116" i="7"/>
  <c r="AW116" i="7"/>
  <c r="P116" i="7"/>
  <c r="BF116" i="7"/>
  <c r="AQ116" i="7"/>
  <c r="AE116" i="7"/>
  <c r="AT116" i="7"/>
  <c r="BX116" i="7"/>
  <c r="BL116" i="7"/>
  <c r="CG116" i="7"/>
  <c r="CD116" i="7"/>
  <c r="BU116" i="7"/>
  <c r="J119" i="7"/>
  <c r="CG119" i="7"/>
  <c r="CD119" i="7"/>
  <c r="BU119" i="7"/>
  <c r="AZ119" i="7"/>
  <c r="AE119" i="7"/>
  <c r="AT119" i="7"/>
  <c r="S119" i="7"/>
  <c r="AB119" i="7"/>
  <c r="CA119" i="7"/>
  <c r="P119" i="7"/>
  <c r="V119" i="7"/>
  <c r="BO119" i="7"/>
  <c r="AH119" i="7"/>
  <c r="M119" i="7"/>
  <c r="BI119" i="7"/>
  <c r="BX119" i="7"/>
  <c r="BL119" i="7"/>
  <c r="AK119" i="7"/>
  <c r="Y119" i="7"/>
  <c r="AQ119" i="7"/>
  <c r="BR119" i="7"/>
  <c r="BF119" i="7"/>
  <c r="AN119" i="7"/>
  <c r="AW119" i="7"/>
  <c r="AZ103" i="7"/>
  <c r="BR103" i="7"/>
  <c r="BC103" i="7"/>
  <c r="AK103" i="7"/>
  <c r="BL103" i="7"/>
  <c r="CG103" i="7"/>
  <c r="BF103" i="7"/>
  <c r="CD117" i="7"/>
  <c r="CA117" i="7"/>
  <c r="AE117" i="7"/>
  <c r="AN117" i="7"/>
  <c r="BU117" i="7"/>
  <c r="Y117" i="7"/>
  <c r="CG117" i="7"/>
  <c r="AH117" i="7"/>
  <c r="BO117" i="7"/>
  <c r="BX117" i="7"/>
  <c r="AB117" i="7"/>
  <c r="BI117" i="7"/>
  <c r="M117" i="7"/>
  <c r="P117" i="7"/>
  <c r="BR117" i="7"/>
  <c r="V117" i="7"/>
  <c r="BL117" i="7"/>
  <c r="J117" i="7"/>
  <c r="AK117" i="7"/>
  <c r="S117" i="7"/>
  <c r="BC117" i="7"/>
  <c r="AW117" i="7"/>
  <c r="BF117" i="7"/>
  <c r="AQ117" i="7"/>
  <c r="AZ117" i="7"/>
  <c r="AT117" i="7"/>
  <c r="AT103" i="7"/>
  <c r="AE103" i="7"/>
  <c r="AQ103" i="7"/>
  <c r="V115" i="7"/>
  <c r="Y115" i="7"/>
  <c r="P115" i="7"/>
  <c r="BL115" i="7"/>
  <c r="AK115" i="7"/>
  <c r="AW115" i="7"/>
  <c r="J115" i="7"/>
  <c r="AE115" i="7"/>
  <c r="BO115" i="7"/>
  <c r="BI115" i="7"/>
  <c r="CA115" i="7"/>
  <c r="M115" i="7"/>
  <c r="BR115" i="7"/>
  <c r="AT115" i="7"/>
  <c r="BX115" i="7"/>
  <c r="AQ115" i="7"/>
  <c r="CD115" i="7"/>
  <c r="BC115" i="7"/>
  <c r="S115" i="7"/>
  <c r="CG115" i="7"/>
  <c r="AH115" i="7"/>
  <c r="BF115" i="7"/>
  <c r="AB115" i="7"/>
  <c r="AZ115" i="7"/>
  <c r="U29" i="7" s="1"/>
  <c r="AN115" i="7"/>
  <c r="BU115" i="7"/>
  <c r="BX109" i="7"/>
  <c r="AB109" i="7"/>
  <c r="J109" i="7"/>
  <c r="AE109" i="7"/>
  <c r="BI109" i="7"/>
  <c r="BC109" i="7"/>
  <c r="AN109" i="7"/>
  <c r="AK109" i="7"/>
  <c r="M109" i="7"/>
  <c r="AT109" i="7"/>
  <c r="BR109" i="7"/>
  <c r="AZ109" i="7"/>
  <c r="P109" i="7"/>
  <c r="AW109" i="7"/>
  <c r="CG109" i="7"/>
  <c r="Y109" i="7"/>
  <c r="BL109" i="7"/>
  <c r="BF109" i="7"/>
  <c r="AH109" i="7"/>
  <c r="BO109" i="7"/>
  <c r="S109" i="7"/>
  <c r="CA109" i="7"/>
  <c r="BU109" i="7"/>
  <c r="AQ109" i="7"/>
  <c r="V109" i="7"/>
  <c r="P114" i="7"/>
  <c r="Y114" i="7"/>
  <c r="BU114" i="7"/>
  <c r="V114" i="7"/>
  <c r="CA114" i="7"/>
  <c r="CD114" i="7"/>
  <c r="BO114" i="7"/>
  <c r="CG114" i="7"/>
  <c r="AQ114" i="7"/>
  <c r="AH114" i="7"/>
  <c r="BL114" i="7"/>
  <c r="J114" i="7"/>
  <c r="AE114" i="7"/>
  <c r="AB114" i="7"/>
  <c r="M114" i="7"/>
  <c r="AK114" i="7"/>
  <c r="AZ114" i="7"/>
  <c r="U28" i="7" s="1"/>
  <c r="BI114" i="7"/>
  <c r="S114" i="7"/>
  <c r="AT114" i="7"/>
  <c r="BX114" i="7"/>
  <c r="BC114" i="7"/>
  <c r="AN114" i="7"/>
  <c r="BF114" i="7"/>
  <c r="AW114" i="7"/>
  <c r="BR114" i="7"/>
  <c r="CD103" i="7"/>
  <c r="CA103" i="7"/>
  <c r="AH103" i="7"/>
  <c r="BX103" i="7"/>
  <c r="AN103" i="7"/>
  <c r="S103" i="7"/>
  <c r="BO110" i="7"/>
  <c r="BX110" i="7"/>
  <c r="V110" i="7"/>
  <c r="AN110" i="7"/>
  <c r="BI110" i="7"/>
  <c r="P110" i="7"/>
  <c r="BC110" i="7"/>
  <c r="AE110" i="7"/>
  <c r="AT110" i="7"/>
  <c r="CG110" i="7"/>
  <c r="AB110" i="7"/>
  <c r="AK110" i="7"/>
  <c r="J110" i="7"/>
  <c r="AZ110" i="7"/>
  <c r="M110" i="7"/>
  <c r="BR110" i="7"/>
  <c r="BF110" i="7"/>
  <c r="S110" i="7"/>
  <c r="BL110" i="7"/>
  <c r="AQ110" i="7"/>
  <c r="CA110" i="7"/>
  <c r="AH110" i="7"/>
  <c r="BU110" i="7"/>
  <c r="AW110" i="7"/>
  <c r="Y110" i="7"/>
  <c r="AW103" i="7"/>
  <c r="BU103" i="7"/>
  <c r="BO103" i="7"/>
  <c r="AB103" i="7"/>
  <c r="BI103" i="7"/>
  <c r="AK111" i="7"/>
  <c r="CG111" i="7"/>
  <c r="AB111" i="7"/>
  <c r="BX111" i="7"/>
  <c r="BR111" i="7"/>
  <c r="AT111" i="7"/>
  <c r="P111" i="7"/>
  <c r="CA111" i="7"/>
  <c r="BC111" i="7"/>
  <c r="S111" i="7"/>
  <c r="Y111" i="7"/>
  <c r="BL111" i="7"/>
  <c r="BO111" i="7"/>
  <c r="CD111" i="7"/>
  <c r="BI111" i="7"/>
  <c r="AH111" i="7"/>
  <c r="AH112" i="7" s="1"/>
  <c r="M111" i="7"/>
  <c r="BU111" i="7"/>
  <c r="AE111" i="7"/>
  <c r="AW111" i="7"/>
  <c r="AQ111" i="7"/>
  <c r="J111" i="7"/>
  <c r="AN111" i="7"/>
  <c r="BF111" i="7"/>
  <c r="AZ111" i="7"/>
  <c r="J113" i="7"/>
  <c r="AK113" i="7"/>
  <c r="AB113" i="7"/>
  <c r="V113" i="7"/>
  <c r="V112" i="7" s="1"/>
  <c r="AE113" i="7"/>
  <c r="BO113" i="7"/>
  <c r="BX113" i="7"/>
  <c r="AT113" i="7"/>
  <c r="BI113" i="7"/>
  <c r="BL113" i="7"/>
  <c r="AZ113" i="7"/>
  <c r="U27" i="7" s="1"/>
  <c r="BF113" i="7"/>
  <c r="CA113" i="7"/>
  <c r="AH113" i="7"/>
  <c r="CD113" i="7"/>
  <c r="CG113" i="7"/>
  <c r="BR113" i="7"/>
  <c r="AW113" i="7"/>
  <c r="BC113" i="7"/>
  <c r="P113" i="7"/>
  <c r="M113" i="7"/>
  <c r="AQ113" i="7"/>
  <c r="AN113" i="7"/>
  <c r="Y113" i="7"/>
  <c r="BU113" i="7"/>
  <c r="S113" i="7"/>
  <c r="AQ108" i="7"/>
  <c r="CG108" i="7"/>
  <c r="J108" i="7"/>
  <c r="BU108" i="7"/>
  <c r="AB108" i="7"/>
  <c r="AW108" i="7"/>
  <c r="S108" i="7"/>
  <c r="BR108" i="7"/>
  <c r="Y108" i="7"/>
  <c r="CA108" i="7"/>
  <c r="BO108" i="7"/>
  <c r="AH108" i="7"/>
  <c r="BC108" i="7"/>
  <c r="M108" i="7"/>
  <c r="AE108" i="7"/>
  <c r="CD108" i="7"/>
  <c r="P108" i="7"/>
  <c r="BF108" i="7"/>
  <c r="AT108" i="7"/>
  <c r="BL108" i="7"/>
  <c r="BI108" i="7"/>
  <c r="V108" i="7"/>
  <c r="AN108" i="7"/>
  <c r="AZ108" i="7"/>
  <c r="BX108" i="7"/>
  <c r="AK108" i="7"/>
  <c r="J105" i="7"/>
  <c r="V105" i="7"/>
  <c r="AH105" i="7"/>
  <c r="AQ105" i="7"/>
  <c r="AE105" i="7"/>
  <c r="BC105" i="7"/>
  <c r="BI105" i="7"/>
  <c r="BX105" i="7"/>
  <c r="CG105" i="7"/>
  <c r="BU105" i="7"/>
  <c r="S105" i="7"/>
  <c r="AK105" i="7"/>
  <c r="BO105" i="7"/>
  <c r="CD105" i="7"/>
  <c r="BR105" i="7"/>
  <c r="CA105" i="7"/>
  <c r="M105" i="7"/>
  <c r="Y105" i="7"/>
  <c r="BF105" i="7"/>
  <c r="BL105" i="7"/>
  <c r="AW105" i="7"/>
  <c r="P105" i="7"/>
  <c r="AB105" i="7"/>
  <c r="AT105" i="7"/>
  <c r="AN105" i="7"/>
  <c r="AZ105" i="7"/>
  <c r="Y104" i="7"/>
  <c r="M104" i="7"/>
  <c r="P104" i="7"/>
  <c r="BF104" i="7"/>
  <c r="AZ104" i="7"/>
  <c r="CA104" i="7"/>
  <c r="AT104" i="7"/>
  <c r="BC104" i="7"/>
  <c r="J104" i="7"/>
  <c r="AB104" i="7"/>
  <c r="AW104" i="7"/>
  <c r="S104" i="7"/>
  <c r="BO104" i="7"/>
  <c r="BL104" i="7"/>
  <c r="AK104" i="7"/>
  <c r="AQ104" i="7"/>
  <c r="CG104" i="7"/>
  <c r="BI104" i="7"/>
  <c r="BX104" i="7"/>
  <c r="AE104" i="7"/>
  <c r="BR104" i="7"/>
  <c r="V104" i="7"/>
  <c r="BU104" i="7"/>
  <c r="CD104" i="7"/>
  <c r="AN104" i="7"/>
  <c r="AH104" i="7"/>
  <c r="AQ107" i="7"/>
  <c r="Y107" i="7"/>
  <c r="AT107" i="7"/>
  <c r="BX107" i="7"/>
  <c r="J107" i="7"/>
  <c r="BI107" i="7"/>
  <c r="AB107" i="7"/>
  <c r="AK107" i="7"/>
  <c r="AZ107" i="7"/>
  <c r="CG107" i="7"/>
  <c r="S107" i="7"/>
  <c r="AE107" i="7"/>
  <c r="M107" i="7"/>
  <c r="BO107" i="7"/>
  <c r="AN107" i="7"/>
  <c r="BU107" i="7"/>
  <c r="P107" i="7"/>
  <c r="AH107" i="7"/>
  <c r="BL107" i="7"/>
  <c r="CD107" i="7"/>
  <c r="V107" i="7"/>
  <c r="BC107" i="7"/>
  <c r="CA107" i="7"/>
  <c r="BF107" i="7"/>
  <c r="BR107" i="7"/>
  <c r="AW107" i="7"/>
  <c r="CG106" i="7"/>
  <c r="J106" i="7"/>
  <c r="AQ106" i="7"/>
  <c r="CA106" i="7"/>
  <c r="S106" i="7"/>
  <c r="BR106" i="7"/>
  <c r="BU106" i="7"/>
  <c r="M106" i="7"/>
  <c r="P106" i="7"/>
  <c r="AK106" i="7"/>
  <c r="BF106" i="7"/>
  <c r="AT106" i="7"/>
  <c r="V106" i="7"/>
  <c r="AN106" i="7"/>
  <c r="CD106" i="7"/>
  <c r="AE106" i="7"/>
  <c r="BX106" i="7"/>
  <c r="BI106" i="7"/>
  <c r="AH106" i="7"/>
  <c r="AZ106" i="7"/>
  <c r="AW106" i="7"/>
  <c r="BL106" i="7"/>
  <c r="AB106" i="7"/>
  <c r="Y106" i="7"/>
  <c r="BC106" i="7"/>
  <c r="BO106" i="7"/>
  <c r="M103" i="7"/>
  <c r="P103" i="7"/>
  <c r="J103" i="7"/>
  <c r="F19" i="7"/>
  <c r="T20" i="3"/>
  <c r="BC101" i="7"/>
  <c r="BO101" i="7"/>
  <c r="J101" i="7"/>
  <c r="V101" i="7"/>
  <c r="S101" i="7"/>
  <c r="AT101" i="7"/>
  <c r="BU101" i="7"/>
  <c r="M101" i="7"/>
  <c r="AQ101" i="7"/>
  <c r="AK101" i="7"/>
  <c r="AN101" i="7"/>
  <c r="AE101" i="7"/>
  <c r="AZ101" i="7"/>
  <c r="AW101" i="7"/>
  <c r="BF101" i="7"/>
  <c r="BR101" i="7"/>
  <c r="CG101" i="7"/>
  <c r="CD101" i="7"/>
  <c r="CA101" i="7"/>
  <c r="AH101" i="7"/>
  <c r="P101" i="7"/>
  <c r="Y101" i="7"/>
  <c r="BL101" i="7"/>
  <c r="BI101" i="7"/>
  <c r="BX101" i="7"/>
  <c r="AB101" i="7"/>
  <c r="Y100" i="7"/>
  <c r="BL100" i="7"/>
  <c r="AT100" i="7"/>
  <c r="AN100" i="7"/>
  <c r="AQ100" i="7"/>
  <c r="CD100" i="7"/>
  <c r="BI100" i="7"/>
  <c r="AB100" i="7"/>
  <c r="BU100" i="7"/>
  <c r="BX100" i="7"/>
  <c r="S100" i="7"/>
  <c r="AK100" i="7"/>
  <c r="BR100" i="7"/>
  <c r="BO100" i="7"/>
  <c r="AZ100" i="7"/>
  <c r="CA100" i="7"/>
  <c r="BC100" i="7"/>
  <c r="AH100" i="7"/>
  <c r="CG100" i="7"/>
  <c r="V100" i="7"/>
  <c r="M100" i="7"/>
  <c r="J100" i="7"/>
  <c r="BF100" i="7"/>
  <c r="AE100" i="7"/>
  <c r="P100" i="7"/>
  <c r="AW100" i="7"/>
  <c r="M99" i="7"/>
  <c r="P99" i="7"/>
  <c r="AE99" i="7"/>
  <c r="CA99" i="7"/>
  <c r="AT99" i="7"/>
  <c r="V99" i="7"/>
  <c r="AH99" i="7"/>
  <c r="BF99" i="7"/>
  <c r="Y99" i="7"/>
  <c r="AQ99" i="7"/>
  <c r="CG99" i="7"/>
  <c r="CD99" i="7"/>
  <c r="AZ99" i="7"/>
  <c r="BL99" i="7"/>
  <c r="BX99" i="7"/>
  <c r="AN99" i="7"/>
  <c r="AK99" i="7"/>
  <c r="BI99" i="7"/>
  <c r="BC99" i="7"/>
  <c r="J99" i="7"/>
  <c r="S99" i="7"/>
  <c r="AW99" i="7"/>
  <c r="AB99" i="7"/>
  <c r="BR99" i="7"/>
  <c r="BO99" i="7"/>
  <c r="BU99" i="7"/>
  <c r="BU102" i="7"/>
  <c r="BX102" i="7"/>
  <c r="CA102" i="7"/>
  <c r="CG102" i="7"/>
  <c r="BR102" i="7"/>
  <c r="BL102" i="7"/>
  <c r="BC102" i="7"/>
  <c r="AW102" i="7"/>
  <c r="AQ102" i="7"/>
  <c r="AK102" i="7"/>
  <c r="AE102" i="7"/>
  <c r="AB102" i="7"/>
  <c r="S102" i="7"/>
  <c r="BI102" i="7"/>
  <c r="BF102" i="7"/>
  <c r="AH102" i="7"/>
  <c r="Y102" i="7"/>
  <c r="V102" i="7"/>
  <c r="J102" i="7"/>
  <c r="CD102" i="7"/>
  <c r="BO102" i="7"/>
  <c r="AN102" i="7"/>
  <c r="AT102" i="7"/>
  <c r="P102" i="7"/>
  <c r="M102" i="7"/>
  <c r="AZ102" i="7"/>
  <c r="P98" i="7"/>
  <c r="AK98" i="7"/>
  <c r="BX98" i="7"/>
  <c r="BU98" i="7"/>
  <c r="AW98" i="7"/>
  <c r="BO98" i="7"/>
  <c r="AB98" i="7"/>
  <c r="BR98" i="7"/>
  <c r="S98" i="7"/>
  <c r="AN98" i="7"/>
  <c r="AQ98" i="7"/>
  <c r="AZ98" i="7"/>
  <c r="CD98" i="7"/>
  <c r="V98" i="7"/>
  <c r="Y98" i="7"/>
  <c r="BF98" i="7"/>
  <c r="J98" i="7"/>
  <c r="BI98" i="7"/>
  <c r="M98" i="7"/>
  <c r="CG98" i="7"/>
  <c r="BC98" i="7"/>
  <c r="AE98" i="7"/>
  <c r="CA98" i="7"/>
  <c r="BL98" i="7"/>
  <c r="AH98" i="7"/>
  <c r="AT98" i="7"/>
  <c r="BZ94" i="7"/>
  <c r="BN94" i="7"/>
  <c r="BB94" i="7"/>
  <c r="AP94" i="7"/>
  <c r="AD94" i="7"/>
  <c r="R94" i="7"/>
  <c r="BK94" i="7"/>
  <c r="O94" i="7"/>
  <c r="BH94" i="7"/>
  <c r="CF94" i="7"/>
  <c r="BQ94" i="7"/>
  <c r="BE94" i="7"/>
  <c r="AS94" i="7"/>
  <c r="AG94" i="7"/>
  <c r="U94" i="7"/>
  <c r="CC94" i="7"/>
  <c r="BW94" i="7"/>
  <c r="AY94" i="7"/>
  <c r="AM94" i="7"/>
  <c r="AA94" i="7"/>
  <c r="BT94" i="7"/>
  <c r="AV94" i="7"/>
  <c r="AJ94" i="7"/>
  <c r="X94" i="7"/>
  <c r="L94" i="7"/>
  <c r="AW32" i="1"/>
  <c r="AW35" i="1"/>
  <c r="E177" i="7" s="1"/>
  <c r="E8" i="7" s="1"/>
  <c r="F29" i="7" l="1"/>
  <c r="CG112" i="7"/>
  <c r="AQ195" i="7"/>
  <c r="M195" i="7"/>
  <c r="T48" i="3"/>
  <c r="CG216" i="7" s="1"/>
  <c r="AF47" i="7" s="1"/>
  <c r="F7" i="7"/>
  <c r="R161" i="3"/>
  <c r="T14" i="3"/>
  <c r="BF182" i="7" s="1"/>
  <c r="W13" i="7" s="1"/>
  <c r="F20" i="7"/>
  <c r="F17" i="7"/>
  <c r="F63" i="7"/>
  <c r="J112" i="7"/>
  <c r="BU112" i="7"/>
  <c r="AQ112" i="7"/>
  <c r="M112" i="7"/>
  <c r="BR112" i="7"/>
  <c r="CD112" i="7"/>
  <c r="S112" i="7"/>
  <c r="BO112" i="7"/>
  <c r="AK112" i="7"/>
  <c r="CA112" i="7"/>
  <c r="BC112" i="7"/>
  <c r="BF112" i="7"/>
  <c r="AW112" i="7"/>
  <c r="BL112" i="7"/>
  <c r="BX112" i="7"/>
  <c r="T31" i="3"/>
  <c r="AK199" i="7" s="1"/>
  <c r="P30" i="7" s="1"/>
  <c r="T55" i="3"/>
  <c r="V223" i="7" s="1"/>
  <c r="K54" i="7" s="1"/>
  <c r="U25" i="7"/>
  <c r="AZ112" i="7"/>
  <c r="U26" i="7" s="1"/>
  <c r="AT112" i="7"/>
  <c r="AN112" i="7"/>
  <c r="AE112" i="7"/>
  <c r="BI112" i="7"/>
  <c r="Y112" i="7"/>
  <c r="P112" i="7"/>
  <c r="AB112" i="7"/>
  <c r="T62" i="3"/>
  <c r="AB230" i="7" s="1"/>
  <c r="M61" i="7" s="1"/>
  <c r="T16" i="3"/>
  <c r="M184" i="7" s="1"/>
  <c r="H15" i="7" s="1"/>
  <c r="F37" i="7"/>
  <c r="T17" i="3"/>
  <c r="BR185" i="7" s="1"/>
  <c r="AA16" i="7" s="1"/>
  <c r="T45" i="3"/>
  <c r="CG213" i="7" s="1"/>
  <c r="AF44" i="7" s="1"/>
  <c r="T39" i="3"/>
  <c r="BU207" i="7" s="1"/>
  <c r="AB38" i="7" s="1"/>
  <c r="BZ176" i="7"/>
  <c r="C33" i="10"/>
  <c r="G33" i="10" s="1"/>
  <c r="AZ186" i="7"/>
  <c r="U17" i="7" s="1"/>
  <c r="J186" i="7"/>
  <c r="G17" i="7" s="1"/>
  <c r="F9" i="7"/>
  <c r="F34" i="7"/>
  <c r="BF232" i="7"/>
  <c r="W63" i="7" s="1"/>
  <c r="AZ232" i="7"/>
  <c r="U63" i="7" s="1"/>
  <c r="Y232" i="7"/>
  <c r="L63" i="7" s="1"/>
  <c r="BU232" i="7"/>
  <c r="AB63" i="7" s="1"/>
  <c r="AH232" i="7"/>
  <c r="O63" i="7" s="1"/>
  <c r="AT232" i="7"/>
  <c r="S63" i="7" s="1"/>
  <c r="AB232" i="7"/>
  <c r="M63" i="7" s="1"/>
  <c r="P232" i="7"/>
  <c r="I63" i="7" s="1"/>
  <c r="V232" i="7"/>
  <c r="K63" i="7" s="1"/>
  <c r="CA232" i="7"/>
  <c r="AD63" i="7" s="1"/>
  <c r="T46" i="3"/>
  <c r="BI214" i="7" s="1"/>
  <c r="X45" i="7" s="1"/>
  <c r="T50" i="3"/>
  <c r="CG218" i="7" s="1"/>
  <c r="AF49" i="7" s="1"/>
  <c r="BO232" i="7"/>
  <c r="Z63" i="7" s="1"/>
  <c r="M232" i="7"/>
  <c r="H63" i="7" s="1"/>
  <c r="T15" i="3"/>
  <c r="Y183" i="7" s="1"/>
  <c r="L14" i="7" s="1"/>
  <c r="F31" i="7"/>
  <c r="AN232" i="7"/>
  <c r="Q63" i="7" s="1"/>
  <c r="BR232" i="7"/>
  <c r="AA63" i="7" s="1"/>
  <c r="J232" i="7"/>
  <c r="G63" i="7" s="1"/>
  <c r="BL232" i="7"/>
  <c r="Y63" i="7" s="1"/>
  <c r="AE232" i="7"/>
  <c r="N63" i="7" s="1"/>
  <c r="BX232" i="7"/>
  <c r="AC63" i="7" s="1"/>
  <c r="AW232" i="7"/>
  <c r="T63" i="7" s="1"/>
  <c r="AK232" i="7"/>
  <c r="P63" i="7" s="1"/>
  <c r="AQ232" i="7"/>
  <c r="R63" i="7" s="1"/>
  <c r="CG232" i="7"/>
  <c r="AF63" i="7" s="1"/>
  <c r="CD232" i="7"/>
  <c r="AE63" i="7" s="1"/>
  <c r="BC232" i="7"/>
  <c r="V63" i="7" s="1"/>
  <c r="F50" i="7"/>
  <c r="T61" i="3"/>
  <c r="AW229" i="7" s="1"/>
  <c r="T60" i="7" s="1"/>
  <c r="BI232" i="7"/>
  <c r="X63" i="7" s="1"/>
  <c r="F26" i="7"/>
  <c r="T66" i="3"/>
  <c r="CG234" i="7" s="1"/>
  <c r="AF65" i="7" s="1"/>
  <c r="T13" i="3"/>
  <c r="F32" i="7"/>
  <c r="T67" i="3"/>
  <c r="CD235" i="7" s="1"/>
  <c r="AE66" i="7" s="1"/>
  <c r="AH187" i="7"/>
  <c r="O18" i="7" s="1"/>
  <c r="T68" i="3"/>
  <c r="F67" i="7"/>
  <c r="T22" i="3"/>
  <c r="BO190" i="7" s="1"/>
  <c r="Z21" i="7" s="1"/>
  <c r="T65" i="3"/>
  <c r="S233" i="7" s="1"/>
  <c r="J64" i="7" s="1"/>
  <c r="T60" i="3"/>
  <c r="F59" i="7"/>
  <c r="T71" i="3"/>
  <c r="F70" i="7"/>
  <c r="T63" i="3"/>
  <c r="F62" i="7"/>
  <c r="T54" i="3"/>
  <c r="F53" i="7"/>
  <c r="T58" i="3"/>
  <c r="AB226" i="7" s="1"/>
  <c r="M57" i="7" s="1"/>
  <c r="F57" i="7"/>
  <c r="T59" i="3"/>
  <c r="F58" i="7"/>
  <c r="T10" i="3"/>
  <c r="T34" i="3"/>
  <c r="AZ202" i="7" s="1"/>
  <c r="U33" i="7" s="1"/>
  <c r="T53" i="3"/>
  <c r="F52" i="7"/>
  <c r="T70" i="3"/>
  <c r="F69" i="7"/>
  <c r="T69" i="3"/>
  <c r="F68" i="7"/>
  <c r="T56" i="3"/>
  <c r="F55" i="7"/>
  <c r="T57" i="3"/>
  <c r="AW225" i="7" s="1"/>
  <c r="T56" i="7" s="1"/>
  <c r="F56" i="7"/>
  <c r="J63" i="7"/>
  <c r="F23" i="7"/>
  <c r="T26" i="3"/>
  <c r="T28" i="3"/>
  <c r="CD196" i="7" s="1"/>
  <c r="AE27" i="7" s="1"/>
  <c r="T29" i="3"/>
  <c r="J197" i="7" s="1"/>
  <c r="G28" i="7" s="1"/>
  <c r="T43" i="3"/>
  <c r="J211" i="7" s="1"/>
  <c r="G42" i="7" s="1"/>
  <c r="T23" i="3"/>
  <c r="CD191" i="7" s="1"/>
  <c r="AE22" i="7" s="1"/>
  <c r="T47" i="3"/>
  <c r="BL215" i="7" s="1"/>
  <c r="Y46" i="7" s="1"/>
  <c r="T25" i="3"/>
  <c r="AH193" i="7" s="1"/>
  <c r="O24" i="7" s="1"/>
  <c r="T40" i="3"/>
  <c r="BU208" i="7" s="1"/>
  <c r="AB39" i="7" s="1"/>
  <c r="T42" i="3"/>
  <c r="AZ210" i="7" s="1"/>
  <c r="U41" i="7" s="1"/>
  <c r="T49" i="3"/>
  <c r="AN217" i="7" s="1"/>
  <c r="Q48" i="7" s="1"/>
  <c r="T41" i="3"/>
  <c r="BC209" i="7" s="1"/>
  <c r="V40" i="7" s="1"/>
  <c r="T37" i="3"/>
  <c r="BL205" i="7" s="1"/>
  <c r="Y36" i="7" s="1"/>
  <c r="F51" i="7"/>
  <c r="Y220" i="7"/>
  <c r="L51" i="7" s="1"/>
  <c r="J220" i="7"/>
  <c r="G51" i="7" s="1"/>
  <c r="BX220" i="7"/>
  <c r="AC51" i="7" s="1"/>
  <c r="AK220" i="7"/>
  <c r="P51" i="7" s="1"/>
  <c r="CD220" i="7"/>
  <c r="AE51" i="7" s="1"/>
  <c r="AW220" i="7"/>
  <c r="T51" i="7" s="1"/>
  <c r="AQ220" i="7"/>
  <c r="R51" i="7" s="1"/>
  <c r="CG220" i="7"/>
  <c r="AF51" i="7" s="1"/>
  <c r="BO220" i="7"/>
  <c r="Z51" i="7" s="1"/>
  <c r="AE220" i="7"/>
  <c r="N51" i="7" s="1"/>
  <c r="AZ220" i="7"/>
  <c r="U51" i="7" s="1"/>
  <c r="BI220" i="7"/>
  <c r="X51" i="7" s="1"/>
  <c r="BU220" i="7"/>
  <c r="AB51" i="7" s="1"/>
  <c r="S220" i="7"/>
  <c r="J51" i="7" s="1"/>
  <c r="BC220" i="7"/>
  <c r="V51" i="7" s="1"/>
  <c r="CA220" i="7"/>
  <c r="AD51" i="7" s="1"/>
  <c r="AT220" i="7"/>
  <c r="S51" i="7" s="1"/>
  <c r="BF220" i="7"/>
  <c r="W51" i="7" s="1"/>
  <c r="AH220" i="7"/>
  <c r="O51" i="7" s="1"/>
  <c r="P220" i="7"/>
  <c r="I51" i="7" s="1"/>
  <c r="AB220" i="7"/>
  <c r="M51" i="7" s="1"/>
  <c r="BL220" i="7"/>
  <c r="Y51" i="7" s="1"/>
  <c r="AN220" i="7"/>
  <c r="Q51" i="7" s="1"/>
  <c r="M220" i="7"/>
  <c r="H51" i="7" s="1"/>
  <c r="V220" i="7"/>
  <c r="K51" i="7" s="1"/>
  <c r="BR220" i="7"/>
  <c r="AA51" i="7" s="1"/>
  <c r="BR219" i="7"/>
  <c r="AA50" i="7" s="1"/>
  <c r="AZ219" i="7"/>
  <c r="U50" i="7" s="1"/>
  <c r="AN219" i="7"/>
  <c r="Q50" i="7" s="1"/>
  <c r="AH219" i="7"/>
  <c r="O50" i="7" s="1"/>
  <c r="P219" i="7"/>
  <c r="I50" i="7" s="1"/>
  <c r="CG219" i="7"/>
  <c r="AF50" i="7" s="1"/>
  <c r="BO219" i="7"/>
  <c r="Z50" i="7" s="1"/>
  <c r="AW219" i="7"/>
  <c r="T50" i="7" s="1"/>
  <c r="CD219" i="7"/>
  <c r="AE50" i="7" s="1"/>
  <c r="S219" i="7"/>
  <c r="J50" i="7" s="1"/>
  <c r="AT219" i="7"/>
  <c r="S50" i="7" s="1"/>
  <c r="AB219" i="7"/>
  <c r="M50" i="7" s="1"/>
  <c r="CA219" i="7"/>
  <c r="AD50" i="7" s="1"/>
  <c r="BI219" i="7"/>
  <c r="X50" i="7" s="1"/>
  <c r="AE219" i="7"/>
  <c r="N50" i="7" s="1"/>
  <c r="V219" i="7"/>
  <c r="K50" i="7" s="1"/>
  <c r="M219" i="7"/>
  <c r="H50" i="7" s="1"/>
  <c r="AK219" i="7"/>
  <c r="P50" i="7" s="1"/>
  <c r="BX219" i="7"/>
  <c r="AC50" i="7" s="1"/>
  <c r="BF219" i="7"/>
  <c r="W50" i="7" s="1"/>
  <c r="AQ219" i="7"/>
  <c r="R50" i="7" s="1"/>
  <c r="BU219" i="7"/>
  <c r="AB50" i="7" s="1"/>
  <c r="BC219" i="7"/>
  <c r="V50" i="7" s="1"/>
  <c r="Y219" i="7"/>
  <c r="L50" i="7" s="1"/>
  <c r="G50" i="7"/>
  <c r="BL219" i="7"/>
  <c r="Y50" i="7" s="1"/>
  <c r="S212" i="7"/>
  <c r="J43" i="7" s="1"/>
  <c r="AE212" i="7"/>
  <c r="N43" i="7" s="1"/>
  <c r="AQ212" i="7"/>
  <c r="R43" i="7" s="1"/>
  <c r="BC212" i="7"/>
  <c r="V43" i="7" s="1"/>
  <c r="BO212" i="7"/>
  <c r="Z43" i="7" s="1"/>
  <c r="CA212" i="7"/>
  <c r="AD43" i="7" s="1"/>
  <c r="J212" i="7"/>
  <c r="G43" i="7" s="1"/>
  <c r="V212" i="7"/>
  <c r="K43" i="7" s="1"/>
  <c r="AH212" i="7"/>
  <c r="O43" i="7" s="1"/>
  <c r="AT212" i="7"/>
  <c r="S43" i="7" s="1"/>
  <c r="BF212" i="7"/>
  <c r="W43" i="7" s="1"/>
  <c r="BR212" i="7"/>
  <c r="AA43" i="7" s="1"/>
  <c r="CD212" i="7"/>
  <c r="AE43" i="7" s="1"/>
  <c r="P212" i="7"/>
  <c r="I43" i="7" s="1"/>
  <c r="AN212" i="7"/>
  <c r="Q43" i="7" s="1"/>
  <c r="BL212" i="7"/>
  <c r="Y43" i="7" s="1"/>
  <c r="AB212" i="7"/>
  <c r="M43" i="7" s="1"/>
  <c r="BX212" i="7"/>
  <c r="AC43" i="7" s="1"/>
  <c r="AK212" i="7"/>
  <c r="P43" i="7" s="1"/>
  <c r="BI212" i="7"/>
  <c r="X43" i="7" s="1"/>
  <c r="Y212" i="7"/>
  <c r="L43" i="7" s="1"/>
  <c r="AW212" i="7"/>
  <c r="T43" i="7" s="1"/>
  <c r="BU212" i="7"/>
  <c r="AB43" i="7" s="1"/>
  <c r="AZ212" i="7"/>
  <c r="U43" i="7" s="1"/>
  <c r="M212" i="7"/>
  <c r="H43" i="7" s="1"/>
  <c r="CG212" i="7"/>
  <c r="AF43" i="7" s="1"/>
  <c r="BX206" i="7"/>
  <c r="AC37" i="7" s="1"/>
  <c r="AZ206" i="7"/>
  <c r="U37" i="7" s="1"/>
  <c r="BF206" i="7"/>
  <c r="W37" i="7" s="1"/>
  <c r="BL206" i="7"/>
  <c r="Y37" i="7" s="1"/>
  <c r="J206" i="7"/>
  <c r="G37" i="7" s="1"/>
  <c r="BR206" i="7"/>
  <c r="AA37" i="7" s="1"/>
  <c r="V206" i="7"/>
  <c r="K37" i="7" s="1"/>
  <c r="CA206" i="7"/>
  <c r="AD37" i="7" s="1"/>
  <c r="AB206" i="7"/>
  <c r="M37" i="7" s="1"/>
  <c r="AK206" i="7"/>
  <c r="P37" i="7" s="1"/>
  <c r="Y206" i="7"/>
  <c r="L37" i="7" s="1"/>
  <c r="M206" i="7"/>
  <c r="H37" i="7" s="1"/>
  <c r="AQ206" i="7"/>
  <c r="R37" i="7" s="1"/>
  <c r="CD206" i="7"/>
  <c r="AE37" i="7" s="1"/>
  <c r="BC206" i="7"/>
  <c r="V37" i="7" s="1"/>
  <c r="AE206" i="7"/>
  <c r="N37" i="7" s="1"/>
  <c r="AN206" i="7"/>
  <c r="Q37" i="7" s="1"/>
  <c r="AW206" i="7"/>
  <c r="T37" i="7" s="1"/>
  <c r="BO206" i="7"/>
  <c r="Z37" i="7" s="1"/>
  <c r="AH206" i="7"/>
  <c r="O37" i="7" s="1"/>
  <c r="AT206" i="7"/>
  <c r="S37" i="7" s="1"/>
  <c r="CG206" i="7"/>
  <c r="AF37" i="7" s="1"/>
  <c r="S206" i="7"/>
  <c r="J37" i="7" s="1"/>
  <c r="BU206" i="7"/>
  <c r="AB37" i="7" s="1"/>
  <c r="P206" i="7"/>
  <c r="I37" i="7" s="1"/>
  <c r="BI206" i="7"/>
  <c r="X37" i="7" s="1"/>
  <c r="J203" i="7"/>
  <c r="G34" i="7" s="1"/>
  <c r="BR203" i="7"/>
  <c r="AA34" i="7" s="1"/>
  <c r="BX203" i="7"/>
  <c r="AC34" i="7" s="1"/>
  <c r="AZ203" i="7"/>
  <c r="U34" i="7" s="1"/>
  <c r="BF203" i="7"/>
  <c r="W34" i="7" s="1"/>
  <c r="M203" i="7"/>
  <c r="H34" i="7" s="1"/>
  <c r="BL203" i="7"/>
  <c r="Y34" i="7" s="1"/>
  <c r="AE203" i="7"/>
  <c r="N34" i="7" s="1"/>
  <c r="S203" i="7"/>
  <c r="J34" i="7" s="1"/>
  <c r="P203" i="7"/>
  <c r="I34" i="7" s="1"/>
  <c r="CD203" i="7"/>
  <c r="AE34" i="7" s="1"/>
  <c r="V203" i="7"/>
  <c r="K34" i="7" s="1"/>
  <c r="CG203" i="7"/>
  <c r="AF34" i="7" s="1"/>
  <c r="Y203" i="7"/>
  <c r="L34" i="7" s="1"/>
  <c r="AH203" i="7"/>
  <c r="O34" i="7" s="1"/>
  <c r="AK203" i="7"/>
  <c r="P34" i="7" s="1"/>
  <c r="AW203" i="7"/>
  <c r="T34" i="7" s="1"/>
  <c r="AB203" i="7"/>
  <c r="M34" i="7" s="1"/>
  <c r="BI203" i="7"/>
  <c r="X34" i="7" s="1"/>
  <c r="BU203" i="7"/>
  <c r="AB34" i="7" s="1"/>
  <c r="CA203" i="7"/>
  <c r="AD34" i="7" s="1"/>
  <c r="AN203" i="7"/>
  <c r="Q34" i="7" s="1"/>
  <c r="BO203" i="7"/>
  <c r="Z34" i="7" s="1"/>
  <c r="AQ203" i="7"/>
  <c r="R34" i="7" s="1"/>
  <c r="AT203" i="7"/>
  <c r="S34" i="7" s="1"/>
  <c r="BC203" i="7"/>
  <c r="V34" i="7" s="1"/>
  <c r="J204" i="7"/>
  <c r="G35" i="7" s="1"/>
  <c r="BL204" i="7"/>
  <c r="Y35" i="7" s="1"/>
  <c r="BR204" i="7"/>
  <c r="AA35" i="7" s="1"/>
  <c r="BX204" i="7"/>
  <c r="AC35" i="7" s="1"/>
  <c r="AZ204" i="7"/>
  <c r="U35" i="7" s="1"/>
  <c r="BF204" i="7"/>
  <c r="W35" i="7" s="1"/>
  <c r="BO204" i="7"/>
  <c r="Z35" i="7" s="1"/>
  <c r="AN204" i="7"/>
  <c r="Q35" i="7" s="1"/>
  <c r="BI204" i="7"/>
  <c r="X35" i="7" s="1"/>
  <c r="AQ204" i="7"/>
  <c r="R35" i="7" s="1"/>
  <c r="AT204" i="7"/>
  <c r="S35" i="7" s="1"/>
  <c r="AW204" i="7"/>
  <c r="T35" i="7" s="1"/>
  <c r="CD204" i="7"/>
  <c r="AE35" i="7" s="1"/>
  <c r="S204" i="7"/>
  <c r="J35" i="7" s="1"/>
  <c r="Y204" i="7"/>
  <c r="L35" i="7" s="1"/>
  <c r="AH204" i="7"/>
  <c r="O35" i="7" s="1"/>
  <c r="BU204" i="7"/>
  <c r="AB35" i="7" s="1"/>
  <c r="P204" i="7"/>
  <c r="I35" i="7" s="1"/>
  <c r="AB204" i="7"/>
  <c r="M35" i="7" s="1"/>
  <c r="CG204" i="7"/>
  <c r="AF35" i="7" s="1"/>
  <c r="AE204" i="7"/>
  <c r="N35" i="7" s="1"/>
  <c r="AK204" i="7"/>
  <c r="P35" i="7" s="1"/>
  <c r="V204" i="7"/>
  <c r="K35" i="7" s="1"/>
  <c r="M204" i="7"/>
  <c r="H35" i="7" s="1"/>
  <c r="BC204" i="7"/>
  <c r="V35" i="7" s="1"/>
  <c r="CA204" i="7"/>
  <c r="AD35" i="7" s="1"/>
  <c r="CA201" i="7"/>
  <c r="BR201" i="7"/>
  <c r="AE201" i="7"/>
  <c r="N32" i="7" s="1"/>
  <c r="BF201" i="7"/>
  <c r="W32" i="7" s="1"/>
  <c r="BC201" i="7"/>
  <c r="V32" i="7" s="1"/>
  <c r="M201" i="7"/>
  <c r="H32" i="7" s="1"/>
  <c r="AW201" i="7"/>
  <c r="T32" i="7" s="1"/>
  <c r="V201" i="7"/>
  <c r="K32" i="7" s="1"/>
  <c r="S201" i="7"/>
  <c r="J32" i="7" s="1"/>
  <c r="AZ201" i="7"/>
  <c r="U32" i="7" s="1"/>
  <c r="AH201" i="7"/>
  <c r="AB201" i="7"/>
  <c r="M32" i="7" s="1"/>
  <c r="CD201" i="7"/>
  <c r="AE32" i="7" s="1"/>
  <c r="BU201" i="7"/>
  <c r="AB32" i="7" s="1"/>
  <c r="CG201" i="7"/>
  <c r="AF32" i="7" s="1"/>
  <c r="BL201" i="7"/>
  <c r="Y32" i="7" s="1"/>
  <c r="AK201" i="7"/>
  <c r="P32" i="7" s="1"/>
  <c r="Y201" i="7"/>
  <c r="L32" i="7" s="1"/>
  <c r="AQ201" i="7"/>
  <c r="R32" i="7" s="1"/>
  <c r="BO201" i="7"/>
  <c r="Z32" i="7" s="1"/>
  <c r="BX201" i="7"/>
  <c r="AC32" i="7" s="1"/>
  <c r="AN201" i="7"/>
  <c r="Q32" i="7" s="1"/>
  <c r="AT201" i="7"/>
  <c r="S32" i="7" s="1"/>
  <c r="BI201" i="7"/>
  <c r="X32" i="7" s="1"/>
  <c r="P201" i="7"/>
  <c r="I32" i="7" s="1"/>
  <c r="Y200" i="7"/>
  <c r="L31" i="7" s="1"/>
  <c r="BX200" i="7"/>
  <c r="AC31" i="7" s="1"/>
  <c r="AQ200" i="7"/>
  <c r="R31" i="7" s="1"/>
  <c r="BI200" i="7"/>
  <c r="X31" i="7" s="1"/>
  <c r="AH200" i="7"/>
  <c r="O31" i="7" s="1"/>
  <c r="CD200" i="7"/>
  <c r="AE31" i="7" s="1"/>
  <c r="AW200" i="7"/>
  <c r="T31" i="7" s="1"/>
  <c r="BC200" i="7"/>
  <c r="V31" i="7" s="1"/>
  <c r="P200" i="7"/>
  <c r="I31" i="7" s="1"/>
  <c r="BU200" i="7"/>
  <c r="AB31" i="7" s="1"/>
  <c r="AB200" i="7"/>
  <c r="M31" i="7" s="1"/>
  <c r="BO200" i="7"/>
  <c r="Z31" i="7" s="1"/>
  <c r="M200" i="7"/>
  <c r="H31" i="7" s="1"/>
  <c r="BF200" i="7"/>
  <c r="W31" i="7" s="1"/>
  <c r="CG200" i="7"/>
  <c r="AF31" i="7" s="1"/>
  <c r="AZ200" i="7"/>
  <c r="U31" i="7" s="1"/>
  <c r="AE200" i="7"/>
  <c r="N31" i="7" s="1"/>
  <c r="V200" i="7"/>
  <c r="K31" i="7" s="1"/>
  <c r="AT200" i="7"/>
  <c r="S31" i="7" s="1"/>
  <c r="S200" i="7"/>
  <c r="J31" i="7" s="1"/>
  <c r="AN200" i="7"/>
  <c r="Q31" i="7" s="1"/>
  <c r="J200" i="7"/>
  <c r="G31" i="7" s="1"/>
  <c r="CA200" i="7"/>
  <c r="AD31" i="7" s="1"/>
  <c r="AK200" i="7"/>
  <c r="P31" i="7" s="1"/>
  <c r="BL200" i="7"/>
  <c r="Y31" i="7" s="1"/>
  <c r="BR200" i="7"/>
  <c r="AA31" i="7" s="1"/>
  <c r="AZ192" i="7"/>
  <c r="U23" i="7" s="1"/>
  <c r="Y192" i="7"/>
  <c r="L23" i="7" s="1"/>
  <c r="BF192" i="7"/>
  <c r="W23" i="7" s="1"/>
  <c r="M192" i="7"/>
  <c r="H23" i="7" s="1"/>
  <c r="BC192" i="7"/>
  <c r="V23" i="7" s="1"/>
  <c r="V192" i="7"/>
  <c r="K23" i="7" s="1"/>
  <c r="BL192" i="7"/>
  <c r="Y23" i="7" s="1"/>
  <c r="BO192" i="7"/>
  <c r="Z23" i="7" s="1"/>
  <c r="AE192" i="7"/>
  <c r="N23" i="7" s="1"/>
  <c r="AQ192" i="7"/>
  <c r="R23" i="7" s="1"/>
  <c r="J192" i="7"/>
  <c r="G23" i="7" s="1"/>
  <c r="S192" i="7"/>
  <c r="J23" i="7" s="1"/>
  <c r="BR192" i="7"/>
  <c r="AA23" i="7" s="1"/>
  <c r="BU192" i="7"/>
  <c r="AB23" i="7" s="1"/>
  <c r="BX192" i="7"/>
  <c r="AC23" i="7" s="1"/>
  <c r="BI192" i="7"/>
  <c r="X23" i="7" s="1"/>
  <c r="CD192" i="7"/>
  <c r="AE23" i="7" s="1"/>
  <c r="AW192" i="7"/>
  <c r="T23" i="7" s="1"/>
  <c r="AB192" i="7"/>
  <c r="M23" i="7" s="1"/>
  <c r="CA192" i="7"/>
  <c r="AD23" i="7" s="1"/>
  <c r="CG192" i="7"/>
  <c r="AF23" i="7" s="1"/>
  <c r="AK192" i="7"/>
  <c r="P23" i="7" s="1"/>
  <c r="P192" i="7"/>
  <c r="I23" i="7" s="1"/>
  <c r="AT192" i="7"/>
  <c r="S23" i="7" s="1"/>
  <c r="AN192" i="7"/>
  <c r="Q23" i="7" s="1"/>
  <c r="AH192" i="7"/>
  <c r="O23" i="7" s="1"/>
  <c r="V198" i="7"/>
  <c r="K29" i="7" s="1"/>
  <c r="CG198" i="7"/>
  <c r="AF29" i="7" s="1"/>
  <c r="BX198" i="7"/>
  <c r="AC29" i="7" s="1"/>
  <c r="AE198" i="7"/>
  <c r="N29" i="7" s="1"/>
  <c r="AT198" i="7"/>
  <c r="S29" i="7" s="1"/>
  <c r="BC198" i="7"/>
  <c r="V29" i="7" s="1"/>
  <c r="Y198" i="7"/>
  <c r="L29" i="7" s="1"/>
  <c r="BF198" i="7"/>
  <c r="W29" i="7" s="1"/>
  <c r="BU198" i="7"/>
  <c r="AB29" i="7" s="1"/>
  <c r="AK198" i="7"/>
  <c r="P29" i="7" s="1"/>
  <c r="CA198" i="7"/>
  <c r="AD29" i="7" s="1"/>
  <c r="J198" i="7"/>
  <c r="G29" i="7" s="1"/>
  <c r="BO198" i="7"/>
  <c r="Z29" i="7" s="1"/>
  <c r="BI198" i="7"/>
  <c r="X29" i="7" s="1"/>
  <c r="AQ198" i="7"/>
  <c r="R29" i="7" s="1"/>
  <c r="BR198" i="7"/>
  <c r="AA29" i="7" s="1"/>
  <c r="AN198" i="7"/>
  <c r="Q29" i="7" s="1"/>
  <c r="AH198" i="7"/>
  <c r="O29" i="7" s="1"/>
  <c r="P198" i="7"/>
  <c r="I29" i="7" s="1"/>
  <c r="M198" i="7"/>
  <c r="H29" i="7" s="1"/>
  <c r="AB198" i="7"/>
  <c r="M29" i="7" s="1"/>
  <c r="CD198" i="7"/>
  <c r="AE29" i="7" s="1"/>
  <c r="S198" i="7"/>
  <c r="J29" i="7" s="1"/>
  <c r="BL198" i="7"/>
  <c r="Y29" i="7" s="1"/>
  <c r="AW198" i="7"/>
  <c r="T29" i="7" s="1"/>
  <c r="J188" i="7"/>
  <c r="G19" i="7" s="1"/>
  <c r="V188" i="7"/>
  <c r="K19" i="7" s="1"/>
  <c r="BI188" i="7"/>
  <c r="X19" i="7" s="1"/>
  <c r="AT188" i="7"/>
  <c r="S19" i="7" s="1"/>
  <c r="BL188" i="7"/>
  <c r="Y19" i="7" s="1"/>
  <c r="S188" i="7"/>
  <c r="J19" i="7" s="1"/>
  <c r="AQ188" i="7"/>
  <c r="R19" i="7" s="1"/>
  <c r="BR188" i="7"/>
  <c r="AA19" i="7" s="1"/>
  <c r="AH188" i="7"/>
  <c r="O19" i="7" s="1"/>
  <c r="BF188" i="7"/>
  <c r="W19" i="7" s="1"/>
  <c r="P188" i="7"/>
  <c r="I19" i="7" s="1"/>
  <c r="Y188" i="7"/>
  <c r="L19" i="7" s="1"/>
  <c r="BX188" i="7"/>
  <c r="AC19" i="7" s="1"/>
  <c r="AB188" i="7"/>
  <c r="M19" i="7" s="1"/>
  <c r="AE188" i="7"/>
  <c r="N19" i="7" s="1"/>
  <c r="AZ188" i="7"/>
  <c r="U19" i="7" s="1"/>
  <c r="CA188" i="7"/>
  <c r="AD19" i="7" s="1"/>
  <c r="BO188" i="7"/>
  <c r="Z19" i="7" s="1"/>
  <c r="BU188" i="7"/>
  <c r="AB19" i="7" s="1"/>
  <c r="AW188" i="7"/>
  <c r="T19" i="7" s="1"/>
  <c r="CD188" i="7"/>
  <c r="AE19" i="7" s="1"/>
  <c r="M188" i="7"/>
  <c r="H19" i="7" s="1"/>
  <c r="AK188" i="7"/>
  <c r="P19" i="7" s="1"/>
  <c r="BC188" i="7"/>
  <c r="V19" i="7" s="1"/>
  <c r="CG188" i="7"/>
  <c r="AF19" i="7" s="1"/>
  <c r="AN188" i="7"/>
  <c r="Q19" i="7" s="1"/>
  <c r="BX189" i="7"/>
  <c r="AC20" i="7" s="1"/>
  <c r="CA189" i="7"/>
  <c r="AD20" i="7" s="1"/>
  <c r="J189" i="7"/>
  <c r="G20" i="7" s="1"/>
  <c r="BU189" i="7"/>
  <c r="AB20" i="7" s="1"/>
  <c r="CD189" i="7"/>
  <c r="AE20" i="7" s="1"/>
  <c r="BO189" i="7"/>
  <c r="Z20" i="7" s="1"/>
  <c r="M189" i="7"/>
  <c r="H20" i="7" s="1"/>
  <c r="BI189" i="7"/>
  <c r="X20" i="7" s="1"/>
  <c r="P189" i="7"/>
  <c r="I20" i="7" s="1"/>
  <c r="BR189" i="7"/>
  <c r="AA20" i="7" s="1"/>
  <c r="V189" i="7"/>
  <c r="K20" i="7" s="1"/>
  <c r="AQ189" i="7"/>
  <c r="R20" i="7" s="1"/>
  <c r="AH189" i="7"/>
  <c r="O20" i="7" s="1"/>
  <c r="Y189" i="7"/>
  <c r="L20" i="7" s="1"/>
  <c r="CG189" i="7"/>
  <c r="AF20" i="7" s="1"/>
  <c r="BC189" i="7"/>
  <c r="V20" i="7" s="1"/>
  <c r="AB189" i="7"/>
  <c r="M20" i="7" s="1"/>
  <c r="AE189" i="7"/>
  <c r="N20" i="7" s="1"/>
  <c r="AZ189" i="7"/>
  <c r="U20" i="7" s="1"/>
  <c r="BL189" i="7"/>
  <c r="Y20" i="7" s="1"/>
  <c r="AK189" i="7"/>
  <c r="P20" i="7" s="1"/>
  <c r="AT189" i="7"/>
  <c r="S20" i="7" s="1"/>
  <c r="BF189" i="7"/>
  <c r="W20" i="7" s="1"/>
  <c r="S189" i="7"/>
  <c r="J20" i="7" s="1"/>
  <c r="AN189" i="7"/>
  <c r="Q20" i="7" s="1"/>
  <c r="AW189" i="7"/>
  <c r="T20" i="7" s="1"/>
  <c r="S186" i="7"/>
  <c r="J17" i="7" s="1"/>
  <c r="AN186" i="7"/>
  <c r="Q17" i="7" s="1"/>
  <c r="AT186" i="7"/>
  <c r="S17" i="7" s="1"/>
  <c r="BF186" i="7"/>
  <c r="W17" i="7" s="1"/>
  <c r="BL186" i="7"/>
  <c r="Y17" i="7" s="1"/>
  <c r="CG186" i="7"/>
  <c r="AF17" i="7" s="1"/>
  <c r="P186" i="7"/>
  <c r="I17" i="7" s="1"/>
  <c r="M186" i="7"/>
  <c r="H17" i="7" s="1"/>
  <c r="CA186" i="7"/>
  <c r="AD17" i="7" s="1"/>
  <c r="AK186" i="7"/>
  <c r="P17" i="7" s="1"/>
  <c r="AH186" i="7"/>
  <c r="O17" i="7" s="1"/>
  <c r="N17" i="7"/>
  <c r="AB186" i="7"/>
  <c r="M17" i="7" s="1"/>
  <c r="V186" i="7"/>
  <c r="K17" i="7" s="1"/>
  <c r="AQ186" i="7"/>
  <c r="R17" i="7" s="1"/>
  <c r="BC186" i="7"/>
  <c r="V17" i="7" s="1"/>
  <c r="BI186" i="7"/>
  <c r="X17" i="7" s="1"/>
  <c r="Z17" i="7"/>
  <c r="AW186" i="7"/>
  <c r="T17" i="7" s="1"/>
  <c r="BU186" i="7"/>
  <c r="AB17" i="7" s="1"/>
  <c r="Y186" i="7"/>
  <c r="L17" i="7" s="1"/>
  <c r="CD186" i="7"/>
  <c r="AE17" i="7" s="1"/>
  <c r="AA17" i="7"/>
  <c r="BX186" i="7"/>
  <c r="AC17" i="7" s="1"/>
  <c r="BT177" i="7"/>
  <c r="BH177" i="7"/>
  <c r="AV177" i="7"/>
  <c r="AJ177" i="7"/>
  <c r="X177" i="7"/>
  <c r="L177" i="7"/>
  <c r="CC177" i="7"/>
  <c r="BN177" i="7"/>
  <c r="BB177" i="7"/>
  <c r="AP177" i="7"/>
  <c r="AD177" i="7"/>
  <c r="R177" i="7"/>
  <c r="BK177" i="7"/>
  <c r="AY177" i="7"/>
  <c r="AM177" i="7"/>
  <c r="O177" i="7"/>
  <c r="BZ177" i="7"/>
  <c r="CF177" i="7"/>
  <c r="BQ177" i="7"/>
  <c r="BE177" i="7"/>
  <c r="AS177" i="7"/>
  <c r="AG177" i="7"/>
  <c r="U177" i="7"/>
  <c r="I177" i="7"/>
  <c r="BW177" i="7"/>
  <c r="AA177" i="7"/>
  <c r="AP176" i="7"/>
  <c r="O176" i="7"/>
  <c r="BB176" i="7"/>
  <c r="BK176" i="7"/>
  <c r="BN176" i="7"/>
  <c r="AS176" i="7"/>
  <c r="AM176" i="7"/>
  <c r="AY176" i="7"/>
  <c r="AY178" i="7" s="1"/>
  <c r="R176" i="7"/>
  <c r="E249" i="7"/>
  <c r="I249" i="7" s="1"/>
  <c r="BQ176" i="7"/>
  <c r="U176" i="7"/>
  <c r="CF176" i="7"/>
  <c r="AG176" i="7"/>
  <c r="AA176" i="7"/>
  <c r="AD176" i="7"/>
  <c r="CC176" i="7"/>
  <c r="I176" i="7"/>
  <c r="I178" i="7" s="1"/>
  <c r="BE176" i="7"/>
  <c r="BW176" i="7"/>
  <c r="L176" i="7"/>
  <c r="X176" i="7"/>
  <c r="AV176" i="7"/>
  <c r="BH176" i="7"/>
  <c r="BT176" i="7"/>
  <c r="AJ176" i="7"/>
  <c r="AJ178" i="7" s="1"/>
  <c r="E93" i="7"/>
  <c r="AW8" i="1"/>
  <c r="AT230" i="7" l="1"/>
  <c r="S61" i="7" s="1"/>
  <c r="V182" i="7"/>
  <c r="K13" i="7" s="1"/>
  <c r="AH182" i="7"/>
  <c r="O13" i="7" s="1"/>
  <c r="AB182" i="7"/>
  <c r="M13" i="7" s="1"/>
  <c r="J182" i="7"/>
  <c r="G13" i="7" s="1"/>
  <c r="BI182" i="7"/>
  <c r="X13" i="7" s="1"/>
  <c r="BO182" i="7"/>
  <c r="Z13" i="7" s="1"/>
  <c r="AT182" i="7"/>
  <c r="S13" i="7" s="1"/>
  <c r="CA182" i="7"/>
  <c r="AD13" i="7" s="1"/>
  <c r="CD182" i="7"/>
  <c r="AE13" i="7" s="1"/>
  <c r="BU182" i="7"/>
  <c r="AB13" i="7" s="1"/>
  <c r="P182" i="7"/>
  <c r="I13" i="7" s="1"/>
  <c r="Y182" i="7"/>
  <c r="L13" i="7" s="1"/>
  <c r="M182" i="7"/>
  <c r="H13" i="7" s="1"/>
  <c r="BL182" i="7"/>
  <c r="Y13" i="7" s="1"/>
  <c r="AQ216" i="7"/>
  <c r="R47" i="7" s="1"/>
  <c r="AZ216" i="7"/>
  <c r="U47" i="7" s="1"/>
  <c r="BX182" i="7"/>
  <c r="AC13" i="7" s="1"/>
  <c r="CG182" i="7"/>
  <c r="AF13" i="7" s="1"/>
  <c r="AW182" i="7"/>
  <c r="T13" i="7" s="1"/>
  <c r="AZ182" i="7"/>
  <c r="U13" i="7" s="1"/>
  <c r="BR182" i="7"/>
  <c r="AA13" i="7" s="1"/>
  <c r="AE182" i="7"/>
  <c r="N13" i="7" s="1"/>
  <c r="BO216" i="7"/>
  <c r="Z47" i="7" s="1"/>
  <c r="BC216" i="7"/>
  <c r="V47" i="7" s="1"/>
  <c r="AQ182" i="7"/>
  <c r="R13" i="7" s="1"/>
  <c r="AK182" i="7"/>
  <c r="P13" i="7" s="1"/>
  <c r="S182" i="7"/>
  <c r="J13" i="7" s="1"/>
  <c r="BC182" i="7"/>
  <c r="V13" i="7" s="1"/>
  <c r="AN182" i="7"/>
  <c r="Q13" i="7" s="1"/>
  <c r="BI216" i="7"/>
  <c r="X47" i="7" s="1"/>
  <c r="AW216" i="7"/>
  <c r="T47" i="7" s="1"/>
  <c r="BR216" i="7"/>
  <c r="AA47" i="7" s="1"/>
  <c r="P216" i="7"/>
  <c r="I47" i="7" s="1"/>
  <c r="M216" i="7"/>
  <c r="H47" i="7" s="1"/>
  <c r="CD216" i="7"/>
  <c r="AE47" i="7" s="1"/>
  <c r="AB216" i="7"/>
  <c r="M47" i="7" s="1"/>
  <c r="AT216" i="7"/>
  <c r="S47" i="7" s="1"/>
  <c r="BU216" i="7"/>
  <c r="AB47" i="7" s="1"/>
  <c r="BX216" i="7"/>
  <c r="AC47" i="7" s="1"/>
  <c r="Y216" i="7"/>
  <c r="L47" i="7" s="1"/>
  <c r="AE216" i="7"/>
  <c r="N47" i="7" s="1"/>
  <c r="AN216" i="7"/>
  <c r="Q47" i="7" s="1"/>
  <c r="CA216" i="7"/>
  <c r="AD47" i="7" s="1"/>
  <c r="V216" i="7"/>
  <c r="K47" i="7" s="1"/>
  <c r="S216" i="7"/>
  <c r="J47" i="7" s="1"/>
  <c r="BL216" i="7"/>
  <c r="Y47" i="7" s="1"/>
  <c r="J216" i="7"/>
  <c r="G47" i="7" s="1"/>
  <c r="BF216" i="7"/>
  <c r="W47" i="7" s="1"/>
  <c r="AK216" i="7"/>
  <c r="P47" i="7" s="1"/>
  <c r="AH216" i="7"/>
  <c r="O47" i="7" s="1"/>
  <c r="BF194" i="7"/>
  <c r="W25" i="7" s="1"/>
  <c r="M194" i="7"/>
  <c r="AZ184" i="7"/>
  <c r="U15" i="7" s="1"/>
  <c r="Y184" i="7"/>
  <c r="L15" i="7" s="1"/>
  <c r="CA223" i="7"/>
  <c r="AD54" i="7" s="1"/>
  <c r="AT199" i="7"/>
  <c r="S30" i="7" s="1"/>
  <c r="BR184" i="7"/>
  <c r="AA15" i="7" s="1"/>
  <c r="BO223" i="7"/>
  <c r="Z54" i="7" s="1"/>
  <c r="V184" i="7"/>
  <c r="K15" i="7" s="1"/>
  <c r="S184" i="7"/>
  <c r="J15" i="7" s="1"/>
  <c r="AN223" i="7"/>
  <c r="Q54" i="7" s="1"/>
  <c r="AB223" i="7"/>
  <c r="M54" i="7" s="1"/>
  <c r="BO184" i="7"/>
  <c r="Z15" i="7" s="1"/>
  <c r="Y223" i="7"/>
  <c r="L54" i="7" s="1"/>
  <c r="S223" i="7"/>
  <c r="J54" i="7" s="1"/>
  <c r="P185" i="7"/>
  <c r="I16" i="7" s="1"/>
  <c r="J185" i="7"/>
  <c r="G16" i="7" s="1"/>
  <c r="BO185" i="7"/>
  <c r="Z16" i="7" s="1"/>
  <c r="AE185" i="7"/>
  <c r="N16" i="7" s="1"/>
  <c r="CA185" i="7"/>
  <c r="AD16" i="7" s="1"/>
  <c r="AT185" i="7"/>
  <c r="S16" i="7" s="1"/>
  <c r="AB199" i="7"/>
  <c r="M30" i="7" s="1"/>
  <c r="BR213" i="7"/>
  <c r="AA44" i="7" s="1"/>
  <c r="AH230" i="7"/>
  <c r="O61" i="7" s="1"/>
  <c r="BC199" i="7"/>
  <c r="V30" i="7" s="1"/>
  <c r="Y213" i="7"/>
  <c r="L44" i="7" s="1"/>
  <c r="CG230" i="7"/>
  <c r="AF61" i="7" s="1"/>
  <c r="S213" i="7"/>
  <c r="J44" i="7" s="1"/>
  <c r="BU230" i="7"/>
  <c r="AB61" i="7" s="1"/>
  <c r="AQ213" i="7"/>
  <c r="R44" i="7" s="1"/>
  <c r="BF230" i="7"/>
  <c r="W61" i="7" s="1"/>
  <c r="Y230" i="7"/>
  <c r="L61" i="7" s="1"/>
  <c r="BI230" i="7"/>
  <c r="X61" i="7" s="1"/>
  <c r="Y199" i="7"/>
  <c r="L30" i="7" s="1"/>
  <c r="AE199" i="7"/>
  <c r="N30" i="7" s="1"/>
  <c r="BU199" i="7"/>
  <c r="AB30" i="7" s="1"/>
  <c r="AZ213" i="7"/>
  <c r="U44" i="7" s="1"/>
  <c r="AK213" i="7"/>
  <c r="P44" i="7" s="1"/>
  <c r="AN213" i="7"/>
  <c r="Q44" i="7" s="1"/>
  <c r="AN230" i="7"/>
  <c r="Q61" i="7" s="1"/>
  <c r="BX230" i="7"/>
  <c r="AC61" i="7" s="1"/>
  <c r="BO230" i="7"/>
  <c r="Z61" i="7" s="1"/>
  <c r="BX199" i="7"/>
  <c r="AC30" i="7" s="1"/>
  <c r="CA199" i="7"/>
  <c r="S199" i="7"/>
  <c r="J30" i="7" s="1"/>
  <c r="CD213" i="7"/>
  <c r="AE44" i="7" s="1"/>
  <c r="M213" i="7"/>
  <c r="H44" i="7" s="1"/>
  <c r="AB185" i="7"/>
  <c r="M16" i="7" s="1"/>
  <c r="V185" i="7"/>
  <c r="K16" i="7" s="1"/>
  <c r="BI185" i="7"/>
  <c r="X16" i="7" s="1"/>
  <c r="BL185" i="7"/>
  <c r="Y16" i="7" s="1"/>
  <c r="AZ185" i="7"/>
  <c r="U16" i="7" s="1"/>
  <c r="CD185" i="7"/>
  <c r="AE16" i="7" s="1"/>
  <c r="BF185" i="7"/>
  <c r="W16" i="7" s="1"/>
  <c r="M199" i="7"/>
  <c r="H30" i="7" s="1"/>
  <c r="AH199" i="7"/>
  <c r="AW199" i="7"/>
  <c r="T30" i="7" s="1"/>
  <c r="J213" i="7"/>
  <c r="G44" i="7" s="1"/>
  <c r="CA213" i="7"/>
  <c r="AD44" i="7" s="1"/>
  <c r="V213" i="7"/>
  <c r="K44" i="7" s="1"/>
  <c r="V230" i="7"/>
  <c r="K61" i="7" s="1"/>
  <c r="BR230" i="7"/>
  <c r="AA61" i="7" s="1"/>
  <c r="AW230" i="7"/>
  <c r="T61" i="7" s="1"/>
  <c r="CG223" i="7"/>
  <c r="AF54" i="7" s="1"/>
  <c r="J184" i="7"/>
  <c r="G15" i="7" s="1"/>
  <c r="CG184" i="7"/>
  <c r="AF15" i="7" s="1"/>
  <c r="AE213" i="7"/>
  <c r="N44" i="7" s="1"/>
  <c r="BX213" i="7"/>
  <c r="AC44" i="7" s="1"/>
  <c r="BU213" i="7"/>
  <c r="AB44" i="7" s="1"/>
  <c r="BL213" i="7"/>
  <c r="Y44" i="7" s="1"/>
  <c r="AW213" i="7"/>
  <c r="T44" i="7" s="1"/>
  <c r="AH213" i="7"/>
  <c r="O44" i="7" s="1"/>
  <c r="BC213" i="7"/>
  <c r="V44" i="7" s="1"/>
  <c r="AE230" i="7"/>
  <c r="N61" i="7" s="1"/>
  <c r="AQ230" i="7"/>
  <c r="R61" i="7" s="1"/>
  <c r="P230" i="7"/>
  <c r="I61" i="7" s="1"/>
  <c r="M230" i="7"/>
  <c r="H61" i="7" s="1"/>
  <c r="CD230" i="7"/>
  <c r="AE61" i="7" s="1"/>
  <c r="AZ230" i="7"/>
  <c r="U61" i="7" s="1"/>
  <c r="AW223" i="7"/>
  <c r="T54" i="7" s="1"/>
  <c r="AT223" i="7"/>
  <c r="S54" i="7" s="1"/>
  <c r="BC223" i="7"/>
  <c r="V54" i="7" s="1"/>
  <c r="AE223" i="7"/>
  <c r="N54" i="7" s="1"/>
  <c r="AZ223" i="7"/>
  <c r="U54" i="7" s="1"/>
  <c r="M223" i="7"/>
  <c r="H54" i="7" s="1"/>
  <c r="CA184" i="7"/>
  <c r="AD15" i="7" s="1"/>
  <c r="AQ184" i="7"/>
  <c r="R15" i="7" s="1"/>
  <c r="BF184" i="7"/>
  <c r="W15" i="7" s="1"/>
  <c r="BI184" i="7"/>
  <c r="X15" i="7" s="1"/>
  <c r="AK223" i="7"/>
  <c r="P54" i="7" s="1"/>
  <c r="AQ223" i="7"/>
  <c r="R54" i="7" s="1"/>
  <c r="CD223" i="7"/>
  <c r="AE54" i="7" s="1"/>
  <c r="BX223" i="7"/>
  <c r="AC54" i="7" s="1"/>
  <c r="P223" i="7"/>
  <c r="I54" i="7" s="1"/>
  <c r="BL223" i="7"/>
  <c r="Y54" i="7" s="1"/>
  <c r="J223" i="7"/>
  <c r="G54" i="7" s="1"/>
  <c r="AK184" i="7"/>
  <c r="P15" i="7" s="1"/>
  <c r="AN184" i="7"/>
  <c r="Q15" i="7" s="1"/>
  <c r="P184" i="7"/>
  <c r="I15" i="7" s="1"/>
  <c r="BU184" i="7"/>
  <c r="AB15" i="7" s="1"/>
  <c r="BC184" i="7"/>
  <c r="V15" i="7" s="1"/>
  <c r="BX184" i="7"/>
  <c r="AC15" i="7" s="1"/>
  <c r="CD184" i="7"/>
  <c r="AE15" i="7" s="1"/>
  <c r="J199" i="7"/>
  <c r="G30" i="7" s="1"/>
  <c r="AQ199" i="7"/>
  <c r="R30" i="7" s="1"/>
  <c r="AZ199" i="7"/>
  <c r="U30" i="7" s="1"/>
  <c r="P199" i="7"/>
  <c r="I30" i="7" s="1"/>
  <c r="BI199" i="7"/>
  <c r="X30" i="7" s="1"/>
  <c r="BR199" i="7"/>
  <c r="BL199" i="7"/>
  <c r="Y30" i="7" s="1"/>
  <c r="AH184" i="7"/>
  <c r="O15" i="7" s="1"/>
  <c r="AT184" i="7"/>
  <c r="S15" i="7" s="1"/>
  <c r="AW184" i="7"/>
  <c r="T15" i="7" s="1"/>
  <c r="AE184" i="7"/>
  <c r="N15" i="7" s="1"/>
  <c r="BL184" i="7"/>
  <c r="Y15" i="7" s="1"/>
  <c r="AB184" i="7"/>
  <c r="M15" i="7" s="1"/>
  <c r="BF199" i="7"/>
  <c r="W30" i="7" s="1"/>
  <c r="AN199" i="7"/>
  <c r="Q30" i="7" s="1"/>
  <c r="CG199" i="7"/>
  <c r="AF30" i="7" s="1"/>
  <c r="CD199" i="7"/>
  <c r="AE30" i="7" s="1"/>
  <c r="BO199" i="7"/>
  <c r="Z30" i="7" s="1"/>
  <c r="V199" i="7"/>
  <c r="K30" i="7" s="1"/>
  <c r="BI213" i="7"/>
  <c r="X44" i="7" s="1"/>
  <c r="BF213" i="7"/>
  <c r="W44" i="7" s="1"/>
  <c r="P213" i="7"/>
  <c r="I44" i="7" s="1"/>
  <c r="BO213" i="7"/>
  <c r="Z44" i="7" s="1"/>
  <c r="AB213" i="7"/>
  <c r="M44" i="7" s="1"/>
  <c r="AT213" i="7"/>
  <c r="S44" i="7" s="1"/>
  <c r="AK230" i="7"/>
  <c r="P61" i="7" s="1"/>
  <c r="S230" i="7"/>
  <c r="J61" i="7" s="1"/>
  <c r="BC230" i="7"/>
  <c r="V61" i="7" s="1"/>
  <c r="BL230" i="7"/>
  <c r="Y61" i="7" s="1"/>
  <c r="CA230" i="7"/>
  <c r="AD61" i="7" s="1"/>
  <c r="AH223" i="7"/>
  <c r="O54" i="7" s="1"/>
  <c r="BU223" i="7"/>
  <c r="AB54" i="7" s="1"/>
  <c r="BR223" i="7"/>
  <c r="AA54" i="7" s="1"/>
  <c r="BI223" i="7"/>
  <c r="X54" i="7" s="1"/>
  <c r="BF223" i="7"/>
  <c r="W54" i="7" s="1"/>
  <c r="AH185" i="7"/>
  <c r="O16" i="7" s="1"/>
  <c r="AN185" i="7"/>
  <c r="Q16" i="7" s="1"/>
  <c r="AQ185" i="7"/>
  <c r="R16" i="7" s="1"/>
  <c r="S185" i="7"/>
  <c r="J16" i="7" s="1"/>
  <c r="BX185" i="7"/>
  <c r="AC16" i="7" s="1"/>
  <c r="M185" i="7"/>
  <c r="H16" i="7" s="1"/>
  <c r="BU185" i="7"/>
  <c r="AB16" i="7" s="1"/>
  <c r="CG185" i="7"/>
  <c r="AF16" i="7" s="1"/>
  <c r="BC185" i="7"/>
  <c r="V16" i="7" s="1"/>
  <c r="AW185" i="7"/>
  <c r="T16" i="7" s="1"/>
  <c r="Y185" i="7"/>
  <c r="L16" i="7" s="1"/>
  <c r="AK185" i="7"/>
  <c r="P16" i="7" s="1"/>
  <c r="CD207" i="7"/>
  <c r="AE38" i="7" s="1"/>
  <c r="AW207" i="7"/>
  <c r="T38" i="7" s="1"/>
  <c r="BL207" i="7"/>
  <c r="Y38" i="7" s="1"/>
  <c r="BF207" i="7"/>
  <c r="W38" i="7" s="1"/>
  <c r="BI207" i="7"/>
  <c r="X38" i="7" s="1"/>
  <c r="BX207" i="7"/>
  <c r="AC38" i="7" s="1"/>
  <c r="AB207" i="7"/>
  <c r="M38" i="7" s="1"/>
  <c r="AQ207" i="7"/>
  <c r="R38" i="7" s="1"/>
  <c r="AN207" i="7"/>
  <c r="Q38" i="7" s="1"/>
  <c r="M207" i="7"/>
  <c r="H38" i="7" s="1"/>
  <c r="AK207" i="7"/>
  <c r="P38" i="7" s="1"/>
  <c r="BC207" i="7"/>
  <c r="V38" i="7" s="1"/>
  <c r="AT207" i="7"/>
  <c r="S38" i="7" s="1"/>
  <c r="Y207" i="7"/>
  <c r="L38" i="7" s="1"/>
  <c r="S207" i="7"/>
  <c r="J38" i="7" s="1"/>
  <c r="P207" i="7"/>
  <c r="I38" i="7" s="1"/>
  <c r="AH207" i="7"/>
  <c r="O38" i="7" s="1"/>
  <c r="CG207" i="7"/>
  <c r="AF38" i="7" s="1"/>
  <c r="AE207" i="7"/>
  <c r="N38" i="7" s="1"/>
  <c r="V207" i="7"/>
  <c r="K38" i="7" s="1"/>
  <c r="J207" i="7"/>
  <c r="G38" i="7" s="1"/>
  <c r="BR207" i="7"/>
  <c r="AA38" i="7" s="1"/>
  <c r="BO207" i="7"/>
  <c r="Z38" i="7" s="1"/>
  <c r="AZ207" i="7"/>
  <c r="U38" i="7" s="1"/>
  <c r="CA207" i="7"/>
  <c r="AD38" i="7" s="1"/>
  <c r="F77" i="7"/>
  <c r="BZ178" i="7"/>
  <c r="CA178" i="7" s="1"/>
  <c r="R93" i="7"/>
  <c r="R95" i="7" s="1"/>
  <c r="F33" i="10"/>
  <c r="H33" i="10" s="1"/>
  <c r="P12" i="7"/>
  <c r="AZ181" i="7"/>
  <c r="U12" i="7" s="1"/>
  <c r="BR234" i="7"/>
  <c r="AA65" i="7" s="1"/>
  <c r="AK183" i="7"/>
  <c r="P14" i="7" s="1"/>
  <c r="CG183" i="7"/>
  <c r="AF14" i="7" s="1"/>
  <c r="J214" i="7"/>
  <c r="G45" i="7" s="1"/>
  <c r="J183" i="7"/>
  <c r="G14" i="7" s="1"/>
  <c r="BR214" i="7"/>
  <c r="AA45" i="7" s="1"/>
  <c r="V183" i="7"/>
  <c r="K14" i="7" s="1"/>
  <c r="AB183" i="7"/>
  <c r="M14" i="7" s="1"/>
  <c r="AW214" i="7"/>
  <c r="T45" i="7" s="1"/>
  <c r="BL183" i="7"/>
  <c r="Y14" i="7" s="1"/>
  <c r="BC183" i="7"/>
  <c r="V14" i="7" s="1"/>
  <c r="CD214" i="7"/>
  <c r="AE45" i="7" s="1"/>
  <c r="AH183" i="7"/>
  <c r="O14" i="7" s="1"/>
  <c r="CD183" i="7"/>
  <c r="AE14" i="7" s="1"/>
  <c r="AN214" i="7"/>
  <c r="Q45" i="7" s="1"/>
  <c r="AQ214" i="7"/>
  <c r="R45" i="7" s="1"/>
  <c r="CA183" i="7"/>
  <c r="AD14" i="7" s="1"/>
  <c r="BU183" i="7"/>
  <c r="AB14" i="7" s="1"/>
  <c r="AN183" i="7"/>
  <c r="Q14" i="7" s="1"/>
  <c r="AE183" i="7"/>
  <c r="N14" i="7" s="1"/>
  <c r="M214" i="7"/>
  <c r="H45" i="7" s="1"/>
  <c r="BC214" i="7"/>
  <c r="V45" i="7" s="1"/>
  <c r="AB214" i="7"/>
  <c r="M45" i="7" s="1"/>
  <c r="BO214" i="7"/>
  <c r="Z45" i="7" s="1"/>
  <c r="BO183" i="7"/>
  <c r="Z14" i="7" s="1"/>
  <c r="S183" i="7"/>
  <c r="J14" i="7" s="1"/>
  <c r="BI183" i="7"/>
  <c r="X14" i="7" s="1"/>
  <c r="M183" i="7"/>
  <c r="H14" i="7" s="1"/>
  <c r="AQ183" i="7"/>
  <c r="R14" i="7" s="1"/>
  <c r="Y214" i="7"/>
  <c r="L45" i="7" s="1"/>
  <c r="CG214" i="7"/>
  <c r="AF45" i="7" s="1"/>
  <c r="BF214" i="7"/>
  <c r="W45" i="7" s="1"/>
  <c r="BU214" i="7"/>
  <c r="AB45" i="7" s="1"/>
  <c r="Y235" i="7"/>
  <c r="L66" i="7" s="1"/>
  <c r="BX229" i="7"/>
  <c r="AC60" i="7" s="1"/>
  <c r="BR229" i="7"/>
  <c r="AA60" i="7" s="1"/>
  <c r="BR183" i="7"/>
  <c r="AA14" i="7" s="1"/>
  <c r="AW183" i="7"/>
  <c r="T14" i="7" s="1"/>
  <c r="BX183" i="7"/>
  <c r="AC14" i="7" s="1"/>
  <c r="P183" i="7"/>
  <c r="I14" i="7" s="1"/>
  <c r="BF183" i="7"/>
  <c r="W14" i="7" s="1"/>
  <c r="AZ183" i="7"/>
  <c r="U14" i="7" s="1"/>
  <c r="AT183" i="7"/>
  <c r="S14" i="7" s="1"/>
  <c r="BX214" i="7"/>
  <c r="AC45" i="7" s="1"/>
  <c r="S214" i="7"/>
  <c r="J45" i="7" s="1"/>
  <c r="AE214" i="7"/>
  <c r="N45" i="7" s="1"/>
  <c r="P214" i="7"/>
  <c r="I45" i="7" s="1"/>
  <c r="BL214" i="7"/>
  <c r="Y45" i="7" s="1"/>
  <c r="AZ214" i="7"/>
  <c r="U45" i="7" s="1"/>
  <c r="AK214" i="7"/>
  <c r="P45" i="7" s="1"/>
  <c r="AH214" i="7"/>
  <c r="O45" i="7" s="1"/>
  <c r="AT214" i="7"/>
  <c r="S45" i="7" s="1"/>
  <c r="V214" i="7"/>
  <c r="K45" i="7" s="1"/>
  <c r="CA214" i="7"/>
  <c r="AD45" i="7" s="1"/>
  <c r="M229" i="7"/>
  <c r="H60" i="7" s="1"/>
  <c r="BU187" i="7"/>
  <c r="AB18" i="7" s="1"/>
  <c r="Y190" i="7"/>
  <c r="L21" i="7" s="1"/>
  <c r="AN190" i="7"/>
  <c r="Q21" i="7" s="1"/>
  <c r="P190" i="7"/>
  <c r="I21" i="7" s="1"/>
  <c r="BC218" i="7"/>
  <c r="V49" i="7" s="1"/>
  <c r="BF215" i="7"/>
  <c r="W46" i="7" s="1"/>
  <c r="BL235" i="7"/>
  <c r="Y66" i="7" s="1"/>
  <c r="CD218" i="7"/>
  <c r="AE49" i="7" s="1"/>
  <c r="Y218" i="7"/>
  <c r="L49" i="7" s="1"/>
  <c r="BX218" i="7"/>
  <c r="AC49" i="7" s="1"/>
  <c r="BF218" i="7"/>
  <c r="W49" i="7" s="1"/>
  <c r="P218" i="7"/>
  <c r="I49" i="7" s="1"/>
  <c r="AH218" i="7"/>
  <c r="O49" i="7" s="1"/>
  <c r="BL218" i="7"/>
  <c r="Y49" i="7" s="1"/>
  <c r="AN218" i="7"/>
  <c r="Q49" i="7" s="1"/>
  <c r="J218" i="7"/>
  <c r="G49" i="7" s="1"/>
  <c r="BU218" i="7"/>
  <c r="AB49" i="7" s="1"/>
  <c r="M218" i="7"/>
  <c r="H49" i="7" s="1"/>
  <c r="BR218" i="7"/>
  <c r="AA49" i="7" s="1"/>
  <c r="BI218" i="7"/>
  <c r="X49" i="7" s="1"/>
  <c r="AT218" i="7"/>
  <c r="S49" i="7" s="1"/>
  <c r="AB218" i="7"/>
  <c r="M49" i="7" s="1"/>
  <c r="AW218" i="7"/>
  <c r="T49" i="7" s="1"/>
  <c r="CA218" i="7"/>
  <c r="AD49" i="7" s="1"/>
  <c r="BO218" i="7"/>
  <c r="Z49" i="7" s="1"/>
  <c r="BX234" i="7"/>
  <c r="AC65" i="7" s="1"/>
  <c r="S218" i="7"/>
  <c r="J49" i="7" s="1"/>
  <c r="V218" i="7"/>
  <c r="K49" i="7" s="1"/>
  <c r="AZ218" i="7"/>
  <c r="U49" i="7" s="1"/>
  <c r="AQ218" i="7"/>
  <c r="R49" i="7" s="1"/>
  <c r="AE218" i="7"/>
  <c r="N49" i="7" s="1"/>
  <c r="AK218" i="7"/>
  <c r="P49" i="7" s="1"/>
  <c r="S229" i="7"/>
  <c r="J60" i="7" s="1"/>
  <c r="J178" i="7"/>
  <c r="AK178" i="7"/>
  <c r="BI187" i="7"/>
  <c r="X18" i="7" s="1"/>
  <c r="BO211" i="7"/>
  <c r="Z42" i="7" s="1"/>
  <c r="BL187" i="7"/>
  <c r="Y18" i="7" s="1"/>
  <c r="AW211" i="7"/>
  <c r="T42" i="7" s="1"/>
  <c r="AE208" i="7"/>
  <c r="N39" i="7" s="1"/>
  <c r="AB211" i="7"/>
  <c r="M42" i="7" s="1"/>
  <c r="BL208" i="7"/>
  <c r="Y39" i="7" s="1"/>
  <c r="BO235" i="7"/>
  <c r="Z66" i="7" s="1"/>
  <c r="AZ235" i="7"/>
  <c r="U66" i="7" s="1"/>
  <c r="CD234" i="7"/>
  <c r="AE65" i="7" s="1"/>
  <c r="AK235" i="7"/>
  <c r="P66" i="7" s="1"/>
  <c r="AW235" i="7"/>
  <c r="T66" i="7" s="1"/>
  <c r="Y234" i="7"/>
  <c r="L65" i="7" s="1"/>
  <c r="BR211" i="7"/>
  <c r="AA42" i="7" s="1"/>
  <c r="P235" i="7"/>
  <c r="I66" i="7" s="1"/>
  <c r="BC235" i="7"/>
  <c r="V66" i="7" s="1"/>
  <c r="S235" i="7"/>
  <c r="J66" i="7" s="1"/>
  <c r="AQ234" i="7"/>
  <c r="R65" i="7" s="1"/>
  <c r="AK234" i="7"/>
  <c r="P65" i="7" s="1"/>
  <c r="BX187" i="7"/>
  <c r="AC18" i="7" s="1"/>
  <c r="AZ187" i="7"/>
  <c r="U18" i="7" s="1"/>
  <c r="CA211" i="7"/>
  <c r="AD42" i="7" s="1"/>
  <c r="BX211" i="7"/>
  <c r="AC42" i="7" s="1"/>
  <c r="P211" i="7"/>
  <c r="I42" i="7" s="1"/>
  <c r="AK211" i="7"/>
  <c r="P42" i="7" s="1"/>
  <c r="AT211" i="7"/>
  <c r="S42" i="7" s="1"/>
  <c r="AZ208" i="7"/>
  <c r="U39" i="7" s="1"/>
  <c r="AN229" i="7"/>
  <c r="Q60" i="7" s="1"/>
  <c r="BC229" i="7"/>
  <c r="V60" i="7" s="1"/>
  <c r="AK229" i="7"/>
  <c r="P60" i="7" s="1"/>
  <c r="BL229" i="7"/>
  <c r="Y60" i="7" s="1"/>
  <c r="BC211" i="7"/>
  <c r="V42" i="7" s="1"/>
  <c r="BL211" i="7"/>
  <c r="Y42" i="7" s="1"/>
  <c r="CG211" i="7"/>
  <c r="AF42" i="7" s="1"/>
  <c r="M211" i="7"/>
  <c r="H42" i="7" s="1"/>
  <c r="AH211" i="7"/>
  <c r="O42" i="7" s="1"/>
  <c r="AB208" i="7"/>
  <c r="M39" i="7" s="1"/>
  <c r="BU229" i="7"/>
  <c r="AB60" i="7" s="1"/>
  <c r="P229" i="7"/>
  <c r="I60" i="7" s="1"/>
  <c r="AE229" i="7"/>
  <c r="N60" i="7" s="1"/>
  <c r="CA187" i="7"/>
  <c r="AD18" i="7" s="1"/>
  <c r="AK187" i="7"/>
  <c r="P18" i="7" s="1"/>
  <c r="P187" i="7"/>
  <c r="I18" i="7" s="1"/>
  <c r="BC187" i="7"/>
  <c r="V18" i="7" s="1"/>
  <c r="AQ211" i="7"/>
  <c r="R42" i="7" s="1"/>
  <c r="AZ211" i="7"/>
  <c r="U42" i="7" s="1"/>
  <c r="BI211" i="7"/>
  <c r="X42" i="7" s="1"/>
  <c r="CD211" i="7"/>
  <c r="AE42" i="7" s="1"/>
  <c r="V211" i="7"/>
  <c r="K42" i="7" s="1"/>
  <c r="V208" i="7"/>
  <c r="K39" i="7" s="1"/>
  <c r="AH229" i="7"/>
  <c r="O60" i="7" s="1"/>
  <c r="AT229" i="7"/>
  <c r="S60" i="7" s="1"/>
  <c r="AZ229" i="7"/>
  <c r="U60" i="7" s="1"/>
  <c r="AZ190" i="7"/>
  <c r="U21" i="7" s="1"/>
  <c r="J190" i="7"/>
  <c r="G21" i="7" s="1"/>
  <c r="V190" i="7"/>
  <c r="K21" i="7" s="1"/>
  <c r="O12" i="7"/>
  <c r="CA190" i="7"/>
  <c r="AD21" i="7" s="1"/>
  <c r="AW190" i="7"/>
  <c r="T21" i="7" s="1"/>
  <c r="S190" i="7"/>
  <c r="J21" i="7" s="1"/>
  <c r="CG190" i="7"/>
  <c r="AF21" i="7" s="1"/>
  <c r="BU194" i="7"/>
  <c r="AN225" i="7"/>
  <c r="Q56" i="7" s="1"/>
  <c r="V12" i="7"/>
  <c r="BF190" i="7"/>
  <c r="W21" i="7" s="1"/>
  <c r="BI190" i="7"/>
  <c r="X21" i="7" s="1"/>
  <c r="CD190" i="7"/>
  <c r="AE21" i="7" s="1"/>
  <c r="AN210" i="7"/>
  <c r="Q41" i="7" s="1"/>
  <c r="M191" i="7"/>
  <c r="H22" i="7" s="1"/>
  <c r="AW187" i="7"/>
  <c r="T18" i="7" s="1"/>
  <c r="AE187" i="7"/>
  <c r="N18" i="7" s="1"/>
  <c r="AQ187" i="7"/>
  <c r="R18" i="7" s="1"/>
  <c r="AB194" i="7"/>
  <c r="CA235" i="7"/>
  <c r="AD66" i="7" s="1"/>
  <c r="BX235" i="7"/>
  <c r="AC66" i="7" s="1"/>
  <c r="AH235" i="7"/>
  <c r="O66" i="7" s="1"/>
  <c r="BI235" i="7"/>
  <c r="X66" i="7" s="1"/>
  <c r="AN235" i="7"/>
  <c r="Q66" i="7" s="1"/>
  <c r="Y229" i="7"/>
  <c r="L60" i="7" s="1"/>
  <c r="BF229" i="7"/>
  <c r="W60" i="7" s="1"/>
  <c r="CD229" i="7"/>
  <c r="AE60" i="7" s="1"/>
  <c r="BO229" i="7"/>
  <c r="Z60" i="7" s="1"/>
  <c r="V229" i="7"/>
  <c r="K60" i="7" s="1"/>
  <c r="CG229" i="7"/>
  <c r="AF60" i="7" s="1"/>
  <c r="J235" i="7"/>
  <c r="G66" i="7" s="1"/>
  <c r="AE234" i="7"/>
  <c r="N65" i="7" s="1"/>
  <c r="BU234" i="7"/>
  <c r="AB65" i="7" s="1"/>
  <c r="AB234" i="7"/>
  <c r="M65" i="7" s="1"/>
  <c r="AT234" i="7"/>
  <c r="S65" i="7" s="1"/>
  <c r="AZ234" i="7"/>
  <c r="U65" i="7" s="1"/>
  <c r="AH234" i="7"/>
  <c r="O65" i="7" s="1"/>
  <c r="M234" i="7"/>
  <c r="H65" i="7" s="1"/>
  <c r="AQ191" i="7"/>
  <c r="R22" i="7" s="1"/>
  <c r="BU210" i="7"/>
  <c r="AB41" i="7" s="1"/>
  <c r="AQ225" i="7"/>
  <c r="R56" i="7" s="1"/>
  <c r="BF235" i="7"/>
  <c r="W66" i="7" s="1"/>
  <c r="AB235" i="7"/>
  <c r="M66" i="7" s="1"/>
  <c r="BU235" i="7"/>
  <c r="AB66" i="7" s="1"/>
  <c r="AE235" i="7"/>
  <c r="N66" i="7" s="1"/>
  <c r="M235" i="7"/>
  <c r="H66" i="7" s="1"/>
  <c r="BI229" i="7"/>
  <c r="X60" i="7" s="1"/>
  <c r="CA229" i="7"/>
  <c r="AD60" i="7" s="1"/>
  <c r="AB229" i="7"/>
  <c r="M60" i="7" s="1"/>
  <c r="J229" i="7"/>
  <c r="G60" i="7" s="1"/>
  <c r="AQ229" i="7"/>
  <c r="R60" i="7" s="1"/>
  <c r="CA234" i="7"/>
  <c r="AD65" i="7" s="1"/>
  <c r="BI234" i="7"/>
  <c r="X65" i="7" s="1"/>
  <c r="AW234" i="7"/>
  <c r="T65" i="7" s="1"/>
  <c r="S234" i="7"/>
  <c r="J65" i="7" s="1"/>
  <c r="V234" i="7"/>
  <c r="K65" i="7" s="1"/>
  <c r="P234" i="7"/>
  <c r="I65" i="7" s="1"/>
  <c r="BF234" i="7"/>
  <c r="W65" i="7" s="1"/>
  <c r="BU225" i="7"/>
  <c r="AB56" i="7" s="1"/>
  <c r="BO234" i="7"/>
  <c r="Z65" i="7" s="1"/>
  <c r="J234" i="7"/>
  <c r="G65" i="7" s="1"/>
  <c r="AN234" i="7"/>
  <c r="Q65" i="7" s="1"/>
  <c r="BL234" i="7"/>
  <c r="Y65" i="7" s="1"/>
  <c r="BC234" i="7"/>
  <c r="V65" i="7" s="1"/>
  <c r="Y12" i="7"/>
  <c r="T12" i="7"/>
  <c r="AQ202" i="7"/>
  <c r="R33" i="7" s="1"/>
  <c r="AE12" i="7"/>
  <c r="L12" i="7"/>
  <c r="J12" i="7"/>
  <c r="Z12" i="7"/>
  <c r="X12" i="7"/>
  <c r="W12" i="7"/>
  <c r="AB12" i="7"/>
  <c r="CA202" i="7"/>
  <c r="AD33" i="7" s="1"/>
  <c r="AC12" i="7"/>
  <c r="R12" i="7"/>
  <c r="K12" i="7"/>
  <c r="AF12" i="7"/>
  <c r="AA12" i="7"/>
  <c r="S12" i="7"/>
  <c r="V202" i="7"/>
  <c r="K33" i="7" s="1"/>
  <c r="AD12" i="7"/>
  <c r="Q12" i="7"/>
  <c r="I12" i="7"/>
  <c r="N12" i="7"/>
  <c r="M12" i="7"/>
  <c r="H12" i="7"/>
  <c r="G12" i="7"/>
  <c r="AW202" i="7"/>
  <c r="T33" i="7" s="1"/>
  <c r="AN197" i="7"/>
  <c r="Q28" i="7" s="1"/>
  <c r="BR202" i="7"/>
  <c r="AA33" i="7" s="1"/>
  <c r="BF202" i="7"/>
  <c r="W33" i="7" s="1"/>
  <c r="BC202" i="7"/>
  <c r="V33" i="7" s="1"/>
  <c r="CD202" i="7"/>
  <c r="AE33" i="7" s="1"/>
  <c r="BL202" i="7"/>
  <c r="Y33" i="7" s="1"/>
  <c r="AE202" i="7"/>
  <c r="N33" i="7" s="1"/>
  <c r="AW233" i="7"/>
  <c r="T64" i="7" s="1"/>
  <c r="P202" i="7"/>
  <c r="I33" i="7" s="1"/>
  <c r="AN202" i="7"/>
  <c r="Q33" i="7" s="1"/>
  <c r="Y202" i="7"/>
  <c r="L33" i="7" s="1"/>
  <c r="BO196" i="7"/>
  <c r="Z27" i="7" s="1"/>
  <c r="AT233" i="7"/>
  <c r="S64" i="7" s="1"/>
  <c r="P233" i="7"/>
  <c r="I64" i="7" s="1"/>
  <c r="CG191" i="7"/>
  <c r="AF22" i="7" s="1"/>
  <c r="BR187" i="7"/>
  <c r="AA18" i="7" s="1"/>
  <c r="Y187" i="7"/>
  <c r="L18" i="7" s="1"/>
  <c r="S187" i="7"/>
  <c r="J18" i="7" s="1"/>
  <c r="BF187" i="7"/>
  <c r="W18" i="7" s="1"/>
  <c r="CG187" i="7"/>
  <c r="AF18" i="7" s="1"/>
  <c r="J187" i="7"/>
  <c r="G18" i="7" s="1"/>
  <c r="AN187" i="7"/>
  <c r="Q18" i="7" s="1"/>
  <c r="AT190" i="7"/>
  <c r="S21" i="7" s="1"/>
  <c r="M190" i="7"/>
  <c r="H21" i="7" s="1"/>
  <c r="BC190" i="7"/>
  <c r="V21" i="7" s="1"/>
  <c r="BR190" i="7"/>
  <c r="AA21" i="7" s="1"/>
  <c r="BU190" i="7"/>
  <c r="AB21" i="7" s="1"/>
  <c r="AH190" i="7"/>
  <c r="O21" i="7" s="1"/>
  <c r="M210" i="7"/>
  <c r="H41" i="7" s="1"/>
  <c r="BO225" i="7"/>
  <c r="Z56" i="7" s="1"/>
  <c r="BO233" i="7"/>
  <c r="Z64" i="7" s="1"/>
  <c r="BC233" i="7"/>
  <c r="V64" i="7" s="1"/>
  <c r="BX191" i="7"/>
  <c r="AC22" i="7" s="1"/>
  <c r="CD187" i="7"/>
  <c r="AE18" i="7" s="1"/>
  <c r="AB187" i="7"/>
  <c r="M18" i="7" s="1"/>
  <c r="AT187" i="7"/>
  <c r="S18" i="7" s="1"/>
  <c r="M187" i="7"/>
  <c r="H18" i="7" s="1"/>
  <c r="BO187" i="7"/>
  <c r="Z18" i="7" s="1"/>
  <c r="BL190" i="7"/>
  <c r="Y21" i="7" s="1"/>
  <c r="AE190" i="7"/>
  <c r="N21" i="7" s="1"/>
  <c r="AK190" i="7"/>
  <c r="P21" i="7" s="1"/>
  <c r="AQ190" i="7"/>
  <c r="R21" i="7" s="1"/>
  <c r="AB190" i="7"/>
  <c r="M21" i="7" s="1"/>
  <c r="BX190" i="7"/>
  <c r="AC21" i="7" s="1"/>
  <c r="BR194" i="7"/>
  <c r="S210" i="7"/>
  <c r="J41" i="7" s="1"/>
  <c r="AE211" i="7"/>
  <c r="N42" i="7" s="1"/>
  <c r="S211" i="7"/>
  <c r="J42" i="7" s="1"/>
  <c r="AN211" i="7"/>
  <c r="Q42" i="7" s="1"/>
  <c r="BU211" i="7"/>
  <c r="AB42" i="7" s="1"/>
  <c r="Y211" i="7"/>
  <c r="L42" i="7" s="1"/>
  <c r="BF211" i="7"/>
  <c r="W42" i="7" s="1"/>
  <c r="AW208" i="7"/>
  <c r="T39" i="7" s="1"/>
  <c r="V225" i="7"/>
  <c r="K56" i="7" s="1"/>
  <c r="AE225" i="7"/>
  <c r="N56" i="7" s="1"/>
  <c r="AN233" i="7"/>
  <c r="Q64" i="7" s="1"/>
  <c r="AT235" i="7"/>
  <c r="S66" i="7" s="1"/>
  <c r="CG235" i="7"/>
  <c r="AF66" i="7" s="1"/>
  <c r="AQ235" i="7"/>
  <c r="R66" i="7" s="1"/>
  <c r="V235" i="7"/>
  <c r="K66" i="7" s="1"/>
  <c r="BR235" i="7"/>
  <c r="AA66" i="7" s="1"/>
  <c r="BF226" i="7"/>
  <c r="W57" i="7" s="1"/>
  <c r="AQ196" i="7"/>
  <c r="R27" i="7" s="1"/>
  <c r="CG196" i="7"/>
  <c r="AF27" i="7" s="1"/>
  <c r="V215" i="7"/>
  <c r="K46" i="7" s="1"/>
  <c r="BL217" i="7"/>
  <c r="Y48" i="7" s="1"/>
  <c r="CA233" i="7"/>
  <c r="AD64" i="7" s="1"/>
  <c r="CG233" i="7"/>
  <c r="AF64" i="7" s="1"/>
  <c r="BU233" i="7"/>
  <c r="AB64" i="7" s="1"/>
  <c r="AQ233" i="7"/>
  <c r="R64" i="7" s="1"/>
  <c r="M233" i="7"/>
  <c r="H64" i="7" s="1"/>
  <c r="BL233" i="7"/>
  <c r="Y64" i="7" s="1"/>
  <c r="BR233" i="7"/>
  <c r="AA64" i="7" s="1"/>
  <c r="AZ226" i="7"/>
  <c r="U57" i="7" s="1"/>
  <c r="BX196" i="7"/>
  <c r="AC27" i="7" s="1"/>
  <c r="M215" i="7"/>
  <c r="H46" i="7" s="1"/>
  <c r="AH217" i="7"/>
  <c r="O48" i="7" s="1"/>
  <c r="BF233" i="7"/>
  <c r="W64" i="7" s="1"/>
  <c r="AE233" i="7"/>
  <c r="N64" i="7" s="1"/>
  <c r="BI233" i="7"/>
  <c r="X64" i="7" s="1"/>
  <c r="V233" i="7"/>
  <c r="K64" i="7" s="1"/>
  <c r="AB233" i="7"/>
  <c r="M64" i="7" s="1"/>
  <c r="BX233" i="7"/>
  <c r="AC64" i="7" s="1"/>
  <c r="V226" i="7"/>
  <c r="K57" i="7" s="1"/>
  <c r="M226" i="7"/>
  <c r="H57" i="7" s="1"/>
  <c r="AH196" i="7"/>
  <c r="O27" i="7" s="1"/>
  <c r="AK233" i="7"/>
  <c r="P64" i="7" s="1"/>
  <c r="Y233" i="7"/>
  <c r="L64" i="7" s="1"/>
  <c r="AZ233" i="7"/>
  <c r="U64" i="7" s="1"/>
  <c r="AH233" i="7"/>
  <c r="O64" i="7" s="1"/>
  <c r="CD233" i="7"/>
  <c r="AE64" i="7" s="1"/>
  <c r="J233" i="7"/>
  <c r="G64" i="7" s="1"/>
  <c r="CA226" i="7"/>
  <c r="AD57" i="7" s="1"/>
  <c r="AN226" i="7"/>
  <c r="Q57" i="7" s="1"/>
  <c r="AT196" i="7"/>
  <c r="S27" i="7" s="1"/>
  <c r="J196" i="7"/>
  <c r="G27" i="7" s="1"/>
  <c r="AH215" i="7"/>
  <c r="O46" i="7" s="1"/>
  <c r="J226" i="7"/>
  <c r="G57" i="7" s="1"/>
  <c r="AT191" i="7"/>
  <c r="S22" i="7" s="1"/>
  <c r="BR191" i="7"/>
  <c r="AA22" i="7" s="1"/>
  <c r="AN196" i="7"/>
  <c r="Q27" i="7" s="1"/>
  <c r="CA196" i="7"/>
  <c r="AD27" i="7" s="1"/>
  <c r="AW196" i="7"/>
  <c r="T27" i="7" s="1"/>
  <c r="BC196" i="7"/>
  <c r="V27" i="7" s="1"/>
  <c r="P194" i="7"/>
  <c r="AK194" i="7"/>
  <c r="AK202" i="7"/>
  <c r="P33" i="7" s="1"/>
  <c r="CG202" i="7"/>
  <c r="AF33" i="7" s="1"/>
  <c r="BU202" i="7"/>
  <c r="AB33" i="7" s="1"/>
  <c r="AH202" i="7"/>
  <c r="O33" i="7" s="1"/>
  <c r="S202" i="7"/>
  <c r="J33" i="7" s="1"/>
  <c r="BX202" i="7"/>
  <c r="AC33" i="7" s="1"/>
  <c r="BR210" i="7"/>
  <c r="AA41" i="7" s="1"/>
  <c r="Y215" i="7"/>
  <c r="L46" i="7" s="1"/>
  <c r="AQ215" i="7"/>
  <c r="R46" i="7" s="1"/>
  <c r="AN215" i="7"/>
  <c r="Q46" i="7" s="1"/>
  <c r="P217" i="7"/>
  <c r="I48" i="7" s="1"/>
  <c r="P226" i="7"/>
  <c r="I57" i="7" s="1"/>
  <c r="AH226" i="7"/>
  <c r="O57" i="7" s="1"/>
  <c r="BC226" i="7"/>
  <c r="V57" i="7" s="1"/>
  <c r="CD226" i="7"/>
  <c r="AE57" i="7" s="1"/>
  <c r="AE226" i="7"/>
  <c r="N57" i="7" s="1"/>
  <c r="AQ226" i="7"/>
  <c r="R57" i="7" s="1"/>
  <c r="M196" i="7"/>
  <c r="H27" i="7" s="1"/>
  <c r="AE196" i="7"/>
  <c r="N27" i="7" s="1"/>
  <c r="AZ215" i="7"/>
  <c r="U46" i="7" s="1"/>
  <c r="BX215" i="7"/>
  <c r="AC46" i="7" s="1"/>
  <c r="CG215" i="7"/>
  <c r="AF46" i="7" s="1"/>
  <c r="AT217" i="7"/>
  <c r="S48" i="7" s="1"/>
  <c r="AK226" i="7"/>
  <c r="P57" i="7" s="1"/>
  <c r="BX226" i="7"/>
  <c r="AC57" i="7" s="1"/>
  <c r="BR226" i="7"/>
  <c r="AA57" i="7" s="1"/>
  <c r="AW226" i="7"/>
  <c r="T57" i="7" s="1"/>
  <c r="Y226" i="7"/>
  <c r="L57" i="7" s="1"/>
  <c r="Y191" i="7"/>
  <c r="L22" i="7" s="1"/>
  <c r="BL196" i="7"/>
  <c r="Y27" i="7" s="1"/>
  <c r="BU196" i="7"/>
  <c r="AB27" i="7" s="1"/>
  <c r="Y196" i="7"/>
  <c r="L27" i="7" s="1"/>
  <c r="P196" i="7"/>
  <c r="I27" i="7" s="1"/>
  <c r="AB196" i="7"/>
  <c r="M27" i="7" s="1"/>
  <c r="V194" i="7"/>
  <c r="Y194" i="7"/>
  <c r="M202" i="7"/>
  <c r="H33" i="7" s="1"/>
  <c r="BI202" i="7"/>
  <c r="X33" i="7" s="1"/>
  <c r="AB202" i="7"/>
  <c r="M33" i="7" s="1"/>
  <c r="BO202" i="7"/>
  <c r="Z33" i="7" s="1"/>
  <c r="AT202" i="7"/>
  <c r="S33" i="7" s="1"/>
  <c r="BO210" i="7"/>
  <c r="Z41" i="7" s="1"/>
  <c r="AE215" i="7"/>
  <c r="N46" i="7" s="1"/>
  <c r="J215" i="7"/>
  <c r="G46" i="7" s="1"/>
  <c r="BC215" i="7"/>
  <c r="V46" i="7" s="1"/>
  <c r="V217" i="7"/>
  <c r="K48" i="7" s="1"/>
  <c r="CG226" i="7"/>
  <c r="AF57" i="7" s="1"/>
  <c r="BU226" i="7"/>
  <c r="AB57" i="7" s="1"/>
  <c r="BO226" i="7"/>
  <c r="Z57" i="7" s="1"/>
  <c r="BI226" i="7"/>
  <c r="X57" i="7" s="1"/>
  <c r="AT226" i="7"/>
  <c r="S57" i="7" s="1"/>
  <c r="AZ191" i="7"/>
  <c r="U22" i="7" s="1"/>
  <c r="CA191" i="7"/>
  <c r="AD22" i="7" s="1"/>
  <c r="AH194" i="7"/>
  <c r="CG210" i="7"/>
  <c r="AF41" i="7" s="1"/>
  <c r="AW210" i="7"/>
  <c r="T41" i="7" s="1"/>
  <c r="CD210" i="7"/>
  <c r="AE41" i="7" s="1"/>
  <c r="AT210" i="7"/>
  <c r="S41" i="7" s="1"/>
  <c r="BC210" i="7"/>
  <c r="V41" i="7" s="1"/>
  <c r="BX210" i="7"/>
  <c r="AC41" i="7" s="1"/>
  <c r="AB210" i="7"/>
  <c r="M41" i="7" s="1"/>
  <c r="BR225" i="7"/>
  <c r="AA56" i="7" s="1"/>
  <c r="AH225" i="7"/>
  <c r="O56" i="7" s="1"/>
  <c r="AK225" i="7"/>
  <c r="P56" i="7" s="1"/>
  <c r="Y225" i="7"/>
  <c r="L56" i="7" s="1"/>
  <c r="AZ225" i="7"/>
  <c r="U56" i="7" s="1"/>
  <c r="CD225" i="7"/>
  <c r="AE56" i="7" s="1"/>
  <c r="P237" i="7"/>
  <c r="I68" i="7" s="1"/>
  <c r="AK237" i="7"/>
  <c r="P68" i="7" s="1"/>
  <c r="BC237" i="7"/>
  <c r="V68" i="7" s="1"/>
  <c r="AT237" i="7"/>
  <c r="S68" i="7" s="1"/>
  <c r="AN237" i="7"/>
  <c r="Q68" i="7" s="1"/>
  <c r="BU237" i="7"/>
  <c r="AB68" i="7" s="1"/>
  <c r="V237" i="7"/>
  <c r="K68" i="7" s="1"/>
  <c r="BO237" i="7"/>
  <c r="Z68" i="7" s="1"/>
  <c r="AQ237" i="7"/>
  <c r="R68" i="7" s="1"/>
  <c r="CA237" i="7"/>
  <c r="AD68" i="7" s="1"/>
  <c r="AZ237" i="7"/>
  <c r="U68" i="7" s="1"/>
  <c r="AW237" i="7"/>
  <c r="T68" i="7" s="1"/>
  <c r="Y237" i="7"/>
  <c r="L68" i="7" s="1"/>
  <c r="AB237" i="7"/>
  <c r="M68" i="7" s="1"/>
  <c r="M237" i="7"/>
  <c r="H68" i="7" s="1"/>
  <c r="CG237" i="7"/>
  <c r="AF68" i="7" s="1"/>
  <c r="BF237" i="7"/>
  <c r="W68" i="7" s="1"/>
  <c r="BX237" i="7"/>
  <c r="AC68" i="7" s="1"/>
  <c r="CD237" i="7"/>
  <c r="AE68" i="7" s="1"/>
  <c r="BL237" i="7"/>
  <c r="Y68" i="7" s="1"/>
  <c r="AH237" i="7"/>
  <c r="O68" i="7" s="1"/>
  <c r="BR237" i="7"/>
  <c r="AA68" i="7" s="1"/>
  <c r="AE237" i="7"/>
  <c r="N68" i="7" s="1"/>
  <c r="S237" i="7"/>
  <c r="J68" i="7" s="1"/>
  <c r="BI237" i="7"/>
  <c r="X68" i="7" s="1"/>
  <c r="AH239" i="7"/>
  <c r="O70" i="7" s="1"/>
  <c r="BL239" i="7"/>
  <c r="Y70" i="7" s="1"/>
  <c r="CG239" i="7"/>
  <c r="AF70" i="7" s="1"/>
  <c r="S239" i="7"/>
  <c r="J70" i="7" s="1"/>
  <c r="AZ239" i="7"/>
  <c r="U70" i="7" s="1"/>
  <c r="BX239" i="7"/>
  <c r="AC70" i="7" s="1"/>
  <c r="BC239" i="7"/>
  <c r="V70" i="7" s="1"/>
  <c r="Y239" i="7"/>
  <c r="L70" i="7" s="1"/>
  <c r="AK239" i="7"/>
  <c r="P70" i="7" s="1"/>
  <c r="P239" i="7"/>
  <c r="I70" i="7" s="1"/>
  <c r="V239" i="7"/>
  <c r="K70" i="7" s="1"/>
  <c r="M239" i="7"/>
  <c r="H70" i="7" s="1"/>
  <c r="BF239" i="7"/>
  <c r="W70" i="7" s="1"/>
  <c r="CA239" i="7"/>
  <c r="AD70" i="7" s="1"/>
  <c r="AE239" i="7"/>
  <c r="N70" i="7" s="1"/>
  <c r="AW239" i="7"/>
  <c r="T70" i="7" s="1"/>
  <c r="BI239" i="7"/>
  <c r="X70" i="7" s="1"/>
  <c r="AB239" i="7"/>
  <c r="M70" i="7" s="1"/>
  <c r="AT239" i="7"/>
  <c r="S70" i="7" s="1"/>
  <c r="BO239" i="7"/>
  <c r="Z70" i="7" s="1"/>
  <c r="AN239" i="7"/>
  <c r="Q70" i="7" s="1"/>
  <c r="BU239" i="7"/>
  <c r="AB70" i="7" s="1"/>
  <c r="AQ239" i="7"/>
  <c r="R70" i="7" s="1"/>
  <c r="BR239" i="7"/>
  <c r="AA70" i="7" s="1"/>
  <c r="CD239" i="7"/>
  <c r="AE70" i="7" s="1"/>
  <c r="AN191" i="7"/>
  <c r="Q22" i="7" s="1"/>
  <c r="AW191" i="7"/>
  <c r="T22" i="7" s="1"/>
  <c r="BX194" i="7"/>
  <c r="AT194" i="7"/>
  <c r="AQ194" i="7"/>
  <c r="CG194" i="7"/>
  <c r="BI191" i="7"/>
  <c r="X22" i="7" s="1"/>
  <c r="AB191" i="7"/>
  <c r="M22" i="7" s="1"/>
  <c r="AK191" i="7"/>
  <c r="P22" i="7" s="1"/>
  <c r="BO191" i="7"/>
  <c r="Z22" i="7" s="1"/>
  <c r="BU191" i="7"/>
  <c r="AB22" i="7" s="1"/>
  <c r="J191" i="7"/>
  <c r="G22" i="7" s="1"/>
  <c r="AE194" i="7"/>
  <c r="CD194" i="7"/>
  <c r="CA194" i="7"/>
  <c r="BL194" i="7"/>
  <c r="AW194" i="7"/>
  <c r="CD205" i="7"/>
  <c r="AE36" i="7" s="1"/>
  <c r="AK210" i="7"/>
  <c r="P41" i="7" s="1"/>
  <c r="Y210" i="7"/>
  <c r="L41" i="7" s="1"/>
  <c r="AH210" i="7"/>
  <c r="O41" i="7" s="1"/>
  <c r="V210" i="7"/>
  <c r="K41" i="7" s="1"/>
  <c r="AQ210" i="7"/>
  <c r="R41" i="7" s="1"/>
  <c r="BL210" i="7"/>
  <c r="Y41" i="7" s="1"/>
  <c r="P210" i="7"/>
  <c r="I41" i="7" s="1"/>
  <c r="AT225" i="7"/>
  <c r="S56" i="7" s="1"/>
  <c r="P225" i="7"/>
  <c r="I56" i="7" s="1"/>
  <c r="M225" i="7"/>
  <c r="H56" i="7" s="1"/>
  <c r="BX225" i="7"/>
  <c r="AC56" i="7" s="1"/>
  <c r="J225" i="7"/>
  <c r="G56" i="7" s="1"/>
  <c r="J224" i="7"/>
  <c r="G55" i="7" s="1"/>
  <c r="BO224" i="7"/>
  <c r="Z55" i="7" s="1"/>
  <c r="BX224" i="7"/>
  <c r="AC55" i="7" s="1"/>
  <c r="BF224" i="7"/>
  <c r="W55" i="7" s="1"/>
  <c r="M224" i="7"/>
  <c r="H55" i="7" s="1"/>
  <c r="P224" i="7"/>
  <c r="I55" i="7" s="1"/>
  <c r="AQ224" i="7"/>
  <c r="R55" i="7" s="1"/>
  <c r="AN224" i="7"/>
  <c r="Q55" i="7" s="1"/>
  <c r="V224" i="7"/>
  <c r="K55" i="7" s="1"/>
  <c r="BR224" i="7"/>
  <c r="AA55" i="7" s="1"/>
  <c r="Y224" i="7"/>
  <c r="L55" i="7" s="1"/>
  <c r="AZ224" i="7"/>
  <c r="U55" i="7" s="1"/>
  <c r="S224" i="7"/>
  <c r="J55" i="7" s="1"/>
  <c r="CD224" i="7"/>
  <c r="AE55" i="7" s="1"/>
  <c r="BL224" i="7"/>
  <c r="Y55" i="7" s="1"/>
  <c r="AB224" i="7"/>
  <c r="M55" i="7" s="1"/>
  <c r="CG224" i="7"/>
  <c r="AF55" i="7" s="1"/>
  <c r="AE224" i="7"/>
  <c r="N55" i="7" s="1"/>
  <c r="BI224" i="7"/>
  <c r="X55" i="7" s="1"/>
  <c r="BU224" i="7"/>
  <c r="AB55" i="7" s="1"/>
  <c r="AH224" i="7"/>
  <c r="O55" i="7" s="1"/>
  <c r="AK224" i="7"/>
  <c r="P55" i="7" s="1"/>
  <c r="AT224" i="7"/>
  <c r="S55" i="7" s="1"/>
  <c r="BC224" i="7"/>
  <c r="V55" i="7" s="1"/>
  <c r="CA224" i="7"/>
  <c r="AD55" i="7" s="1"/>
  <c r="AW224" i="7"/>
  <c r="T55" i="7" s="1"/>
  <c r="S238" i="7"/>
  <c r="J69" i="7" s="1"/>
  <c r="BR238" i="7"/>
  <c r="AA69" i="7" s="1"/>
  <c r="M238" i="7"/>
  <c r="H69" i="7" s="1"/>
  <c r="BO238" i="7"/>
  <c r="Z69" i="7" s="1"/>
  <c r="AH238" i="7"/>
  <c r="O69" i="7" s="1"/>
  <c r="AB238" i="7"/>
  <c r="M69" i="7" s="1"/>
  <c r="AN238" i="7"/>
  <c r="Q69" i="7" s="1"/>
  <c r="CD238" i="7"/>
  <c r="AE69" i="7" s="1"/>
  <c r="BC238" i="7"/>
  <c r="V69" i="7" s="1"/>
  <c r="AQ238" i="7"/>
  <c r="R69" i="7" s="1"/>
  <c r="BU238" i="7"/>
  <c r="AB69" i="7" s="1"/>
  <c r="J238" i="7"/>
  <c r="G69" i="7" s="1"/>
  <c r="BL238" i="7"/>
  <c r="Y69" i="7" s="1"/>
  <c r="BF238" i="7"/>
  <c r="W69" i="7" s="1"/>
  <c r="AE238" i="7"/>
  <c r="N69" i="7" s="1"/>
  <c r="V238" i="7"/>
  <c r="K69" i="7" s="1"/>
  <c r="AK238" i="7"/>
  <c r="P69" i="7" s="1"/>
  <c r="AZ238" i="7"/>
  <c r="U69" i="7" s="1"/>
  <c r="BI238" i="7"/>
  <c r="X69" i="7" s="1"/>
  <c r="CG238" i="7"/>
  <c r="AF69" i="7" s="1"/>
  <c r="AT238" i="7"/>
  <c r="S69" i="7" s="1"/>
  <c r="CA238" i="7"/>
  <c r="AD69" i="7" s="1"/>
  <c r="BX238" i="7"/>
  <c r="AC69" i="7" s="1"/>
  <c r="AW238" i="7"/>
  <c r="T69" i="7" s="1"/>
  <c r="P238" i="7"/>
  <c r="I69" i="7" s="1"/>
  <c r="Y238" i="7"/>
  <c r="L69" i="7" s="1"/>
  <c r="J227" i="7"/>
  <c r="G58" i="7" s="1"/>
  <c r="BI227" i="7"/>
  <c r="X58" i="7" s="1"/>
  <c r="BL227" i="7"/>
  <c r="Y58" i="7" s="1"/>
  <c r="S227" i="7"/>
  <c r="J58" i="7" s="1"/>
  <c r="CA227" i="7"/>
  <c r="AD58" i="7" s="1"/>
  <c r="AK227" i="7"/>
  <c r="P58" i="7" s="1"/>
  <c r="AQ227" i="7"/>
  <c r="R58" i="7" s="1"/>
  <c r="AB227" i="7"/>
  <c r="M58" i="7" s="1"/>
  <c r="AZ227" i="7"/>
  <c r="U58" i="7" s="1"/>
  <c r="BU227" i="7"/>
  <c r="AB58" i="7" s="1"/>
  <c r="AH227" i="7"/>
  <c r="O58" i="7" s="1"/>
  <c r="AW227" i="7"/>
  <c r="T58" i="7" s="1"/>
  <c r="BX227" i="7"/>
  <c r="AC58" i="7" s="1"/>
  <c r="AE227" i="7"/>
  <c r="N58" i="7" s="1"/>
  <c r="Y227" i="7"/>
  <c r="L58" i="7" s="1"/>
  <c r="AN227" i="7"/>
  <c r="Q58" i="7" s="1"/>
  <c r="BF227" i="7"/>
  <c r="W58" i="7" s="1"/>
  <c r="V227" i="7"/>
  <c r="K58" i="7" s="1"/>
  <c r="BC227" i="7"/>
  <c r="V58" i="7" s="1"/>
  <c r="M227" i="7"/>
  <c r="H58" i="7" s="1"/>
  <c r="CG227" i="7"/>
  <c r="AF58" i="7" s="1"/>
  <c r="BR227" i="7"/>
  <c r="AA58" i="7" s="1"/>
  <c r="CD227" i="7"/>
  <c r="AE58" i="7" s="1"/>
  <c r="P227" i="7"/>
  <c r="I58" i="7" s="1"/>
  <c r="BO227" i="7"/>
  <c r="Z58" i="7" s="1"/>
  <c r="AT227" i="7"/>
  <c r="S58" i="7" s="1"/>
  <c r="BL226" i="7"/>
  <c r="Y57" i="7" s="1"/>
  <c r="S226" i="7"/>
  <c r="J57" i="7" s="1"/>
  <c r="J222" i="7"/>
  <c r="G53" i="7" s="1"/>
  <c r="CA222" i="7"/>
  <c r="AD53" i="7" s="1"/>
  <c r="P222" i="7"/>
  <c r="I53" i="7" s="1"/>
  <c r="AN222" i="7"/>
  <c r="Q53" i="7" s="1"/>
  <c r="V222" i="7"/>
  <c r="K53" i="7" s="1"/>
  <c r="CD222" i="7"/>
  <c r="AE53" i="7" s="1"/>
  <c r="AT222" i="7"/>
  <c r="S53" i="7" s="1"/>
  <c r="M222" i="7"/>
  <c r="H53" i="7" s="1"/>
  <c r="BF222" i="7"/>
  <c r="W53" i="7" s="1"/>
  <c r="AH222" i="7"/>
  <c r="O53" i="7" s="1"/>
  <c r="BU222" i="7"/>
  <c r="AB53" i="7" s="1"/>
  <c r="AZ222" i="7"/>
  <c r="U53" i="7" s="1"/>
  <c r="BO222" i="7"/>
  <c r="Z53" i="7" s="1"/>
  <c r="CG222" i="7"/>
  <c r="AF53" i="7" s="1"/>
  <c r="BC222" i="7"/>
  <c r="V53" i="7" s="1"/>
  <c r="BL222" i="7"/>
  <c r="Y53" i="7" s="1"/>
  <c r="Y222" i="7"/>
  <c r="L53" i="7" s="1"/>
  <c r="AB222" i="7"/>
  <c r="M53" i="7" s="1"/>
  <c r="BX222" i="7"/>
  <c r="AC53" i="7" s="1"/>
  <c r="AW222" i="7"/>
  <c r="T53" i="7" s="1"/>
  <c r="BR222" i="7"/>
  <c r="AA53" i="7" s="1"/>
  <c r="BI222" i="7"/>
  <c r="X53" i="7" s="1"/>
  <c r="S222" i="7"/>
  <c r="J53" i="7" s="1"/>
  <c r="AK222" i="7"/>
  <c r="P53" i="7" s="1"/>
  <c r="AQ222" i="7"/>
  <c r="R53" i="7" s="1"/>
  <c r="AE222" i="7"/>
  <c r="N53" i="7" s="1"/>
  <c r="J228" i="7"/>
  <c r="G59" i="7" s="1"/>
  <c r="BI228" i="7"/>
  <c r="X59" i="7" s="1"/>
  <c r="BF228" i="7"/>
  <c r="W59" i="7" s="1"/>
  <c r="BR228" i="7"/>
  <c r="AA59" i="7" s="1"/>
  <c r="BC228" i="7"/>
  <c r="V59" i="7" s="1"/>
  <c r="CG228" i="7"/>
  <c r="AF59" i="7" s="1"/>
  <c r="AQ228" i="7"/>
  <c r="R59" i="7" s="1"/>
  <c r="BU228" i="7"/>
  <c r="AB59" i="7" s="1"/>
  <c r="BX228" i="7"/>
  <c r="AC59" i="7" s="1"/>
  <c r="AE228" i="7"/>
  <c r="N59" i="7" s="1"/>
  <c r="AK228" i="7"/>
  <c r="P59" i="7" s="1"/>
  <c r="P228" i="7"/>
  <c r="I59" i="7" s="1"/>
  <c r="BO228" i="7"/>
  <c r="Z59" i="7" s="1"/>
  <c r="M228" i="7"/>
  <c r="H59" i="7" s="1"/>
  <c r="AW228" i="7"/>
  <c r="T59" i="7" s="1"/>
  <c r="BL228" i="7"/>
  <c r="Y59" i="7" s="1"/>
  <c r="S228" i="7"/>
  <c r="J59" i="7" s="1"/>
  <c r="AH228" i="7"/>
  <c r="O59" i="7" s="1"/>
  <c r="V228" i="7"/>
  <c r="K59" i="7" s="1"/>
  <c r="AZ228" i="7"/>
  <c r="U59" i="7" s="1"/>
  <c r="AT228" i="7"/>
  <c r="S59" i="7" s="1"/>
  <c r="Y228" i="7"/>
  <c r="L59" i="7" s="1"/>
  <c r="AN228" i="7"/>
  <c r="Q59" i="7" s="1"/>
  <c r="CD228" i="7"/>
  <c r="AE59" i="7" s="1"/>
  <c r="AB228" i="7"/>
  <c r="M59" i="7" s="1"/>
  <c r="CA228" i="7"/>
  <c r="AD59" i="7" s="1"/>
  <c r="Y236" i="7"/>
  <c r="L67" i="7" s="1"/>
  <c r="V236" i="7"/>
  <c r="K67" i="7" s="1"/>
  <c r="S236" i="7"/>
  <c r="J67" i="7" s="1"/>
  <c r="BI236" i="7"/>
  <c r="X67" i="7" s="1"/>
  <c r="BU236" i="7"/>
  <c r="AB67" i="7" s="1"/>
  <c r="AZ236" i="7"/>
  <c r="U67" i="7" s="1"/>
  <c r="AN236" i="7"/>
  <c r="Q67" i="7" s="1"/>
  <c r="AE236" i="7"/>
  <c r="N67" i="7" s="1"/>
  <c r="AB236" i="7"/>
  <c r="M67" i="7" s="1"/>
  <c r="BC236" i="7"/>
  <c r="V67" i="7" s="1"/>
  <c r="BR236" i="7"/>
  <c r="AA67" i="7" s="1"/>
  <c r="AW236" i="7"/>
  <c r="T67" i="7" s="1"/>
  <c r="CD236" i="7"/>
  <c r="AE67" i="7" s="1"/>
  <c r="BL236" i="7"/>
  <c r="Y67" i="7" s="1"/>
  <c r="AK236" i="7"/>
  <c r="P67" i="7" s="1"/>
  <c r="CG236" i="7"/>
  <c r="AF67" i="7" s="1"/>
  <c r="BF236" i="7"/>
  <c r="W67" i="7" s="1"/>
  <c r="AT236" i="7"/>
  <c r="S67" i="7" s="1"/>
  <c r="BO236" i="7"/>
  <c r="Z67" i="7" s="1"/>
  <c r="CA236" i="7"/>
  <c r="AD67" i="7" s="1"/>
  <c r="M236" i="7"/>
  <c r="H67" i="7" s="1"/>
  <c r="P236" i="7"/>
  <c r="I67" i="7" s="1"/>
  <c r="BX236" i="7"/>
  <c r="AC67" i="7" s="1"/>
  <c r="AQ236" i="7"/>
  <c r="R67" i="7" s="1"/>
  <c r="AH236" i="7"/>
  <c r="O67" i="7" s="1"/>
  <c r="BL225" i="7"/>
  <c r="Y56" i="7" s="1"/>
  <c r="S225" i="7"/>
  <c r="J56" i="7" s="1"/>
  <c r="J221" i="7"/>
  <c r="G52" i="7" s="1"/>
  <c r="BX221" i="7"/>
  <c r="AC52" i="7" s="1"/>
  <c r="AN221" i="7"/>
  <c r="Q52" i="7" s="1"/>
  <c r="AK221" i="7"/>
  <c r="P52" i="7" s="1"/>
  <c r="AQ221" i="7"/>
  <c r="R52" i="7" s="1"/>
  <c r="BR221" i="7"/>
  <c r="AA52" i="7" s="1"/>
  <c r="S221" i="7"/>
  <c r="J52" i="7" s="1"/>
  <c r="CG221" i="7"/>
  <c r="AF52" i="7" s="1"/>
  <c r="BC221" i="7"/>
  <c r="V52" i="7" s="1"/>
  <c r="M221" i="7"/>
  <c r="H52" i="7" s="1"/>
  <c r="AH221" i="7"/>
  <c r="O52" i="7" s="1"/>
  <c r="Y221" i="7"/>
  <c r="L52" i="7" s="1"/>
  <c r="AE221" i="7"/>
  <c r="N52" i="7" s="1"/>
  <c r="AZ221" i="7"/>
  <c r="U52" i="7" s="1"/>
  <c r="AB221" i="7"/>
  <c r="M52" i="7" s="1"/>
  <c r="CA221" i="7"/>
  <c r="AD52" i="7" s="1"/>
  <c r="BF221" i="7"/>
  <c r="W52" i="7" s="1"/>
  <c r="P221" i="7"/>
  <c r="I52" i="7" s="1"/>
  <c r="CD221" i="7"/>
  <c r="AE52" i="7" s="1"/>
  <c r="AW221" i="7"/>
  <c r="T52" i="7" s="1"/>
  <c r="BI221" i="7"/>
  <c r="X52" i="7" s="1"/>
  <c r="V221" i="7"/>
  <c r="K52" i="7" s="1"/>
  <c r="BU221" i="7"/>
  <c r="AB52" i="7" s="1"/>
  <c r="AT221" i="7"/>
  <c r="S52" i="7" s="1"/>
  <c r="BL221" i="7"/>
  <c r="Y52" i="7" s="1"/>
  <c r="BO221" i="7"/>
  <c r="Z52" i="7" s="1"/>
  <c r="J231" i="7"/>
  <c r="G62" i="7" s="1"/>
  <c r="Y231" i="7"/>
  <c r="L62" i="7" s="1"/>
  <c r="CD231" i="7"/>
  <c r="AE62" i="7" s="1"/>
  <c r="BO231" i="7"/>
  <c r="Z62" i="7" s="1"/>
  <c r="BR231" i="7"/>
  <c r="AA62" i="7" s="1"/>
  <c r="AB231" i="7"/>
  <c r="M62" i="7" s="1"/>
  <c r="BC231" i="7"/>
  <c r="V62" i="7" s="1"/>
  <c r="AH231" i="7"/>
  <c r="O62" i="7" s="1"/>
  <c r="AK231" i="7"/>
  <c r="P62" i="7" s="1"/>
  <c r="CG231" i="7"/>
  <c r="AF62" i="7" s="1"/>
  <c r="M231" i="7"/>
  <c r="H62" i="7" s="1"/>
  <c r="BI231" i="7"/>
  <c r="X62" i="7" s="1"/>
  <c r="P231" i="7"/>
  <c r="I62" i="7" s="1"/>
  <c r="BF231" i="7"/>
  <c r="W62" i="7" s="1"/>
  <c r="BL231" i="7"/>
  <c r="Y62" i="7" s="1"/>
  <c r="AN231" i="7"/>
  <c r="Q62" i="7" s="1"/>
  <c r="BU231" i="7"/>
  <c r="AB62" i="7" s="1"/>
  <c r="AZ231" i="7"/>
  <c r="U62" i="7" s="1"/>
  <c r="AE231" i="7"/>
  <c r="N62" i="7" s="1"/>
  <c r="AW231" i="7"/>
  <c r="T62" i="7" s="1"/>
  <c r="CA231" i="7"/>
  <c r="AD62" i="7" s="1"/>
  <c r="V231" i="7"/>
  <c r="K62" i="7" s="1"/>
  <c r="S231" i="7"/>
  <c r="J62" i="7" s="1"/>
  <c r="AT231" i="7"/>
  <c r="S62" i="7" s="1"/>
  <c r="AQ231" i="7"/>
  <c r="R62" i="7" s="1"/>
  <c r="BX231" i="7"/>
  <c r="AC62" i="7" s="1"/>
  <c r="S191" i="7"/>
  <c r="J22" i="7" s="1"/>
  <c r="V191" i="7"/>
  <c r="K22" i="7" s="1"/>
  <c r="BO194" i="7"/>
  <c r="BL191" i="7"/>
  <c r="Y22" i="7" s="1"/>
  <c r="AE191" i="7"/>
  <c r="N22" i="7" s="1"/>
  <c r="BF191" i="7"/>
  <c r="W22" i="7" s="1"/>
  <c r="BC191" i="7"/>
  <c r="V22" i="7" s="1"/>
  <c r="AH191" i="7"/>
  <c r="O22" i="7" s="1"/>
  <c r="P191" i="7"/>
  <c r="I22" i="7" s="1"/>
  <c r="J194" i="7"/>
  <c r="S194" i="7"/>
  <c r="BC194" i="7"/>
  <c r="BI194" i="7"/>
  <c r="AN194" i="7"/>
  <c r="BF210" i="7"/>
  <c r="W41" i="7" s="1"/>
  <c r="BI210" i="7"/>
  <c r="X41" i="7" s="1"/>
  <c r="J210" i="7"/>
  <c r="G41" i="7" s="1"/>
  <c r="CA210" i="7"/>
  <c r="AD41" i="7" s="1"/>
  <c r="AE210" i="7"/>
  <c r="N41" i="7" s="1"/>
  <c r="CG225" i="7"/>
  <c r="AF56" i="7" s="1"/>
  <c r="BF225" i="7"/>
  <c r="W56" i="7" s="1"/>
  <c r="BI225" i="7"/>
  <c r="X56" i="7" s="1"/>
  <c r="CA225" i="7"/>
  <c r="AD56" i="7" s="1"/>
  <c r="BC225" i="7"/>
  <c r="V56" i="7" s="1"/>
  <c r="AB225" i="7"/>
  <c r="M56" i="7" s="1"/>
  <c r="AH197" i="7"/>
  <c r="O28" i="7" s="1"/>
  <c r="AB193" i="7"/>
  <c r="M24" i="7" s="1"/>
  <c r="BR197" i="7"/>
  <c r="AA28" i="7" s="1"/>
  <c r="CA197" i="7"/>
  <c r="AD28" i="7" s="1"/>
  <c r="S193" i="7"/>
  <c r="J24" i="7" s="1"/>
  <c r="AB209" i="7"/>
  <c r="M40" i="7" s="1"/>
  <c r="AE197" i="7"/>
  <c r="N28" i="7" s="1"/>
  <c r="CD197" i="7"/>
  <c r="AE28" i="7" s="1"/>
  <c r="AQ193" i="7"/>
  <c r="R24" i="7" s="1"/>
  <c r="J209" i="7"/>
  <c r="G40" i="7" s="1"/>
  <c r="AK197" i="7"/>
  <c r="P28" i="7" s="1"/>
  <c r="BO197" i="7"/>
  <c r="Z28" i="7" s="1"/>
  <c r="BI197" i="7"/>
  <c r="X28" i="7" s="1"/>
  <c r="AT197" i="7"/>
  <c r="S28" i="7" s="1"/>
  <c r="M197" i="7"/>
  <c r="H28" i="7" s="1"/>
  <c r="BF197" i="7"/>
  <c r="W28" i="7" s="1"/>
  <c r="BC193" i="7"/>
  <c r="V24" i="7" s="1"/>
  <c r="AW193" i="7"/>
  <c r="T24" i="7" s="1"/>
  <c r="BL193" i="7"/>
  <c r="Y24" i="7" s="1"/>
  <c r="AE193" i="7"/>
  <c r="N24" i="7" s="1"/>
  <c r="BU209" i="7"/>
  <c r="AB40" i="7" s="1"/>
  <c r="AQ209" i="7"/>
  <c r="R40" i="7" s="1"/>
  <c r="BF196" i="7"/>
  <c r="W27" i="7" s="1"/>
  <c r="V196" i="7"/>
  <c r="K27" i="7" s="1"/>
  <c r="BR196" i="7"/>
  <c r="AA27" i="7" s="1"/>
  <c r="AK196" i="7"/>
  <c r="P27" i="7" s="1"/>
  <c r="S196" i="7"/>
  <c r="J27" i="7" s="1"/>
  <c r="BI196" i="7"/>
  <c r="X27" i="7" s="1"/>
  <c r="AW197" i="7"/>
  <c r="T28" i="7" s="1"/>
  <c r="AQ197" i="7"/>
  <c r="R28" i="7" s="1"/>
  <c r="Y197" i="7"/>
  <c r="L28" i="7" s="1"/>
  <c r="BC197" i="7"/>
  <c r="V28" i="7" s="1"/>
  <c r="AB197" i="7"/>
  <c r="M28" i="7" s="1"/>
  <c r="S197" i="7"/>
  <c r="J28" i="7" s="1"/>
  <c r="BU193" i="7"/>
  <c r="AB24" i="7" s="1"/>
  <c r="BF193" i="7"/>
  <c r="W24" i="7" s="1"/>
  <c r="CG193" i="7"/>
  <c r="AF24" i="7" s="1"/>
  <c r="Y209" i="7"/>
  <c r="L40" i="7" s="1"/>
  <c r="P215" i="7"/>
  <c r="I46" i="7" s="1"/>
  <c r="BI215" i="7"/>
  <c r="X46" i="7" s="1"/>
  <c r="AB215" i="7"/>
  <c r="M46" i="7" s="1"/>
  <c r="BO215" i="7"/>
  <c r="Z46" i="7" s="1"/>
  <c r="AK215" i="7"/>
  <c r="P46" i="7" s="1"/>
  <c r="AT215" i="7"/>
  <c r="S46" i="7" s="1"/>
  <c r="AW215" i="7"/>
  <c r="T46" i="7" s="1"/>
  <c r="AZ217" i="7"/>
  <c r="U48" i="7" s="1"/>
  <c r="BI217" i="7"/>
  <c r="X48" i="7" s="1"/>
  <c r="BO217" i="7"/>
  <c r="Z48" i="7" s="1"/>
  <c r="V197" i="7"/>
  <c r="K28" i="7" s="1"/>
  <c r="BU197" i="7"/>
  <c r="AB28" i="7" s="1"/>
  <c r="CG197" i="7"/>
  <c r="AF28" i="7" s="1"/>
  <c r="BX197" i="7"/>
  <c r="AC28" i="7" s="1"/>
  <c r="P197" i="7"/>
  <c r="I28" i="7" s="1"/>
  <c r="BL197" i="7"/>
  <c r="Y28" i="7" s="1"/>
  <c r="J193" i="7"/>
  <c r="G24" i="7" s="1"/>
  <c r="Y193" i="7"/>
  <c r="L24" i="7" s="1"/>
  <c r="CA193" i="7"/>
  <c r="AD24" i="7" s="1"/>
  <c r="BF209" i="7"/>
  <c r="W40" i="7" s="1"/>
  <c r="S215" i="7"/>
  <c r="J46" i="7" s="1"/>
  <c r="BU215" i="7"/>
  <c r="AB46" i="7" s="1"/>
  <c r="BR215" i="7"/>
  <c r="AA46" i="7" s="1"/>
  <c r="CD215" i="7"/>
  <c r="AE46" i="7" s="1"/>
  <c r="CA215" i="7"/>
  <c r="AD46" i="7" s="1"/>
  <c r="AB217" i="7"/>
  <c r="M48" i="7" s="1"/>
  <c r="M217" i="7"/>
  <c r="H48" i="7" s="1"/>
  <c r="CG209" i="7"/>
  <c r="AF40" i="7" s="1"/>
  <c r="CA208" i="7"/>
  <c r="AD39" i="7" s="1"/>
  <c r="BX209" i="7"/>
  <c r="AC40" i="7" s="1"/>
  <c r="M209" i="7"/>
  <c r="H40" i="7" s="1"/>
  <c r="CA209" i="7"/>
  <c r="AD40" i="7" s="1"/>
  <c r="AE209" i="7"/>
  <c r="N40" i="7" s="1"/>
  <c r="J208" i="7"/>
  <c r="G39" i="7" s="1"/>
  <c r="Y208" i="7"/>
  <c r="L39" i="7" s="1"/>
  <c r="M193" i="7"/>
  <c r="H24" i="7" s="1"/>
  <c r="BO193" i="7"/>
  <c r="Z24" i="7" s="1"/>
  <c r="CD193" i="7"/>
  <c r="AE24" i="7" s="1"/>
  <c r="AK193" i="7"/>
  <c r="P24" i="7" s="1"/>
  <c r="AT193" i="7"/>
  <c r="S24" i="7" s="1"/>
  <c r="AN193" i="7"/>
  <c r="Q24" i="7" s="1"/>
  <c r="AZ193" i="7"/>
  <c r="U24" i="7" s="1"/>
  <c r="AZ209" i="7"/>
  <c r="U40" i="7" s="1"/>
  <c r="BI209" i="7"/>
  <c r="X40" i="7" s="1"/>
  <c r="AW209" i="7"/>
  <c r="T40" i="7" s="1"/>
  <c r="CD209" i="7"/>
  <c r="AE40" i="7" s="1"/>
  <c r="AH209" i="7"/>
  <c r="O40" i="7" s="1"/>
  <c r="BO209" i="7"/>
  <c r="Z40" i="7" s="1"/>
  <c r="S209" i="7"/>
  <c r="J40" i="7" s="1"/>
  <c r="BI208" i="7"/>
  <c r="X39" i="7" s="1"/>
  <c r="AH208" i="7"/>
  <c r="O39" i="7" s="1"/>
  <c r="BO208" i="7"/>
  <c r="Z39" i="7" s="1"/>
  <c r="CG208" i="7"/>
  <c r="AF39" i="7" s="1"/>
  <c r="BR208" i="7"/>
  <c r="AA39" i="7" s="1"/>
  <c r="AQ208" i="7"/>
  <c r="R39" i="7" s="1"/>
  <c r="P208" i="7"/>
  <c r="I39" i="7" s="1"/>
  <c r="BR217" i="7"/>
  <c r="AA48" i="7" s="1"/>
  <c r="BF217" i="7"/>
  <c r="W48" i="7" s="1"/>
  <c r="J217" i="7"/>
  <c r="G48" i="7" s="1"/>
  <c r="AW217" i="7"/>
  <c r="T48" i="7" s="1"/>
  <c r="CG217" i="7"/>
  <c r="AF48" i="7" s="1"/>
  <c r="AN209" i="7"/>
  <c r="Q40" i="7" s="1"/>
  <c r="AT209" i="7"/>
  <c r="S40" i="7" s="1"/>
  <c r="CD208" i="7"/>
  <c r="AE39" i="7" s="1"/>
  <c r="M208" i="7"/>
  <c r="H39" i="7" s="1"/>
  <c r="AN208" i="7"/>
  <c r="Q39" i="7" s="1"/>
  <c r="V193" i="7"/>
  <c r="K24" i="7" s="1"/>
  <c r="BX193" i="7"/>
  <c r="AC24" i="7" s="1"/>
  <c r="BI193" i="7"/>
  <c r="X24" i="7" s="1"/>
  <c r="BR193" i="7"/>
  <c r="AA24" i="7" s="1"/>
  <c r="P193" i="7"/>
  <c r="I24" i="7" s="1"/>
  <c r="BL209" i="7"/>
  <c r="Y40" i="7" s="1"/>
  <c r="P209" i="7"/>
  <c r="I40" i="7" s="1"/>
  <c r="AK209" i="7"/>
  <c r="P40" i="7" s="1"/>
  <c r="BR209" i="7"/>
  <c r="AA40" i="7" s="1"/>
  <c r="V209" i="7"/>
  <c r="K40" i="7" s="1"/>
  <c r="AK208" i="7"/>
  <c r="P39" i="7" s="1"/>
  <c r="BF208" i="7"/>
  <c r="W39" i="7" s="1"/>
  <c r="BX208" i="7"/>
  <c r="AC39" i="7" s="1"/>
  <c r="BC208" i="7"/>
  <c r="V39" i="7" s="1"/>
  <c r="AT208" i="7"/>
  <c r="S39" i="7" s="1"/>
  <c r="S208" i="7"/>
  <c r="J39" i="7" s="1"/>
  <c r="BC217" i="7"/>
  <c r="V48" i="7" s="1"/>
  <c r="CD217" i="7"/>
  <c r="AE48" i="7" s="1"/>
  <c r="AK217" i="7"/>
  <c r="P48" i="7" s="1"/>
  <c r="BX217" i="7"/>
  <c r="AC48" i="7" s="1"/>
  <c r="AQ217" i="7"/>
  <c r="R48" i="7" s="1"/>
  <c r="Y205" i="7"/>
  <c r="L36" i="7" s="1"/>
  <c r="J205" i="7"/>
  <c r="G36" i="7" s="1"/>
  <c r="BO205" i="7"/>
  <c r="Z36" i="7" s="1"/>
  <c r="AH205" i="7"/>
  <c r="O36" i="7" s="1"/>
  <c r="BI205" i="7"/>
  <c r="X36" i="7" s="1"/>
  <c r="AZ205" i="7"/>
  <c r="U36" i="7" s="1"/>
  <c r="CA217" i="7"/>
  <c r="AD48" i="7" s="1"/>
  <c r="AE217" i="7"/>
  <c r="N48" i="7" s="1"/>
  <c r="S217" i="7"/>
  <c r="J48" i="7" s="1"/>
  <c r="BU217" i="7"/>
  <c r="AB48" i="7" s="1"/>
  <c r="Y217" i="7"/>
  <c r="L48" i="7" s="1"/>
  <c r="V205" i="7"/>
  <c r="K36" i="7" s="1"/>
  <c r="AE205" i="7"/>
  <c r="N36" i="7" s="1"/>
  <c r="BX205" i="7"/>
  <c r="AC36" i="7" s="1"/>
  <c r="P205" i="7"/>
  <c r="I36" i="7" s="1"/>
  <c r="BU205" i="7"/>
  <c r="AB36" i="7" s="1"/>
  <c r="S205" i="7"/>
  <c r="J36" i="7" s="1"/>
  <c r="BF205" i="7"/>
  <c r="W36" i="7" s="1"/>
  <c r="AB205" i="7"/>
  <c r="M36" i="7" s="1"/>
  <c r="AT205" i="7"/>
  <c r="S36" i="7" s="1"/>
  <c r="BC205" i="7"/>
  <c r="V36" i="7" s="1"/>
  <c r="AQ205" i="7"/>
  <c r="R36" i="7" s="1"/>
  <c r="CA205" i="7"/>
  <c r="AD36" i="7" s="1"/>
  <c r="BR205" i="7"/>
  <c r="AA36" i="7" s="1"/>
  <c r="M205" i="7"/>
  <c r="H36" i="7" s="1"/>
  <c r="CG205" i="7"/>
  <c r="AF36" i="7" s="1"/>
  <c r="AN205" i="7"/>
  <c r="Q36" i="7" s="1"/>
  <c r="AW205" i="7"/>
  <c r="T36" i="7" s="1"/>
  <c r="AK205" i="7"/>
  <c r="P36" i="7" s="1"/>
  <c r="BW249" i="7"/>
  <c r="AV178" i="7"/>
  <c r="AW178" i="7" s="1"/>
  <c r="AD178" i="7"/>
  <c r="AE178" i="7" s="1"/>
  <c r="AA178" i="7"/>
  <c r="AB178" i="7" s="1"/>
  <c r="AM178" i="7"/>
  <c r="AN178" i="7" s="1"/>
  <c r="X178" i="7"/>
  <c r="Y178" i="7" s="1"/>
  <c r="AG178" i="7"/>
  <c r="AH178" i="7" s="1"/>
  <c r="AS178" i="7"/>
  <c r="AT178" i="7" s="1"/>
  <c r="O178" i="7"/>
  <c r="P178" i="7" s="1"/>
  <c r="BH178" i="7"/>
  <c r="BI178" i="7" s="1"/>
  <c r="BW178" i="7"/>
  <c r="BX178" i="7" s="1"/>
  <c r="U178" i="7"/>
  <c r="V178" i="7" s="1"/>
  <c r="AZ178" i="7"/>
  <c r="BK178" i="7"/>
  <c r="BL178" i="7" s="1"/>
  <c r="BE178" i="7"/>
  <c r="BF178" i="7" s="1"/>
  <c r="BQ178" i="7"/>
  <c r="BR178" i="7" s="1"/>
  <c r="BB178" i="7"/>
  <c r="BC178" i="7" s="1"/>
  <c r="BT178" i="7"/>
  <c r="BU178" i="7" s="1"/>
  <c r="L178" i="7"/>
  <c r="M178" i="7" s="1"/>
  <c r="CC178" i="7"/>
  <c r="CD178" i="7" s="1"/>
  <c r="CF178" i="7"/>
  <c r="CG178" i="7" s="1"/>
  <c r="R178" i="7"/>
  <c r="S178" i="7" s="1"/>
  <c r="BN178" i="7"/>
  <c r="BO178" i="7" s="1"/>
  <c r="AP178" i="7"/>
  <c r="AQ178" i="7" s="1"/>
  <c r="BZ249" i="7"/>
  <c r="BH249" i="7"/>
  <c r="AV249" i="7"/>
  <c r="AA249" i="7"/>
  <c r="AJ249" i="7"/>
  <c r="BN249" i="7"/>
  <c r="BT249" i="7"/>
  <c r="BE249" i="7"/>
  <c r="U249" i="7"/>
  <c r="BQ249" i="7"/>
  <c r="X249" i="7"/>
  <c r="AD249" i="7"/>
  <c r="AY249" i="7"/>
  <c r="BK249" i="7"/>
  <c r="O249" i="7"/>
  <c r="CC249" i="7"/>
  <c r="AG249" i="7"/>
  <c r="L249" i="7"/>
  <c r="CF249" i="7"/>
  <c r="AS249" i="7"/>
  <c r="AP249" i="7"/>
  <c r="BB249" i="7"/>
  <c r="AM249" i="7"/>
  <c r="R249" i="7"/>
  <c r="L93" i="7"/>
  <c r="L95" i="7" s="1"/>
  <c r="BQ93" i="7"/>
  <c r="BQ95" i="7" s="1"/>
  <c r="BE93" i="7"/>
  <c r="BE95" i="7" s="1"/>
  <c r="AP93" i="7"/>
  <c r="AP95" i="7" s="1"/>
  <c r="AQ95" i="7" s="1"/>
  <c r="AD93" i="7"/>
  <c r="AD95" i="7" s="1"/>
  <c r="AE95" i="7" s="1"/>
  <c r="BH93" i="7"/>
  <c r="BH95" i="7" s="1"/>
  <c r="AG93" i="7"/>
  <c r="AG95" i="7" s="1"/>
  <c r="AH95" i="7" s="1"/>
  <c r="E164" i="7"/>
  <c r="I164" i="7" s="1"/>
  <c r="BZ93" i="7"/>
  <c r="BN93" i="7"/>
  <c r="BN95" i="7" s="1"/>
  <c r="BB93" i="7"/>
  <c r="BB95" i="7" s="1"/>
  <c r="AM93" i="7"/>
  <c r="AM95" i="7" s="1"/>
  <c r="AN95" i="7" s="1"/>
  <c r="AA93" i="7"/>
  <c r="AA95" i="7" s="1"/>
  <c r="AB95" i="7" s="1"/>
  <c r="O93" i="7"/>
  <c r="O95" i="7" s="1"/>
  <c r="U93" i="7"/>
  <c r="U95" i="7" s="1"/>
  <c r="BW93" i="7"/>
  <c r="BW95" i="7" s="1"/>
  <c r="BK93" i="7"/>
  <c r="BK95" i="7" s="1"/>
  <c r="AY93" i="7"/>
  <c r="AY95" i="7" s="1"/>
  <c r="AJ93" i="7"/>
  <c r="AJ95" i="7" s="1"/>
  <c r="AK95" i="7" s="1"/>
  <c r="X93" i="7"/>
  <c r="X95" i="7" s="1"/>
  <c r="Y95" i="7" s="1"/>
  <c r="BT93" i="7"/>
  <c r="BT95" i="7" s="1"/>
  <c r="AV93" i="7"/>
  <c r="AV95" i="7" s="1"/>
  <c r="AW95" i="7" s="1"/>
  <c r="CC93" i="7"/>
  <c r="CC95" i="7" s="1"/>
  <c r="AS93" i="7"/>
  <c r="AS95" i="7" s="1"/>
  <c r="AT95" i="7" s="1"/>
  <c r="I93" i="7"/>
  <c r="CF93" i="7"/>
  <c r="E7" i="7"/>
  <c r="S25" i="7" l="1"/>
  <c r="AT195" i="7"/>
  <c r="S26" i="7" s="1"/>
  <c r="H25" i="7"/>
  <c r="H26" i="7"/>
  <c r="AC25" i="7"/>
  <c r="BX195" i="7"/>
  <c r="AC26" i="7" s="1"/>
  <c r="L25" i="7"/>
  <c r="Y195" i="7"/>
  <c r="L26" i="7" s="1"/>
  <c r="P25" i="7"/>
  <c r="AK195" i="7"/>
  <c r="P26" i="7" s="1"/>
  <c r="AD25" i="7"/>
  <c r="CA195" i="7"/>
  <c r="AD26" i="7" s="1"/>
  <c r="B8" i="9"/>
  <c r="V25" i="7"/>
  <c r="BC195" i="7"/>
  <c r="V26" i="7" s="1"/>
  <c r="T25" i="7"/>
  <c r="AW195" i="7"/>
  <c r="T26" i="7" s="1"/>
  <c r="AE25" i="7"/>
  <c r="CD195" i="7"/>
  <c r="AE26" i="7" s="1"/>
  <c r="AF25" i="7"/>
  <c r="CG195" i="7"/>
  <c r="AF26" i="7" s="1"/>
  <c r="K25" i="7"/>
  <c r="V195" i="7"/>
  <c r="K26" i="7" s="1"/>
  <c r="I25" i="7"/>
  <c r="I26" i="7"/>
  <c r="AA25" i="7"/>
  <c r="BR195" i="7"/>
  <c r="AA26" i="7" s="1"/>
  <c r="AB25" i="7"/>
  <c r="BU195" i="7"/>
  <c r="AB26" i="7" s="1"/>
  <c r="BF195" i="7"/>
  <c r="W26" i="7" s="1"/>
  <c r="Q25" i="7"/>
  <c r="AN195" i="7"/>
  <c r="Q26" i="7" s="1"/>
  <c r="G25" i="7"/>
  <c r="J195" i="7"/>
  <c r="G26" i="7" s="1"/>
  <c r="X25" i="7"/>
  <c r="BI195" i="7"/>
  <c r="X26" i="7" s="1"/>
  <c r="J25" i="7"/>
  <c r="S195" i="7"/>
  <c r="J26" i="7" s="1"/>
  <c r="Z25" i="7"/>
  <c r="BO195" i="7"/>
  <c r="Z26" i="7" s="1"/>
  <c r="Y25" i="7"/>
  <c r="BL195" i="7"/>
  <c r="Y26" i="7" s="1"/>
  <c r="N25" i="7"/>
  <c r="AE195" i="7"/>
  <c r="N26" i="7" s="1"/>
  <c r="R25" i="7"/>
  <c r="R26" i="7"/>
  <c r="O25" i="7"/>
  <c r="AH195" i="7"/>
  <c r="O26" i="7" s="1"/>
  <c r="M25" i="7"/>
  <c r="AB195" i="7"/>
  <c r="M26" i="7" s="1"/>
  <c r="E77" i="7"/>
  <c r="E81" i="7" s="1"/>
  <c r="BZ95" i="7"/>
  <c r="CA95" i="7" s="1"/>
  <c r="AD9" i="7" s="1"/>
  <c r="CF95" i="7"/>
  <c r="CG95" i="7" s="1"/>
  <c r="AF9" i="7" s="1"/>
  <c r="V95" i="7"/>
  <c r="K9" i="7" s="1"/>
  <c r="O9" i="7"/>
  <c r="T9" i="7"/>
  <c r="AZ95" i="7"/>
  <c r="U9" i="7" s="1"/>
  <c r="P95" i="7"/>
  <c r="I9" i="7" s="1"/>
  <c r="BO95" i="7"/>
  <c r="Z9" i="7" s="1"/>
  <c r="BI95" i="7"/>
  <c r="X9" i="7" s="1"/>
  <c r="BF95" i="7"/>
  <c r="W9" i="7" s="1"/>
  <c r="CD95" i="7"/>
  <c r="AE9" i="7" s="1"/>
  <c r="BU95" i="7"/>
  <c r="AB9" i="7" s="1"/>
  <c r="M9" i="7"/>
  <c r="P9" i="7"/>
  <c r="BC95" i="7"/>
  <c r="V9" i="7" s="1"/>
  <c r="R9" i="7"/>
  <c r="I95" i="7"/>
  <c r="J95" i="7" s="1"/>
  <c r="G9" i="7" s="1"/>
  <c r="BL95" i="7"/>
  <c r="Y9" i="7" s="1"/>
  <c r="S95" i="7"/>
  <c r="J9" i="7" s="1"/>
  <c r="BR95" i="7"/>
  <c r="AA9" i="7" s="1"/>
  <c r="S9" i="7"/>
  <c r="L9" i="7"/>
  <c r="BX95" i="7"/>
  <c r="AC9" i="7" s="1"/>
  <c r="Q9" i="7"/>
  <c r="N9" i="7"/>
  <c r="M95" i="7"/>
  <c r="H9" i="7" s="1"/>
  <c r="BN164" i="7"/>
  <c r="BW164" i="7"/>
  <c r="AA164" i="7"/>
  <c r="AV164" i="7"/>
  <c r="X164" i="7"/>
  <c r="AD164" i="7"/>
  <c r="BB164" i="7"/>
  <c r="BZ164" i="7"/>
  <c r="AP164" i="7"/>
  <c r="BQ164" i="7"/>
  <c r="CF164" i="7"/>
  <c r="AG164" i="7"/>
  <c r="R164" i="7"/>
  <c r="U164" i="7"/>
  <c r="AJ164" i="7"/>
  <c r="AM164" i="7"/>
  <c r="BK164" i="7"/>
  <c r="AY164" i="7"/>
  <c r="AS164" i="7"/>
  <c r="BE164" i="7"/>
  <c r="BH164" i="7"/>
  <c r="BT164" i="7"/>
  <c r="CC164" i="7"/>
  <c r="L164" i="7"/>
  <c r="O164" i="7"/>
  <c r="B7" i="9" l="1"/>
  <c r="I9" i="3"/>
  <c r="M9" i="3" l="1"/>
  <c r="R9" i="3" s="1"/>
  <c r="AE94" i="7" l="1"/>
  <c r="AK94" i="7"/>
  <c r="BU94" i="7"/>
  <c r="BL94" i="7"/>
  <c r="Y94" i="7"/>
  <c r="J94" i="7"/>
  <c r="AQ94" i="7"/>
  <c r="CD94" i="7"/>
  <c r="AN94" i="7"/>
  <c r="V94" i="7"/>
  <c r="M94" i="7"/>
  <c r="BO94" i="7"/>
  <c r="AT94" i="7"/>
  <c r="BC94" i="7"/>
  <c r="CA94" i="7"/>
  <c r="BR94" i="7"/>
  <c r="P94" i="7"/>
  <c r="CG94" i="7"/>
  <c r="AH94" i="7"/>
  <c r="BF94" i="7"/>
  <c r="AZ94" i="7"/>
  <c r="BI94" i="7"/>
  <c r="AB94" i="7"/>
  <c r="S94" i="7"/>
  <c r="T9" i="3"/>
  <c r="AW94" i="7"/>
  <c r="BX94" i="7"/>
  <c r="AQ177" i="7" l="1"/>
  <c r="AK177" i="7"/>
  <c r="AE177" i="7"/>
  <c r="AB177" i="7"/>
  <c r="CD177" i="7"/>
  <c r="AW177" i="7"/>
  <c r="P177" i="7"/>
  <c r="BF177" i="7"/>
  <c r="CA177" i="7"/>
  <c r="CG177" i="7"/>
  <c r="BC177" i="7"/>
  <c r="S177" i="7"/>
  <c r="AH177" i="7"/>
  <c r="BI177" i="7"/>
  <c r="BU177" i="7"/>
  <c r="AZ177" i="7"/>
  <c r="Y177" i="7"/>
  <c r="L8" i="7" s="1"/>
  <c r="V177" i="7"/>
  <c r="K8" i="7" s="1"/>
  <c r="BR177" i="7"/>
  <c r="AT177" i="7"/>
  <c r="BX177" i="7"/>
  <c r="BL177" i="7"/>
  <c r="J177" i="7"/>
  <c r="M177" i="7"/>
  <c r="AN177" i="7"/>
  <c r="BO177" i="7"/>
  <c r="V8" i="7" l="1"/>
  <c r="W8" i="7"/>
  <c r="M8" i="7"/>
  <c r="Z8" i="7"/>
  <c r="G8" i="7"/>
  <c r="AA8" i="7"/>
  <c r="AB8" i="7"/>
  <c r="I8" i="7"/>
  <c r="N8" i="7"/>
  <c r="J8" i="7"/>
  <c r="X8" i="7"/>
  <c r="AF8" i="7"/>
  <c r="P8" i="7"/>
  <c r="U8" i="7"/>
  <c r="T8" i="7"/>
  <c r="Q8" i="7"/>
  <c r="Y8" i="7"/>
  <c r="S8" i="7"/>
  <c r="H8" i="7"/>
  <c r="AC8" i="7"/>
  <c r="O8" i="7"/>
  <c r="AD8" i="7"/>
  <c r="AE8" i="7"/>
  <c r="R8" i="7"/>
  <c r="I12" i="3"/>
  <c r="I11" i="3"/>
  <c r="M11" i="3" l="1"/>
  <c r="R11" i="3" s="1"/>
  <c r="CD96" i="7" l="1"/>
  <c r="Y96" i="7"/>
  <c r="AN96" i="7"/>
  <c r="AT96" i="7"/>
  <c r="AW96" i="7"/>
  <c r="AK96" i="7"/>
  <c r="AE96" i="7"/>
  <c r="AB96" i="7"/>
  <c r="AQ96" i="7"/>
  <c r="AH96" i="7"/>
  <c r="CG96" i="7"/>
  <c r="T11" i="3"/>
  <c r="BX179" i="7" s="1"/>
  <c r="BF96" i="7"/>
  <c r="BC96" i="7"/>
  <c r="AZ96" i="7"/>
  <c r="BO96" i="7"/>
  <c r="BX96" i="7"/>
  <c r="P96" i="7"/>
  <c r="BR96" i="7"/>
  <c r="BI96" i="7"/>
  <c r="CA96" i="7"/>
  <c r="M96" i="7"/>
  <c r="S96" i="7"/>
  <c r="V96" i="7"/>
  <c r="BL96" i="7"/>
  <c r="BU96" i="7"/>
  <c r="J96" i="7"/>
  <c r="AW179" i="7" l="1"/>
  <c r="T10" i="7" s="1"/>
  <c r="J179" i="7"/>
  <c r="G10" i="7" s="1"/>
  <c r="CD179" i="7"/>
  <c r="AE10" i="7" s="1"/>
  <c r="AN179" i="7"/>
  <c r="Q10" i="7" s="1"/>
  <c r="V179" i="7"/>
  <c r="K10" i="7" s="1"/>
  <c r="AE179" i="7"/>
  <c r="N10" i="7" s="1"/>
  <c r="Y179" i="7"/>
  <c r="L10" i="7" s="1"/>
  <c r="CG179" i="7"/>
  <c r="AF10" i="7" s="1"/>
  <c r="AT179" i="7"/>
  <c r="S10" i="7" s="1"/>
  <c r="BL179" i="7"/>
  <c r="Y10" i="7" s="1"/>
  <c r="BI179" i="7"/>
  <c r="X10" i="7" s="1"/>
  <c r="BC179" i="7"/>
  <c r="V10" i="7" s="1"/>
  <c r="BR179" i="7"/>
  <c r="AA10" i="7" s="1"/>
  <c r="CA179" i="7"/>
  <c r="AD10" i="7" s="1"/>
  <c r="AQ179" i="7"/>
  <c r="R10" i="7" s="1"/>
  <c r="AK179" i="7"/>
  <c r="P10" i="7" s="1"/>
  <c r="BO179" i="7"/>
  <c r="Z10" i="7" s="1"/>
  <c r="P179" i="7"/>
  <c r="I10" i="7" s="1"/>
  <c r="BF179" i="7"/>
  <c r="W10" i="7" s="1"/>
  <c r="AB179" i="7"/>
  <c r="M10" i="7" s="1"/>
  <c r="BU179" i="7"/>
  <c r="AB10" i="7" s="1"/>
  <c r="S179" i="7"/>
  <c r="J10" i="7" s="1"/>
  <c r="M179" i="7"/>
  <c r="H10" i="7" s="1"/>
  <c r="AH179" i="7"/>
  <c r="O10" i="7" s="1"/>
  <c r="AZ179" i="7"/>
  <c r="U10" i="7" s="1"/>
  <c r="AC10" i="7"/>
  <c r="I239" i="7"/>
  <c r="J239" i="7" s="1"/>
  <c r="G70" i="7" s="1"/>
  <c r="I237" i="7"/>
  <c r="J237" i="7" s="1"/>
  <c r="G68" i="7" s="1"/>
  <c r="I230" i="7"/>
  <c r="J230" i="7" s="1"/>
  <c r="G61" i="7" s="1"/>
  <c r="I236" i="7"/>
  <c r="J236" i="7" s="1"/>
  <c r="G67" i="7" s="1"/>
  <c r="I8" i="3"/>
  <c r="I78" i="3" s="1"/>
  <c r="M78" i="3" l="1"/>
  <c r="M8" i="3"/>
  <c r="R8" i="3" s="1"/>
  <c r="J93" i="7" l="1"/>
  <c r="CD93" i="7"/>
  <c r="AN93" i="7"/>
  <c r="BO93" i="7"/>
  <c r="AW93" i="7"/>
  <c r="CG93" i="7"/>
  <c r="AK93" i="7"/>
  <c r="BF93" i="7"/>
  <c r="V93" i="7"/>
  <c r="V164" i="7" s="1"/>
  <c r="BR93" i="7"/>
  <c r="BU93" i="7"/>
  <c r="BC93" i="7"/>
  <c r="AQ93" i="7"/>
  <c r="AB93" i="7"/>
  <c r="AE93" i="7"/>
  <c r="AE164" i="7" s="1"/>
  <c r="AT93" i="7"/>
  <c r="P93" i="7"/>
  <c r="BI93" i="7"/>
  <c r="S93" i="7"/>
  <c r="AZ93" i="7"/>
  <c r="BX93" i="7"/>
  <c r="BL93" i="7"/>
  <c r="Y93" i="7"/>
  <c r="M93" i="7"/>
  <c r="AH93" i="7"/>
  <c r="CA93" i="7"/>
  <c r="T8" i="3"/>
  <c r="S176" i="7" l="1"/>
  <c r="AW176" i="7"/>
  <c r="AW249" i="7" s="1"/>
  <c r="AZ176" i="7"/>
  <c r="BR176" i="7"/>
  <c r="BO176" i="7"/>
  <c r="Z7" i="7" s="1"/>
  <c r="Y176" i="7"/>
  <c r="CA176" i="7"/>
  <c r="AD7" i="7" s="1"/>
  <c r="CG176" i="7"/>
  <c r="AF7" i="7" s="1"/>
  <c r="BU176" i="7"/>
  <c r="AB7" i="7" s="1"/>
  <c r="AT176" i="7"/>
  <c r="AB176" i="7"/>
  <c r="J176" i="7"/>
  <c r="G7" i="7" s="1"/>
  <c r="BI176" i="7"/>
  <c r="X7" i="7" s="1"/>
  <c r="AQ176" i="7"/>
  <c r="R7" i="7" s="1"/>
  <c r="AK176" i="7"/>
  <c r="V176" i="7"/>
  <c r="V249" i="7" s="1"/>
  <c r="AH176" i="7"/>
  <c r="AH249" i="7" s="1"/>
  <c r="BF176" i="7"/>
  <c r="W7" i="7" s="1"/>
  <c r="P176" i="7"/>
  <c r="I7" i="7" s="1"/>
  <c r="AE176" i="7"/>
  <c r="AE249" i="7" s="1"/>
  <c r="BX176" i="7"/>
  <c r="AC7" i="7" s="1"/>
  <c r="BC176" i="7"/>
  <c r="CD176" i="7"/>
  <c r="AE7" i="7" s="1"/>
  <c r="M176" i="7"/>
  <c r="BL176" i="7"/>
  <c r="AN176" i="7"/>
  <c r="AN249" i="7" s="1"/>
  <c r="U7" i="7"/>
  <c r="T7" i="7" l="1"/>
  <c r="M7" i="7"/>
  <c r="V7" i="7"/>
  <c r="P7" i="7"/>
  <c r="J7" i="7"/>
  <c r="S7" i="7"/>
  <c r="L7" i="7"/>
  <c r="AA7" i="7"/>
  <c r="H7" i="7"/>
  <c r="Q7" i="7"/>
  <c r="N7" i="7"/>
  <c r="Y7" i="7"/>
  <c r="K7" i="7"/>
  <c r="O7" i="7"/>
  <c r="V187" i="7" l="1"/>
  <c r="K18" i="7" s="1"/>
  <c r="M12" i="3"/>
  <c r="R12" i="3" s="1"/>
  <c r="R78" i="3" s="1"/>
  <c r="E83" i="7" l="1"/>
  <c r="J97" i="7"/>
  <c r="J164" i="7" s="1"/>
  <c r="AQ97" i="7"/>
  <c r="AQ164" i="7" s="1"/>
  <c r="AK97" i="7"/>
  <c r="AK164" i="7" s="1"/>
  <c r="AH97" i="7"/>
  <c r="AN97" i="7"/>
  <c r="AN164" i="7" s="1"/>
  <c r="AB97" i="7"/>
  <c r="AB164" i="7" s="1"/>
  <c r="AT97" i="7"/>
  <c r="AE97" i="7"/>
  <c r="Y97" i="7"/>
  <c r="Y164" i="7" s="1"/>
  <c r="AW97" i="7"/>
  <c r="AW164" i="7" s="1"/>
  <c r="BO97" i="7"/>
  <c r="BO164" i="7" s="1"/>
  <c r="BI97" i="7"/>
  <c r="BI164" i="7" s="1"/>
  <c r="T12" i="3"/>
  <c r="BR97" i="7"/>
  <c r="CG97" i="7"/>
  <c r="CG164" i="7" s="1"/>
  <c r="AZ97" i="7"/>
  <c r="S97" i="7"/>
  <c r="S164" i="7" s="1"/>
  <c r="BU97" i="7"/>
  <c r="BU164" i="7" s="1"/>
  <c r="P97" i="7"/>
  <c r="P164" i="7" s="1"/>
  <c r="BF97" i="7"/>
  <c r="BF164" i="7" s="1"/>
  <c r="V97" i="7"/>
  <c r="BL97" i="7"/>
  <c r="BL164" i="7" s="1"/>
  <c r="M97" i="7"/>
  <c r="M164" i="7" s="1"/>
  <c r="CD97" i="7"/>
  <c r="CD164" i="7" s="1"/>
  <c r="BC97" i="7"/>
  <c r="BX97" i="7"/>
  <c r="BX164" i="7" s="1"/>
  <c r="CA97" i="7"/>
  <c r="T78" i="3" l="1"/>
  <c r="E82" i="7" s="1"/>
  <c r="AT180" i="7"/>
  <c r="AT249" i="7" s="1"/>
  <c r="AZ180" i="7"/>
  <c r="AZ249" i="7" s="1"/>
  <c r="BR180" i="7"/>
  <c r="M180" i="7"/>
  <c r="J180" i="7"/>
  <c r="BX180" i="7"/>
  <c r="BO180" i="7"/>
  <c r="AK180" i="7"/>
  <c r="BC180" i="7"/>
  <c r="BC249" i="7" s="1"/>
  <c r="BL180" i="7"/>
  <c r="AW180" i="7"/>
  <c r="T11" i="7" s="1"/>
  <c r="T77" i="7" s="1"/>
  <c r="AH180" i="7"/>
  <c r="O11" i="7" s="1"/>
  <c r="BI180" i="7"/>
  <c r="CA180" i="7"/>
  <c r="AE180" i="7"/>
  <c r="N11" i="7" s="1"/>
  <c r="N77" i="7" s="1"/>
  <c r="AQ180" i="7"/>
  <c r="BF180" i="7"/>
  <c r="AB180" i="7"/>
  <c r="S180" i="7"/>
  <c r="BU180" i="7"/>
  <c r="Y180" i="7"/>
  <c r="AN180" i="7"/>
  <c r="Q11" i="7" s="1"/>
  <c r="Q77" i="7" s="1"/>
  <c r="P180" i="7"/>
  <c r="CG180" i="7"/>
  <c r="CD180" i="7"/>
  <c r="V180" i="7"/>
  <c r="K11" i="7" s="1"/>
  <c r="K77" i="7" s="1"/>
  <c r="AT164" i="7"/>
  <c r="BC164" i="7"/>
  <c r="AZ164" i="7"/>
  <c r="C28" i="9" l="1"/>
  <c r="C14" i="9"/>
  <c r="C4" i="9" s="1"/>
  <c r="C22" i="9"/>
  <c r="C11" i="9"/>
  <c r="S11" i="7"/>
  <c r="S77" i="7" s="1"/>
  <c r="U11" i="7"/>
  <c r="U77" i="7" s="1"/>
  <c r="V11" i="7"/>
  <c r="V77" i="7" s="1"/>
  <c r="AF11" i="7"/>
  <c r="AF77" i="7" s="1"/>
  <c r="CG249" i="7"/>
  <c r="AB11" i="7"/>
  <c r="AB77" i="7" s="1"/>
  <c r="BU249" i="7"/>
  <c r="AQ249" i="7"/>
  <c r="R11" i="7"/>
  <c r="R77" i="7" s="1"/>
  <c r="M249" i="7"/>
  <c r="H11" i="7"/>
  <c r="H77" i="7" s="1"/>
  <c r="P249" i="7"/>
  <c r="I11" i="7"/>
  <c r="I77" i="7" s="1"/>
  <c r="J11" i="7"/>
  <c r="J77" i="7" s="1"/>
  <c r="S249" i="7"/>
  <c r="Z11" i="7"/>
  <c r="Z77" i="7" s="1"/>
  <c r="BO249" i="7"/>
  <c r="AA11" i="7"/>
  <c r="BR249" i="7"/>
  <c r="M11" i="7"/>
  <c r="M77" i="7" s="1"/>
  <c r="AB249" i="7"/>
  <c r="AD11" i="7"/>
  <c r="CA249" i="7"/>
  <c r="BL249" i="7"/>
  <c r="Y11" i="7"/>
  <c r="Y77" i="7" s="1"/>
  <c r="AC11" i="7"/>
  <c r="AC77" i="7" s="1"/>
  <c r="BX249" i="7"/>
  <c r="P11" i="7"/>
  <c r="P77" i="7" s="1"/>
  <c r="AK249" i="7"/>
  <c r="CD249" i="7"/>
  <c r="AE11" i="7"/>
  <c r="AE77" i="7" s="1"/>
  <c r="Y249" i="7"/>
  <c r="L11" i="7"/>
  <c r="L77" i="7" s="1"/>
  <c r="BF249" i="7"/>
  <c r="W11" i="7"/>
  <c r="W77" i="7" s="1"/>
  <c r="BI249" i="7"/>
  <c r="X11" i="7"/>
  <c r="X77" i="7" s="1"/>
  <c r="G11" i="7"/>
  <c r="C25" i="9" l="1"/>
  <c r="C26" i="9"/>
  <c r="C20" i="9"/>
  <c r="C30" i="9"/>
  <c r="C15" i="9"/>
  <c r="C24" i="9"/>
  <c r="C21" i="9"/>
  <c r="C27" i="9"/>
  <c r="C19" i="9"/>
  <c r="C12" i="9"/>
  <c r="C13" i="9"/>
  <c r="C10" i="9"/>
  <c r="C34" i="9"/>
  <c r="C23" i="9"/>
  <c r="C33" i="9"/>
  <c r="C31" i="9"/>
  <c r="C18" i="9"/>
  <c r="C16" i="9"/>
  <c r="J201" i="7" l="1"/>
  <c r="G32" i="7" s="1"/>
  <c r="G77" i="7" s="1"/>
  <c r="C17" i="9" s="1"/>
  <c r="J202" i="7"/>
  <c r="G33" i="7" s="1"/>
  <c r="J249" i="7" l="1"/>
  <c r="AG118" i="7"/>
  <c r="AH118" i="7" s="1"/>
  <c r="AH116" i="7"/>
  <c r="O30" i="7" s="1"/>
  <c r="O32" i="7" l="1"/>
  <c r="O77" i="7" s="1"/>
  <c r="C9" i="9" s="1"/>
  <c r="C3" i="9" s="1"/>
  <c r="AH164" i="7"/>
  <c r="BR116" i="7"/>
  <c r="AA30" i="7" s="1"/>
  <c r="BQ118" i="7"/>
  <c r="BR118" i="7" s="1"/>
  <c r="AA32" i="7" s="1"/>
  <c r="AA77" i="7" l="1"/>
  <c r="C29" i="9" s="1"/>
  <c r="BR164" i="7"/>
  <c r="CA116" i="7"/>
  <c r="BZ118" i="7"/>
  <c r="CA118" i="7" s="1"/>
  <c r="AD32" i="7" s="1"/>
  <c r="CA164" i="7" l="1"/>
  <c r="AD30" i="7"/>
  <c r="AD77" i="7" s="1"/>
  <c r="C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H31" authorId="0" shapeId="0" xr:uid="{6311C59E-AF1F-4A01-8B92-53E86EF34980}">
      <text>
        <r>
          <rPr>
            <sz val="9"/>
            <color indexed="81"/>
            <rFont val="Tahoma"/>
            <family val="2"/>
          </rPr>
          <t xml:space="preserve">July 14th start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WDFW; Fowler, A.</author>
    <author>Windows User</author>
  </authors>
  <commentList>
    <comment ref="N2" authorId="0" shapeId="0" xr:uid="{445FFEFD-1D2D-4FD8-9AAD-AB2229FA67C9}">
      <text>
        <r>
          <rPr>
            <b/>
            <sz val="9"/>
            <color indexed="81"/>
            <rFont val="Tahoma"/>
            <family val="2"/>
          </rPr>
          <t>WDFW; Fowler, A.:</t>
        </r>
        <r>
          <rPr>
            <sz val="9"/>
            <color indexed="81"/>
            <rFont val="Tahoma"/>
            <family val="2"/>
          </rPr>
          <t xml:space="preserve">
Adipose clipped fish. </t>
        </r>
      </text>
    </comment>
    <comment ref="P2" authorId="0" shapeId="0" xr:uid="{DC8BD13C-FF2F-4E7C-AF10-CBEC1C63A057}">
      <text>
        <r>
          <rPr>
            <b/>
            <sz val="9"/>
            <color indexed="81"/>
            <rFont val="Tahoma"/>
            <family val="2"/>
          </rPr>
          <t>WDFW; Fowler, A.:</t>
        </r>
        <r>
          <rPr>
            <sz val="9"/>
            <color indexed="81"/>
            <rFont val="Tahoma"/>
            <family val="2"/>
          </rPr>
          <t xml:space="preserve">
Adipose present fish.  </t>
        </r>
      </text>
    </comment>
    <comment ref="AQ2" authorId="0" shapeId="0" xr:uid="{3CBFFECF-3927-4D2B-BDD6-7417C2C6664D}">
      <text>
        <r>
          <rPr>
            <b/>
            <sz val="9"/>
            <color indexed="81"/>
            <rFont val="Tahoma"/>
            <family val="2"/>
          </rPr>
          <t>WDFW; Fowler, A.:</t>
        </r>
        <r>
          <rPr>
            <sz val="9"/>
            <color indexed="81"/>
            <rFont val="Tahoma"/>
            <family val="2"/>
          </rPr>
          <t xml:space="preserve">
Transform 24 hour time to hours and minutes.  </t>
        </r>
      </text>
    </comment>
    <comment ref="E3" authorId="1" shapeId="0" xr:uid="{C9A83657-8736-464F-A4B0-E1DDCC27378F}">
      <text>
        <r>
          <rPr>
            <sz val="9"/>
            <color indexed="81"/>
            <rFont val="Tahoma"/>
            <family val="2"/>
          </rPr>
          <t xml:space="preserve">Sled, drift boat, pontoon, other
</t>
        </r>
      </text>
    </comment>
    <comment ref="F3" authorId="1" shapeId="0" xr:uid="{2AF043D3-F6D9-4854-BEAC-14362FAD0645}">
      <text>
        <r>
          <rPr>
            <sz val="9"/>
            <color indexed="81"/>
            <rFont val="Tahoma"/>
            <family val="2"/>
          </rPr>
          <t xml:space="preserve">Boat or Shore
</t>
        </r>
      </text>
    </comment>
    <comment ref="J3" authorId="1" shapeId="0" xr:uid="{ACCCFFB7-8B2D-42D7-94C3-86DC2B72CECD}">
      <text>
        <r>
          <rPr>
            <sz val="9"/>
            <color indexed="81"/>
            <rFont val="Tahoma"/>
            <family val="2"/>
          </rPr>
          <t>2020: If anglers spent time fishing outside of boundary, made a separate trip for time spent in and out of boundary, since we are interested in fishing outside of area. Trips that were spent outside of boundary were not included in effort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WDFW; Fowler, A.</author>
  </authors>
  <commentList>
    <comment ref="G174" authorId="0" shapeId="0" xr:uid="{8A5E620C-8860-46CA-BFAE-8E6AA2686326}">
      <text>
        <r>
          <rPr>
            <b/>
            <sz val="9"/>
            <color indexed="81"/>
            <rFont val="Tahoma"/>
            <family val="2"/>
          </rPr>
          <t>WDFW; Fowler, A.:</t>
        </r>
        <r>
          <rPr>
            <sz val="9"/>
            <color indexed="81"/>
            <rFont val="Tahoma"/>
            <family val="2"/>
          </rPr>
          <t xml:space="preserve">
unlikely for shore anglers, but possible.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WDFW</author>
  </authors>
  <commentList>
    <comment ref="N9" authorId="0" shapeId="0" xr:uid="{317FE5FF-9330-49C7-BE51-96655668DA94}">
      <text>
        <r>
          <rPr>
            <sz val="9"/>
            <color indexed="81"/>
            <rFont val="Tahoma"/>
            <family val="2"/>
          </rPr>
          <t xml:space="preserve">Tralier count from effort count at the same time as the boat count was done.
</t>
        </r>
      </text>
    </comment>
    <comment ref="N90" authorId="1" shapeId="0" xr:uid="{2E835EA5-96D3-4CB4-8273-C20656B724B6}">
      <text>
        <r>
          <rPr>
            <b/>
            <sz val="9"/>
            <color indexed="81"/>
            <rFont val="Tahoma"/>
            <family val="2"/>
          </rPr>
          <t>WDFW:</t>
        </r>
        <r>
          <rPr>
            <sz val="9"/>
            <color indexed="81"/>
            <rFont val="Tahoma"/>
            <family val="2"/>
          </rPr>
          <t xml:space="preserve">
Actual number of cars counted during drive around total effort count.</t>
        </r>
      </text>
    </comment>
    <comment ref="O90" authorId="1" shapeId="0" xr:uid="{18F34D8B-48CC-4BCE-A9FD-095FE60D8A60}">
      <text>
        <r>
          <rPr>
            <b/>
            <sz val="9"/>
            <color indexed="81"/>
            <rFont val="Tahoma"/>
            <family val="2"/>
          </rPr>
          <t>WDFW:</t>
        </r>
        <r>
          <rPr>
            <sz val="9"/>
            <color indexed="81"/>
            <rFont val="Tahoma"/>
            <family val="2"/>
          </rPr>
          <t xml:space="preserve">
Number of anglers predicted based on number of cars observed and estimated anglers per car.</t>
        </r>
      </text>
    </comment>
    <comment ref="N92" authorId="0" shapeId="0" xr:uid="{B8C62526-CBED-4F30-8B9A-2F9FCCD088CD}">
      <text>
        <r>
          <rPr>
            <sz val="9"/>
            <color indexed="81"/>
            <rFont val="Tahoma"/>
            <family val="2"/>
          </rPr>
          <t xml:space="preserve">Effort car count total done at the same time of the boat effort count.
</t>
        </r>
      </text>
    </comment>
    <comment ref="A96" authorId="0" shapeId="0" xr:uid="{8A43756C-7A4C-4322-A1F6-44F6CAF22300}">
      <text>
        <r>
          <rPr>
            <sz val="9"/>
            <color indexed="81"/>
            <rFont val="Tahoma"/>
            <family val="2"/>
          </rPr>
          <t xml:space="preserve">High flows around 16,500 CFS.  Started coming up on Tuesday.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7" authorId="0" shapeId="0" xr:uid="{CBF42CB7-0A2E-4B67-90E1-19F041DEA308}">
      <text>
        <r>
          <rPr>
            <sz val="9"/>
            <color indexed="81"/>
            <rFont val="Tahoma"/>
            <family val="2"/>
          </rPr>
          <t>Amount of time from rise to set</t>
        </r>
      </text>
    </comment>
    <comment ref="G7" authorId="0" shapeId="0" xr:uid="{99B712D8-ECE3-4174-AB03-DD5312042884}">
      <text>
        <r>
          <rPr>
            <b/>
            <sz val="9"/>
            <color indexed="81"/>
            <rFont val="Tahoma"/>
            <family val="2"/>
          </rPr>
          <t>Converted to text</t>
        </r>
        <r>
          <rPr>
            <sz val="9"/>
            <color indexed="81"/>
            <rFont val="Tahoma"/>
            <family val="2"/>
          </rPr>
          <t xml:space="preserve">
</t>
        </r>
      </text>
    </comment>
    <comment ref="I7" authorId="0" shapeId="0" xr:uid="{F97CC908-EE79-4A4A-B143-3AB24B665132}">
      <text>
        <r>
          <rPr>
            <sz val="9"/>
            <color indexed="81"/>
            <rFont val="Tahoma"/>
            <family val="2"/>
          </rPr>
          <t xml:space="preserve">Subtract an hour and add an hour for official fishing times
</t>
        </r>
      </text>
    </comment>
    <comment ref="M7" authorId="0" shapeId="0" xr:uid="{0B085460-D79E-4F1E-B0E4-EFFFA1D9AE68}">
      <text>
        <r>
          <rPr>
            <b/>
            <sz val="9"/>
            <color indexed="81"/>
            <rFont val="Tahoma"/>
            <family val="2"/>
          </rPr>
          <t>Converted back to time</t>
        </r>
        <r>
          <rPr>
            <sz val="9"/>
            <color indexed="81"/>
            <rFont val="Tahoma"/>
            <family val="2"/>
          </rPr>
          <t xml:space="preserve">
</t>
        </r>
      </text>
    </comment>
  </commentList>
</comments>
</file>

<file path=xl/sharedStrings.xml><?xml version="1.0" encoding="utf-8"?>
<sst xmlns="http://schemas.openxmlformats.org/spreadsheetml/2006/main" count="5010" uniqueCount="342">
  <si>
    <t>Time (24hour)</t>
  </si>
  <si>
    <t>Steelhead</t>
  </si>
  <si>
    <t>Chinook</t>
  </si>
  <si>
    <t>Whitefish</t>
  </si>
  <si>
    <t>N</t>
  </si>
  <si>
    <t>Hatchery</t>
  </si>
  <si>
    <t>Wild</t>
  </si>
  <si>
    <t xml:space="preserve">Bull trout </t>
  </si>
  <si>
    <t>Hatchery Adult</t>
  </si>
  <si>
    <t>Hatchery Jack</t>
  </si>
  <si>
    <t>Wild Adult</t>
  </si>
  <si>
    <t>Cutthroat</t>
  </si>
  <si>
    <t>Rainbow</t>
  </si>
  <si>
    <t>Time conversions</t>
  </si>
  <si>
    <t>Date</t>
  </si>
  <si>
    <t>Page #</t>
  </si>
  <si>
    <t>Row</t>
  </si>
  <si>
    <t>Angler category</t>
  </si>
  <si>
    <t>Target species</t>
  </si>
  <si>
    <t>N_anglers</t>
  </si>
  <si>
    <t>Cars</t>
  </si>
  <si>
    <t>Trailers</t>
  </si>
  <si>
    <t>Start</t>
  </si>
  <si>
    <t>Stop</t>
  </si>
  <si>
    <t>HatchSteel Kept</t>
  </si>
  <si>
    <t>HatchSteel Released</t>
  </si>
  <si>
    <t xml:space="preserve">WildSteel Kept </t>
  </si>
  <si>
    <r>
      <t xml:space="preserve">WildSteel Released               </t>
    </r>
    <r>
      <rPr>
        <b/>
        <sz val="8"/>
        <rFont val="Arial"/>
        <family val="2"/>
      </rPr>
      <t>Unsure if kelt</t>
    </r>
  </si>
  <si>
    <r>
      <t xml:space="preserve">WildSteel Released        </t>
    </r>
    <r>
      <rPr>
        <b/>
        <sz val="8"/>
        <rFont val="Arial"/>
        <family val="2"/>
      </rPr>
      <t xml:space="preserve">Not kelt </t>
    </r>
  </si>
  <si>
    <r>
      <t xml:space="preserve">WildSteel Released      </t>
    </r>
    <r>
      <rPr>
        <b/>
        <sz val="8"/>
        <rFont val="Arial"/>
        <family val="2"/>
      </rPr>
      <t>Was kelt</t>
    </r>
  </si>
  <si>
    <t>Bull Kept</t>
  </si>
  <si>
    <t>Bull Released</t>
  </si>
  <si>
    <t>Hatch Adult Chin Kept</t>
  </si>
  <si>
    <t>Hatch Adult Chin Released</t>
  </si>
  <si>
    <t>Hatch Jack Chin Kept</t>
  </si>
  <si>
    <t>Hatch Jack Chin Released</t>
  </si>
  <si>
    <t>Wild Adult Chin Kept</t>
  </si>
  <si>
    <t>Wild Adult Chin Released</t>
  </si>
  <si>
    <t>Wild Jack Chin Kept</t>
  </si>
  <si>
    <t>Wild Jack Chin Released</t>
  </si>
  <si>
    <t>Cutt Kept</t>
  </si>
  <si>
    <t>Cutt Released</t>
  </si>
  <si>
    <t>Rain Kept</t>
  </si>
  <si>
    <t>Rain Released</t>
  </si>
  <si>
    <t>Complete trip (no{1}, yes{2})</t>
  </si>
  <si>
    <t>Comments</t>
  </si>
  <si>
    <t>timeconv</t>
  </si>
  <si>
    <t>timeconv2</t>
  </si>
  <si>
    <t>Fishing time (anglers x hours)</t>
  </si>
  <si>
    <t>Shore</t>
  </si>
  <si>
    <t>Boat</t>
  </si>
  <si>
    <t>Location</t>
  </si>
  <si>
    <t>% time spent in boundary</t>
  </si>
  <si>
    <t>Boat Type</t>
  </si>
  <si>
    <t>Kept</t>
  </si>
  <si>
    <t>Released</t>
  </si>
  <si>
    <t>Chinook Wanded? (no{1}, yes{2})</t>
  </si>
  <si>
    <t>Count</t>
  </si>
  <si>
    <t xml:space="preserve">Effort count from driving the roads. </t>
  </si>
  <si>
    <t>Site</t>
  </si>
  <si>
    <t>Effort count from jet boat</t>
  </si>
  <si>
    <t>Time</t>
  </si>
  <si>
    <t xml:space="preserve">Boats </t>
  </si>
  <si>
    <t>Boat anglers</t>
  </si>
  <si>
    <t>Shore anglers</t>
  </si>
  <si>
    <t>Total anglers</t>
  </si>
  <si>
    <t xml:space="preserve">High Bridge </t>
  </si>
  <si>
    <t>Tualco</t>
  </si>
  <si>
    <t>Hanson's</t>
  </si>
  <si>
    <t>Lewis St.</t>
  </si>
  <si>
    <t xml:space="preserve">Al Borlin </t>
  </si>
  <si>
    <t>Sultan</t>
  </si>
  <si>
    <t>Cracker Bar</t>
  </si>
  <si>
    <t>Ben Howard Access</t>
  </si>
  <si>
    <t>Ben Howard Rd.</t>
  </si>
  <si>
    <t>scheduled time</t>
  </si>
  <si>
    <t>Two bit</t>
  </si>
  <si>
    <t>Lewis</t>
  </si>
  <si>
    <t>Drift</t>
  </si>
  <si>
    <t>B</t>
  </si>
  <si>
    <t>Chin/Sthd</t>
  </si>
  <si>
    <t>Jet sled</t>
  </si>
  <si>
    <t>Ben Howard</t>
  </si>
  <si>
    <t>Al Borlin</t>
  </si>
  <si>
    <t>S</t>
  </si>
  <si>
    <t>Hansens</t>
  </si>
  <si>
    <t>Sucker</t>
  </si>
  <si>
    <t>Smolt</t>
  </si>
  <si>
    <t xml:space="preserve">Kept </t>
  </si>
  <si>
    <t>Sthd</t>
  </si>
  <si>
    <t xml:space="preserve">Steelhead </t>
  </si>
  <si>
    <t>Bull trout</t>
  </si>
  <si>
    <t>Total</t>
  </si>
  <si>
    <t xml:space="preserve">Hatchery </t>
  </si>
  <si>
    <t>Rel</t>
  </si>
  <si>
    <t>Day</t>
  </si>
  <si>
    <t>Week</t>
  </si>
  <si>
    <t xml:space="preserve">anglers </t>
  </si>
  <si>
    <t xml:space="preserve">hours </t>
  </si>
  <si>
    <t>Effort</t>
  </si>
  <si>
    <t>W Steelhead</t>
  </si>
  <si>
    <t>Unsure kelt</t>
  </si>
  <si>
    <t>Kelt</t>
  </si>
  <si>
    <t>Not Kelt</t>
  </si>
  <si>
    <t>Adult</t>
  </si>
  <si>
    <t>Jack</t>
  </si>
  <si>
    <t>CT</t>
  </si>
  <si>
    <t>interviewed</t>
  </si>
  <si>
    <t>sampled</t>
  </si>
  <si>
    <t>Estimated</t>
  </si>
  <si>
    <t>Illegal</t>
  </si>
  <si>
    <t>Wednesday</t>
  </si>
  <si>
    <t>Thursday</t>
  </si>
  <si>
    <t>Friday</t>
  </si>
  <si>
    <t>Saturday</t>
  </si>
  <si>
    <t>Sunday</t>
  </si>
  <si>
    <t>Monday</t>
  </si>
  <si>
    <t>Tuesday</t>
  </si>
  <si>
    <t>Totals:</t>
  </si>
  <si>
    <t>Effort sampled through date:</t>
  </si>
  <si>
    <t>% Estimated effort interviewed</t>
  </si>
  <si>
    <t>% Estimated shore effort interviewed</t>
  </si>
  <si>
    <t>% Estimated boat effort estimated</t>
  </si>
  <si>
    <t>Boat Anglers</t>
  </si>
  <si>
    <t>boat</t>
  </si>
  <si>
    <t>CHINOOK</t>
  </si>
  <si>
    <t># Anglers</t>
  </si>
  <si>
    <t>#</t>
  </si>
  <si>
    <t>Inter</t>
  </si>
  <si>
    <t>Hours</t>
  </si>
  <si>
    <t>viewed</t>
  </si>
  <si>
    <t>Fished</t>
  </si>
  <si>
    <t>trailers</t>
  </si>
  <si>
    <t>Shore catch tables:</t>
  </si>
  <si>
    <t>Shore Anglers</t>
  </si>
  <si>
    <t>shore</t>
  </si>
  <si>
    <t>steelhead</t>
  </si>
  <si>
    <t>bull trout</t>
  </si>
  <si>
    <t>cutthroat</t>
  </si>
  <si>
    <t>CPUE</t>
  </si>
  <si>
    <t>Bull</t>
  </si>
  <si>
    <t xml:space="preserve">Clipped </t>
  </si>
  <si>
    <t>Clipped</t>
  </si>
  <si>
    <t>Catch</t>
  </si>
  <si>
    <t>Trout</t>
  </si>
  <si>
    <t>ADULT</t>
  </si>
  <si>
    <t>JACK</t>
  </si>
  <si>
    <t>boat effort</t>
  </si>
  <si>
    <t>shore effort</t>
  </si>
  <si>
    <t>Adjusted Counts</t>
  </si>
  <si>
    <t>Via jet sled</t>
  </si>
  <si>
    <t>Fishing</t>
  </si>
  <si>
    <t>Number</t>
  </si>
  <si>
    <t>Average</t>
  </si>
  <si>
    <t>Unexpanded</t>
  </si>
  <si>
    <t>Anglers Est</t>
  </si>
  <si>
    <t>via jet sled count</t>
  </si>
  <si>
    <t>Expanded</t>
  </si>
  <si>
    <t>Trailer Counts</t>
  </si>
  <si>
    <t>Trailer</t>
  </si>
  <si>
    <t xml:space="preserve"># Anglers </t>
  </si>
  <si>
    <t>off trailer Count</t>
  </si>
  <si>
    <t>Ratio</t>
  </si>
  <si>
    <t>1st</t>
  </si>
  <si>
    <t>2nd</t>
  </si>
  <si>
    <t>3rd</t>
  </si>
  <si>
    <t>4th</t>
  </si>
  <si>
    <t>Ave.</t>
  </si>
  <si>
    <t>In Day</t>
  </si>
  <si>
    <t>W/Anglers</t>
  </si>
  <si>
    <t>Effort (hours)</t>
  </si>
  <si>
    <t># Trailers</t>
  </si>
  <si>
    <t>Anglers</t>
  </si>
  <si>
    <t>Total:</t>
  </si>
  <si>
    <t>Total Effort (boat + shore)</t>
  </si>
  <si>
    <t>total effort</t>
  </si>
  <si>
    <t>Via Jet sled</t>
  </si>
  <si>
    <t xml:space="preserve">  Car Counts</t>
  </si>
  <si>
    <t xml:space="preserve">Car </t>
  </si>
  <si>
    <t>on Car count</t>
  </si>
  <si>
    <t xml:space="preserve">Total </t>
  </si>
  <si>
    <t>w/Anglers</t>
  </si>
  <si>
    <t>Car</t>
  </si>
  <si>
    <t># Cars</t>
  </si>
  <si>
    <t>TotalAnglers</t>
  </si>
  <si>
    <t>Location: Latitude 46.43786 Longitude -122.16796</t>
  </si>
  <si>
    <t>Sunrise</t>
  </si>
  <si>
    <t>Sunset</t>
  </si>
  <si>
    <t>May</t>
  </si>
  <si>
    <t>Jun</t>
  </si>
  <si>
    <t>July</t>
  </si>
  <si>
    <t>Official WA Fishing Hours: 1 hour before sunrise to 1 hour after sunset</t>
  </si>
  <si>
    <t xml:space="preserve">Fishing Hours </t>
  </si>
  <si>
    <t>Length of time</t>
  </si>
  <si>
    <t>Time converted to hours minutes as a number</t>
  </si>
  <si>
    <t>Sum of N_anglers</t>
  </si>
  <si>
    <t>Sum of Fishing time (anglers x hours)</t>
  </si>
  <si>
    <t>Sum of Cars</t>
  </si>
  <si>
    <t>Sum of Trailers</t>
  </si>
  <si>
    <t>Grand Total</t>
  </si>
  <si>
    <t>Daily sums</t>
  </si>
  <si>
    <t>Boat catch tables</t>
  </si>
  <si>
    <t>Boat catch tables:</t>
  </si>
  <si>
    <t>High Bridge</t>
  </si>
  <si>
    <t>Raft</t>
  </si>
  <si>
    <t>Pontoon</t>
  </si>
  <si>
    <t>Total Estimated Catch</t>
  </si>
  <si>
    <t>Ben Howard Rd</t>
  </si>
  <si>
    <t>Other</t>
  </si>
  <si>
    <t>Ben Howard RD</t>
  </si>
  <si>
    <t>Totals</t>
  </si>
  <si>
    <t>Adjusted fishing time if not 100% in boundary</t>
  </si>
  <si>
    <t>guide boat</t>
  </si>
  <si>
    <t xml:space="preserve">Ben Howard </t>
  </si>
  <si>
    <t>Hansons</t>
  </si>
  <si>
    <t>Cadman</t>
  </si>
  <si>
    <t xml:space="preserve">Observed </t>
  </si>
  <si>
    <t xml:space="preserve">Season Harvest </t>
  </si>
  <si>
    <t>Adult Chinook Marked Kept</t>
  </si>
  <si>
    <t>Adult Chinook Marked Released</t>
  </si>
  <si>
    <t>Jack Chinook Mark Kept</t>
  </si>
  <si>
    <t>Adult Chin. Unmark Kept</t>
  </si>
  <si>
    <t>Adult Chin. Unmark Released</t>
  </si>
  <si>
    <t>Jack Chinook Unmark Kept</t>
  </si>
  <si>
    <t>Cutthroat Kept</t>
  </si>
  <si>
    <t>Cutthroat Released</t>
  </si>
  <si>
    <t>Rainbow Trout Kept</t>
  </si>
  <si>
    <t>Rainbow Trout Released</t>
  </si>
  <si>
    <t>Bull Trout Kept</t>
  </si>
  <si>
    <t>Bull Trout Released</t>
  </si>
  <si>
    <t>Steelhead Marked Kept</t>
  </si>
  <si>
    <t>Steelhead Marked Released</t>
  </si>
  <si>
    <t>Steelhead Unmarked Kept</t>
  </si>
  <si>
    <t>Steelhead Unmrk'd Rel - Kelt</t>
  </si>
  <si>
    <t>Steelhead Unmrk'd Rel - Unsure Kelt</t>
  </si>
  <si>
    <t>Steelhead Unmrk'd Rel - Not Kelt</t>
  </si>
  <si>
    <t>Whitefish Kept</t>
  </si>
  <si>
    <t>Whitefish Released</t>
  </si>
  <si>
    <t>Sucker Kept</t>
  </si>
  <si>
    <t>Sucker Released</t>
  </si>
  <si>
    <t>Smolt Kept</t>
  </si>
  <si>
    <t>Smolt Released</t>
  </si>
  <si>
    <t>Jack Chinook Unmark Released</t>
  </si>
  <si>
    <t>Jack Chinook Mark Released</t>
  </si>
  <si>
    <t>https://www.esrl.noaa.gov/gmd/grad/solcalc/table.php?lat=46.437856&amp;lon=-122.16796&amp;year=2021</t>
  </si>
  <si>
    <t>moving to different location</t>
  </si>
  <si>
    <t>coming back in afternoon</t>
  </si>
  <si>
    <t>Guide boat- fisher e</t>
  </si>
  <si>
    <t>Angler reported 5 chinook caught near sultan</t>
  </si>
  <si>
    <t>Angler reported seeing a seal below Lewis  on 5/29</t>
  </si>
  <si>
    <t>HB to Wallace</t>
  </si>
  <si>
    <t>Wallace to Sultan</t>
  </si>
  <si>
    <t>Fished reiter in morning then launched DB at BH, this represents time at reiter</t>
  </si>
  <si>
    <t>guide boat, said steelhead looked 'beat up'</t>
  </si>
  <si>
    <t>unknown trout</t>
  </si>
  <si>
    <t>guide</t>
  </si>
  <si>
    <t>Skykomish Summer Chinook Fishery 2021 - Season Harvest Estimates</t>
  </si>
  <si>
    <t>stopped for lunch</t>
  </si>
  <si>
    <t>2 chub released</t>
  </si>
  <si>
    <t>no luck , saw chinook caught by boat</t>
  </si>
  <si>
    <t>kayak</t>
  </si>
  <si>
    <t>guide, one lost at boat</t>
  </si>
  <si>
    <t>STHD Smolt</t>
  </si>
  <si>
    <t>Guide</t>
  </si>
  <si>
    <t>Guide, fish already filleted</t>
  </si>
  <si>
    <t>already filleted</t>
  </si>
  <si>
    <t>lost one</t>
  </si>
  <si>
    <t>Guide, already filleted</t>
  </si>
  <si>
    <t>Lost a chinook</t>
  </si>
  <si>
    <t>no bites</t>
  </si>
  <si>
    <t>a couple of break offs</t>
  </si>
  <si>
    <t>No bites</t>
  </si>
  <si>
    <t>dropping one angler off and heading back out</t>
  </si>
  <si>
    <t>just started</t>
  </si>
  <si>
    <t xml:space="preserve">already filleted </t>
  </si>
  <si>
    <t>Guided</t>
  </si>
  <si>
    <t>Anglers Interviewed</t>
  </si>
  <si>
    <t>Effort (Hours)</t>
  </si>
  <si>
    <t>SKYKOMISH RIVER SELECTIVE CHINOOK FISHERY CREEL SURVEY RESULTS COMPARISONS</t>
  </si>
  <si>
    <t>Number of Angler Interviews:</t>
  </si>
  <si>
    <t>JUNE</t>
  </si>
  <si>
    <t>JULY</t>
  </si>
  <si>
    <t>COMBINED</t>
  </si>
  <si>
    <t>YEAR</t>
  </si>
  <si>
    <t>BOAT</t>
  </si>
  <si>
    <t>SHORE</t>
  </si>
  <si>
    <t>TOTAL</t>
  </si>
  <si>
    <t>Total Hours Fished From Angler Interviews:</t>
  </si>
  <si>
    <r>
      <t>Number of Chinook</t>
    </r>
    <r>
      <rPr>
        <b/>
        <vertAlign val="superscript"/>
        <sz val="10"/>
        <rFont val="Arial"/>
        <family val="2"/>
      </rPr>
      <t>2</t>
    </r>
    <r>
      <rPr>
        <b/>
        <sz val="10"/>
        <rFont val="Arial"/>
        <family val="2"/>
      </rPr>
      <t xml:space="preserve"> Harvested From Interviews:</t>
    </r>
  </si>
  <si>
    <r>
      <t>Number of Chinook</t>
    </r>
    <r>
      <rPr>
        <b/>
        <vertAlign val="superscript"/>
        <sz val="10"/>
        <rFont val="Arial"/>
        <family val="2"/>
      </rPr>
      <t>2</t>
    </r>
    <r>
      <rPr>
        <b/>
        <sz val="10"/>
        <rFont val="Arial"/>
        <family val="2"/>
      </rPr>
      <t xml:space="preserve"> Released From Interviews</t>
    </r>
  </si>
  <si>
    <r>
      <t>Estimated Number of Chinook</t>
    </r>
    <r>
      <rPr>
        <b/>
        <vertAlign val="superscript"/>
        <sz val="10"/>
        <rFont val="Arial"/>
        <family val="2"/>
      </rPr>
      <t>2</t>
    </r>
    <r>
      <rPr>
        <b/>
        <sz val="10"/>
        <rFont val="Arial"/>
        <family val="2"/>
      </rPr>
      <t xml:space="preserve"> Harvested:</t>
    </r>
  </si>
  <si>
    <r>
      <t>Estimated Number of Chinook</t>
    </r>
    <r>
      <rPr>
        <b/>
        <vertAlign val="superscript"/>
        <sz val="10"/>
        <rFont val="Arial"/>
        <family val="2"/>
      </rPr>
      <t>2</t>
    </r>
    <r>
      <rPr>
        <b/>
        <sz val="10"/>
        <rFont val="Arial"/>
        <family val="2"/>
      </rPr>
      <t xml:space="preserve"> Released</t>
    </r>
  </si>
  <si>
    <r>
      <t>2</t>
    </r>
    <r>
      <rPr>
        <b/>
        <sz val="10"/>
        <rFont val="Arial"/>
        <family val="2"/>
      </rPr>
      <t>Chinook numbers do not include jacks.</t>
    </r>
  </si>
  <si>
    <t>Number of Chinook-Jacks Harvested From Interviews:</t>
  </si>
  <si>
    <t>Number of Chinook-Jacks Released From Interviews</t>
  </si>
  <si>
    <t>Estimated Number of Chinook-Jacks Harvested:</t>
  </si>
  <si>
    <t>Estimated Number of Chinook-Jacks Released</t>
  </si>
  <si>
    <t>Estimated Angler Effort:</t>
  </si>
  <si>
    <t>--</t>
  </si>
  <si>
    <t>Average Catch-Per-Unit-Effort For All Species (Fish/Hour)</t>
  </si>
  <si>
    <t>Number of Steelhead Harvested From Interviews:</t>
  </si>
  <si>
    <t>Estimated Number of Steelhead Harvested:</t>
  </si>
  <si>
    <t>Number of Steelhead Released From Interviews</t>
  </si>
  <si>
    <t>Estimated Number of Steelhead Released</t>
  </si>
  <si>
    <t>Stat week</t>
  </si>
  <si>
    <t>June</t>
  </si>
  <si>
    <t>June/July</t>
  </si>
  <si>
    <t>May/June</t>
  </si>
  <si>
    <t>Unknown species released</t>
  </si>
  <si>
    <t>Guide boat; clients and fish long gone. Lost one chinook at boat</t>
  </si>
  <si>
    <t>Youth</t>
  </si>
  <si>
    <t>1 seal downstream</t>
  </si>
  <si>
    <t>Guide, one kelt</t>
  </si>
  <si>
    <t>guide, one kelt</t>
  </si>
  <si>
    <t>RBT sampled: CM 1</t>
  </si>
  <si>
    <t>youth, just casting for trout</t>
  </si>
  <si>
    <t>gear fishing for Chinook and trout fishing with fly</t>
  </si>
  <si>
    <t>angler thinks it was a searun cutt ~17"</t>
  </si>
  <si>
    <t>filleted, guide, 4 unk resident fish, chub? Releaseed</t>
  </si>
  <si>
    <t>interviewed earlier</t>
  </si>
  <si>
    <t>2 seals</t>
  </si>
  <si>
    <t>fly</t>
  </si>
  <si>
    <t>Wild Jack Chin</t>
  </si>
  <si>
    <t>O</t>
  </si>
  <si>
    <t>Prop boat</t>
  </si>
  <si>
    <t>Guided, filleted on opp. Bank</t>
  </si>
  <si>
    <t xml:space="preserve">"rainbow" they released was clipped and very small </t>
  </si>
  <si>
    <t>Chin/Trout</t>
  </si>
  <si>
    <t>2020 rt</t>
  </si>
  <si>
    <t>rt=running total</t>
  </si>
  <si>
    <t>2021 rt</t>
  </si>
  <si>
    <t>Estimated Chinook Jack harvest: boat + shore</t>
  </si>
  <si>
    <t>Estimated Steelhead harvest: boat +shore</t>
  </si>
  <si>
    <t>Estimated Chinook harvest: boat + shore</t>
  </si>
  <si>
    <t>Estimated Chinook released: boat + shore</t>
  </si>
  <si>
    <t>Estimated Chinook Jack released: boat + shore</t>
  </si>
  <si>
    <t>Estimated Steelhead released: boat + shore</t>
  </si>
  <si>
    <t>TAMM targets: Marked CK = 565</t>
  </si>
  <si>
    <t>TAMM targets: Unmarked CK = 294</t>
  </si>
  <si>
    <t>Estimated Effort</t>
  </si>
  <si>
    <t>Target - actual</t>
  </si>
  <si>
    <t>%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</si>
</sst>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h]:mm"/>
    <numFmt numFmtId="166" formatCode="[$-409]d\-mmm;@"/>
    <numFmt numFmtId="167" formatCode="m/d/yy;@"/>
    <numFmt numFmtId="168" formatCode="mm/dd/yy;@"/>
    <numFmt numFmtId="169" formatCode="#,##0.0"/>
    <numFmt numFmtId="170" formatCode="0.0"/>
    <numFmt numFmtId="171" formatCode="0.000"/>
    <numFmt numFmtId="172" formatCode="#,##0.0000"/>
    <numFmt numFmtId="173" formatCode="0.0%"/>
    <numFmt numFmtId="174" formatCode="0000"/>
    <numFmt numFmtId="175" formatCode="&quot;$&quot;#,##0"/>
  </numFmts>
  <fonts count="49" x14ac:knownFonts="1">
    <font>
      <sz val="11"/>
      <color theme="1"/>
      <name val="Calibri"/>
      <family val="2"/>
      <scheme val="minor"/>
    </font>
    <font>
      <sz val="10"/>
      <color theme="1"/>
      <name val="Arial"/>
      <family val="2"/>
    </font>
    <font>
      <sz val="10"/>
      <color rgb="FFFF0000"/>
      <name val="Arial"/>
      <family val="2"/>
    </font>
    <font>
      <sz val="10"/>
      <name val="Arial"/>
      <family val="2"/>
    </font>
    <font>
      <sz val="8"/>
      <color theme="1"/>
      <name val="Arial"/>
      <family val="2"/>
    </font>
    <font>
      <sz val="8"/>
      <name val="Arial"/>
      <family val="2"/>
    </font>
    <font>
      <b/>
      <sz val="8"/>
      <name val="Arial"/>
      <family val="2"/>
    </font>
    <font>
      <b/>
      <sz val="9"/>
      <color indexed="81"/>
      <name val="Tahoma"/>
      <family val="2"/>
    </font>
    <font>
      <sz val="9"/>
      <color indexed="81"/>
      <name val="Tahoma"/>
      <family val="2"/>
    </font>
    <font>
      <sz val="11"/>
      <color rgb="FFFF0000"/>
      <name val="Calibri"/>
      <family val="2"/>
      <scheme val="minor"/>
    </font>
    <font>
      <sz val="7"/>
      <color theme="1"/>
      <name val="Arial"/>
      <family val="2"/>
    </font>
    <font>
      <sz val="9"/>
      <color theme="1"/>
      <name val="Arial"/>
      <family val="2"/>
    </font>
    <font>
      <i/>
      <sz val="6"/>
      <color theme="1"/>
      <name val="Arial"/>
      <family val="2"/>
    </font>
    <font>
      <sz val="28"/>
      <color theme="1"/>
      <name val="Arial"/>
      <family val="2"/>
    </font>
    <font>
      <sz val="6"/>
      <color theme="1"/>
      <name val="Arial"/>
      <family val="2"/>
    </font>
    <font>
      <i/>
      <sz val="10"/>
      <color theme="1"/>
      <name val="Arial"/>
      <family val="2"/>
    </font>
    <font>
      <sz val="11"/>
      <name val="Calibri"/>
      <family val="2"/>
      <scheme val="minor"/>
    </font>
    <font>
      <b/>
      <sz val="10"/>
      <name val="Arial"/>
      <family val="2"/>
    </font>
    <font>
      <sz val="14"/>
      <color theme="1"/>
      <name val="Arial"/>
      <family val="2"/>
    </font>
    <font>
      <i/>
      <sz val="8"/>
      <color theme="1"/>
      <name val="Arial"/>
      <family val="2"/>
    </font>
    <font>
      <sz val="22"/>
      <color theme="1"/>
      <name val="Arial"/>
      <family val="2"/>
    </font>
    <font>
      <b/>
      <sz val="24"/>
      <color theme="1"/>
      <name val="Arial"/>
      <family val="2"/>
    </font>
    <font>
      <sz val="16"/>
      <color theme="1"/>
      <name val="Arial"/>
      <family val="2"/>
    </font>
    <font>
      <b/>
      <sz val="8"/>
      <color theme="1"/>
      <name val="Arial"/>
      <family val="2"/>
    </font>
    <font>
      <sz val="14"/>
      <color theme="1"/>
      <name val="Arial Black"/>
      <family val="2"/>
    </font>
    <font>
      <b/>
      <sz val="26"/>
      <color theme="1"/>
      <name val="Calibri"/>
      <family val="2"/>
      <scheme val="minor"/>
    </font>
    <font>
      <sz val="8"/>
      <color theme="1"/>
      <name val="Calibri"/>
      <family val="2"/>
      <scheme val="minor"/>
    </font>
    <font>
      <sz val="9"/>
      <color rgb="FF212529"/>
      <name val="Times New Roman"/>
      <family val="1"/>
    </font>
    <font>
      <b/>
      <sz val="10"/>
      <color rgb="FF212529"/>
      <name val="Arial"/>
      <family val="2"/>
    </font>
    <font>
      <sz val="10"/>
      <color rgb="FF212529"/>
      <name val="Arial"/>
      <family val="2"/>
    </font>
    <font>
      <sz val="11"/>
      <color theme="1"/>
      <name val="Arial"/>
      <family val="2"/>
    </font>
    <font>
      <u/>
      <sz val="10"/>
      <color theme="1"/>
      <name val="Arial"/>
      <family val="2"/>
    </font>
    <font>
      <sz val="10"/>
      <color rgb="FF00B0F0"/>
      <name val="Arial"/>
      <family val="2"/>
    </font>
    <font>
      <sz val="10"/>
      <color rgb="FF0070C0"/>
      <name val="Arial"/>
      <family val="2"/>
    </font>
    <font>
      <sz val="8"/>
      <color rgb="FFFF0000"/>
      <name val="Arial"/>
      <family val="2"/>
    </font>
    <font>
      <sz val="11"/>
      <color theme="1"/>
      <name val="Calibri"/>
      <family val="2"/>
      <scheme val="minor"/>
    </font>
    <font>
      <b/>
      <sz val="11"/>
      <color theme="1"/>
      <name val="Calibri"/>
      <family val="2"/>
      <scheme val="minor"/>
    </font>
    <font>
      <b/>
      <sz val="14"/>
      <color rgb="FFFF0000"/>
      <name val="Calibri"/>
      <family val="2"/>
      <scheme val="minor"/>
    </font>
    <font>
      <strike/>
      <sz val="11"/>
      <color theme="1"/>
      <name val="Calibri"/>
      <family val="2"/>
      <scheme val="minor"/>
    </font>
    <font>
      <sz val="8"/>
      <color rgb="FF212529"/>
      <name val="Arial"/>
      <family val="2"/>
    </font>
    <font>
      <u/>
      <sz val="11"/>
      <color theme="10"/>
      <name val="Calibri"/>
      <family val="2"/>
      <scheme val="minor"/>
    </font>
    <font>
      <sz val="10"/>
      <color theme="1"/>
      <name val="Calibri"/>
      <family val="2"/>
      <scheme val="minor"/>
    </font>
    <font>
      <b/>
      <sz val="10"/>
      <color theme="1"/>
      <name val="Arial"/>
      <family val="2"/>
    </font>
    <font>
      <sz val="28"/>
      <name val="Arial"/>
      <family val="2"/>
    </font>
    <font>
      <b/>
      <vertAlign val="superscript"/>
      <sz val="10"/>
      <name val="Arial"/>
      <family val="2"/>
    </font>
    <font>
      <sz val="8"/>
      <name val="Calibri"/>
      <family val="2"/>
      <scheme val="minor"/>
    </font>
    <font>
      <b/>
      <sz val="8"/>
      <color rgb="FFFF0000"/>
      <name val="Arial"/>
      <family val="2"/>
    </font>
    <font>
      <b/>
      <sz val="9"/>
      <name val="Calibri"/>
      <family val="2"/>
      <scheme val="minor"/>
    </font>
    <font>
      <b/>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s>
  <borders count="5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auto="1"/>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auto="1"/>
      </bottom>
      <diagonal/>
    </border>
    <border>
      <left/>
      <right style="thick">
        <color indexed="64"/>
      </right>
      <top/>
      <bottom style="thick">
        <color indexed="64"/>
      </bottom>
      <diagonal/>
    </border>
    <border>
      <left style="thick">
        <color indexed="64"/>
      </left>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rgb="FFDEE2E6"/>
      </left>
      <right style="medium">
        <color rgb="FFDEE2E6"/>
      </right>
      <top style="medium">
        <color rgb="FFDEE2E6"/>
      </top>
      <bottom style="medium">
        <color rgb="FFDEE2E6"/>
      </bottom>
      <diagonal/>
    </border>
  </borders>
  <cellStyleXfs count="3">
    <xf numFmtId="0" fontId="0" fillId="0" borderId="0"/>
    <xf numFmtId="9" fontId="35" fillId="0" borderId="0" applyFont="0" applyFill="0" applyBorder="0" applyAlignment="0" applyProtection="0"/>
    <xf numFmtId="0" fontId="40" fillId="0" borderId="0" applyNumberFormat="0" applyFill="0" applyBorder="0" applyAlignment="0" applyProtection="0"/>
  </cellStyleXfs>
  <cellXfs count="1116">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5" fillId="6" borderId="2" xfId="0" applyFont="1" applyFill="1" applyBorder="1" applyAlignment="1">
      <alignment horizontal="center" wrapText="1"/>
    </xf>
    <xf numFmtId="0" fontId="5" fillId="0" borderId="0" xfId="0" applyFont="1" applyFill="1" applyBorder="1" applyAlignment="1">
      <alignment horizontal="center" wrapText="1"/>
    </xf>
    <xf numFmtId="0" fontId="4" fillId="0" borderId="1" xfId="0" applyFont="1" applyFill="1" applyBorder="1" applyAlignment="1">
      <alignment horizontal="center" vertical="center"/>
    </xf>
    <xf numFmtId="0" fontId="4" fillId="0" borderId="0" xfId="0" applyFont="1" applyBorder="1"/>
    <xf numFmtId="0" fontId="4" fillId="0" borderId="0" xfId="0" applyFont="1" applyFill="1" applyBorder="1"/>
    <xf numFmtId="14"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10" fillId="0" borderId="0" xfId="0" applyFont="1" applyAlignment="1">
      <alignment horizontal="center" vertical="center"/>
    </xf>
    <xf numFmtId="0" fontId="1" fillId="0" borderId="0" xfId="0" applyFont="1" applyAlignment="1">
      <alignment horizontal="center" vertical="center"/>
    </xf>
    <xf numFmtId="0" fontId="4" fillId="0" borderId="2" xfId="0" applyFont="1" applyBorder="1" applyAlignment="1">
      <alignment horizontal="center" vertical="center"/>
    </xf>
    <xf numFmtId="0" fontId="1" fillId="0" borderId="0" xfId="0" applyFont="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166" fontId="10" fillId="6" borderId="0" xfId="0" applyNumberFormat="1" applyFont="1" applyFill="1" applyBorder="1" applyAlignment="1">
      <alignment horizontal="center" vertical="center"/>
    </xf>
    <xf numFmtId="0" fontId="10" fillId="6" borderId="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NumberFormat="1" applyFont="1" applyBorder="1" applyAlignment="1">
      <alignment horizontal="center" vertical="center"/>
    </xf>
    <xf numFmtId="166" fontId="10" fillId="6" borderId="2" xfId="0" applyNumberFormat="1" applyFont="1" applyFill="1" applyBorder="1" applyAlignment="1">
      <alignment horizontal="center" vertical="center"/>
    </xf>
    <xf numFmtId="0" fontId="4" fillId="0" borderId="0" xfId="0" applyFont="1" applyAlignment="1">
      <alignment horizontal="left" vertical="center"/>
    </xf>
    <xf numFmtId="14" fontId="4" fillId="6" borderId="6" xfId="0" applyNumberFormat="1" applyFont="1" applyFill="1" applyBorder="1" applyAlignment="1">
      <alignment horizontal="center" vertical="center"/>
    </xf>
    <xf numFmtId="0" fontId="4" fillId="6" borderId="6" xfId="0" applyNumberFormat="1" applyFont="1" applyFill="1" applyBorder="1" applyAlignment="1">
      <alignment horizontal="center" vertical="center"/>
    </xf>
    <xf numFmtId="0" fontId="1" fillId="6" borderId="6" xfId="0" applyFont="1" applyFill="1" applyBorder="1" applyAlignment="1">
      <alignment horizontal="center" vertical="center"/>
    </xf>
    <xf numFmtId="0" fontId="1" fillId="6" borderId="6" xfId="0" applyFont="1" applyFill="1" applyBorder="1" applyAlignment="1">
      <alignment horizontal="right" vertical="center" indent="2"/>
    </xf>
    <xf numFmtId="0" fontId="1" fillId="0" borderId="7" xfId="0" applyFont="1" applyBorder="1" applyAlignment="1">
      <alignment horizontal="center" vertical="center"/>
    </xf>
    <xf numFmtId="0" fontId="11" fillId="0" borderId="1" xfId="0" applyFont="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Border="1"/>
    <xf numFmtId="0" fontId="12" fillId="0" borderId="1" xfId="0" applyFont="1" applyBorder="1" applyAlignment="1">
      <alignment horizontal="center" vertical="center"/>
    </xf>
    <xf numFmtId="0" fontId="11" fillId="6"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0" fontId="1" fillId="0" borderId="15" xfId="0" applyNumberFormat="1" applyFont="1" applyBorder="1" applyAlignment="1">
      <alignment horizontal="center" vertical="center"/>
    </xf>
    <xf numFmtId="0" fontId="0" fillId="0" borderId="2" xfId="0" applyBorder="1"/>
    <xf numFmtId="16" fontId="0" fillId="0" borderId="0" xfId="0" applyNumberFormat="1"/>
    <xf numFmtId="10" fontId="0" fillId="0" borderId="0" xfId="0" applyNumberFormat="1"/>
    <xf numFmtId="0" fontId="4" fillId="8" borderId="5" xfId="0" applyFont="1" applyFill="1" applyBorder="1" applyAlignment="1">
      <alignment horizontal="center" vertical="center"/>
    </xf>
    <xf numFmtId="0" fontId="1" fillId="8" borderId="5" xfId="0" applyFont="1" applyFill="1" applyBorder="1" applyAlignment="1">
      <alignment horizontal="center" vertical="center"/>
    </xf>
    <xf numFmtId="0" fontId="14" fillId="8" borderId="5" xfId="0" applyFont="1" applyFill="1" applyBorder="1" applyAlignment="1">
      <alignment horizontal="center" vertical="center"/>
    </xf>
    <xf numFmtId="0" fontId="10" fillId="8" borderId="5" xfId="0" applyFont="1" applyFill="1" applyBorder="1" applyAlignment="1">
      <alignment horizontal="center" vertical="center"/>
    </xf>
    <xf numFmtId="0" fontId="1" fillId="0" borderId="0" xfId="0" applyFont="1" applyBorder="1" applyAlignment="1">
      <alignment horizontal="left"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xf>
    <xf numFmtId="0" fontId="15" fillId="0" borderId="1" xfId="0" applyFont="1" applyBorder="1" applyAlignment="1">
      <alignment horizontal="center" vertical="center"/>
    </xf>
    <xf numFmtId="0" fontId="1" fillId="10" borderId="1" xfId="0" applyFont="1" applyFill="1" applyBorder="1" applyAlignment="1">
      <alignment horizontal="center" vertical="center"/>
    </xf>
    <xf numFmtId="0" fontId="1" fillId="10" borderId="0" xfId="0" applyFont="1" applyFill="1" applyBorder="1" applyAlignment="1">
      <alignment horizontal="center" vertical="center"/>
    </xf>
    <xf numFmtId="0" fontId="1" fillId="0" borderId="0" xfId="0" applyFont="1" applyAlignment="1">
      <alignment horizontal="center"/>
    </xf>
    <xf numFmtId="0" fontId="1" fillId="0" borderId="7" xfId="0" applyFont="1" applyFill="1" applyBorder="1" applyAlignment="1">
      <alignment horizontal="center" vertical="center"/>
    </xf>
    <xf numFmtId="0" fontId="1" fillId="10" borderId="7" xfId="0" applyFont="1" applyFill="1" applyBorder="1" applyAlignment="1">
      <alignment horizontal="center" vertical="center"/>
    </xf>
    <xf numFmtId="167" fontId="3" fillId="0" borderId="0" xfId="0" applyNumberFormat="1" applyFont="1" applyFill="1" applyBorder="1" applyAlignment="1">
      <alignment horizontal="center"/>
    </xf>
    <xf numFmtId="168" fontId="3"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1" fontId="3" fillId="0" borderId="0" xfId="0" applyNumberFormat="1" applyFont="1" applyFill="1" applyBorder="1" applyAlignment="1">
      <alignment horizontal="right" vertical="center" indent="1"/>
    </xf>
    <xf numFmtId="170" fontId="3" fillId="0" borderId="0" xfId="0" applyNumberFormat="1" applyFont="1" applyFill="1" applyBorder="1" applyAlignment="1">
      <alignment horizontal="right" vertical="center" indent="1"/>
    </xf>
    <xf numFmtId="170" fontId="3" fillId="10" borderId="0" xfId="0" applyNumberFormat="1" applyFont="1" applyFill="1" applyBorder="1" applyAlignment="1">
      <alignment horizontal="right" vertical="center" indent="1"/>
    </xf>
    <xf numFmtId="170" fontId="3" fillId="0" borderId="0" xfId="0" applyNumberFormat="1" applyFont="1" applyFill="1" applyAlignment="1">
      <alignment horizontal="right" vertical="center" indent="1"/>
    </xf>
    <xf numFmtId="170" fontId="3" fillId="0" borderId="0" xfId="0" applyNumberFormat="1" applyFont="1" applyFill="1" applyAlignment="1">
      <alignment horizontal="right" indent="1"/>
    </xf>
    <xf numFmtId="167" fontId="2" fillId="0" borderId="0" xfId="0" applyNumberFormat="1" applyFont="1" applyFill="1" applyBorder="1" applyAlignment="1">
      <alignment horizontal="center"/>
    </xf>
    <xf numFmtId="168"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1" fontId="2" fillId="0" borderId="0" xfId="0" applyNumberFormat="1" applyFont="1" applyFill="1" applyBorder="1" applyAlignment="1">
      <alignment horizontal="right" vertical="center" indent="1"/>
    </xf>
    <xf numFmtId="170" fontId="2" fillId="0" borderId="0" xfId="0" applyNumberFormat="1" applyFont="1" applyFill="1" applyBorder="1" applyAlignment="1">
      <alignment horizontal="right" vertical="center" indent="1"/>
    </xf>
    <xf numFmtId="170" fontId="2" fillId="10" borderId="0" xfId="0" applyNumberFormat="1" applyFont="1" applyFill="1" applyBorder="1" applyAlignment="1">
      <alignment horizontal="right" vertical="center" indent="1"/>
    </xf>
    <xf numFmtId="170" fontId="2" fillId="0" borderId="0" xfId="0" applyNumberFormat="1" applyFont="1" applyFill="1" applyAlignment="1">
      <alignment horizontal="right" vertical="center" indent="1"/>
    </xf>
    <xf numFmtId="170" fontId="2" fillId="0" borderId="0" xfId="0" applyNumberFormat="1" applyFont="1" applyFill="1" applyAlignment="1">
      <alignment horizontal="right" indent="1"/>
    </xf>
    <xf numFmtId="0" fontId="9" fillId="0" borderId="0" xfId="0" applyFont="1"/>
    <xf numFmtId="0" fontId="16" fillId="0" borderId="0" xfId="0" applyFont="1"/>
    <xf numFmtId="169" fontId="17" fillId="0" borderId="1" xfId="0" applyNumberFormat="1" applyFont="1" applyFill="1" applyBorder="1" applyAlignment="1">
      <alignment horizontal="center" vertical="center"/>
    </xf>
    <xf numFmtId="169" fontId="17" fillId="0" borderId="1" xfId="0" applyNumberFormat="1" applyFont="1" applyFill="1" applyBorder="1" applyAlignment="1">
      <alignment horizontal="right" vertical="center" indent="1"/>
    </xf>
    <xf numFmtId="0" fontId="3" fillId="0" borderId="7" xfId="0" applyFont="1" applyFill="1" applyBorder="1"/>
    <xf numFmtId="169" fontId="17" fillId="0" borderId="7" xfId="0" applyNumberFormat="1" applyFont="1" applyFill="1" applyBorder="1" applyAlignment="1">
      <alignment horizontal="right" vertical="center"/>
    </xf>
    <xf numFmtId="169" fontId="17" fillId="0" borderId="7" xfId="0" applyNumberFormat="1" applyFont="1" applyFill="1" applyBorder="1" applyAlignment="1">
      <alignment horizontal="right" vertical="center" indent="1"/>
    </xf>
    <xf numFmtId="170" fontId="3" fillId="0" borderId="7" xfId="0" applyNumberFormat="1" applyFont="1" applyFill="1" applyBorder="1" applyAlignment="1">
      <alignment horizontal="right" vertical="center" indent="1"/>
    </xf>
    <xf numFmtId="0" fontId="3" fillId="0" borderId="7" xfId="0" applyFont="1" applyFill="1" applyBorder="1" applyAlignment="1">
      <alignment horizontal="right" indent="1"/>
    </xf>
    <xf numFmtId="0" fontId="1" fillId="0" borderId="0" xfId="0" applyFont="1"/>
    <xf numFmtId="0" fontId="1" fillId="0" borderId="0" xfId="0" applyFont="1" applyBorder="1"/>
    <xf numFmtId="170" fontId="3" fillId="0" borderId="0" xfId="0" applyNumberFormat="1" applyFont="1" applyBorder="1" applyAlignment="1">
      <alignment horizontal="right" vertical="center" indent="2"/>
    </xf>
    <xf numFmtId="0" fontId="1" fillId="0" borderId="18" xfId="0" applyFont="1" applyBorder="1"/>
    <xf numFmtId="0" fontId="1" fillId="0" borderId="19" xfId="0" applyFont="1" applyBorder="1"/>
    <xf numFmtId="10" fontId="1" fillId="0" borderId="0" xfId="0" applyNumberFormat="1" applyFont="1" applyBorder="1"/>
    <xf numFmtId="0" fontId="1" fillId="0" borderId="21" xfId="0" applyFont="1" applyBorder="1"/>
    <xf numFmtId="171" fontId="3" fillId="0" borderId="0" xfId="0" applyNumberFormat="1" applyFont="1" applyBorder="1" applyAlignment="1">
      <alignment horizontal="right" vertical="center" indent="2"/>
    </xf>
    <xf numFmtId="0" fontId="1" fillId="0" borderId="23" xfId="0" applyFont="1" applyBorder="1"/>
    <xf numFmtId="0" fontId="1" fillId="0" borderId="24" xfId="0" applyFont="1" applyBorder="1"/>
    <xf numFmtId="10" fontId="1" fillId="0" borderId="26" xfId="0" applyNumberFormat="1" applyFont="1" applyBorder="1"/>
    <xf numFmtId="0" fontId="1" fillId="0" borderId="2" xfId="0" applyFont="1" applyBorder="1"/>
    <xf numFmtId="170" fontId="3" fillId="0" borderId="2" xfId="0" applyNumberFormat="1" applyFont="1" applyBorder="1" applyAlignment="1">
      <alignment horizontal="right" vertical="center" indent="2"/>
    </xf>
    <xf numFmtId="0" fontId="19" fillId="0" borderId="0" xfId="0" applyFont="1" applyBorder="1" applyAlignment="1">
      <alignment horizontal="center" vertical="center"/>
    </xf>
    <xf numFmtId="0" fontId="19" fillId="0" borderId="2" xfId="0" applyFont="1" applyBorder="1" applyAlignment="1">
      <alignment horizontal="center" vertical="center"/>
    </xf>
    <xf numFmtId="0" fontId="1" fillId="3" borderId="5" xfId="0" applyFont="1" applyFill="1" applyBorder="1" applyAlignment="1">
      <alignment horizontal="center" vertical="center"/>
    </xf>
    <xf numFmtId="0" fontId="21"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3" fontId="3" fillId="0" borderId="33" xfId="0" applyNumberFormat="1" applyFont="1" applyFill="1" applyBorder="1" applyAlignment="1">
      <alignment horizontal="right" indent="2"/>
    </xf>
    <xf numFmtId="3" fontId="3" fillId="0" borderId="33" xfId="0" applyNumberFormat="1" applyFont="1" applyFill="1" applyBorder="1" applyAlignment="1">
      <alignment horizontal="right" indent="1"/>
    </xf>
    <xf numFmtId="171" fontId="3" fillId="12" borderId="2" xfId="0" applyNumberFormat="1" applyFont="1" applyFill="1" applyBorder="1" applyAlignment="1">
      <alignment horizontal="right" indent="1"/>
    </xf>
    <xf numFmtId="170" fontId="3" fillId="12" borderId="34" xfId="0" applyNumberFormat="1" applyFont="1" applyFill="1" applyBorder="1" applyAlignment="1">
      <alignment horizontal="right" indent="1"/>
    </xf>
    <xf numFmtId="170" fontId="3" fillId="0" borderId="2" xfId="0" applyNumberFormat="1" applyFont="1" applyFill="1" applyBorder="1" applyAlignment="1">
      <alignment horizontal="right" indent="1"/>
    </xf>
    <xf numFmtId="0" fontId="3" fillId="0" borderId="36" xfId="0" applyFont="1" applyFill="1" applyBorder="1" applyAlignment="1">
      <alignment horizontal="center"/>
    </xf>
    <xf numFmtId="3" fontId="3" fillId="0" borderId="37" xfId="0" applyNumberFormat="1" applyFont="1" applyFill="1" applyBorder="1" applyAlignment="1">
      <alignment horizontal="right" indent="2"/>
    </xf>
    <xf numFmtId="3" fontId="3" fillId="0" borderId="37" xfId="0" applyNumberFormat="1" applyFont="1" applyFill="1" applyBorder="1" applyAlignment="1">
      <alignment horizontal="right" indent="1"/>
    </xf>
    <xf numFmtId="0" fontId="2" fillId="0" borderId="36" xfId="0" applyFont="1" applyFill="1" applyBorder="1" applyAlignment="1">
      <alignment horizontal="center"/>
    </xf>
    <xf numFmtId="169" fontId="2" fillId="0" borderId="37" xfId="0" applyNumberFormat="1" applyFont="1" applyFill="1" applyBorder="1" applyAlignment="1">
      <alignment horizontal="right" indent="2"/>
    </xf>
    <xf numFmtId="3" fontId="2" fillId="0" borderId="37" xfId="0" applyNumberFormat="1" applyFont="1" applyFill="1" applyBorder="1" applyAlignment="1">
      <alignment horizontal="right" indent="2"/>
    </xf>
    <xf numFmtId="3" fontId="2" fillId="0" borderId="37" xfId="0" applyNumberFormat="1" applyFont="1" applyFill="1" applyBorder="1" applyAlignment="1">
      <alignment horizontal="right" indent="1"/>
    </xf>
    <xf numFmtId="171" fontId="2" fillId="12" borderId="2" xfId="0" applyNumberFormat="1" applyFont="1" applyFill="1" applyBorder="1" applyAlignment="1">
      <alignment horizontal="right" indent="1"/>
    </xf>
    <xf numFmtId="170" fontId="2" fillId="12" borderId="34" xfId="0" applyNumberFormat="1" applyFont="1" applyFill="1" applyBorder="1" applyAlignment="1">
      <alignment horizontal="right" indent="1"/>
    </xf>
    <xf numFmtId="170" fontId="2" fillId="0" borderId="2" xfId="0" applyNumberFormat="1" applyFont="1" applyFill="1" applyBorder="1" applyAlignment="1">
      <alignment horizontal="right" indent="1"/>
    </xf>
    <xf numFmtId="3" fontId="2" fillId="0" borderId="30" xfId="0" applyNumberFormat="1" applyFont="1" applyBorder="1" applyAlignment="1">
      <alignment horizontal="right" indent="1"/>
    </xf>
    <xf numFmtId="170" fontId="2" fillId="0" borderId="0" xfId="0" applyNumberFormat="1" applyFont="1" applyFill="1" applyBorder="1" applyAlignment="1">
      <alignment horizontal="right" indent="1"/>
    </xf>
    <xf numFmtId="3" fontId="3" fillId="0" borderId="30" xfId="0" applyNumberFormat="1" applyFont="1" applyBorder="1" applyAlignment="1">
      <alignment horizontal="right" indent="1"/>
    </xf>
    <xf numFmtId="170" fontId="3" fillId="0" borderId="0" xfId="0" applyNumberFormat="1" applyFont="1" applyFill="1" applyBorder="1" applyAlignment="1">
      <alignment horizontal="right" indent="1"/>
    </xf>
    <xf numFmtId="167" fontId="3" fillId="0" borderId="33" xfId="0" applyNumberFormat="1" applyFont="1" applyBorder="1" applyAlignment="1">
      <alignment horizontal="center"/>
    </xf>
    <xf numFmtId="167" fontId="3" fillId="0" borderId="34" xfId="0" applyNumberFormat="1" applyFont="1" applyBorder="1" applyAlignment="1">
      <alignment horizontal="center"/>
    </xf>
    <xf numFmtId="0" fontId="2" fillId="0" borderId="40" xfId="0" applyFont="1" applyFill="1" applyBorder="1" applyAlignment="1">
      <alignment horizontal="center"/>
    </xf>
    <xf numFmtId="3" fontId="2" fillId="0" borderId="38" xfId="0" applyNumberFormat="1" applyFont="1" applyBorder="1" applyAlignment="1">
      <alignment horizontal="right" indent="2"/>
    </xf>
    <xf numFmtId="3" fontId="2" fillId="0" borderId="38" xfId="0" applyNumberFormat="1" applyFont="1" applyBorder="1" applyAlignment="1">
      <alignment horizontal="right" indent="1"/>
    </xf>
    <xf numFmtId="171" fontId="3" fillId="12" borderId="7" xfId="0" applyNumberFormat="1" applyFont="1" applyFill="1" applyBorder="1" applyAlignment="1">
      <alignment horizontal="right" indent="1"/>
    </xf>
    <xf numFmtId="170" fontId="3" fillId="12" borderId="39" xfId="0" applyNumberFormat="1" applyFont="1" applyFill="1" applyBorder="1" applyAlignment="1">
      <alignment horizontal="right" indent="1"/>
    </xf>
    <xf numFmtId="170" fontId="3" fillId="0" borderId="7" xfId="0" applyNumberFormat="1" applyFont="1" applyFill="1" applyBorder="1" applyAlignment="1">
      <alignment horizontal="right" indent="1"/>
    </xf>
    <xf numFmtId="0" fontId="1" fillId="0" borderId="7" xfId="0" applyFont="1" applyBorder="1"/>
    <xf numFmtId="3" fontId="1" fillId="0" borderId="40" xfId="0" applyNumberFormat="1" applyFont="1" applyFill="1" applyBorder="1" applyAlignment="1">
      <alignment horizontal="center"/>
    </xf>
    <xf numFmtId="3" fontId="1" fillId="0" borderId="40" xfId="0" applyNumberFormat="1" applyFont="1" applyFill="1" applyBorder="1" applyAlignment="1">
      <alignment horizontal="right" indent="2"/>
    </xf>
    <xf numFmtId="3" fontId="1" fillId="0" borderId="40" xfId="0" applyNumberFormat="1" applyFont="1" applyFill="1" applyBorder="1" applyAlignment="1">
      <alignment horizontal="right" indent="1"/>
    </xf>
    <xf numFmtId="172" fontId="1" fillId="12" borderId="7" xfId="0" applyNumberFormat="1" applyFont="1" applyFill="1" applyBorder="1" applyAlignment="1">
      <alignment horizontal="right" indent="1"/>
    </xf>
    <xf numFmtId="169" fontId="1" fillId="12" borderId="40" xfId="0" applyNumberFormat="1" applyFont="1" applyFill="1" applyBorder="1" applyAlignment="1">
      <alignment horizontal="right" indent="1"/>
    </xf>
    <xf numFmtId="0" fontId="1" fillId="0" borderId="0" xfId="0" applyFont="1" applyAlignment="1">
      <alignment horizontal="right" indent="1"/>
    </xf>
    <xf numFmtId="0" fontId="1" fillId="11" borderId="0" xfId="0" applyFont="1" applyFill="1" applyAlignment="1">
      <alignment horizontal="right" indent="1"/>
    </xf>
    <xf numFmtId="0" fontId="1" fillId="0" borderId="0" xfId="0" applyFont="1" applyFill="1" applyAlignment="1">
      <alignment horizontal="right" indent="1"/>
    </xf>
    <xf numFmtId="0" fontId="22" fillId="13" borderId="41" xfId="0" applyFont="1" applyFill="1" applyBorder="1" applyAlignment="1">
      <alignment vertical="center"/>
    </xf>
    <xf numFmtId="0" fontId="1" fillId="13" borderId="42" xfId="0" applyFont="1" applyFill="1" applyBorder="1" applyAlignment="1">
      <alignment vertical="center"/>
    </xf>
    <xf numFmtId="0" fontId="1" fillId="13" borderId="42" xfId="0" applyFont="1" applyFill="1" applyBorder="1" applyAlignment="1">
      <alignment horizontal="right" vertical="center" indent="1"/>
    </xf>
    <xf numFmtId="0" fontId="1" fillId="0" borderId="42" xfId="0" applyFont="1" applyFill="1" applyBorder="1" applyAlignment="1">
      <alignment horizontal="right" vertical="center" indent="1"/>
    </xf>
    <xf numFmtId="0" fontId="1" fillId="0" borderId="0" xfId="0" applyFont="1" applyFill="1" applyBorder="1" applyAlignment="1">
      <alignment horizontal="right" vertical="center" indent="1"/>
    </xf>
    <xf numFmtId="0" fontId="1" fillId="0" borderId="0" xfId="0" applyFont="1" applyBorder="1" applyAlignment="1">
      <alignment horizontal="right" indent="1"/>
    </xf>
    <xf numFmtId="0" fontId="18" fillId="0" borderId="0" xfId="0" applyFont="1"/>
    <xf numFmtId="0" fontId="19" fillId="0" borderId="0" xfId="0" applyFont="1" applyAlignment="1">
      <alignment horizontal="center" vertical="center"/>
    </xf>
    <xf numFmtId="0" fontId="19" fillId="0" borderId="0" xfId="0" applyFont="1" applyAlignment="1">
      <alignment horizontal="right" vertical="center" indent="1"/>
    </xf>
    <xf numFmtId="0" fontId="23" fillId="0" borderId="0" xfId="0" applyFont="1" applyFill="1" applyBorder="1" applyAlignment="1">
      <alignment horizontal="right" vertical="center" indent="1"/>
    </xf>
    <xf numFmtId="3" fontId="4" fillId="0" borderId="33" xfId="0" applyNumberFormat="1" applyFont="1" applyBorder="1" applyAlignment="1">
      <alignment horizontal="center" vertical="center"/>
    </xf>
    <xf numFmtId="0" fontId="4" fillId="0" borderId="2" xfId="0" applyFont="1" applyBorder="1" applyAlignment="1">
      <alignment horizontal="right" vertical="center" indent="1"/>
    </xf>
    <xf numFmtId="0" fontId="4" fillId="0" borderId="34" xfId="0" applyFont="1" applyBorder="1" applyAlignment="1">
      <alignment horizontal="right" vertical="center" indent="1"/>
    </xf>
    <xf numFmtId="0" fontId="4" fillId="0" borderId="33" xfId="0" applyFont="1" applyBorder="1" applyAlignment="1">
      <alignment horizontal="right" vertical="center" indent="1"/>
    </xf>
    <xf numFmtId="0" fontId="3" fillId="0" borderId="34" xfId="0" applyNumberFormat="1" applyFont="1" applyBorder="1" applyAlignment="1">
      <alignment horizontal="center"/>
    </xf>
    <xf numFmtId="3" fontId="3" fillId="0" borderId="37" xfId="0" applyNumberFormat="1" applyFont="1" applyFill="1" applyBorder="1" applyAlignment="1">
      <alignment horizontal="right" indent="3"/>
    </xf>
    <xf numFmtId="3" fontId="2" fillId="0" borderId="37" xfId="0" applyNumberFormat="1" applyFont="1" applyFill="1" applyBorder="1" applyAlignment="1">
      <alignment horizontal="right" indent="3"/>
    </xf>
    <xf numFmtId="170" fontId="3" fillId="0" borderId="36" xfId="0" applyNumberFormat="1" applyFont="1" applyFill="1" applyBorder="1" applyAlignment="1">
      <alignment horizontal="center"/>
    </xf>
    <xf numFmtId="169" fontId="3" fillId="0" borderId="37" xfId="0" applyNumberFormat="1" applyFont="1" applyFill="1" applyBorder="1" applyAlignment="1">
      <alignment horizontal="center"/>
    </xf>
    <xf numFmtId="1" fontId="3" fillId="14" borderId="37" xfId="0" applyNumberFormat="1" applyFont="1" applyFill="1" applyBorder="1" applyAlignment="1">
      <alignment horizontal="right" indent="1"/>
    </xf>
    <xf numFmtId="1" fontId="3" fillId="14" borderId="33" xfId="0" applyNumberFormat="1" applyFont="1" applyFill="1" applyBorder="1" applyAlignment="1">
      <alignment horizontal="right" indent="1"/>
    </xf>
    <xf numFmtId="0" fontId="3" fillId="14" borderId="33" xfId="0" applyFont="1" applyFill="1" applyBorder="1" applyAlignment="1">
      <alignment horizontal="right" indent="1"/>
    </xf>
    <xf numFmtId="0" fontId="3" fillId="0" borderId="33" xfId="0" applyFont="1" applyBorder="1" applyAlignment="1">
      <alignment horizontal="right" indent="1"/>
    </xf>
    <xf numFmtId="1" fontId="3" fillId="14" borderId="2" xfId="0" applyNumberFormat="1" applyFont="1" applyFill="1" applyBorder="1" applyAlignment="1">
      <alignment horizontal="right" indent="1"/>
    </xf>
    <xf numFmtId="0" fontId="3" fillId="14" borderId="2" xfId="0" applyFont="1" applyFill="1" applyBorder="1" applyAlignment="1">
      <alignment horizontal="right" indent="1"/>
    </xf>
    <xf numFmtId="0" fontId="3" fillId="0" borderId="2" xfId="0" applyFont="1" applyBorder="1" applyAlignment="1">
      <alignment horizontal="right" indent="1"/>
    </xf>
    <xf numFmtId="0" fontId="3" fillId="0" borderId="2" xfId="0" applyFont="1" applyFill="1" applyBorder="1" applyAlignment="1">
      <alignment horizontal="right" indent="1"/>
    </xf>
    <xf numFmtId="167" fontId="2" fillId="0" borderId="44" xfId="0" applyNumberFormat="1" applyFont="1" applyBorder="1" applyAlignment="1">
      <alignment horizontal="center"/>
    </xf>
    <xf numFmtId="167" fontId="2" fillId="0" borderId="45" xfId="0" applyNumberFormat="1" applyFont="1" applyBorder="1" applyAlignment="1">
      <alignment horizontal="center"/>
    </xf>
    <xf numFmtId="0" fontId="2" fillId="0" borderId="45" xfId="0" applyNumberFormat="1" applyFont="1" applyBorder="1" applyAlignment="1">
      <alignment horizontal="center"/>
    </xf>
    <xf numFmtId="0" fontId="2" fillId="0" borderId="46" xfId="0" applyFont="1" applyFill="1" applyBorder="1" applyAlignment="1">
      <alignment horizontal="center"/>
    </xf>
    <xf numFmtId="169" fontId="2" fillId="0" borderId="44" xfId="0" applyNumberFormat="1" applyFont="1" applyBorder="1" applyAlignment="1">
      <alignment horizontal="center"/>
    </xf>
    <xf numFmtId="171" fontId="3" fillId="12" borderId="5" xfId="0" applyNumberFormat="1" applyFont="1" applyFill="1" applyBorder="1" applyAlignment="1">
      <alignment horizontal="right" indent="1"/>
    </xf>
    <xf numFmtId="170" fontId="3" fillId="12" borderId="45" xfId="0" applyNumberFormat="1" applyFont="1" applyFill="1" applyBorder="1" applyAlignment="1">
      <alignment horizontal="right" indent="1"/>
    </xf>
    <xf numFmtId="1" fontId="3" fillId="14" borderId="44" xfId="0" applyNumberFormat="1" applyFont="1" applyFill="1" applyBorder="1" applyAlignment="1">
      <alignment horizontal="right" indent="1"/>
    </xf>
    <xf numFmtId="0" fontId="3" fillId="14" borderId="44" xfId="0" applyFont="1" applyFill="1" applyBorder="1" applyAlignment="1">
      <alignment horizontal="right" indent="1"/>
    </xf>
    <xf numFmtId="170" fontId="3" fillId="0" borderId="5" xfId="0" applyNumberFormat="1" applyFont="1" applyFill="1" applyBorder="1" applyAlignment="1">
      <alignment horizontal="right" indent="1"/>
    </xf>
    <xf numFmtId="0" fontId="3" fillId="0" borderId="44" xfId="0" applyFont="1" applyBorder="1" applyAlignment="1">
      <alignment horizontal="right" indent="1"/>
    </xf>
    <xf numFmtId="1" fontId="3" fillId="14" borderId="5" xfId="0" applyNumberFormat="1" applyFont="1" applyFill="1" applyBorder="1" applyAlignment="1">
      <alignment horizontal="right" indent="1"/>
    </xf>
    <xf numFmtId="0" fontId="3" fillId="14" borderId="5" xfId="0" applyFont="1" applyFill="1" applyBorder="1" applyAlignment="1">
      <alignment horizontal="right" indent="1"/>
    </xf>
    <xf numFmtId="0" fontId="2" fillId="0" borderId="5" xfId="0" applyFont="1" applyBorder="1" applyAlignment="1">
      <alignment horizontal="right" indent="1"/>
    </xf>
    <xf numFmtId="0" fontId="3" fillId="0" borderId="5" xfId="0" applyFont="1" applyBorder="1" applyAlignment="1">
      <alignment horizontal="right" indent="1"/>
    </xf>
    <xf numFmtId="167" fontId="3" fillId="0" borderId="7" xfId="0" applyNumberFormat="1" applyFont="1" applyBorder="1" applyAlignment="1">
      <alignment horizontal="center"/>
    </xf>
    <xf numFmtId="169" fontId="1" fillId="0" borderId="7" xfId="0" applyNumberFormat="1" applyFont="1" applyFill="1" applyBorder="1" applyAlignment="1">
      <alignment horizontal="center"/>
    </xf>
    <xf numFmtId="3" fontId="1" fillId="0" borderId="7" xfId="0" applyNumberFormat="1" applyFont="1" applyFill="1" applyBorder="1" applyAlignment="1">
      <alignment horizontal="center"/>
    </xf>
    <xf numFmtId="3" fontId="1" fillId="0" borderId="7" xfId="0" applyNumberFormat="1" applyFont="1" applyFill="1" applyBorder="1" applyAlignment="1">
      <alignment horizontal="right" indent="1"/>
    </xf>
    <xf numFmtId="169" fontId="1" fillId="12" borderId="7" xfId="0" applyNumberFormat="1" applyFont="1" applyFill="1" applyBorder="1" applyAlignment="1">
      <alignment horizontal="right" indent="1"/>
    </xf>
    <xf numFmtId="169" fontId="1" fillId="0" borderId="7" xfId="0" applyNumberFormat="1" applyFont="1" applyFill="1" applyBorder="1" applyAlignment="1">
      <alignment horizontal="right" indent="1"/>
    </xf>
    <xf numFmtId="0" fontId="24" fillId="0" borderId="0" xfId="0" applyFont="1"/>
    <xf numFmtId="0" fontId="14" fillId="0" borderId="0" xfId="0" applyFont="1" applyAlignment="1">
      <alignment horizontal="center" vertical="center" wrapText="1"/>
    </xf>
    <xf numFmtId="0" fontId="0" fillId="0" borderId="29" xfId="0" applyBorder="1" applyAlignment="1">
      <alignment horizontal="center"/>
    </xf>
    <xf numFmtId="0" fontId="0" fillId="0" borderId="27" xfId="0" applyBorder="1" applyAlignment="1">
      <alignment horizontal="center"/>
    </xf>
    <xf numFmtId="0" fontId="0" fillId="0" borderId="6" xfId="0" applyBorder="1" applyAlignment="1">
      <alignment horizontal="center"/>
    </xf>
    <xf numFmtId="0" fontId="0" fillId="0" borderId="28" xfId="0" applyBorder="1" applyAlignment="1">
      <alignment horizontal="center"/>
    </xf>
    <xf numFmtId="0" fontId="0" fillId="0" borderId="28" xfId="0" applyBorder="1" applyAlignment="1">
      <alignment horizontal="center" wrapText="1"/>
    </xf>
    <xf numFmtId="0" fontId="0" fillId="0" borderId="27" xfId="0"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0" xfId="0" applyAlignment="1">
      <alignment horizontal="center"/>
    </xf>
    <xf numFmtId="0" fontId="0" fillId="0" borderId="32"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7" xfId="0" applyBorder="1" applyAlignment="1">
      <alignment horizontal="center"/>
    </xf>
    <xf numFmtId="0" fontId="0" fillId="0" borderId="40" xfId="0" applyFill="1" applyBorder="1" applyAlignment="1">
      <alignment horizontal="center"/>
    </xf>
    <xf numFmtId="0" fontId="16" fillId="0" borderId="0" xfId="0" applyFont="1" applyFill="1" applyBorder="1" applyAlignment="1">
      <alignment horizontal="center"/>
    </xf>
    <xf numFmtId="168" fontId="16" fillId="0" borderId="0" xfId="0" applyNumberFormat="1" applyFont="1" applyFill="1" applyBorder="1" applyAlignment="1">
      <alignment horizontal="center"/>
    </xf>
    <xf numFmtId="0" fontId="16" fillId="0" borderId="0" xfId="0" applyFont="1" applyBorder="1" applyAlignment="1">
      <alignment horizontal="right" vertical="center" indent="1"/>
    </xf>
    <xf numFmtId="2" fontId="16" fillId="12" borderId="0" xfId="0" applyNumberFormat="1" applyFont="1" applyFill="1" applyBorder="1" applyAlignment="1">
      <alignment horizontal="right" indent="1"/>
    </xf>
    <xf numFmtId="170" fontId="16" fillId="12" borderId="0" xfId="0" applyNumberFormat="1" applyFont="1" applyFill="1" applyBorder="1" applyAlignment="1">
      <alignment horizontal="right" indent="1"/>
    </xf>
    <xf numFmtId="169" fontId="16" fillId="12" borderId="0" xfId="0" applyNumberFormat="1" applyFont="1" applyFill="1" applyBorder="1" applyAlignment="1">
      <alignment horizontal="right" indent="1"/>
    </xf>
    <xf numFmtId="3" fontId="16" fillId="0" borderId="0" xfId="0" applyNumberFormat="1" applyFont="1" applyBorder="1" applyAlignment="1" applyProtection="1">
      <alignment horizontal="right" indent="2"/>
    </xf>
    <xf numFmtId="2" fontId="16" fillId="12" borderId="0" xfId="0" applyNumberFormat="1" applyFont="1" applyFill="1" applyBorder="1" applyAlignment="1">
      <alignment horizontal="right" indent="2"/>
    </xf>
    <xf numFmtId="169" fontId="16" fillId="12" borderId="0" xfId="0" applyNumberFormat="1" applyFont="1" applyFill="1" applyBorder="1" applyAlignment="1">
      <alignment horizontal="right" indent="2"/>
    </xf>
    <xf numFmtId="0" fontId="16" fillId="0" borderId="0" xfId="0" applyFont="1" applyBorder="1" applyAlignment="1">
      <alignment horizontal="right" vertical="center" indent="2"/>
    </xf>
    <xf numFmtId="3" fontId="16" fillId="11" borderId="0" xfId="0" applyNumberFormat="1" applyFont="1" applyFill="1" applyBorder="1" applyAlignment="1">
      <alignment horizontal="right" indent="2"/>
    </xf>
    <xf numFmtId="3" fontId="16" fillId="0" borderId="0" xfId="0" applyNumberFormat="1" applyFont="1" applyAlignment="1">
      <alignment horizontal="right" indent="2"/>
    </xf>
    <xf numFmtId="0" fontId="16" fillId="0" borderId="0" xfId="0" applyFont="1" applyFill="1" applyBorder="1" applyAlignment="1">
      <alignment horizontal="right" vertical="center" indent="1"/>
    </xf>
    <xf numFmtId="0" fontId="16" fillId="0" borderId="0" xfId="0" applyFont="1" applyFill="1" applyBorder="1" applyAlignment="1">
      <alignment horizontal="right" vertical="center" indent="2"/>
    </xf>
    <xf numFmtId="3" fontId="16" fillId="0" borderId="0" xfId="0" applyNumberFormat="1" applyFont="1" applyFill="1" applyBorder="1" applyAlignment="1">
      <alignment horizontal="right" indent="2"/>
    </xf>
    <xf numFmtId="0" fontId="9" fillId="0" borderId="0" xfId="0" applyFont="1" applyFill="1" applyBorder="1" applyAlignment="1">
      <alignment horizontal="center"/>
    </xf>
    <xf numFmtId="168" fontId="9" fillId="0" borderId="0" xfId="0" applyNumberFormat="1" applyFont="1" applyFill="1" applyBorder="1" applyAlignment="1">
      <alignment horizontal="center"/>
    </xf>
    <xf numFmtId="0" fontId="9" fillId="0" borderId="0" xfId="0" applyFont="1" applyFill="1" applyBorder="1" applyAlignment="1">
      <alignment horizontal="right" vertical="center" indent="1"/>
    </xf>
    <xf numFmtId="2" fontId="9" fillId="12" borderId="0" xfId="0" applyNumberFormat="1" applyFont="1" applyFill="1" applyBorder="1" applyAlignment="1">
      <alignment horizontal="right" indent="1"/>
    </xf>
    <xf numFmtId="169" fontId="9" fillId="12" borderId="0" xfId="0" applyNumberFormat="1" applyFont="1" applyFill="1" applyBorder="1" applyAlignment="1">
      <alignment horizontal="right" indent="1"/>
    </xf>
    <xf numFmtId="3" fontId="9" fillId="0" borderId="0" xfId="0" applyNumberFormat="1" applyFont="1" applyBorder="1" applyAlignment="1" applyProtection="1">
      <alignment horizontal="right" indent="2"/>
    </xf>
    <xf numFmtId="2" fontId="9" fillId="12" borderId="0" xfId="0" applyNumberFormat="1" applyFont="1" applyFill="1" applyBorder="1" applyAlignment="1">
      <alignment horizontal="right" indent="2"/>
    </xf>
    <xf numFmtId="169" fontId="9" fillId="12" borderId="0" xfId="0" applyNumberFormat="1" applyFont="1" applyFill="1" applyBorder="1" applyAlignment="1">
      <alignment horizontal="right" indent="2"/>
    </xf>
    <xf numFmtId="0" fontId="9" fillId="0" borderId="0" xfId="0" applyFont="1" applyFill="1" applyBorder="1" applyAlignment="1">
      <alignment horizontal="right" vertical="center" indent="2"/>
    </xf>
    <xf numFmtId="3" fontId="9" fillId="11" borderId="0" xfId="0" applyNumberFormat="1" applyFont="1" applyFill="1" applyBorder="1" applyAlignment="1">
      <alignment horizontal="right" indent="2"/>
    </xf>
    <xf numFmtId="3" fontId="9" fillId="0" borderId="0" xfId="0" applyNumberFormat="1" applyFont="1" applyFill="1" applyBorder="1" applyAlignment="1">
      <alignment horizontal="right" indent="2"/>
    </xf>
    <xf numFmtId="170" fontId="9" fillId="12" borderId="0" xfId="0" applyNumberFormat="1" applyFont="1" applyFill="1" applyBorder="1" applyAlignment="1">
      <alignment horizontal="right" indent="1"/>
    </xf>
    <xf numFmtId="0" fontId="9" fillId="0" borderId="0" xfId="0" applyFont="1" applyFill="1" applyBorder="1" applyAlignment="1">
      <alignment horizontal="right" indent="2"/>
    </xf>
    <xf numFmtId="0" fontId="16" fillId="0" borderId="0" xfId="0" applyFont="1" applyFill="1" applyBorder="1" applyAlignment="1">
      <alignment horizontal="right" indent="2"/>
    </xf>
    <xf numFmtId="0" fontId="16" fillId="0" borderId="0" xfId="0" applyFont="1" applyFill="1" applyBorder="1" applyAlignment="1">
      <alignment horizontal="right" indent="1"/>
    </xf>
    <xf numFmtId="170" fontId="9" fillId="12" borderId="0" xfId="0" applyNumberFormat="1" applyFont="1" applyFill="1" applyBorder="1" applyAlignment="1">
      <alignment horizontal="right" indent="2"/>
    </xf>
    <xf numFmtId="0" fontId="16" fillId="0" borderId="5" xfId="0" applyFont="1" applyBorder="1" applyAlignment="1">
      <alignment horizontal="center"/>
    </xf>
    <xf numFmtId="2" fontId="16" fillId="12" borderId="5" xfId="0" applyNumberFormat="1" applyFont="1" applyFill="1" applyBorder="1" applyAlignment="1">
      <alignment horizontal="right" vertical="center"/>
    </xf>
    <xf numFmtId="0" fontId="0" fillId="0" borderId="5" xfId="0" applyBorder="1" applyAlignment="1">
      <alignment horizontal="right" indent="1"/>
    </xf>
    <xf numFmtId="2" fontId="16" fillId="12" borderId="5" xfId="0" applyNumberFormat="1" applyFont="1" applyFill="1" applyBorder="1" applyAlignment="1">
      <alignment horizontal="right" vertical="center" indent="1"/>
    </xf>
    <xf numFmtId="0" fontId="16" fillId="0" borderId="5" xfId="0" applyFont="1" applyBorder="1" applyAlignment="1">
      <alignment horizontal="right" vertical="center" indent="2"/>
    </xf>
    <xf numFmtId="3" fontId="16" fillId="0" borderId="5" xfId="0" applyNumberFormat="1" applyFont="1" applyBorder="1" applyAlignment="1">
      <alignment horizontal="right" vertical="center" indent="2"/>
    </xf>
    <xf numFmtId="2" fontId="16" fillId="12" borderId="5" xfId="0" applyNumberFormat="1" applyFont="1" applyFill="1" applyBorder="1" applyAlignment="1">
      <alignment horizontal="right" vertical="center" indent="2"/>
    </xf>
    <xf numFmtId="169" fontId="16" fillId="12" borderId="5" xfId="0" applyNumberFormat="1" applyFont="1" applyFill="1" applyBorder="1" applyAlignment="1">
      <alignment horizontal="right" vertical="center" indent="2"/>
    </xf>
    <xf numFmtId="169" fontId="16" fillId="11" borderId="5" xfId="0" applyNumberFormat="1" applyFont="1" applyFill="1" applyBorder="1" applyAlignment="1">
      <alignment horizontal="right" vertical="center" indent="2"/>
    </xf>
    <xf numFmtId="169" fontId="16" fillId="0" borderId="5" xfId="0" applyNumberFormat="1" applyFont="1" applyFill="1" applyBorder="1" applyAlignment="1">
      <alignment horizontal="right" vertical="center" indent="2"/>
    </xf>
    <xf numFmtId="14" fontId="0" fillId="0" borderId="0" xfId="0" applyNumberFormat="1" applyBorder="1"/>
    <xf numFmtId="0" fontId="0" fillId="0" borderId="39" xfId="0" applyFill="1" applyBorder="1" applyAlignment="1">
      <alignment horizontal="center"/>
    </xf>
    <xf numFmtId="170" fontId="16" fillId="12" borderId="6" xfId="0" applyNumberFormat="1" applyFont="1" applyFill="1" applyBorder="1" applyAlignment="1">
      <alignment horizontal="right" indent="1"/>
    </xf>
    <xf numFmtId="170" fontId="16" fillId="9" borderId="6" xfId="0" applyNumberFormat="1" applyFont="1" applyFill="1" applyBorder="1" applyAlignment="1">
      <alignment horizontal="right" vertical="center" indent="1"/>
    </xf>
    <xf numFmtId="169" fontId="16" fillId="12" borderId="6" xfId="0" applyNumberFormat="1" applyFont="1" applyFill="1" applyBorder="1" applyAlignment="1">
      <alignment horizontal="right" indent="1"/>
    </xf>
    <xf numFmtId="3" fontId="16" fillId="0" borderId="6" xfId="0" applyNumberFormat="1" applyFont="1" applyBorder="1" applyAlignment="1">
      <alignment horizontal="right" indent="2"/>
    </xf>
    <xf numFmtId="2" fontId="16" fillId="12" borderId="6" xfId="0" applyNumberFormat="1" applyFont="1" applyFill="1" applyBorder="1" applyAlignment="1">
      <alignment horizontal="right" indent="2"/>
    </xf>
    <xf numFmtId="169" fontId="16" fillId="12" borderId="6" xfId="0" applyNumberFormat="1" applyFont="1" applyFill="1" applyBorder="1" applyAlignment="1">
      <alignment horizontal="right" indent="2"/>
    </xf>
    <xf numFmtId="0" fontId="16" fillId="0" borderId="6" xfId="0" applyFont="1" applyFill="1" applyBorder="1" applyAlignment="1">
      <alignment horizontal="right" indent="2"/>
    </xf>
    <xf numFmtId="2" fontId="16" fillId="0" borderId="6" xfId="0" applyNumberFormat="1" applyFont="1" applyFill="1" applyBorder="1" applyAlignment="1">
      <alignment horizontal="right" indent="2"/>
    </xf>
    <xf numFmtId="169" fontId="16" fillId="11" borderId="6" xfId="0" applyNumberFormat="1" applyFont="1" applyFill="1" applyBorder="1" applyAlignment="1">
      <alignment horizontal="right" indent="2"/>
    </xf>
    <xf numFmtId="0" fontId="16" fillId="0" borderId="0" xfId="0" applyFont="1" applyFill="1" applyBorder="1"/>
    <xf numFmtId="170" fontId="16" fillId="9" borderId="0" xfId="0" applyNumberFormat="1" applyFont="1" applyFill="1" applyBorder="1" applyAlignment="1">
      <alignment horizontal="right" vertical="center" indent="1"/>
    </xf>
    <xf numFmtId="0" fontId="16" fillId="0" borderId="0" xfId="0" applyFont="1" applyBorder="1" applyAlignment="1">
      <alignment horizontal="right" indent="2"/>
    </xf>
    <xf numFmtId="3" fontId="16" fillId="0" borderId="0" xfId="0" applyNumberFormat="1" applyFont="1" applyBorder="1" applyAlignment="1">
      <alignment horizontal="right" indent="2"/>
    </xf>
    <xf numFmtId="2" fontId="16" fillId="0" borderId="0" xfId="0" applyNumberFormat="1" applyFont="1" applyFill="1" applyBorder="1" applyAlignment="1">
      <alignment horizontal="right" indent="2"/>
    </xf>
    <xf numFmtId="169" fontId="16" fillId="11" borderId="0" xfId="0" applyNumberFormat="1" applyFont="1" applyFill="1" applyBorder="1" applyAlignment="1">
      <alignment horizontal="right" indent="2"/>
    </xf>
    <xf numFmtId="170" fontId="9" fillId="9" borderId="0" xfId="0" applyNumberFormat="1" applyFont="1" applyFill="1" applyBorder="1" applyAlignment="1">
      <alignment horizontal="right" vertical="center" indent="1"/>
    </xf>
    <xf numFmtId="0" fontId="9" fillId="0" borderId="0" xfId="0" applyFont="1" applyBorder="1" applyAlignment="1">
      <alignment horizontal="right" indent="2"/>
    </xf>
    <xf numFmtId="3" fontId="9" fillId="0" borderId="0" xfId="0" applyNumberFormat="1" applyFont="1" applyBorder="1" applyAlignment="1">
      <alignment horizontal="right" indent="2"/>
    </xf>
    <xf numFmtId="169" fontId="9" fillId="11" borderId="0" xfId="0" applyNumberFormat="1" applyFont="1" applyFill="1" applyBorder="1" applyAlignment="1">
      <alignment horizontal="right" indent="2"/>
    </xf>
    <xf numFmtId="0" fontId="9" fillId="0" borderId="0" xfId="0" applyFont="1" applyFill="1" applyBorder="1"/>
    <xf numFmtId="167" fontId="16" fillId="0" borderId="0" xfId="0" applyNumberFormat="1" applyFont="1" applyFill="1" applyBorder="1" applyAlignment="1">
      <alignment horizontal="center"/>
    </xf>
    <xf numFmtId="0" fontId="16" fillId="0" borderId="0" xfId="0" applyFont="1" applyFill="1" applyBorder="1" applyAlignment="1">
      <alignment horizontal="center" vertical="center"/>
    </xf>
    <xf numFmtId="2" fontId="16" fillId="0" borderId="0" xfId="0" applyNumberFormat="1" applyFont="1" applyFill="1" applyBorder="1" applyAlignment="1">
      <alignment horizontal="center"/>
    </xf>
    <xf numFmtId="0" fontId="16" fillId="0" borderId="0" xfId="0" applyNumberFormat="1" applyFont="1" applyFill="1" applyBorder="1" applyAlignment="1">
      <alignment horizontal="center"/>
    </xf>
    <xf numFmtId="169" fontId="16" fillId="0" borderId="0" xfId="0" applyNumberFormat="1" applyFont="1" applyFill="1" applyBorder="1" applyAlignment="1">
      <alignment horizontal="center"/>
    </xf>
    <xf numFmtId="3" fontId="16" fillId="0" borderId="0" xfId="0" applyNumberFormat="1" applyFont="1" applyFill="1" applyBorder="1" applyAlignment="1">
      <alignment horizontal="center"/>
    </xf>
    <xf numFmtId="2" fontId="9" fillId="0" borderId="0" xfId="0" applyNumberFormat="1" applyFont="1" applyFill="1" applyBorder="1" applyAlignment="1">
      <alignment horizontal="right" indent="2"/>
    </xf>
    <xf numFmtId="167" fontId="9" fillId="0" borderId="0" xfId="0" applyNumberFormat="1" applyFont="1" applyFill="1" applyBorder="1" applyAlignment="1">
      <alignment horizontal="center"/>
    </xf>
    <xf numFmtId="0" fontId="9" fillId="0" borderId="0" xfId="0" applyFont="1" applyFill="1" applyBorder="1" applyAlignment="1">
      <alignment horizontal="center" vertical="center"/>
    </xf>
    <xf numFmtId="2" fontId="9" fillId="0" borderId="0" xfId="0" applyNumberFormat="1" applyFont="1" applyFill="1" applyBorder="1" applyAlignment="1">
      <alignment horizontal="center"/>
    </xf>
    <xf numFmtId="0" fontId="9" fillId="0" borderId="0" xfId="0" applyNumberFormat="1" applyFont="1" applyFill="1" applyBorder="1" applyAlignment="1">
      <alignment horizontal="center"/>
    </xf>
    <xf numFmtId="169" fontId="9" fillId="0" borderId="0" xfId="0" applyNumberFormat="1" applyFont="1" applyFill="1" applyBorder="1" applyAlignment="1">
      <alignment horizontal="center"/>
    </xf>
    <xf numFmtId="3" fontId="9" fillId="0" borderId="0" xfId="0" applyNumberFormat="1" applyFont="1" applyFill="1" applyBorder="1" applyAlignment="1">
      <alignment horizontal="center"/>
    </xf>
    <xf numFmtId="0" fontId="9" fillId="0" borderId="0" xfId="0" applyFont="1" applyFill="1" applyBorder="1" applyAlignment="1">
      <alignment horizontal="right" indent="1"/>
    </xf>
    <xf numFmtId="0" fontId="0" fillId="0" borderId="5" xfId="0" applyBorder="1"/>
    <xf numFmtId="2" fontId="0" fillId="12" borderId="5" xfId="0" applyNumberFormat="1" applyFill="1" applyBorder="1" applyAlignment="1">
      <alignment horizontal="right" vertical="center"/>
    </xf>
    <xf numFmtId="2" fontId="0" fillId="12" borderId="5" xfId="0" applyNumberFormat="1" applyFill="1" applyBorder="1" applyAlignment="1">
      <alignment horizontal="right" vertical="center" indent="1"/>
    </xf>
    <xf numFmtId="170" fontId="0" fillId="0" borderId="5" xfId="0" applyNumberFormat="1" applyBorder="1" applyAlignment="1">
      <alignment horizontal="right" indent="1"/>
    </xf>
    <xf numFmtId="170" fontId="0" fillId="12" borderId="5" xfId="0" applyNumberFormat="1" applyFill="1" applyBorder="1" applyAlignment="1">
      <alignment horizontal="right" vertical="center" indent="1"/>
    </xf>
    <xf numFmtId="2" fontId="0" fillId="12" borderId="5" xfId="0" applyNumberFormat="1" applyFill="1" applyBorder="1" applyAlignment="1">
      <alignment horizontal="right" vertical="center" indent="2"/>
    </xf>
    <xf numFmtId="1" fontId="0" fillId="12" borderId="5" xfId="0" applyNumberFormat="1" applyFill="1" applyBorder="1" applyAlignment="1">
      <alignment horizontal="right" vertical="center" indent="2"/>
    </xf>
    <xf numFmtId="0" fontId="16" fillId="0" borderId="0" xfId="0" applyFont="1" applyBorder="1"/>
    <xf numFmtId="2" fontId="16" fillId="0" borderId="0" xfId="0" applyNumberFormat="1" applyFont="1" applyFill="1" applyBorder="1" applyAlignment="1">
      <alignment horizontal="right" vertical="center"/>
    </xf>
    <xf numFmtId="0" fontId="0" fillId="0" borderId="0" xfId="0" applyFill="1" applyBorder="1"/>
    <xf numFmtId="2" fontId="16" fillId="0" borderId="0" xfId="0" applyNumberFormat="1" applyFont="1" applyFill="1" applyBorder="1" applyAlignment="1">
      <alignment horizontal="right" vertical="center" indent="1"/>
    </xf>
    <xf numFmtId="169" fontId="16" fillId="0" borderId="0" xfId="0" applyNumberFormat="1" applyFont="1" applyFill="1" applyBorder="1" applyAlignment="1">
      <alignment horizontal="right" vertical="center" indent="1"/>
    </xf>
    <xf numFmtId="169" fontId="16" fillId="0" borderId="0" xfId="0" applyNumberFormat="1" applyFont="1" applyFill="1" applyBorder="1" applyAlignment="1">
      <alignment horizontal="right" vertical="center" indent="3"/>
    </xf>
    <xf numFmtId="14" fontId="26" fillId="0" borderId="0" xfId="0" applyNumberFormat="1" applyFont="1" applyBorder="1"/>
    <xf numFmtId="167" fontId="3" fillId="0" borderId="4" xfId="0" applyNumberFormat="1" applyFont="1" applyFill="1" applyBorder="1" applyAlignment="1">
      <alignment horizontal="center"/>
    </xf>
    <xf numFmtId="168" fontId="3" fillId="0" borderId="4" xfId="0" applyNumberFormat="1" applyFont="1" applyFill="1" applyBorder="1" applyAlignment="1">
      <alignment horizontal="center"/>
    </xf>
    <xf numFmtId="167" fontId="2" fillId="0" borderId="4" xfId="0" applyNumberFormat="1" applyFont="1" applyFill="1" applyBorder="1" applyAlignment="1">
      <alignment horizontal="center"/>
    </xf>
    <xf numFmtId="168" fontId="2" fillId="0" borderId="4" xfId="0" applyNumberFormat="1" applyFont="1" applyFill="1" applyBorder="1" applyAlignment="1">
      <alignment horizontal="center"/>
    </xf>
    <xf numFmtId="0" fontId="3"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0" xfId="0" applyFont="1" applyFill="1" applyBorder="1" applyAlignment="1">
      <alignment horizontal="center"/>
    </xf>
    <xf numFmtId="0" fontId="3" fillId="0" borderId="34" xfId="0" applyFont="1" applyFill="1" applyBorder="1" applyAlignment="1">
      <alignment horizontal="center"/>
    </xf>
    <xf numFmtId="0" fontId="3" fillId="0" borderId="47" xfId="0" applyFont="1" applyFill="1" applyBorder="1" applyAlignment="1">
      <alignment horizontal="center"/>
    </xf>
    <xf numFmtId="0" fontId="2" fillId="0" borderId="47" xfId="0" applyFont="1" applyFill="1" applyBorder="1" applyAlignment="1">
      <alignment horizontal="center"/>
    </xf>
    <xf numFmtId="0" fontId="0" fillId="0" borderId="0" xfId="0" applyFont="1" applyFill="1" applyBorder="1" applyAlignment="1">
      <alignment horizontal="right" vertical="center" indent="1"/>
    </xf>
    <xf numFmtId="0" fontId="0" fillId="0" borderId="0" xfId="0" applyFont="1" applyFill="1" applyBorder="1" applyAlignment="1">
      <alignment horizontal="right" vertical="center" indent="2"/>
    </xf>
    <xf numFmtId="3" fontId="0" fillId="0" borderId="0" xfId="0" applyNumberFormat="1" applyFont="1" applyFill="1" applyBorder="1" applyAlignment="1">
      <alignment horizontal="right" indent="2"/>
    </xf>
    <xf numFmtId="0" fontId="0" fillId="0" borderId="0" xfId="0" applyFont="1"/>
    <xf numFmtId="0" fontId="27" fillId="0" borderId="0" xfId="0" applyFont="1"/>
    <xf numFmtId="0" fontId="28" fillId="0" borderId="0" xfId="0" applyFont="1" applyAlignment="1">
      <alignment horizontal="center" vertical="center" wrapText="1"/>
    </xf>
    <xf numFmtId="0" fontId="28" fillId="0" borderId="0" xfId="0" applyFont="1" applyAlignment="1">
      <alignment vertical="center" wrapText="1"/>
    </xf>
    <xf numFmtId="20" fontId="29" fillId="0" borderId="0" xfId="0" applyNumberFormat="1" applyFont="1" applyAlignment="1">
      <alignment vertical="center" wrapText="1"/>
    </xf>
    <xf numFmtId="20" fontId="0" fillId="0" borderId="0" xfId="0" applyNumberFormat="1"/>
    <xf numFmtId="0" fontId="30" fillId="0" borderId="0" xfId="0" applyFont="1" applyBorder="1" applyAlignment="1">
      <alignment horizontal="right" vertical="center" wrapText="1" indent="2"/>
    </xf>
    <xf numFmtId="0" fontId="0" fillId="0" borderId="0" xfId="0" applyNumberFormat="1"/>
    <xf numFmtId="170" fontId="0" fillId="0" borderId="0" xfId="0" applyNumberFormat="1"/>
    <xf numFmtId="0" fontId="0" fillId="7" borderId="0" xfId="0" applyFill="1" applyAlignment="1">
      <alignment horizontal="left"/>
    </xf>
    <xf numFmtId="0" fontId="3" fillId="0" borderId="0" xfId="0" applyFont="1"/>
    <xf numFmtId="0" fontId="2" fillId="0" borderId="0" xfId="0" applyFont="1"/>
    <xf numFmtId="0" fontId="4" fillId="0" borderId="0" xfId="0" applyFont="1"/>
    <xf numFmtId="170" fontId="3" fillId="0" borderId="2" xfId="0" applyNumberFormat="1" applyFont="1" applyFill="1" applyBorder="1" applyAlignment="1">
      <alignment horizontal="center"/>
    </xf>
    <xf numFmtId="0" fontId="3" fillId="0" borderId="3" xfId="0" applyFont="1" applyFill="1" applyBorder="1"/>
    <xf numFmtId="170" fontId="2" fillId="0" borderId="2" xfId="0" applyNumberFormat="1" applyFont="1" applyFill="1" applyBorder="1" applyAlignment="1">
      <alignment horizontal="center"/>
    </xf>
    <xf numFmtId="0" fontId="2" fillId="0" borderId="3" xfId="0" applyFont="1" applyFill="1" applyBorder="1"/>
    <xf numFmtId="170" fontId="3" fillId="0" borderId="0" xfId="0" applyNumberFormat="1" applyFont="1" applyFill="1" applyBorder="1" applyAlignment="1">
      <alignment horizontal="center"/>
    </xf>
    <xf numFmtId="0" fontId="2" fillId="0" borderId="0" xfId="0" applyFont="1" applyFill="1" applyBorder="1"/>
    <xf numFmtId="0" fontId="2" fillId="0" borderId="0" xfId="0" applyFont="1" applyBorder="1"/>
    <xf numFmtId="0" fontId="3" fillId="0" borderId="0" xfId="0" applyFont="1" applyFill="1" applyBorder="1"/>
    <xf numFmtId="3" fontId="1" fillId="0" borderId="0" xfId="0" applyNumberFormat="1" applyFont="1" applyFill="1" applyBorder="1" applyAlignment="1">
      <alignment horizontal="center"/>
    </xf>
    <xf numFmtId="169" fontId="1" fillId="0" borderId="0" xfId="0" applyNumberFormat="1" applyFont="1" applyFill="1" applyBorder="1" applyAlignment="1">
      <alignment horizontal="center"/>
    </xf>
    <xf numFmtId="0" fontId="3" fillId="0" borderId="0" xfId="0" applyFont="1" applyFill="1" applyBorder="1" applyAlignment="1">
      <alignment horizontal="center"/>
    </xf>
    <xf numFmtId="169" fontId="3" fillId="0" borderId="0" xfId="0" applyNumberFormat="1" applyFont="1" applyFill="1" applyBorder="1" applyAlignment="1">
      <alignment horizontal="center"/>
    </xf>
    <xf numFmtId="169" fontId="2" fillId="0" borderId="0" xfId="0" applyNumberFormat="1" applyFont="1" applyFill="1" applyBorder="1" applyAlignment="1">
      <alignment horizontal="center"/>
    </xf>
    <xf numFmtId="0" fontId="1" fillId="13" borderId="0" xfId="0" applyFont="1" applyFill="1" applyBorder="1" applyAlignment="1">
      <alignment vertical="center"/>
    </xf>
    <xf numFmtId="0" fontId="19" fillId="0" borderId="0" xfId="0" applyFont="1" applyBorder="1" applyAlignment="1">
      <alignment horizontal="right" vertical="center" indent="1"/>
    </xf>
    <xf numFmtId="3" fontId="3" fillId="0" borderId="0" xfId="0" applyNumberFormat="1" applyFont="1" applyFill="1" applyBorder="1" applyAlignment="1">
      <alignment horizontal="right" indent="3"/>
    </xf>
    <xf numFmtId="3" fontId="2" fillId="0" borderId="0" xfId="0" applyNumberFormat="1" applyFont="1" applyFill="1" applyBorder="1" applyAlignment="1">
      <alignment horizontal="right" indent="3"/>
    </xf>
    <xf numFmtId="0" fontId="1" fillId="0" borderId="5" xfId="0" applyFont="1" applyBorder="1" applyAlignment="1">
      <alignment horizontal="center"/>
    </xf>
    <xf numFmtId="0" fontId="4" fillId="15" borderId="0" xfId="0" applyFont="1" applyFill="1"/>
    <xf numFmtId="170" fontId="4" fillId="15" borderId="0" xfId="0" applyNumberFormat="1" applyFont="1" applyFill="1" applyAlignment="1">
      <alignment horizontal="right" vertical="center" indent="2"/>
    </xf>
    <xf numFmtId="0" fontId="4" fillId="0" borderId="12" xfId="0" applyFont="1" applyFill="1" applyBorder="1"/>
    <xf numFmtId="0" fontId="4" fillId="0" borderId="1" xfId="0" applyNumberFormat="1" applyFont="1" applyFill="1" applyBorder="1" applyAlignment="1">
      <alignment horizontal="right" indent="1"/>
    </xf>
    <xf numFmtId="165" fontId="4" fillId="0" borderId="1" xfId="0" applyNumberFormat="1" applyFont="1" applyFill="1" applyBorder="1" applyAlignment="1">
      <alignment horizontal="right" indent="1"/>
    </xf>
    <xf numFmtId="0" fontId="4" fillId="0" borderId="13" xfId="0" applyNumberFormat="1" applyFont="1" applyFill="1" applyBorder="1" applyAlignment="1">
      <alignment horizontal="right" indent="1"/>
    </xf>
    <xf numFmtId="0" fontId="4" fillId="0" borderId="16" xfId="0" applyFont="1" applyFill="1" applyBorder="1"/>
    <xf numFmtId="0" fontId="4" fillId="0" borderId="2" xfId="0" applyNumberFormat="1" applyFont="1" applyFill="1" applyBorder="1" applyAlignment="1">
      <alignment horizontal="right" indent="1"/>
    </xf>
    <xf numFmtId="165" fontId="4" fillId="0" borderId="2" xfId="0" applyNumberFormat="1" applyFont="1" applyFill="1" applyBorder="1" applyAlignment="1">
      <alignment horizontal="right" indent="1"/>
    </xf>
    <xf numFmtId="0" fontId="4" fillId="0" borderId="17" xfId="0" applyNumberFormat="1" applyFont="1" applyFill="1" applyBorder="1" applyAlignment="1">
      <alignment horizontal="right" indent="1"/>
    </xf>
    <xf numFmtId="0" fontId="4" fillId="0" borderId="11" xfId="0" applyFont="1" applyFill="1" applyBorder="1" applyAlignment="1">
      <alignment horizontal="right" indent="1"/>
    </xf>
    <xf numFmtId="0" fontId="4" fillId="0" borderId="3" xfId="0" applyNumberFormat="1" applyFont="1" applyFill="1" applyBorder="1" applyAlignment="1">
      <alignment horizontal="right" indent="1"/>
    </xf>
    <xf numFmtId="165" fontId="4" fillId="0" borderId="3" xfId="0" applyNumberFormat="1" applyFont="1" applyFill="1" applyBorder="1" applyAlignment="1">
      <alignment horizontal="right" indent="1"/>
    </xf>
    <xf numFmtId="0" fontId="4" fillId="0" borderId="48" xfId="0" applyNumberFormat="1" applyFont="1" applyFill="1" applyBorder="1" applyAlignment="1">
      <alignment horizontal="right" indent="1"/>
    </xf>
    <xf numFmtId="0" fontId="4" fillId="16" borderId="0" xfId="0" applyFont="1" applyFill="1"/>
    <xf numFmtId="170" fontId="4" fillId="16" borderId="0" xfId="0" applyNumberFormat="1" applyFont="1" applyFill="1" applyAlignment="1">
      <alignment horizontal="right" indent="2"/>
    </xf>
    <xf numFmtId="0" fontId="5" fillId="0" borderId="0" xfId="0" applyFont="1" applyFill="1" applyBorder="1" applyAlignment="1">
      <alignment horizontal="left" wrapText="1"/>
    </xf>
    <xf numFmtId="0" fontId="1" fillId="0" borderId="2" xfId="0" applyFont="1" applyBorder="1" applyAlignment="1">
      <alignment vertical="top" wrapText="1"/>
    </xf>
    <xf numFmtId="0" fontId="3" fillId="0" borderId="0" xfId="0" applyFont="1" applyFill="1"/>
    <xf numFmtId="0" fontId="3"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14" fontId="3" fillId="0" borderId="0" xfId="0" applyNumberFormat="1" applyFont="1" applyFill="1"/>
    <xf numFmtId="0" fontId="2" fillId="0" borderId="0" xfId="0" applyFont="1" applyFill="1"/>
    <xf numFmtId="0"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14" fontId="2" fillId="0" borderId="0" xfId="0" applyNumberFormat="1" applyFont="1" applyFill="1"/>
    <xf numFmtId="14" fontId="3" fillId="0" borderId="0" xfId="0" applyNumberFormat="1" applyFont="1" applyFill="1" applyBorder="1"/>
    <xf numFmtId="14" fontId="2" fillId="0" borderId="0" xfId="0" applyNumberFormat="1" applyFont="1" applyFill="1" applyBorder="1"/>
    <xf numFmtId="0" fontId="3" fillId="0" borderId="0" xfId="0" applyFont="1" applyFill="1" applyAlignment="1">
      <alignment horizontal="center" vertical="center"/>
    </xf>
    <xf numFmtId="0" fontId="1" fillId="0" borderId="0" xfId="0" applyFont="1" applyFill="1"/>
    <xf numFmtId="0" fontId="31" fillId="0" borderId="0" xfId="0" applyFont="1"/>
    <xf numFmtId="0" fontId="1" fillId="0" borderId="42" xfId="0" applyFont="1" applyBorder="1"/>
    <xf numFmtId="0" fontId="1" fillId="0" borderId="49" xfId="0" applyFont="1" applyBorder="1"/>
    <xf numFmtId="1" fontId="3" fillId="0" borderId="2" xfId="0" applyNumberFormat="1" applyFont="1" applyFill="1" applyBorder="1" applyAlignment="1">
      <alignment horizontal="right" indent="1"/>
    </xf>
    <xf numFmtId="0" fontId="4" fillId="8" borderId="33"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49" xfId="0" applyFont="1" applyFill="1" applyBorder="1" applyAlignment="1">
      <alignment horizontal="center" vertical="center"/>
    </xf>
    <xf numFmtId="0" fontId="1" fillId="2"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4" fillId="8" borderId="33" xfId="0" applyFont="1" applyFill="1" applyBorder="1" applyAlignment="1">
      <alignment horizontal="right" vertical="center" indent="1"/>
    </xf>
    <xf numFmtId="0" fontId="4" fillId="13" borderId="43" xfId="0" applyFont="1" applyFill="1" applyBorder="1" applyAlignment="1">
      <alignment horizontal="center" vertical="center"/>
    </xf>
    <xf numFmtId="0" fontId="4" fillId="13" borderId="5" xfId="0" applyFont="1" applyFill="1" applyBorder="1" applyAlignment="1">
      <alignment horizontal="center" vertical="center"/>
    </xf>
    <xf numFmtId="0" fontId="23" fillId="0" borderId="5" xfId="0" applyFont="1" applyFill="1" applyBorder="1" applyAlignment="1">
      <alignment horizontal="center" vertical="center"/>
    </xf>
    <xf numFmtId="0" fontId="4" fillId="0" borderId="0" xfId="0" applyFont="1" applyFill="1" applyBorder="1" applyAlignment="1">
      <alignment horizontal="right" indent="1"/>
    </xf>
    <xf numFmtId="165" fontId="4" fillId="0" borderId="0" xfId="0" applyNumberFormat="1" applyFont="1" applyFill="1" applyBorder="1" applyAlignment="1">
      <alignment horizontal="right" indent="1"/>
    </xf>
    <xf numFmtId="0" fontId="4" fillId="0" borderId="0" xfId="0" applyNumberFormat="1" applyFont="1" applyFill="1" applyBorder="1" applyAlignment="1">
      <alignment horizontal="right" indent="1"/>
    </xf>
    <xf numFmtId="0" fontId="4" fillId="0" borderId="7" xfId="0" applyFont="1" applyBorder="1"/>
    <xf numFmtId="0" fontId="11" fillId="9" borderId="43" xfId="0" applyFont="1" applyFill="1" applyBorder="1" applyAlignment="1">
      <alignment horizontal="center" vertical="center"/>
    </xf>
    <xf numFmtId="0" fontId="4" fillId="2" borderId="5" xfId="0" applyFont="1" applyFill="1" applyBorder="1" applyAlignment="1">
      <alignment horizontal="center" vertical="center"/>
    </xf>
    <xf numFmtId="0" fontId="4" fillId="5" borderId="5" xfId="0" applyFont="1" applyFill="1" applyBorder="1" applyAlignment="1">
      <alignment horizontal="center" vertical="center"/>
    </xf>
    <xf numFmtId="0" fontId="23" fillId="0" borderId="4" xfId="0" applyFont="1" applyFill="1" applyBorder="1" applyAlignment="1">
      <alignment horizontal="center" vertical="center"/>
    </xf>
    <xf numFmtId="0" fontId="4" fillId="0" borderId="6" xfId="0" applyFont="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1" fillId="0" borderId="11" xfId="0" applyFont="1" applyBorder="1"/>
    <xf numFmtId="0" fontId="1" fillId="0" borderId="48" xfId="0" applyFont="1" applyBorder="1"/>
    <xf numFmtId="0" fontId="1" fillId="9"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4" borderId="10" xfId="0" applyFont="1" applyFill="1" applyBorder="1" applyAlignment="1">
      <alignment horizontal="center"/>
    </xf>
    <xf numFmtId="0" fontId="1" fillId="5" borderId="10" xfId="0" applyFont="1" applyFill="1" applyBorder="1" applyAlignment="1">
      <alignment horizontal="center" vertical="center" wrapText="1"/>
    </xf>
    <xf numFmtId="0" fontId="4" fillId="0" borderId="11" xfId="0" applyFont="1" applyBorder="1" applyAlignment="1">
      <alignment horizontal="right" vertical="center" indent="1"/>
    </xf>
    <xf numFmtId="0" fontId="4" fillId="0" borderId="3" xfId="0" applyFont="1" applyBorder="1" applyAlignment="1">
      <alignment horizontal="right" vertical="center" indent="1"/>
    </xf>
    <xf numFmtId="0" fontId="4" fillId="0" borderId="48" xfId="0" applyFont="1" applyBorder="1" applyAlignment="1">
      <alignment horizontal="right" vertical="center" indent="1"/>
    </xf>
    <xf numFmtId="0" fontId="4" fillId="0" borderId="11" xfId="0" applyFont="1" applyBorder="1" applyAlignment="1">
      <alignment horizontal="center" vertical="center"/>
    </xf>
    <xf numFmtId="0" fontId="4" fillId="0" borderId="4" xfId="0" applyFont="1" applyBorder="1" applyAlignment="1">
      <alignment horizontal="right" vertical="center" indent="1"/>
    </xf>
    <xf numFmtId="0" fontId="4" fillId="0" borderId="3" xfId="0" applyFont="1" applyFill="1" applyBorder="1" applyAlignment="1">
      <alignment horizontal="right" vertical="center" indent="1"/>
    </xf>
    <xf numFmtId="0" fontId="4" fillId="0" borderId="48" xfId="0" applyFont="1" applyFill="1" applyBorder="1" applyAlignment="1">
      <alignment horizontal="right" vertical="center" indent="1"/>
    </xf>
    <xf numFmtId="0" fontId="4" fillId="0" borderId="11" xfId="0" applyFont="1" applyFill="1" applyBorder="1" applyAlignment="1">
      <alignment horizontal="right" vertical="center" indent="1"/>
    </xf>
    <xf numFmtId="3" fontId="16" fillId="0" borderId="0" xfId="0" applyNumberFormat="1" applyFont="1" applyFill="1" applyBorder="1" applyAlignment="1">
      <alignment horizontal="right" vertical="center" indent="2"/>
    </xf>
    <xf numFmtId="0" fontId="1" fillId="0" borderId="0" xfId="0" applyFont="1" applyFill="1" applyBorder="1" applyAlignment="1">
      <alignment horizontal="center" vertical="center"/>
    </xf>
    <xf numFmtId="0" fontId="4" fillId="0" borderId="0" xfId="0" applyFont="1" applyBorder="1" applyAlignment="1">
      <alignment horizontal="right" vertical="center" indent="1"/>
    </xf>
    <xf numFmtId="0" fontId="4" fillId="0" borderId="0" xfId="0" applyFont="1" applyFill="1" applyBorder="1" applyAlignment="1">
      <alignment horizontal="right" vertical="center" indent="1"/>
    </xf>
    <xf numFmtId="3" fontId="4" fillId="0" borderId="2" xfId="0" applyNumberFormat="1" applyFont="1" applyFill="1" applyBorder="1" applyAlignment="1">
      <alignment horizontal="right" indent="1"/>
    </xf>
    <xf numFmtId="0" fontId="4" fillId="0" borderId="0" xfId="0" applyFont="1" applyFill="1" applyBorder="1" applyAlignment="1">
      <alignment horizontal="center"/>
    </xf>
    <xf numFmtId="3" fontId="4" fillId="0" borderId="1" xfId="0" applyNumberFormat="1" applyFont="1" applyFill="1" applyBorder="1" applyAlignment="1">
      <alignment horizontal="right" indent="1"/>
    </xf>
    <xf numFmtId="0" fontId="4" fillId="0" borderId="16" xfId="0" applyFont="1" applyFill="1" applyBorder="1" applyAlignment="1">
      <alignment horizontal="right" indent="1"/>
    </xf>
    <xf numFmtId="0" fontId="4" fillId="0" borderId="2" xfId="0" applyFont="1" applyBorder="1"/>
    <xf numFmtId="3" fontId="4" fillId="0" borderId="13" xfId="0" applyNumberFormat="1" applyFont="1" applyFill="1" applyBorder="1" applyAlignment="1">
      <alignment horizontal="right" indent="1"/>
    </xf>
    <xf numFmtId="0" fontId="30" fillId="0" borderId="0" xfId="0" applyFont="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2" xfId="0" applyFont="1" applyBorder="1" applyAlignment="1">
      <alignment horizontal="center"/>
    </xf>
    <xf numFmtId="0" fontId="30" fillId="0" borderId="17" xfId="0" applyFont="1" applyBorder="1" applyAlignment="1">
      <alignment horizont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5" fillId="0" borderId="0" xfId="0" applyFont="1" applyFill="1" applyBorder="1"/>
    <xf numFmtId="169" fontId="5" fillId="0" borderId="0" xfId="0" applyNumberFormat="1" applyFont="1" applyFill="1" applyBorder="1" applyAlignment="1">
      <alignment horizontal="center"/>
    </xf>
    <xf numFmtId="3" fontId="5" fillId="0" borderId="0" xfId="0" applyNumberFormat="1" applyFont="1" applyFill="1" applyBorder="1" applyAlignment="1">
      <alignment horizontal="right" indent="1"/>
    </xf>
    <xf numFmtId="171" fontId="5" fillId="0" borderId="0" xfId="0" applyNumberFormat="1" applyFont="1" applyFill="1" applyBorder="1" applyAlignment="1">
      <alignment horizontal="right" indent="1"/>
    </xf>
    <xf numFmtId="170" fontId="5" fillId="0" borderId="0" xfId="0" applyNumberFormat="1" applyFont="1" applyFill="1" applyBorder="1" applyAlignment="1">
      <alignment horizontal="right" indent="1"/>
    </xf>
    <xf numFmtId="3" fontId="5" fillId="0" borderId="0" xfId="0" applyNumberFormat="1" applyFont="1" applyFill="1" applyBorder="1" applyAlignment="1">
      <alignment horizontal="center"/>
    </xf>
    <xf numFmtId="164" fontId="4" fillId="0" borderId="0" xfId="0" applyNumberFormat="1" applyFont="1" applyBorder="1" applyAlignment="1">
      <alignment horizontal="center" vertical="center"/>
    </xf>
    <xf numFmtId="164" fontId="4"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168"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0" fontId="34" fillId="0" borderId="0" xfId="0" applyFont="1" applyFill="1" applyBorder="1" applyAlignment="1">
      <alignment horizontal="center"/>
    </xf>
    <xf numFmtId="3" fontId="34" fillId="0" borderId="0" xfId="0" applyNumberFormat="1" applyFont="1" applyFill="1" applyBorder="1" applyAlignment="1">
      <alignment horizontal="right" indent="1"/>
    </xf>
    <xf numFmtId="171" fontId="34" fillId="0" borderId="0" xfId="0" applyNumberFormat="1" applyFont="1" applyFill="1" applyBorder="1" applyAlignment="1">
      <alignment horizontal="right" indent="1"/>
    </xf>
    <xf numFmtId="170" fontId="34" fillId="0" borderId="0" xfId="0" applyNumberFormat="1" applyFont="1" applyFill="1" applyBorder="1" applyAlignment="1">
      <alignment horizontal="right" indent="1"/>
    </xf>
    <xf numFmtId="167" fontId="5" fillId="0" borderId="0" xfId="0" applyNumberFormat="1" applyFont="1" applyFill="1" applyBorder="1" applyAlignment="1">
      <alignment horizontal="center"/>
    </xf>
    <xf numFmtId="168"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5" fillId="0" borderId="0" xfId="0" applyFont="1" applyFill="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right" indent="1"/>
    </xf>
    <xf numFmtId="170" fontId="5" fillId="0" borderId="0" xfId="0" applyNumberFormat="1" applyFont="1" applyFill="1" applyBorder="1" applyAlignment="1">
      <alignment horizontal="center"/>
    </xf>
    <xf numFmtId="170" fontId="34" fillId="0" borderId="0" xfId="0" applyNumberFormat="1" applyFont="1" applyFill="1" applyBorder="1" applyAlignment="1">
      <alignment horizontal="center"/>
    </xf>
    <xf numFmtId="0" fontId="34" fillId="0" borderId="0" xfId="0" applyFont="1" applyFill="1" applyBorder="1"/>
    <xf numFmtId="170" fontId="5" fillId="0" borderId="7" xfId="0" applyNumberFormat="1" applyFont="1" applyFill="1" applyBorder="1" applyAlignment="1">
      <alignment horizontal="right" indent="1"/>
    </xf>
    <xf numFmtId="1" fontId="5" fillId="2" borderId="2" xfId="0" applyNumberFormat="1" applyFont="1" applyFill="1" applyBorder="1" applyAlignment="1">
      <alignment horizontal="center" vertical="center" wrapText="1"/>
    </xf>
    <xf numFmtId="1" fontId="4" fillId="0" borderId="0" xfId="0" applyNumberFormat="1" applyFont="1" applyBorder="1" applyAlignment="1">
      <alignment horizontal="center" vertical="center"/>
    </xf>
    <xf numFmtId="1" fontId="5" fillId="0" borderId="0" xfId="0" applyNumberFormat="1" applyFont="1" applyFill="1" applyBorder="1" applyAlignment="1">
      <alignment horizontal="center"/>
    </xf>
    <xf numFmtId="1" fontId="34" fillId="0" borderId="0" xfId="0" applyNumberFormat="1" applyFont="1" applyFill="1" applyBorder="1" applyAlignment="1">
      <alignment horizontal="center"/>
    </xf>
    <xf numFmtId="1" fontId="5" fillId="2" borderId="2" xfId="0" applyNumberFormat="1" applyFont="1" applyFill="1" applyBorder="1" applyAlignment="1">
      <alignment horizontal="center" vertical="top" wrapText="1"/>
    </xf>
    <xf numFmtId="1" fontId="4" fillId="0" borderId="0" xfId="0" applyNumberFormat="1" applyFont="1" applyFill="1" applyBorder="1" applyAlignment="1">
      <alignment horizontal="center"/>
    </xf>
    <xf numFmtId="1" fontId="0" fillId="0" borderId="0" xfId="0" applyNumberFormat="1" applyAlignment="1">
      <alignment horizontal="center"/>
    </xf>
    <xf numFmtId="1" fontId="5" fillId="3" borderId="2" xfId="0" applyNumberFormat="1" applyFont="1" applyFill="1" applyBorder="1" applyAlignment="1">
      <alignment horizontal="center" vertical="center" wrapText="1"/>
    </xf>
    <xf numFmtId="1" fontId="5" fillId="0" borderId="2" xfId="0" applyNumberFormat="1" applyFont="1" applyFill="1" applyBorder="1" applyAlignment="1">
      <alignment horizontal="center" vertical="center" wrapText="1"/>
    </xf>
    <xf numFmtId="1" fontId="5" fillId="4" borderId="2" xfId="0" applyNumberFormat="1" applyFont="1" applyFill="1" applyBorder="1" applyAlignment="1">
      <alignment horizontal="center" vertical="center" wrapText="1"/>
    </xf>
    <xf numFmtId="1" fontId="5" fillId="5" borderId="2" xfId="0" applyNumberFormat="1" applyFont="1" applyFill="1" applyBorder="1" applyAlignment="1">
      <alignment horizontal="center" vertical="center" wrapText="1"/>
    </xf>
    <xf numFmtId="1" fontId="4" fillId="0" borderId="1" xfId="0" applyNumberFormat="1" applyFont="1" applyFill="1" applyBorder="1" applyAlignment="1">
      <alignment horizontal="center" vertical="center"/>
    </xf>
    <xf numFmtId="3" fontId="4" fillId="0" borderId="17" xfId="0" applyNumberFormat="1" applyFont="1" applyFill="1" applyBorder="1" applyAlignment="1">
      <alignment horizontal="right" indent="1"/>
    </xf>
    <xf numFmtId="0" fontId="26" fillId="0" borderId="0" xfId="0" applyFont="1" applyBorder="1"/>
    <xf numFmtId="3" fontId="3" fillId="0" borderId="47" xfId="0" applyNumberFormat="1" applyFont="1" applyFill="1" applyBorder="1" applyAlignment="1">
      <alignment horizontal="center"/>
    </xf>
    <xf numFmtId="3" fontId="3" fillId="0" borderId="36" xfId="0" applyNumberFormat="1" applyFont="1" applyFill="1" applyBorder="1" applyAlignment="1">
      <alignment horizontal="center"/>
    </xf>
    <xf numFmtId="3" fontId="2" fillId="0" borderId="33" xfId="0" applyNumberFormat="1" applyFont="1" applyFill="1" applyBorder="1" applyAlignment="1">
      <alignment horizontal="right" indent="1"/>
    </xf>
    <xf numFmtId="169" fontId="17" fillId="9" borderId="1" xfId="0" applyNumberFormat="1" applyFont="1" applyFill="1" applyBorder="1" applyAlignment="1">
      <alignment horizontal="right" vertical="center" indent="1"/>
    </xf>
    <xf numFmtId="169" fontId="17" fillId="2" borderId="1" xfId="0" applyNumberFormat="1" applyFont="1" applyFill="1" applyBorder="1" applyAlignment="1">
      <alignment horizontal="right" vertical="center" indent="1"/>
    </xf>
    <xf numFmtId="169" fontId="17" fillId="4" borderId="1" xfId="0" applyNumberFormat="1" applyFont="1" applyFill="1" applyBorder="1" applyAlignment="1">
      <alignment horizontal="right" vertical="center" indent="1"/>
    </xf>
    <xf numFmtId="172" fontId="5" fillId="0" borderId="0" xfId="0" applyNumberFormat="1" applyFont="1" applyFill="1" applyBorder="1" applyAlignment="1">
      <alignment horizontal="right" indent="1"/>
    </xf>
    <xf numFmtId="169" fontId="5" fillId="0" borderId="0" xfId="0" applyNumberFormat="1" applyFont="1" applyFill="1" applyBorder="1" applyAlignment="1">
      <alignment horizontal="right" indent="1"/>
    </xf>
    <xf numFmtId="0" fontId="5" fillId="0" borderId="0" xfId="0" applyFont="1" applyFill="1" applyBorder="1" applyAlignment="1">
      <alignment horizontal="right" indent="1"/>
    </xf>
    <xf numFmtId="0" fontId="5" fillId="0" borderId="0" xfId="0" applyFont="1" applyFill="1" applyBorder="1" applyAlignment="1">
      <alignment horizontal="right" vertical="center" indent="1"/>
    </xf>
    <xf numFmtId="3" fontId="34"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0" fontId="4" fillId="0" borderId="7" xfId="0" applyFont="1" applyBorder="1" applyAlignment="1">
      <alignment horizontal="right" indent="1"/>
    </xf>
    <xf numFmtId="170" fontId="1" fillId="0" borderId="0" xfId="0" applyNumberFormat="1" applyFont="1" applyBorder="1" applyAlignment="1">
      <alignment horizontal="left" vertical="center" wrapText="1"/>
    </xf>
    <xf numFmtId="170" fontId="15" fillId="0" borderId="1" xfId="0" applyNumberFormat="1" applyFont="1" applyBorder="1" applyAlignment="1">
      <alignment horizontal="center" vertical="center"/>
    </xf>
    <xf numFmtId="170" fontId="1" fillId="0" borderId="0" xfId="0" applyNumberFormat="1" applyFont="1" applyBorder="1" applyAlignment="1">
      <alignment horizontal="center" vertical="center"/>
    </xf>
    <xf numFmtId="170" fontId="1" fillId="0" borderId="7" xfId="0" applyNumberFormat="1" applyFont="1" applyBorder="1" applyAlignment="1">
      <alignment horizontal="center" vertical="center"/>
    </xf>
    <xf numFmtId="170" fontId="17" fillId="0" borderId="1" xfId="0" applyNumberFormat="1" applyFont="1" applyFill="1" applyBorder="1" applyAlignment="1">
      <alignment horizontal="right" vertical="center" indent="1"/>
    </xf>
    <xf numFmtId="170" fontId="17" fillId="0" borderId="7" xfId="0" applyNumberFormat="1" applyFont="1" applyFill="1" applyBorder="1" applyAlignment="1">
      <alignment horizontal="right" vertical="center" indent="1"/>
    </xf>
    <xf numFmtId="170" fontId="1" fillId="0" borderId="0" xfId="0" applyNumberFormat="1" applyFont="1" applyBorder="1"/>
    <xf numFmtId="170" fontId="1" fillId="0" borderId="0" xfId="0" applyNumberFormat="1" applyFont="1"/>
    <xf numFmtId="170" fontId="1" fillId="13" borderId="42" xfId="0" applyNumberFormat="1" applyFont="1" applyFill="1" applyBorder="1" applyAlignment="1">
      <alignment vertical="center"/>
    </xf>
    <xf numFmtId="170" fontId="19" fillId="0" borderId="0" xfId="0" applyNumberFormat="1" applyFont="1" applyBorder="1" applyAlignment="1">
      <alignment horizontal="center" vertical="center"/>
    </xf>
    <xf numFmtId="170" fontId="1" fillId="0" borderId="5" xfId="0" applyNumberFormat="1" applyFont="1" applyBorder="1" applyAlignment="1">
      <alignment horizontal="center"/>
    </xf>
    <xf numFmtId="170" fontId="4" fillId="0" borderId="28" xfId="0" applyNumberFormat="1" applyFont="1" applyBorder="1" applyAlignment="1">
      <alignment horizontal="center" vertical="center"/>
    </xf>
    <xf numFmtId="170" fontId="4" fillId="0" borderId="32" xfId="0" applyNumberFormat="1" applyFont="1" applyBorder="1" applyAlignment="1">
      <alignment horizontal="center" vertical="center"/>
    </xf>
    <xf numFmtId="170" fontId="4" fillId="0" borderId="35" xfId="0" applyNumberFormat="1" applyFont="1" applyBorder="1" applyAlignment="1">
      <alignment horizontal="center" vertical="center"/>
    </xf>
    <xf numFmtId="170" fontId="3" fillId="0" borderId="35" xfId="0" applyNumberFormat="1" applyFont="1" applyFill="1" applyBorder="1" applyAlignment="1">
      <alignment horizontal="center"/>
    </xf>
    <xf numFmtId="170" fontId="2" fillId="0" borderId="36" xfId="0" applyNumberFormat="1" applyFont="1" applyFill="1" applyBorder="1" applyAlignment="1">
      <alignment horizontal="center"/>
    </xf>
    <xf numFmtId="170" fontId="2" fillId="0" borderId="40" xfId="0" applyNumberFormat="1" applyFont="1" applyBorder="1" applyAlignment="1">
      <alignment horizontal="center"/>
    </xf>
    <xf numFmtId="170" fontId="1" fillId="0" borderId="40" xfId="0" applyNumberFormat="1" applyFont="1" applyFill="1" applyBorder="1" applyAlignment="1">
      <alignment horizontal="center"/>
    </xf>
    <xf numFmtId="170" fontId="19" fillId="0" borderId="0" xfId="0" applyNumberFormat="1" applyFont="1" applyAlignment="1">
      <alignment horizontal="center" vertical="center"/>
    </xf>
    <xf numFmtId="170" fontId="2" fillId="0" borderId="46" xfId="0" applyNumberFormat="1" applyFont="1" applyBorder="1" applyAlignment="1">
      <alignment horizontal="center"/>
    </xf>
    <xf numFmtId="170" fontId="1" fillId="0" borderId="7" xfId="0" applyNumberFormat="1" applyFont="1" applyFill="1" applyBorder="1" applyAlignment="1">
      <alignment horizontal="center"/>
    </xf>
    <xf numFmtId="3" fontId="3" fillId="0" borderId="37" xfId="0" applyNumberFormat="1" applyFont="1" applyBorder="1" applyAlignment="1">
      <alignment horizontal="right" indent="1"/>
    </xf>
    <xf numFmtId="169" fontId="2" fillId="0" borderId="37" xfId="0" applyNumberFormat="1" applyFont="1" applyFill="1" applyBorder="1" applyAlignment="1">
      <alignment horizontal="center"/>
    </xf>
    <xf numFmtId="3" fontId="3" fillId="0" borderId="31" xfId="0" applyNumberFormat="1" applyFont="1" applyFill="1" applyBorder="1" applyAlignment="1">
      <alignment horizontal="center"/>
    </xf>
    <xf numFmtId="3" fontId="3" fillId="0" borderId="30" xfId="0" applyNumberFormat="1" applyFont="1" applyBorder="1" applyAlignment="1">
      <alignment horizontal="right" indent="2"/>
    </xf>
    <xf numFmtId="3" fontId="3" fillId="0" borderId="37" xfId="0" applyNumberFormat="1" applyFont="1" applyBorder="1" applyAlignment="1">
      <alignment horizontal="right" indent="2"/>
    </xf>
    <xf numFmtId="173" fontId="1" fillId="0" borderId="20" xfId="0" applyNumberFormat="1" applyFont="1" applyBorder="1" applyAlignment="1">
      <alignment horizontal="right" vertical="center" indent="1"/>
    </xf>
    <xf numFmtId="173" fontId="1" fillId="0" borderId="22" xfId="0" applyNumberFormat="1" applyFont="1" applyBorder="1" applyAlignment="1">
      <alignment horizontal="right" indent="1"/>
    </xf>
    <xf numFmtId="173" fontId="1" fillId="0" borderId="25" xfId="0" applyNumberFormat="1" applyFont="1" applyBorder="1" applyAlignment="1">
      <alignment horizontal="right" indent="1"/>
    </xf>
    <xf numFmtId="3" fontId="2" fillId="0" borderId="37" xfId="0" applyNumberFormat="1" applyFont="1" applyBorder="1" applyAlignment="1">
      <alignment horizontal="right" indent="1"/>
    </xf>
    <xf numFmtId="167" fontId="3" fillId="0" borderId="2" xfId="0" applyNumberFormat="1" applyFont="1" applyFill="1" applyBorder="1" applyAlignment="1">
      <alignment horizontal="center"/>
    </xf>
    <xf numFmtId="0" fontId="3" fillId="0" borderId="2" xfId="0" applyNumberFormat="1" applyFont="1" applyFill="1" applyBorder="1" applyAlignment="1">
      <alignment horizontal="center"/>
    </xf>
    <xf numFmtId="3" fontId="3" fillId="0" borderId="2" xfId="0" applyNumberFormat="1" applyFont="1" applyFill="1" applyBorder="1" applyAlignment="1">
      <alignment horizontal="right" indent="1"/>
    </xf>
    <xf numFmtId="0" fontId="0" fillId="17" borderId="0" xfId="0" applyFill="1"/>
    <xf numFmtId="0" fontId="4" fillId="16" borderId="0" xfId="0" applyFont="1" applyFill="1" applyBorder="1"/>
    <xf numFmtId="170" fontId="4" fillId="16" borderId="0" xfId="0" applyNumberFormat="1" applyFont="1" applyFill="1" applyBorder="1" applyAlignment="1">
      <alignment horizontal="right" indent="2"/>
    </xf>
    <xf numFmtId="0" fontId="4" fillId="15" borderId="7" xfId="0" applyFont="1" applyFill="1" applyBorder="1"/>
    <xf numFmtId="170" fontId="4" fillId="15" borderId="7" xfId="0" applyNumberFormat="1" applyFont="1" applyFill="1" applyBorder="1" applyAlignment="1">
      <alignment horizontal="right" vertical="center" indent="2"/>
    </xf>
    <xf numFmtId="0" fontId="16" fillId="12" borderId="0" xfId="0" applyFont="1" applyFill="1"/>
    <xf numFmtId="3" fontId="3" fillId="0" borderId="30" xfId="0" applyNumberFormat="1" applyFont="1" applyFill="1" applyBorder="1" applyAlignment="1">
      <alignment horizontal="right" indent="1"/>
    </xf>
    <xf numFmtId="3" fontId="4" fillId="0" borderId="0" xfId="0" applyNumberFormat="1" applyFont="1" applyFill="1" applyBorder="1" applyAlignment="1">
      <alignment horizontal="right" indent="1"/>
    </xf>
    <xf numFmtId="0" fontId="5" fillId="2" borderId="2" xfId="0" applyFont="1" applyFill="1" applyBorder="1" applyAlignment="1">
      <alignment horizontal="center" vertical="center" wrapText="1"/>
    </xf>
    <xf numFmtId="1" fontId="4" fillId="0" borderId="0" xfId="0" applyNumberFormat="1" applyFont="1" applyFill="1" applyBorder="1" applyAlignment="1">
      <alignment horizontal="center" vertical="center"/>
    </xf>
    <xf numFmtId="0" fontId="0" fillId="0" borderId="0" xfId="0" applyBorder="1" applyAlignment="1">
      <alignment horizontal="center"/>
    </xf>
    <xf numFmtId="0" fontId="4" fillId="0" borderId="15" xfId="0" applyNumberFormat="1" applyFont="1" applyFill="1" applyBorder="1" applyAlignment="1">
      <alignment horizontal="right" indent="1"/>
    </xf>
    <xf numFmtId="0" fontId="4" fillId="15" borderId="0" xfId="0" applyFont="1" applyFill="1" applyBorder="1"/>
    <xf numFmtId="170" fontId="4" fillId="15" borderId="0" xfId="0" applyNumberFormat="1" applyFont="1" applyFill="1" applyBorder="1" applyAlignment="1">
      <alignment horizontal="right" vertical="center" indent="2"/>
    </xf>
    <xf numFmtId="0" fontId="4" fillId="15" borderId="0" xfId="0" applyFont="1" applyFill="1" applyBorder="1" applyAlignment="1">
      <alignment horizontal="center" vertical="center"/>
    </xf>
    <xf numFmtId="0" fontId="0" fillId="15" borderId="0" xfId="0" applyFill="1" applyBorder="1" applyAlignment="1">
      <alignment horizontal="center"/>
    </xf>
    <xf numFmtId="0" fontId="4" fillId="15" borderId="12" xfId="0" applyFont="1" applyFill="1" applyBorder="1"/>
    <xf numFmtId="165" fontId="4" fillId="15" borderId="1" xfId="0" applyNumberFormat="1" applyFont="1" applyFill="1" applyBorder="1" applyAlignment="1">
      <alignment horizontal="right" indent="1"/>
    </xf>
    <xf numFmtId="0" fontId="4" fillId="15" borderId="16" xfId="0" applyFont="1" applyFill="1" applyBorder="1"/>
    <xf numFmtId="165" fontId="4" fillId="15" borderId="2" xfId="0" applyNumberFormat="1" applyFont="1" applyFill="1" applyBorder="1" applyAlignment="1">
      <alignment horizontal="right" indent="1"/>
    </xf>
    <xf numFmtId="0" fontId="4" fillId="15" borderId="11" xfId="0" applyFont="1" applyFill="1" applyBorder="1" applyAlignment="1">
      <alignment horizontal="right" indent="1"/>
    </xf>
    <xf numFmtId="0" fontId="4" fillId="15" borderId="3" xfId="0" applyFont="1" applyFill="1" applyBorder="1"/>
    <xf numFmtId="165" fontId="4" fillId="15" borderId="3" xfId="0" applyNumberFormat="1" applyFont="1" applyFill="1" applyBorder="1" applyAlignment="1">
      <alignment horizontal="right" indent="1"/>
    </xf>
    <xf numFmtId="0" fontId="4" fillId="15" borderId="3" xfId="0" applyNumberFormat="1" applyFont="1" applyFill="1" applyBorder="1" applyAlignment="1">
      <alignment horizontal="right" indent="1"/>
    </xf>
    <xf numFmtId="0" fontId="4" fillId="15" borderId="48" xfId="0" applyNumberFormat="1" applyFont="1" applyFill="1" applyBorder="1" applyAlignment="1">
      <alignment horizontal="right" indent="1"/>
    </xf>
    <xf numFmtId="0" fontId="4" fillId="0" borderId="14" xfId="0" applyFont="1" applyFill="1" applyBorder="1"/>
    <xf numFmtId="3" fontId="4" fillId="0" borderId="15" xfId="0" applyNumberFormat="1" applyFont="1" applyFill="1" applyBorder="1" applyAlignment="1">
      <alignment horizontal="right" indent="1"/>
    </xf>
    <xf numFmtId="0" fontId="4" fillId="0" borderId="1" xfId="0" applyFont="1" applyFill="1" applyBorder="1"/>
    <xf numFmtId="0" fontId="4" fillId="5" borderId="0" xfId="0" applyFont="1" applyFill="1" applyBorder="1"/>
    <xf numFmtId="0" fontId="4" fillId="5" borderId="0" xfId="0" applyFont="1" applyFill="1" applyBorder="1" applyAlignment="1">
      <alignment horizontal="right" indent="1"/>
    </xf>
    <xf numFmtId="0" fontId="4" fillId="5" borderId="0" xfId="0" applyFont="1" applyFill="1" applyBorder="1" applyAlignment="1">
      <alignment horizontal="center"/>
    </xf>
    <xf numFmtId="170" fontId="5" fillId="5" borderId="0" xfId="0" applyNumberFormat="1" applyFont="1" applyFill="1" applyBorder="1" applyAlignment="1">
      <alignment horizontal="right" indent="1"/>
    </xf>
    <xf numFmtId="0" fontId="26" fillId="5" borderId="0" xfId="0" applyFont="1" applyFill="1" applyBorder="1"/>
    <xf numFmtId="0" fontId="4" fillId="5" borderId="7" xfId="0" applyFont="1" applyFill="1" applyBorder="1"/>
    <xf numFmtId="0" fontId="4" fillId="5" borderId="7" xfId="0" applyFont="1" applyFill="1" applyBorder="1" applyAlignment="1">
      <alignment horizontal="right" indent="1"/>
    </xf>
    <xf numFmtId="0" fontId="4" fillId="5" borderId="12" xfId="0" applyFont="1" applyFill="1" applyBorder="1"/>
    <xf numFmtId="3" fontId="4" fillId="5" borderId="1" xfId="0" applyNumberFormat="1" applyFont="1" applyFill="1" applyBorder="1" applyAlignment="1">
      <alignment horizontal="right" indent="1"/>
    </xf>
    <xf numFmtId="165" fontId="4" fillId="5" borderId="0" xfId="0" applyNumberFormat="1" applyFont="1" applyFill="1" applyBorder="1" applyAlignment="1">
      <alignment horizontal="right" indent="1"/>
    </xf>
    <xf numFmtId="3" fontId="4" fillId="5" borderId="13" xfId="0" applyNumberFormat="1" applyFont="1" applyFill="1" applyBorder="1" applyAlignment="1">
      <alignment horizontal="right" indent="1"/>
    </xf>
    <xf numFmtId="0" fontId="4" fillId="5" borderId="0" xfId="0" applyFont="1" applyFill="1"/>
    <xf numFmtId="170" fontId="4" fillId="5" borderId="0" xfId="0" applyNumberFormat="1" applyFont="1" applyFill="1" applyAlignment="1">
      <alignment horizontal="right" indent="2"/>
    </xf>
    <xf numFmtId="170" fontId="4" fillId="5" borderId="0" xfId="0" applyNumberFormat="1" applyFont="1" applyFill="1" applyAlignment="1">
      <alignment horizontal="right" vertical="center" indent="2"/>
    </xf>
    <xf numFmtId="0" fontId="4" fillId="5" borderId="16" xfId="0" applyFont="1" applyFill="1" applyBorder="1"/>
    <xf numFmtId="3" fontId="4" fillId="5" borderId="2" xfId="0" applyNumberFormat="1" applyFont="1" applyFill="1" applyBorder="1" applyAlignment="1">
      <alignment horizontal="right" indent="1"/>
    </xf>
    <xf numFmtId="165" fontId="4" fillId="5" borderId="2" xfId="0" applyNumberFormat="1" applyFont="1" applyFill="1" applyBorder="1" applyAlignment="1">
      <alignment horizontal="right" indent="1"/>
    </xf>
    <xf numFmtId="3" fontId="4" fillId="5" borderId="17" xfId="0" applyNumberFormat="1" applyFont="1" applyFill="1" applyBorder="1" applyAlignment="1">
      <alignment horizontal="right" indent="1"/>
    </xf>
    <xf numFmtId="0" fontId="4" fillId="5" borderId="14" xfId="0" applyFont="1" applyFill="1" applyBorder="1" applyAlignment="1">
      <alignment horizontal="right" indent="1"/>
    </xf>
    <xf numFmtId="0" fontId="4" fillId="5" borderId="0" xfId="0" applyNumberFormat="1" applyFont="1" applyFill="1" applyBorder="1" applyAlignment="1">
      <alignment horizontal="right" indent="1"/>
    </xf>
    <xf numFmtId="0" fontId="4" fillId="5" borderId="15" xfId="0" applyNumberFormat="1" applyFont="1" applyFill="1" applyBorder="1" applyAlignment="1">
      <alignment horizontal="right" indent="1"/>
    </xf>
    <xf numFmtId="0" fontId="4" fillId="5" borderId="16" xfId="0" applyFont="1" applyFill="1" applyBorder="1" applyAlignment="1">
      <alignment horizontal="right" indent="1"/>
    </xf>
    <xf numFmtId="0" fontId="4" fillId="5" borderId="2" xfId="0" applyFont="1" applyFill="1" applyBorder="1"/>
    <xf numFmtId="0" fontId="4" fillId="5" borderId="2" xfId="0" applyNumberFormat="1" applyFont="1" applyFill="1" applyBorder="1" applyAlignment="1">
      <alignment horizontal="right" indent="1"/>
    </xf>
    <xf numFmtId="0" fontId="4" fillId="5" borderId="17" xfId="0" applyNumberFormat="1" applyFont="1" applyFill="1" applyBorder="1" applyAlignment="1">
      <alignment horizontal="right" indent="1"/>
    </xf>
    <xf numFmtId="0" fontId="4" fillId="0" borderId="2" xfId="0" applyFont="1" applyFill="1" applyBorder="1"/>
    <xf numFmtId="0" fontId="4" fillId="0" borderId="2" xfId="0" applyFont="1" applyFill="1" applyBorder="1" applyAlignment="1">
      <alignment horizontal="right" indent="1"/>
    </xf>
    <xf numFmtId="170" fontId="4" fillId="5" borderId="0" xfId="0" applyNumberFormat="1" applyFont="1" applyFill="1" applyBorder="1" applyAlignment="1">
      <alignment horizontal="right" indent="2"/>
    </xf>
    <xf numFmtId="170" fontId="4" fillId="5" borderId="0" xfId="0" applyNumberFormat="1" applyFont="1" applyFill="1" applyBorder="1" applyAlignment="1">
      <alignment horizontal="right" vertical="center" indent="2"/>
    </xf>
    <xf numFmtId="171" fontId="5" fillId="5" borderId="0" xfId="0" applyNumberFormat="1" applyFont="1" applyFill="1" applyBorder="1" applyAlignment="1">
      <alignment horizontal="right" indent="1"/>
    </xf>
    <xf numFmtId="3" fontId="4" fillId="5" borderId="0" xfId="0" applyNumberFormat="1" applyFont="1" applyFill="1" applyBorder="1" applyAlignment="1">
      <alignment horizontal="right" indent="1"/>
    </xf>
    <xf numFmtId="165" fontId="4" fillId="7" borderId="0" xfId="0" applyNumberFormat="1" applyFont="1" applyFill="1" applyBorder="1" applyAlignment="1">
      <alignment horizontal="center"/>
    </xf>
    <xf numFmtId="0" fontId="4" fillId="7" borderId="0" xfId="0" applyFont="1" applyFill="1" applyBorder="1" applyAlignment="1">
      <alignment horizontal="center"/>
    </xf>
    <xf numFmtId="0" fontId="19" fillId="0" borderId="0" xfId="0"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0" borderId="7" xfId="0" applyFont="1" applyFill="1" applyBorder="1"/>
    <xf numFmtId="0" fontId="4" fillId="0" borderId="7" xfId="0" applyFont="1" applyFill="1" applyBorder="1" applyAlignment="1">
      <alignment horizontal="right" indent="1"/>
    </xf>
    <xf numFmtId="0" fontId="0" fillId="0" borderId="0" xfId="0" applyFill="1"/>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Fill="1" applyAlignment="1">
      <alignment horizontal="center"/>
    </xf>
    <xf numFmtId="0" fontId="4" fillId="0" borderId="0" xfId="0" applyFont="1" applyBorder="1" applyAlignment="1"/>
    <xf numFmtId="0" fontId="4" fillId="0" borderId="0" xfId="0" applyFont="1" applyFill="1" applyBorder="1" applyAlignment="1">
      <alignment vertical="center"/>
    </xf>
    <xf numFmtId="170" fontId="5" fillId="0" borderId="0" xfId="0" applyNumberFormat="1" applyFont="1" applyFill="1" applyBorder="1" applyAlignment="1"/>
    <xf numFmtId="0" fontId="4" fillId="0" borderId="0" xfId="0" applyFont="1" applyBorder="1" applyAlignment="1">
      <alignment vertical="center"/>
    </xf>
    <xf numFmtId="0" fontId="4" fillId="0" borderId="7" xfId="0" applyFont="1" applyBorder="1" applyAlignment="1"/>
    <xf numFmtId="20" fontId="4" fillId="0" borderId="0" xfId="0" applyNumberFormat="1" applyFont="1" applyBorder="1" applyAlignment="1">
      <alignment horizontal="center" vertical="center"/>
    </xf>
    <xf numFmtId="165" fontId="4" fillId="0" borderId="0" xfId="0" applyNumberFormat="1" applyFont="1" applyBorder="1" applyAlignment="1">
      <alignment horizontal="center" vertical="center"/>
    </xf>
    <xf numFmtId="170" fontId="5" fillId="0" borderId="0" xfId="0" applyNumberFormat="1" applyFont="1" applyFill="1" applyBorder="1" applyAlignment="1">
      <alignment horizontal="center" vertical="center"/>
    </xf>
    <xf numFmtId="170" fontId="34"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20"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71" fontId="5" fillId="0" borderId="0" xfId="0" applyNumberFormat="1" applyFont="1" applyFill="1" applyBorder="1" applyAlignment="1">
      <alignment horizontal="center"/>
    </xf>
    <xf numFmtId="20" fontId="4" fillId="15" borderId="0" xfId="0" applyNumberFormat="1" applyFont="1" applyFill="1" applyBorder="1" applyAlignment="1">
      <alignment horizontal="center" vertical="center"/>
    </xf>
    <xf numFmtId="165" fontId="4" fillId="15" borderId="0" xfId="0" applyNumberFormat="1" applyFont="1" applyFill="1" applyBorder="1" applyAlignment="1">
      <alignment horizontal="center" vertical="center"/>
    </xf>
    <xf numFmtId="20" fontId="4" fillId="0" borderId="0" xfId="0" applyNumberFormat="1" applyFont="1" applyFill="1" applyBorder="1" applyAlignment="1">
      <alignment horizontal="center" vertical="center"/>
    </xf>
    <xf numFmtId="165" fontId="4" fillId="0" borderId="0" xfId="0" applyNumberFormat="1" applyFont="1" applyFill="1" applyBorder="1" applyAlignment="1">
      <alignment horizontal="center" vertical="center"/>
    </xf>
    <xf numFmtId="20" fontId="4" fillId="5" borderId="0" xfId="0" applyNumberFormat="1" applyFont="1" applyFill="1" applyBorder="1" applyAlignment="1">
      <alignment horizontal="center" vertical="center"/>
    </xf>
    <xf numFmtId="165" fontId="4" fillId="5" borderId="0" xfId="0" applyNumberFormat="1" applyFont="1" applyFill="1" applyBorder="1" applyAlignment="1">
      <alignment horizontal="center" vertical="center"/>
    </xf>
    <xf numFmtId="171" fontId="34" fillId="0" borderId="0" xfId="0" applyNumberFormat="1" applyFont="1" applyFill="1" applyBorder="1" applyAlignment="1">
      <alignment horizontal="center"/>
    </xf>
    <xf numFmtId="20" fontId="4" fillId="7" borderId="0"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0" fontId="4" fillId="7" borderId="16" xfId="0" applyFont="1" applyFill="1" applyBorder="1"/>
    <xf numFmtId="3" fontId="4" fillId="7" borderId="2" xfId="0" applyNumberFormat="1" applyFont="1" applyFill="1" applyBorder="1" applyAlignment="1">
      <alignment horizontal="right" indent="1"/>
    </xf>
    <xf numFmtId="165" fontId="4" fillId="7" borderId="2" xfId="0" applyNumberFormat="1" applyFont="1" applyFill="1" applyBorder="1" applyAlignment="1">
      <alignment horizontal="right" indent="1"/>
    </xf>
    <xf numFmtId="3" fontId="4" fillId="7" borderId="17" xfId="0" applyNumberFormat="1" applyFont="1" applyFill="1" applyBorder="1" applyAlignment="1">
      <alignment horizontal="right" indent="1"/>
    </xf>
    <xf numFmtId="0" fontId="4" fillId="7" borderId="0" xfId="0" applyFont="1" applyFill="1" applyBorder="1"/>
    <xf numFmtId="170" fontId="4" fillId="7" borderId="0" xfId="0" applyNumberFormat="1" applyFont="1" applyFill="1" applyBorder="1" applyAlignment="1">
      <alignment horizontal="right" vertical="center" indent="2"/>
    </xf>
    <xf numFmtId="170" fontId="5" fillId="7" borderId="0" xfId="0" applyNumberFormat="1" applyFont="1" applyFill="1" applyBorder="1" applyAlignment="1">
      <alignment horizontal="right" indent="1"/>
    </xf>
    <xf numFmtId="0" fontId="4" fillId="7" borderId="0" xfId="0" applyFont="1" applyFill="1" applyBorder="1" applyAlignment="1">
      <alignment horizontal="right" indent="1"/>
    </xf>
    <xf numFmtId="0" fontId="19" fillId="7" borderId="0" xfId="0" applyFont="1" applyFill="1" applyBorder="1" applyAlignment="1">
      <alignment horizontal="right" vertical="center" indent="1"/>
    </xf>
    <xf numFmtId="3" fontId="2" fillId="0" borderId="47" xfId="0" applyNumberFormat="1" applyFont="1" applyFill="1" applyBorder="1" applyAlignment="1">
      <alignment horizontal="center"/>
    </xf>
    <xf numFmtId="3" fontId="2" fillId="0" borderId="2" xfId="0" applyNumberFormat="1" applyFont="1" applyFill="1" applyBorder="1" applyAlignment="1">
      <alignment horizontal="right" indent="1"/>
    </xf>
    <xf numFmtId="2" fontId="0" fillId="0" borderId="0" xfId="0" applyNumberFormat="1"/>
    <xf numFmtId="3" fontId="32" fillId="0" borderId="0" xfId="0" applyNumberFormat="1" applyFont="1" applyFill="1" applyBorder="1" applyAlignment="1">
      <alignment horizontal="right" indent="3"/>
    </xf>
    <xf numFmtId="3" fontId="33" fillId="0" borderId="0" xfId="0" applyNumberFormat="1" applyFont="1" applyFill="1" applyBorder="1" applyAlignment="1">
      <alignment horizontal="right" indent="3"/>
    </xf>
    <xf numFmtId="3" fontId="1" fillId="0" borderId="42" xfId="0" applyNumberFormat="1" applyFont="1" applyFill="1" applyBorder="1" applyAlignment="1">
      <alignment horizontal="right" indent="1"/>
    </xf>
    <xf numFmtId="172" fontId="1" fillId="12" borderId="42" xfId="0" applyNumberFormat="1" applyFont="1" applyFill="1" applyBorder="1" applyAlignment="1">
      <alignment horizontal="right" indent="1"/>
    </xf>
    <xf numFmtId="169" fontId="1" fillId="12" borderId="42" xfId="0" applyNumberFormat="1" applyFont="1" applyFill="1" applyBorder="1" applyAlignment="1">
      <alignment horizontal="right" indent="1"/>
    </xf>
    <xf numFmtId="3" fontId="3" fillId="0" borderId="41" xfId="0" applyNumberFormat="1" applyFont="1" applyFill="1" applyBorder="1" applyAlignment="1">
      <alignment horizontal="right" indent="1"/>
    </xf>
    <xf numFmtId="0" fontId="37" fillId="0" borderId="0" xfId="0" applyFont="1"/>
    <xf numFmtId="0" fontId="36" fillId="11" borderId="0" xfId="0" applyFont="1" applyFill="1" applyAlignment="1">
      <alignment wrapText="1"/>
    </xf>
    <xf numFmtId="0" fontId="36" fillId="0" borderId="0" xfId="0" applyFont="1" applyAlignment="1">
      <alignment wrapText="1"/>
    </xf>
    <xf numFmtId="0" fontId="36" fillId="0" borderId="0" xfId="0" applyFont="1"/>
    <xf numFmtId="170" fontId="38" fillId="0" borderId="0" xfId="0" applyNumberFormat="1" applyFont="1"/>
    <xf numFmtId="173" fontId="38" fillId="0" borderId="0" xfId="1" applyNumberFormat="1" applyFont="1"/>
    <xf numFmtId="1" fontId="0" fillId="0" borderId="0" xfId="0" applyNumberFormat="1" applyAlignment="1">
      <alignment wrapText="1"/>
    </xf>
    <xf numFmtId="1" fontId="0" fillId="0" borderId="0" xfId="0" applyNumberFormat="1" applyFont="1" applyAlignment="1">
      <alignment wrapText="1"/>
    </xf>
    <xf numFmtId="1" fontId="0" fillId="0" borderId="0" xfId="0" applyNumberFormat="1" applyFont="1"/>
    <xf numFmtId="20" fontId="39" fillId="0" borderId="50" xfId="0" applyNumberFormat="1" applyFont="1" applyBorder="1" applyAlignment="1">
      <alignment vertical="top" wrapText="1"/>
    </xf>
    <xf numFmtId="0" fontId="40" fillId="0" borderId="0" xfId="2"/>
    <xf numFmtId="49" fontId="0" fillId="0" borderId="0" xfId="0" applyNumberFormat="1"/>
    <xf numFmtId="168" fontId="0" fillId="6" borderId="1" xfId="0" applyNumberFormat="1" applyFont="1" applyFill="1" applyBorder="1" applyAlignment="1">
      <alignment horizontal="center" vertical="center"/>
    </xf>
    <xf numFmtId="168" fontId="0" fillId="6" borderId="0" xfId="0" applyNumberFormat="1" applyFont="1" applyFill="1" applyBorder="1" applyAlignment="1">
      <alignment horizontal="center" vertical="center"/>
    </xf>
    <xf numFmtId="168" fontId="0" fillId="6" borderId="2" xfId="0" applyNumberFormat="1" applyFont="1" applyFill="1" applyBorder="1" applyAlignment="1">
      <alignment horizontal="center" vertical="center"/>
    </xf>
    <xf numFmtId="0" fontId="41" fillId="0" borderId="1" xfId="0" applyFont="1" applyBorder="1" applyAlignment="1">
      <alignment horizontal="center" vertical="center"/>
    </xf>
    <xf numFmtId="168" fontId="0" fillId="0" borderId="0" xfId="0" applyNumberFormat="1" applyFont="1"/>
    <xf numFmtId="0" fontId="41" fillId="0" borderId="0" xfId="0" applyFont="1"/>
    <xf numFmtId="0" fontId="41" fillId="0" borderId="12" xfId="0" applyFont="1" applyBorder="1" applyAlignment="1">
      <alignment horizontal="left" vertical="center"/>
    </xf>
    <xf numFmtId="0" fontId="41" fillId="0" borderId="14" xfId="0" applyFont="1" applyBorder="1" applyAlignment="1">
      <alignment horizontal="left" vertical="center"/>
    </xf>
    <xf numFmtId="0" fontId="41" fillId="0" borderId="14" xfId="0" applyFont="1" applyFill="1" applyBorder="1" applyAlignment="1">
      <alignment horizontal="left" vertical="center"/>
    </xf>
    <xf numFmtId="0" fontId="41" fillId="0" borderId="16" xfId="0" applyFont="1" applyFill="1" applyBorder="1" applyAlignment="1">
      <alignment horizontal="left" vertical="center"/>
    </xf>
    <xf numFmtId="1" fontId="0" fillId="6" borderId="1" xfId="0" applyNumberFormat="1" applyFont="1" applyFill="1" applyBorder="1" applyAlignment="1">
      <alignment horizontal="center" vertical="center"/>
    </xf>
    <xf numFmtId="1" fontId="0" fillId="6" borderId="0" xfId="0" applyNumberFormat="1" applyFont="1" applyFill="1" applyBorder="1" applyAlignment="1">
      <alignment horizontal="center" vertical="center"/>
    </xf>
    <xf numFmtId="1" fontId="0" fillId="6" borderId="2" xfId="0" applyNumberFormat="1" applyFont="1" applyFill="1" applyBorder="1" applyAlignment="1">
      <alignment horizontal="center" vertical="center"/>
    </xf>
    <xf numFmtId="0" fontId="1" fillId="0" borderId="2" xfId="0" applyNumberFormat="1" applyFont="1" applyBorder="1" applyAlignment="1">
      <alignment horizontal="center" vertical="center"/>
    </xf>
    <xf numFmtId="0" fontId="1" fillId="0" borderId="17" xfId="0" applyNumberFormat="1" applyFont="1" applyBorder="1" applyAlignment="1">
      <alignment horizontal="center" vertical="center"/>
    </xf>
    <xf numFmtId="0" fontId="4" fillId="0" borderId="0" xfId="0" applyFont="1" applyFill="1" applyAlignment="1">
      <alignment horizontal="left" vertical="center"/>
    </xf>
    <xf numFmtId="164"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20" fontId="4" fillId="0" borderId="1" xfId="0" applyNumberFormat="1" applyFont="1" applyFill="1" applyBorder="1" applyAlignment="1">
      <alignment horizontal="center" vertical="center"/>
    </xf>
    <xf numFmtId="165" fontId="4" fillId="0" borderId="1" xfId="0" applyNumberFormat="1" applyFont="1" applyFill="1" applyBorder="1" applyAlignment="1">
      <alignment horizontal="center" vertical="center"/>
    </xf>
    <xf numFmtId="14" fontId="4" fillId="0" borderId="0" xfId="0" applyNumberFormat="1" applyFont="1" applyFill="1" applyBorder="1" applyAlignment="1">
      <alignment horizontal="center" vertical="center"/>
    </xf>
    <xf numFmtId="0" fontId="4" fillId="0" borderId="3" xfId="0" applyFont="1" applyFill="1" applyBorder="1"/>
    <xf numFmtId="0" fontId="4" fillId="0" borderId="0" xfId="0" applyFont="1" applyFill="1"/>
    <xf numFmtId="0" fontId="4" fillId="0" borderId="0" xfId="0" applyFont="1" applyFill="1" applyAlignment="1">
      <alignment horizontal="center" vertical="center"/>
    </xf>
    <xf numFmtId="165" fontId="4" fillId="0" borderId="0" xfId="0" applyNumberFormat="1" applyFont="1" applyFill="1" applyBorder="1" applyAlignment="1">
      <alignment horizontal="center"/>
    </xf>
    <xf numFmtId="20" fontId="4" fillId="0" borderId="0" xfId="0" applyNumberFormat="1" applyFont="1" applyFill="1" applyBorder="1"/>
    <xf numFmtId="165" fontId="4" fillId="0" borderId="0" xfId="0" applyNumberFormat="1" applyFont="1" applyFill="1" applyBorder="1"/>
    <xf numFmtId="1" fontId="4" fillId="15" borderId="0" xfId="0" applyNumberFormat="1" applyFont="1" applyFill="1" applyBorder="1" applyAlignment="1">
      <alignment horizontal="center" vertical="center"/>
    </xf>
    <xf numFmtId="164" fontId="4" fillId="15" borderId="0" xfId="0" applyNumberFormat="1" applyFont="1" applyFill="1" applyBorder="1" applyAlignment="1">
      <alignment horizontal="center" vertical="center"/>
    </xf>
    <xf numFmtId="14" fontId="4" fillId="15" borderId="0" xfId="0" applyNumberFormat="1" applyFont="1" applyFill="1" applyBorder="1" applyAlignment="1">
      <alignment horizontal="center" vertical="center"/>
    </xf>
    <xf numFmtId="0" fontId="4" fillId="15" borderId="0" xfId="0" applyFont="1" applyFill="1" applyBorder="1" applyAlignment="1">
      <alignment horizontal="center"/>
    </xf>
    <xf numFmtId="0" fontId="4" fillId="15" borderId="0" xfId="0" applyNumberFormat="1" applyFont="1" applyFill="1" applyBorder="1" applyAlignment="1">
      <alignment horizontal="center" vertical="center"/>
    </xf>
    <xf numFmtId="20" fontId="4" fillId="15" borderId="1" xfId="0" applyNumberFormat="1" applyFont="1" applyFill="1" applyBorder="1" applyAlignment="1">
      <alignment horizontal="center" vertical="center"/>
    </xf>
    <xf numFmtId="165" fontId="4" fillId="15" borderId="1" xfId="0" applyNumberFormat="1" applyFont="1" applyFill="1" applyBorder="1" applyAlignment="1">
      <alignment horizontal="center" vertical="center"/>
    </xf>
    <xf numFmtId="1" fontId="4" fillId="15" borderId="14" xfId="0" applyNumberFormat="1" applyFont="1" applyFill="1" applyBorder="1" applyAlignment="1">
      <alignment horizontal="center" vertical="center"/>
    </xf>
    <xf numFmtId="0" fontId="4" fillId="15" borderId="1" xfId="0" applyNumberFormat="1" applyFont="1" applyFill="1" applyBorder="1" applyAlignment="1">
      <alignment horizontal="right" indent="1"/>
    </xf>
    <xf numFmtId="0" fontId="4" fillId="15" borderId="13" xfId="0" applyNumberFormat="1" applyFont="1" applyFill="1" applyBorder="1" applyAlignment="1">
      <alignment horizontal="right" indent="1"/>
    </xf>
    <xf numFmtId="0" fontId="4" fillId="15" borderId="2" xfId="0" applyNumberFormat="1" applyFont="1" applyFill="1" applyBorder="1" applyAlignment="1">
      <alignment horizontal="right" indent="1"/>
    </xf>
    <xf numFmtId="0" fontId="4" fillId="15" borderId="17" xfId="0" applyNumberFormat="1" applyFont="1" applyFill="1" applyBorder="1" applyAlignment="1">
      <alignment horizontal="right" indent="1"/>
    </xf>
    <xf numFmtId="165" fontId="4" fillId="15" borderId="0" xfId="0" applyNumberFormat="1" applyFont="1" applyFill="1" applyBorder="1" applyAlignment="1">
      <alignment horizontal="center"/>
    </xf>
    <xf numFmtId="0" fontId="4" fillId="15" borderId="0" xfId="0" applyFont="1" applyFill="1" applyBorder="1" applyAlignment="1">
      <alignment horizontal="right" indent="1"/>
    </xf>
    <xf numFmtId="165" fontId="4" fillId="15" borderId="0" xfId="0" applyNumberFormat="1" applyFont="1" applyFill="1" applyBorder="1" applyAlignment="1">
      <alignment horizontal="right" indent="1"/>
    </xf>
    <xf numFmtId="0" fontId="4" fillId="15" borderId="0" xfId="0" applyNumberFormat="1" applyFont="1" applyFill="1" applyBorder="1" applyAlignment="1">
      <alignment horizontal="right" indent="1"/>
    </xf>
    <xf numFmtId="1" fontId="16" fillId="0" borderId="0" xfId="0" applyNumberFormat="1" applyFont="1" applyFill="1" applyBorder="1" applyAlignment="1">
      <alignment horizontal="right" vertical="center" indent="1"/>
    </xf>
    <xf numFmtId="0" fontId="1" fillId="0" borderId="0" xfId="0" applyFont="1" applyAlignment="1">
      <alignment horizontal="left" vertical="center"/>
    </xf>
    <xf numFmtId="14" fontId="1" fillId="6" borderId="6" xfId="0" applyNumberFormat="1" applyFont="1" applyFill="1" applyBorder="1" applyAlignment="1">
      <alignment horizontal="center" vertical="center"/>
    </xf>
    <xf numFmtId="0" fontId="1" fillId="6" borderId="6" xfId="0" applyNumberFormat="1" applyFont="1" applyFill="1" applyBorder="1" applyAlignment="1">
      <alignment horizontal="center" vertical="center"/>
    </xf>
    <xf numFmtId="4" fontId="9" fillId="12" borderId="0" xfId="0" applyNumberFormat="1" applyFont="1" applyFill="1" applyBorder="1" applyAlignment="1">
      <alignment horizontal="right" indent="1"/>
    </xf>
    <xf numFmtId="0" fontId="5" fillId="0" borderId="0" xfId="0" applyNumberFormat="1" applyFont="1" applyFill="1" applyBorder="1" applyAlignment="1">
      <alignment horizontal="center" vertical="center"/>
    </xf>
    <xf numFmtId="20" fontId="4" fillId="15" borderId="2" xfId="0" applyNumberFormat="1" applyFont="1" applyFill="1" applyBorder="1" applyAlignment="1">
      <alignment horizontal="center" vertical="center"/>
    </xf>
    <xf numFmtId="165" fontId="4" fillId="15" borderId="2" xfId="0" applyNumberFormat="1" applyFont="1" applyFill="1" applyBorder="1" applyAlignment="1">
      <alignment horizontal="center" vertical="center"/>
    </xf>
    <xf numFmtId="0" fontId="4" fillId="0" borderId="4" xfId="0" applyFont="1" applyFill="1" applyBorder="1"/>
    <xf numFmtId="170" fontId="4" fillId="0" borderId="4" xfId="0" applyNumberFormat="1" applyFont="1" applyFill="1" applyBorder="1" applyAlignment="1">
      <alignment horizontal="right" indent="2"/>
    </xf>
    <xf numFmtId="170" fontId="4" fillId="0" borderId="4" xfId="0" applyNumberFormat="1" applyFont="1" applyFill="1" applyBorder="1" applyAlignment="1">
      <alignment horizontal="right" vertical="center" indent="2"/>
    </xf>
    <xf numFmtId="0" fontId="4" fillId="15" borderId="4" xfId="0" applyFont="1" applyFill="1" applyBorder="1"/>
    <xf numFmtId="170" fontId="4" fillId="15" borderId="4" xfId="0" applyNumberFormat="1" applyFont="1" applyFill="1" applyBorder="1" applyAlignment="1">
      <alignment horizontal="right" indent="2"/>
    </xf>
    <xf numFmtId="170" fontId="4" fillId="15" borderId="4" xfId="0" applyNumberFormat="1" applyFont="1" applyFill="1" applyBorder="1" applyAlignment="1">
      <alignment horizontal="right" vertical="center" indent="2"/>
    </xf>
    <xf numFmtId="0" fontId="1" fillId="0" borderId="10" xfId="0" applyFont="1" applyFill="1" applyBorder="1" applyAlignment="1">
      <alignment horizontal="center" vertical="center" wrapText="1"/>
    </xf>
    <xf numFmtId="170" fontId="42" fillId="5" borderId="10" xfId="0" applyNumberFormat="1" applyFont="1" applyFill="1" applyBorder="1" applyAlignment="1">
      <alignment horizontal="center" vertical="center" wrapText="1"/>
    </xf>
    <xf numFmtId="170" fontId="42" fillId="0" borderId="10" xfId="0" applyNumberFormat="1" applyFont="1" applyFill="1" applyBorder="1" applyAlignment="1">
      <alignment horizontal="center" vertical="center" wrapText="1"/>
    </xf>
    <xf numFmtId="3" fontId="2" fillId="0" borderId="30" xfId="0" applyNumberFormat="1" applyFont="1" applyFill="1" applyBorder="1" applyAlignment="1">
      <alignment horizontal="right" indent="1"/>
    </xf>
    <xf numFmtId="3" fontId="2" fillId="0" borderId="36" xfId="0" applyNumberFormat="1" applyFont="1" applyFill="1" applyBorder="1" applyAlignment="1">
      <alignment horizontal="center"/>
    </xf>
    <xf numFmtId="4" fontId="16" fillId="12" borderId="0" xfId="0" applyNumberFormat="1" applyFont="1" applyFill="1" applyBorder="1" applyAlignment="1">
      <alignment horizontal="right" indent="1"/>
    </xf>
    <xf numFmtId="18" fontId="4" fillId="0" borderId="1" xfId="0" applyNumberFormat="1" applyFont="1" applyFill="1" applyBorder="1" applyAlignment="1">
      <alignment horizontal="center" vertical="center"/>
    </xf>
    <xf numFmtId="19" fontId="4" fillId="0" borderId="1" xfId="0" applyNumberFormat="1" applyFont="1" applyFill="1" applyBorder="1" applyAlignment="1">
      <alignment horizontal="center" vertical="center"/>
    </xf>
    <xf numFmtId="174" fontId="0" fillId="0" borderId="0" xfId="0" applyNumberFormat="1"/>
    <xf numFmtId="174" fontId="41" fillId="0" borderId="1" xfId="0" applyNumberFormat="1" applyFont="1" applyBorder="1" applyAlignment="1">
      <alignment horizontal="right" vertical="center"/>
    </xf>
    <xf numFmtId="174" fontId="4" fillId="0" borderId="1" xfId="0" applyNumberFormat="1" applyFont="1" applyBorder="1" applyAlignment="1">
      <alignment horizontal="center" vertical="center"/>
    </xf>
    <xf numFmtId="174" fontId="4" fillId="0" borderId="0" xfId="0" applyNumberFormat="1" applyFont="1" applyBorder="1" applyAlignment="1">
      <alignment horizontal="center" vertical="center"/>
    </xf>
    <xf numFmtId="174" fontId="0" fillId="0" borderId="2" xfId="0" applyNumberFormat="1" applyBorder="1"/>
    <xf numFmtId="174" fontId="0" fillId="0" borderId="0" xfId="0" applyNumberFormat="1" applyBorder="1"/>
    <xf numFmtId="19" fontId="4" fillId="0" borderId="0" xfId="0" applyNumberFormat="1" applyFont="1" applyFill="1" applyBorder="1" applyAlignment="1">
      <alignment horizontal="center" vertical="center"/>
    </xf>
    <xf numFmtId="0" fontId="5" fillId="15" borderId="0" xfId="0" applyFont="1" applyFill="1" applyBorder="1" applyAlignment="1">
      <alignment horizontal="center" vertical="center"/>
    </xf>
    <xf numFmtId="0" fontId="5" fillId="15" borderId="0" xfId="0" applyNumberFormat="1" applyFont="1" applyFill="1" applyBorder="1" applyAlignment="1">
      <alignment horizontal="center" vertical="center"/>
    </xf>
    <xf numFmtId="3" fontId="16" fillId="0" borderId="0" xfId="0" applyNumberFormat="1" applyFont="1" applyFill="1" applyBorder="1" applyAlignment="1">
      <alignment horizontal="right" vertical="center" indent="1"/>
    </xf>
    <xf numFmtId="1" fontId="16" fillId="0" borderId="0" xfId="0" applyNumberFormat="1" applyFont="1" applyFill="1" applyBorder="1" applyAlignment="1">
      <alignment horizontal="right" indent="2"/>
    </xf>
    <xf numFmtId="0" fontId="16" fillId="12" borderId="0" xfId="0" applyFont="1" applyFill="1" applyBorder="1"/>
    <xf numFmtId="0" fontId="4" fillId="0" borderId="0" xfId="0" applyFont="1" applyFill="1" applyBorder="1" applyAlignment="1">
      <alignment horizontal="left"/>
    </xf>
    <xf numFmtId="0" fontId="4" fillId="15" borderId="0" xfId="0" applyFont="1" applyFill="1" applyBorder="1" applyAlignment="1">
      <alignment horizontal="left"/>
    </xf>
    <xf numFmtId="0" fontId="4"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pplyAlignment="1">
      <alignment horizontal="left" vertical="center"/>
    </xf>
    <xf numFmtId="171" fontId="5" fillId="0" borderId="0" xfId="0" applyNumberFormat="1" applyFont="1" applyFill="1" applyBorder="1" applyAlignment="1">
      <alignment horizontal="left"/>
    </xf>
    <xf numFmtId="172" fontId="5" fillId="0" borderId="0" xfId="0" applyNumberFormat="1" applyFont="1" applyFill="1" applyBorder="1" applyAlignment="1">
      <alignment horizontal="left"/>
    </xf>
    <xf numFmtId="0" fontId="5" fillId="0" borderId="0" xfId="0" applyFont="1" applyFill="1" applyBorder="1" applyAlignment="1">
      <alignment horizontal="left"/>
    </xf>
    <xf numFmtId="171" fontId="34" fillId="0" borderId="0" xfId="0" applyNumberFormat="1" applyFont="1" applyFill="1" applyBorder="1" applyAlignment="1">
      <alignment horizontal="left"/>
    </xf>
    <xf numFmtId="3" fontId="4" fillId="15" borderId="1" xfId="0" applyNumberFormat="1" applyFont="1" applyFill="1" applyBorder="1" applyAlignment="1">
      <alignment horizontal="right" indent="1"/>
    </xf>
    <xf numFmtId="3" fontId="4" fillId="15" borderId="13" xfId="0" applyNumberFormat="1" applyFont="1" applyFill="1" applyBorder="1" applyAlignment="1">
      <alignment horizontal="right" indent="1"/>
    </xf>
    <xf numFmtId="3" fontId="4" fillId="15" borderId="2" xfId="0" applyNumberFormat="1" applyFont="1" applyFill="1" applyBorder="1" applyAlignment="1">
      <alignment horizontal="right" indent="1"/>
    </xf>
    <xf numFmtId="0" fontId="4" fillId="15" borderId="16" xfId="0" applyFont="1" applyFill="1" applyBorder="1" applyAlignment="1">
      <alignment horizontal="right" indent="1"/>
    </xf>
    <xf numFmtId="0" fontId="4" fillId="15" borderId="2" xfId="0" applyFont="1" applyFill="1" applyBorder="1"/>
    <xf numFmtId="0" fontId="1" fillId="0" borderId="2" xfId="0" applyFont="1" applyBorder="1" applyAlignment="1">
      <alignment horizontal="center" vertical="center"/>
    </xf>
    <xf numFmtId="0" fontId="1" fillId="0" borderId="2" xfId="0" applyNumberFormat="1" applyFont="1" applyFill="1" applyBorder="1" applyAlignment="1">
      <alignment horizontal="center" vertical="center"/>
    </xf>
    <xf numFmtId="0" fontId="1" fillId="0" borderId="17"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0" fillId="0" borderId="0" xfId="0" applyBorder="1" applyAlignment="1">
      <alignment horizontal="center"/>
    </xf>
    <xf numFmtId="0" fontId="4" fillId="15" borderId="0" xfId="0" applyNumberFormat="1" applyFont="1" applyFill="1" applyBorder="1" applyAlignment="1">
      <alignment horizontal="left" vertical="center"/>
    </xf>
    <xf numFmtId="0" fontId="19" fillId="15" borderId="0" xfId="0" applyFont="1" applyFill="1" applyBorder="1" applyAlignment="1">
      <alignment horizontal="center" vertical="center"/>
    </xf>
    <xf numFmtId="0" fontId="5" fillId="15" borderId="0" xfId="0" applyFont="1" applyFill="1" applyBorder="1"/>
    <xf numFmtId="0" fontId="19" fillId="15" borderId="0" xfId="0" applyFont="1" applyFill="1" applyBorder="1" applyAlignment="1">
      <alignment horizontal="left" vertical="center"/>
    </xf>
    <xf numFmtId="0" fontId="4" fillId="15" borderId="0" xfId="0" applyFont="1" applyFill="1" applyBorder="1" applyAlignment="1">
      <alignment horizontal="left" vertical="center"/>
    </xf>
    <xf numFmtId="170" fontId="5" fillId="15" borderId="0" xfId="0" applyNumberFormat="1" applyFont="1" applyFill="1" applyBorder="1" applyAlignment="1">
      <alignment horizontal="right" indent="1"/>
    </xf>
    <xf numFmtId="171" fontId="5" fillId="15" borderId="0" xfId="0" applyNumberFormat="1" applyFont="1" applyFill="1" applyBorder="1" applyAlignment="1">
      <alignment horizontal="right" indent="1"/>
    </xf>
    <xf numFmtId="164" fontId="5" fillId="15" borderId="0" xfId="0" applyNumberFormat="1" applyFont="1" applyFill="1" applyBorder="1" applyAlignment="1">
      <alignment horizontal="center" vertical="center"/>
    </xf>
    <xf numFmtId="1" fontId="5" fillId="15" borderId="0" xfId="0" applyNumberFormat="1" applyFont="1" applyFill="1" applyBorder="1" applyAlignment="1">
      <alignment horizontal="center" vertical="center"/>
    </xf>
    <xf numFmtId="0" fontId="5" fillId="15" borderId="0" xfId="0" applyFont="1" applyFill="1" applyBorder="1" applyAlignment="1">
      <alignment horizontal="left" vertical="center"/>
    </xf>
    <xf numFmtId="14" fontId="5" fillId="15"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 fillId="0" borderId="0" xfId="0" applyFont="1" applyFill="1" applyBorder="1" applyAlignment="1">
      <alignment horizontal="right" vertical="center" indent="2"/>
    </xf>
    <xf numFmtId="0" fontId="5" fillId="15" borderId="0" xfId="0" applyFont="1" applyFill="1" applyBorder="1" applyAlignment="1">
      <alignment horizontal="center"/>
    </xf>
    <xf numFmtId="169" fontId="5" fillId="15" borderId="0" xfId="0" applyNumberFormat="1" applyFont="1" applyFill="1" applyBorder="1" applyAlignment="1">
      <alignment horizontal="center"/>
    </xf>
    <xf numFmtId="3" fontId="5" fillId="15" borderId="0" xfId="0" applyNumberFormat="1" applyFont="1" applyFill="1" applyBorder="1" applyAlignment="1">
      <alignment horizontal="center"/>
    </xf>
    <xf numFmtId="171" fontId="5" fillId="15" borderId="0" xfId="0" applyNumberFormat="1" applyFont="1" applyFill="1" applyBorder="1" applyAlignment="1">
      <alignment horizontal="left"/>
    </xf>
    <xf numFmtId="170" fontId="5" fillId="15" borderId="0" xfId="0" applyNumberFormat="1" applyFont="1" applyFill="1" applyBorder="1" applyAlignment="1">
      <alignment horizontal="center"/>
    </xf>
    <xf numFmtId="3" fontId="4" fillId="15" borderId="17" xfId="0" applyNumberFormat="1" applyFont="1" applyFill="1" applyBorder="1" applyAlignment="1">
      <alignment horizontal="right" indent="1"/>
    </xf>
    <xf numFmtId="3" fontId="5" fillId="15" borderId="0" xfId="0" applyNumberFormat="1" applyFont="1" applyFill="1" applyBorder="1" applyAlignment="1">
      <alignment horizontal="right" indent="1"/>
    </xf>
    <xf numFmtId="3" fontId="4" fillId="15" borderId="0" xfId="0" applyNumberFormat="1" applyFont="1" applyFill="1" applyBorder="1" applyAlignment="1">
      <alignment horizontal="right" indent="1"/>
    </xf>
    <xf numFmtId="0" fontId="16" fillId="0" borderId="0" xfId="0" applyFont="1" applyBorder="1" applyAlignment="1" applyProtection="1">
      <alignment horizontal="center"/>
    </xf>
    <xf numFmtId="0" fontId="9" fillId="0" borderId="0" xfId="0" applyFont="1" applyBorder="1" applyAlignment="1" applyProtection="1">
      <alignment horizontal="center"/>
    </xf>
    <xf numFmtId="3" fontId="16" fillId="0" borderId="0" xfId="0" applyNumberFormat="1" applyFont="1" applyFill="1" applyBorder="1" applyAlignment="1">
      <alignment horizontal="center" vertical="center"/>
    </xf>
    <xf numFmtId="3" fontId="16" fillId="0" borderId="0" xfId="0" applyNumberFormat="1" applyFont="1" applyBorder="1" applyAlignment="1" applyProtection="1">
      <alignment horizontal="center"/>
    </xf>
    <xf numFmtId="3" fontId="9" fillId="0" borderId="0" xfId="0" applyNumberFormat="1" applyFont="1" applyBorder="1" applyAlignment="1" applyProtection="1">
      <alignment horizontal="center"/>
    </xf>
    <xf numFmtId="0" fontId="16" fillId="0" borderId="5" xfId="0" applyFont="1" applyBorder="1" applyAlignment="1">
      <alignment horizontal="center" vertical="center"/>
    </xf>
    <xf numFmtId="0" fontId="16" fillId="0" borderId="6" xfId="0" applyFont="1" applyBorder="1" applyAlignment="1">
      <alignment horizontal="center"/>
    </xf>
    <xf numFmtId="0" fontId="16" fillId="0" borderId="0" xfId="0" applyFont="1" applyBorder="1" applyAlignment="1">
      <alignment horizontal="center"/>
    </xf>
    <xf numFmtId="0" fontId="9" fillId="0" borderId="0" xfId="0" applyFont="1" applyBorder="1" applyAlignment="1">
      <alignment horizontal="center"/>
    </xf>
    <xf numFmtId="3" fontId="9" fillId="0" borderId="0" xfId="0" applyNumberFormat="1" applyFont="1" applyBorder="1" applyAlignment="1">
      <alignment horizontal="center"/>
    </xf>
    <xf numFmtId="2" fontId="0" fillId="12" borderId="5" xfId="0" applyNumberFormat="1" applyFill="1" applyBorder="1" applyAlignment="1">
      <alignment horizontal="center" vertical="center"/>
    </xf>
    <xf numFmtId="167" fontId="5" fillId="15" borderId="0" xfId="0" applyNumberFormat="1" applyFont="1" applyFill="1" applyBorder="1" applyAlignment="1">
      <alignment horizontal="center"/>
    </xf>
    <xf numFmtId="0" fontId="5" fillId="15" borderId="0" xfId="0" applyFont="1" applyFill="1" applyBorder="1" applyAlignment="1">
      <alignment horizontal="right" indent="1"/>
    </xf>
    <xf numFmtId="0" fontId="0" fillId="0" borderId="29" xfId="0" applyFill="1" applyBorder="1" applyAlignment="1">
      <alignment horizontal="center"/>
    </xf>
    <xf numFmtId="0" fontId="0" fillId="0" borderId="27" xfId="0" applyFill="1" applyBorder="1" applyAlignment="1">
      <alignment horizontal="center"/>
    </xf>
    <xf numFmtId="0" fontId="0" fillId="0" borderId="38" xfId="0" applyFill="1" applyBorder="1" applyAlignment="1">
      <alignment horizontal="center"/>
    </xf>
    <xf numFmtId="3" fontId="16" fillId="0" borderId="0" xfId="0" applyNumberFormat="1" applyFont="1" applyBorder="1" applyAlignment="1">
      <alignment horizontal="center"/>
    </xf>
    <xf numFmtId="0" fontId="3" fillId="0" borderId="30" xfId="0" applyFont="1" applyFill="1" applyBorder="1" applyAlignment="1">
      <alignment horizontal="center"/>
    </xf>
    <xf numFmtId="3" fontId="0" fillId="0" borderId="0" xfId="0" applyNumberFormat="1" applyFill="1" applyAlignment="1">
      <alignment horizontal="center"/>
    </xf>
    <xf numFmtId="0" fontId="3" fillId="0" borderId="38" xfId="0" applyFont="1" applyFill="1" applyBorder="1" applyAlignment="1">
      <alignment horizontal="center"/>
    </xf>
    <xf numFmtId="3" fontId="0" fillId="0" borderId="7" xfId="0" applyNumberFormat="1" applyFill="1" applyBorder="1" applyAlignment="1">
      <alignment horizontal="center"/>
    </xf>
    <xf numFmtId="3" fontId="3" fillId="0" borderId="39" xfId="0" applyNumberFormat="1" applyFont="1" applyFill="1" applyBorder="1" applyAlignment="1">
      <alignment horizontal="center"/>
    </xf>
    <xf numFmtId="3" fontId="0" fillId="0" borderId="0" xfId="0" applyNumberFormat="1" applyFill="1" applyBorder="1" applyAlignment="1">
      <alignment horizontal="center"/>
    </xf>
    <xf numFmtId="0" fontId="17" fillId="0" borderId="0" xfId="0" applyFont="1" applyFill="1"/>
    <xf numFmtId="0" fontId="17" fillId="0" borderId="29" xfId="0" applyFont="1" applyFill="1" applyBorder="1" applyAlignment="1">
      <alignment vertical="center"/>
    </xf>
    <xf numFmtId="0" fontId="17" fillId="0" borderId="30" xfId="0" applyFont="1" applyFill="1" applyBorder="1" applyAlignment="1">
      <alignment horizontal="center" vertical="center"/>
    </xf>
    <xf numFmtId="0" fontId="17" fillId="0" borderId="30" xfId="0" applyFont="1" applyFill="1" applyBorder="1" applyAlignment="1">
      <alignment horizontal="center"/>
    </xf>
    <xf numFmtId="0" fontId="17" fillId="0" borderId="0" xfId="0" applyFont="1" applyFill="1" applyAlignment="1">
      <alignment horizontal="center"/>
    </xf>
    <xf numFmtId="0" fontId="17" fillId="0" borderId="31" xfId="0" applyFont="1" applyFill="1" applyBorder="1" applyAlignment="1">
      <alignment horizontal="center"/>
    </xf>
    <xf numFmtId="0" fontId="0" fillId="0" borderId="29" xfId="0" applyFill="1" applyBorder="1" applyAlignment="1">
      <alignment horizontal="center" vertical="center"/>
    </xf>
    <xf numFmtId="3" fontId="0" fillId="0" borderId="6" xfId="0" applyNumberFormat="1" applyFill="1" applyBorder="1" applyAlignment="1">
      <alignment horizontal="center"/>
    </xf>
    <xf numFmtId="3" fontId="0" fillId="0" borderId="27" xfId="0" applyNumberFormat="1" applyFill="1" applyBorder="1" applyAlignment="1">
      <alignment horizontal="center"/>
    </xf>
    <xf numFmtId="0" fontId="3" fillId="0" borderId="0" xfId="0" applyFont="1" applyFill="1" applyAlignment="1">
      <alignment horizontal="center"/>
    </xf>
    <xf numFmtId="3" fontId="3" fillId="0" borderId="0" xfId="0" applyNumberFormat="1" applyFont="1" applyFill="1" applyAlignment="1">
      <alignment horizontal="center"/>
    </xf>
    <xf numFmtId="3" fontId="17" fillId="0" borderId="0" xfId="0" applyNumberFormat="1" applyFont="1" applyFill="1" applyAlignment="1">
      <alignment horizontal="center"/>
    </xf>
    <xf numFmtId="0" fontId="17" fillId="0" borderId="0" xfId="0" applyFont="1" applyFill="1" applyBorder="1" applyAlignment="1">
      <alignment horizontal="center"/>
    </xf>
    <xf numFmtId="169" fontId="0" fillId="0" borderId="6" xfId="0" applyNumberFormat="1" applyFill="1" applyBorder="1" applyAlignment="1">
      <alignment horizontal="center"/>
    </xf>
    <xf numFmtId="169" fontId="0" fillId="0" borderId="27" xfId="0" applyNumberFormat="1" applyFill="1" applyBorder="1" applyAlignment="1">
      <alignment horizontal="center"/>
    </xf>
    <xf numFmtId="169" fontId="0" fillId="0" borderId="0" xfId="0" applyNumberFormat="1" applyFill="1" applyBorder="1" applyAlignment="1">
      <alignment horizontal="center"/>
    </xf>
    <xf numFmtId="169" fontId="3" fillId="0" borderId="31" xfId="0" applyNumberFormat="1" applyFont="1" applyFill="1" applyBorder="1" applyAlignment="1">
      <alignment horizontal="center"/>
    </xf>
    <xf numFmtId="0" fontId="17" fillId="0" borderId="38" xfId="0" applyFont="1" applyFill="1" applyBorder="1" applyAlignment="1">
      <alignment horizontal="center" vertical="center"/>
    </xf>
    <xf numFmtId="0" fontId="17" fillId="0" borderId="38" xfId="0" applyFont="1" applyFill="1" applyBorder="1" applyAlignment="1">
      <alignment horizontal="center"/>
    </xf>
    <xf numFmtId="0" fontId="17" fillId="0" borderId="7" xfId="0" applyFont="1" applyFill="1" applyBorder="1" applyAlignment="1">
      <alignment horizontal="center"/>
    </xf>
    <xf numFmtId="0" fontId="17" fillId="0" borderId="39" xfId="0" applyFont="1" applyFill="1" applyBorder="1" applyAlignment="1">
      <alignment horizontal="center"/>
    </xf>
    <xf numFmtId="0" fontId="0" fillId="0" borderId="6" xfId="0" applyFill="1" applyBorder="1" applyAlignment="1">
      <alignment horizontal="center"/>
    </xf>
    <xf numFmtId="1" fontId="3" fillId="0" borderId="31" xfId="0" applyNumberFormat="1" applyFont="1" applyFill="1" applyBorder="1" applyAlignment="1">
      <alignment horizontal="center"/>
    </xf>
    <xf numFmtId="1" fontId="0" fillId="0" borderId="7" xfId="0" applyNumberFormat="1" applyFill="1" applyBorder="1" applyAlignment="1">
      <alignment horizontal="center"/>
    </xf>
    <xf numFmtId="1" fontId="3" fillId="0" borderId="39" xfId="0" applyNumberFormat="1" applyFont="1" applyFill="1" applyBorder="1" applyAlignment="1">
      <alignment horizontal="center"/>
    </xf>
    <xf numFmtId="1" fontId="0" fillId="0" borderId="6" xfId="0" applyNumberFormat="1" applyFill="1" applyBorder="1" applyAlignment="1">
      <alignment horizontal="center"/>
    </xf>
    <xf numFmtId="1" fontId="0" fillId="0" borderId="27" xfId="0" applyNumberFormat="1" applyFill="1" applyBorder="1" applyAlignment="1">
      <alignment horizontal="center"/>
    </xf>
    <xf numFmtId="1" fontId="0" fillId="0" borderId="0" xfId="0" applyNumberFormat="1" applyFill="1"/>
    <xf numFmtId="0" fontId="44" fillId="0" borderId="0" xfId="0" applyFont="1" applyFill="1"/>
    <xf numFmtId="169" fontId="0" fillId="0" borderId="0" xfId="0" applyNumberFormat="1" applyFill="1" applyAlignment="1">
      <alignment horizontal="center"/>
    </xf>
    <xf numFmtId="0" fontId="17" fillId="0" borderId="27" xfId="0" applyFont="1" applyFill="1" applyBorder="1" applyAlignment="1">
      <alignment horizontal="center"/>
    </xf>
    <xf numFmtId="0" fontId="17" fillId="0" borderId="29" xfId="0" applyFont="1" applyFill="1" applyBorder="1" applyAlignment="1">
      <alignment horizontal="center"/>
    </xf>
    <xf numFmtId="0" fontId="17" fillId="0" borderId="6" xfId="0" applyFont="1" applyFill="1" applyBorder="1" applyAlignment="1">
      <alignment horizontal="center"/>
    </xf>
    <xf numFmtId="171" fontId="0" fillId="0" borderId="29" xfId="0" applyNumberFormat="1" applyFill="1" applyBorder="1" applyAlignment="1">
      <alignment horizontal="center"/>
    </xf>
    <xf numFmtId="171" fontId="0" fillId="0" borderId="6" xfId="0" applyNumberFormat="1" applyFill="1" applyBorder="1" applyAlignment="1">
      <alignment horizontal="center"/>
    </xf>
    <xf numFmtId="171" fontId="0" fillId="0" borderId="27" xfId="0" applyNumberFormat="1" applyFill="1" applyBorder="1" applyAlignment="1">
      <alignment horizontal="center"/>
    </xf>
    <xf numFmtId="0" fontId="3" fillId="0" borderId="6" xfId="0" applyFont="1" applyFill="1" applyBorder="1" applyAlignment="1">
      <alignment horizontal="center"/>
    </xf>
    <xf numFmtId="0" fontId="3" fillId="0" borderId="27" xfId="0" applyFont="1" applyFill="1" applyBorder="1" applyAlignment="1">
      <alignment horizontal="center"/>
    </xf>
    <xf numFmtId="171" fontId="0" fillId="0" borderId="30" xfId="0" applyNumberFormat="1" applyFill="1" applyBorder="1" applyAlignment="1">
      <alignment horizontal="center"/>
    </xf>
    <xf numFmtId="171" fontId="0" fillId="0" borderId="0" xfId="0" applyNumberFormat="1" applyFill="1" applyAlignment="1">
      <alignment horizontal="center"/>
    </xf>
    <xf numFmtId="171" fontId="0" fillId="0" borderId="31" xfId="0" applyNumberFormat="1" applyFill="1" applyBorder="1" applyAlignment="1">
      <alignment horizontal="center"/>
    </xf>
    <xf numFmtId="0" fontId="3" fillId="0" borderId="31" xfId="0" applyFont="1" applyFill="1" applyBorder="1" applyAlignment="1">
      <alignment horizontal="center"/>
    </xf>
    <xf numFmtId="171" fontId="0" fillId="0" borderId="38" xfId="0" applyNumberFormat="1" applyFill="1" applyBorder="1" applyAlignment="1">
      <alignment horizontal="center"/>
    </xf>
    <xf numFmtId="171" fontId="0" fillId="0" borderId="7" xfId="0" applyNumberFormat="1" applyFill="1" applyBorder="1" applyAlignment="1">
      <alignment horizontal="center"/>
    </xf>
    <xf numFmtId="171" fontId="0" fillId="0" borderId="39" xfId="0" applyNumberFormat="1" applyFill="1" applyBorder="1" applyAlignment="1">
      <alignment horizontal="center"/>
    </xf>
    <xf numFmtId="0" fontId="3" fillId="0" borderId="7" xfId="0" applyFont="1" applyFill="1" applyBorder="1" applyAlignment="1">
      <alignment horizontal="center"/>
    </xf>
    <xf numFmtId="0" fontId="3" fillId="0" borderId="39" xfId="0" applyFont="1" applyFill="1" applyBorder="1" applyAlignment="1">
      <alignment horizontal="center"/>
    </xf>
    <xf numFmtId="1" fontId="17" fillId="0" borderId="30" xfId="0" applyNumberFormat="1" applyFont="1" applyFill="1" applyBorder="1" applyAlignment="1">
      <alignment horizontal="center"/>
    </xf>
    <xf numFmtId="1" fontId="17" fillId="0" borderId="0" xfId="0" applyNumberFormat="1" applyFont="1" applyFill="1" applyBorder="1" applyAlignment="1">
      <alignment horizontal="center"/>
    </xf>
    <xf numFmtId="1" fontId="17" fillId="0" borderId="31" xfId="0" applyNumberFormat="1" applyFont="1" applyFill="1" applyBorder="1" applyAlignment="1">
      <alignment horizontal="center"/>
    </xf>
    <xf numFmtId="0" fontId="17" fillId="0" borderId="0" xfId="0" applyFont="1" applyFill="1" applyBorder="1"/>
    <xf numFmtId="0" fontId="17" fillId="0" borderId="0" xfId="0" applyFont="1" applyFill="1" applyBorder="1" applyAlignment="1">
      <alignment vertical="center"/>
    </xf>
    <xf numFmtId="0" fontId="17" fillId="0" borderId="0" xfId="0" applyFont="1" applyFill="1" applyBorder="1" applyAlignment="1">
      <alignment horizontal="center" vertical="center"/>
    </xf>
    <xf numFmtId="171" fontId="0" fillId="0" borderId="0" xfId="0" applyNumberFormat="1" applyFill="1" applyBorder="1" applyAlignment="1">
      <alignment horizontal="center"/>
    </xf>
    <xf numFmtId="0" fontId="3" fillId="0" borderId="0" xfId="0" quotePrefix="1" applyFont="1" applyFill="1" applyBorder="1" applyAlignment="1">
      <alignment horizontal="center"/>
    </xf>
    <xf numFmtId="175" fontId="0" fillId="0" borderId="0" xfId="0" applyNumberFormat="1" applyFill="1" applyBorder="1" applyAlignment="1">
      <alignment horizontal="center"/>
    </xf>
    <xf numFmtId="0" fontId="44" fillId="0" borderId="0" xfId="0" applyFont="1" applyFill="1" applyBorder="1" applyAlignment="1">
      <alignment horizontal="left"/>
    </xf>
    <xf numFmtId="169" fontId="0" fillId="0" borderId="0" xfId="0" quotePrefix="1" applyNumberFormat="1" applyFill="1" applyBorder="1" applyAlignment="1">
      <alignment horizontal="center"/>
    </xf>
    <xf numFmtId="175" fontId="3" fillId="0" borderId="0" xfId="0" applyNumberFormat="1" applyFont="1" applyFill="1" applyBorder="1" applyAlignment="1">
      <alignment horizontal="center"/>
    </xf>
    <xf numFmtId="0" fontId="0" fillId="0" borderId="31" xfId="0" applyFill="1" applyBorder="1"/>
    <xf numFmtId="0" fontId="36" fillId="0" borderId="38" xfId="0" applyFont="1" applyFill="1" applyBorder="1"/>
    <xf numFmtId="0" fontId="36" fillId="0" borderId="7" xfId="0" applyFont="1" applyFill="1" applyBorder="1"/>
    <xf numFmtId="0" fontId="36" fillId="0" borderId="39" xfId="0" applyFont="1" applyFill="1" applyBorder="1"/>
    <xf numFmtId="3" fontId="0" fillId="0" borderId="0" xfId="0" applyNumberFormat="1" applyFill="1" applyBorder="1"/>
    <xf numFmtId="3" fontId="0" fillId="0" borderId="31" xfId="0" applyNumberFormat="1" applyFill="1" applyBorder="1"/>
    <xf numFmtId="0" fontId="17" fillId="0" borderId="15" xfId="0" applyFont="1" applyBorder="1" applyAlignment="1">
      <alignment horizontal="center"/>
    </xf>
    <xf numFmtId="1" fontId="17" fillId="0" borderId="0" xfId="0" applyNumberFormat="1" applyFont="1" applyAlignment="1">
      <alignment horizontal="center"/>
    </xf>
    <xf numFmtId="1" fontId="17" fillId="0" borderId="15" xfId="0" applyNumberFormat="1" applyFont="1" applyBorder="1" applyAlignment="1">
      <alignment horizontal="center"/>
    </xf>
    <xf numFmtId="0" fontId="0" fillId="0" borderId="7" xfId="0" applyFill="1" applyBorder="1"/>
    <xf numFmtId="0" fontId="0" fillId="0" borderId="30" xfId="0" applyFill="1" applyBorder="1" applyAlignment="1">
      <alignment horizontal="center"/>
    </xf>
    <xf numFmtId="0" fontId="0" fillId="0" borderId="7" xfId="0" applyFill="1" applyBorder="1" applyAlignment="1">
      <alignment horizontal="center"/>
    </xf>
    <xf numFmtId="0" fontId="36" fillId="0" borderId="41" xfId="0" applyFont="1" applyFill="1" applyBorder="1" applyAlignment="1">
      <alignment horizontal="center"/>
    </xf>
    <xf numFmtId="0" fontId="36" fillId="0" borderId="42" xfId="0" applyFont="1" applyFill="1" applyBorder="1" applyAlignment="1">
      <alignment horizontal="center"/>
    </xf>
    <xf numFmtId="0" fontId="36" fillId="0" borderId="49" xfId="0" applyFont="1" applyFill="1" applyBorder="1" applyAlignment="1">
      <alignment horizontal="center"/>
    </xf>
    <xf numFmtId="0" fontId="36" fillId="0" borderId="0" xfId="0" applyFont="1" applyFill="1" applyBorder="1" applyAlignment="1">
      <alignment horizontal="center"/>
    </xf>
    <xf numFmtId="1" fontId="0" fillId="0" borderId="31" xfId="0" applyNumberFormat="1" applyFill="1" applyBorder="1"/>
    <xf numFmtId="0" fontId="5" fillId="2" borderId="0"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0" borderId="0" xfId="0" applyFont="1" applyFill="1" applyBorder="1" applyAlignment="1">
      <alignment horizontal="right" vertical="center" indent="1"/>
    </xf>
    <xf numFmtId="1" fontId="34" fillId="2" borderId="1" xfId="0" applyNumberFormat="1" applyFont="1" applyFill="1" applyBorder="1" applyAlignment="1">
      <alignment horizontal="center" vertical="center"/>
    </xf>
    <xf numFmtId="0" fontId="34" fillId="2" borderId="1" xfId="0" applyFont="1" applyFill="1" applyBorder="1" applyAlignment="1">
      <alignment horizontal="center" vertical="center"/>
    </xf>
    <xf numFmtId="0" fontId="4" fillId="2" borderId="1" xfId="0" applyFont="1" applyFill="1" applyBorder="1" applyAlignment="1">
      <alignment horizontal="center" vertical="center"/>
    </xf>
    <xf numFmtId="1" fontId="34" fillId="2" borderId="0" xfId="0" applyNumberFormat="1" applyFont="1" applyFill="1" applyBorder="1" applyAlignment="1">
      <alignment horizontal="center" vertical="center"/>
    </xf>
    <xf numFmtId="0" fontId="34" fillId="2" borderId="0" xfId="0" applyFont="1" applyFill="1" applyBorder="1" applyAlignment="1">
      <alignment horizontal="center" vertical="center"/>
    </xf>
    <xf numFmtId="0" fontId="4" fillId="2" borderId="0" xfId="0" applyFont="1" applyFill="1" applyBorder="1" applyAlignment="1">
      <alignment horizontal="center" vertical="center"/>
    </xf>
    <xf numFmtId="1" fontId="5" fillId="3" borderId="1" xfId="0" applyNumberFormat="1" applyFont="1" applyFill="1" applyBorder="1" applyAlignment="1">
      <alignment horizontal="center" vertical="center"/>
    </xf>
    <xf numFmtId="1" fontId="34" fillId="0" borderId="1" xfId="0" applyNumberFormat="1" applyFont="1" applyFill="1" applyBorder="1" applyAlignment="1">
      <alignment horizontal="center" vertical="center"/>
    </xf>
    <xf numFmtId="1" fontId="34" fillId="4" borderId="1" xfId="0" applyNumberFormat="1" applyFont="1" applyFill="1" applyBorder="1" applyAlignment="1">
      <alignment horizontal="center" vertical="center"/>
    </xf>
    <xf numFmtId="1" fontId="34" fillId="5" borderId="1" xfId="0" applyNumberFormat="1" applyFont="1" applyFill="1" applyBorder="1" applyAlignment="1">
      <alignment horizontal="center" vertical="center"/>
    </xf>
    <xf numFmtId="1" fontId="5" fillId="2" borderId="1" xfId="0" applyNumberFormat="1" applyFont="1" applyFill="1" applyBorder="1" applyAlignment="1">
      <alignment horizontal="center" vertical="center" wrapText="1"/>
    </xf>
    <xf numFmtId="0" fontId="4" fillId="2" borderId="0" xfId="0" applyFont="1" applyFill="1" applyBorder="1" applyAlignment="1">
      <alignment horizontal="left"/>
    </xf>
    <xf numFmtId="0" fontId="4" fillId="6" borderId="1" xfId="0" applyFont="1" applyFill="1" applyBorder="1" applyAlignment="1">
      <alignment horizontal="center"/>
    </xf>
    <xf numFmtId="0" fontId="34" fillId="2" borderId="0" xfId="0" applyFont="1" applyFill="1" applyBorder="1" applyAlignment="1">
      <alignment horizontal="center" vertical="center" wrapText="1"/>
    </xf>
    <xf numFmtId="1" fontId="5" fillId="3" borderId="0" xfId="0" applyNumberFormat="1" applyFont="1" applyFill="1" applyBorder="1" applyAlignment="1">
      <alignment horizontal="center" vertical="center"/>
    </xf>
    <xf numFmtId="1" fontId="5" fillId="2" borderId="0" xfId="0" applyNumberFormat="1" applyFont="1" applyFill="1" applyBorder="1" applyAlignment="1">
      <alignment horizontal="center" vertical="top" wrapText="1"/>
    </xf>
    <xf numFmtId="0" fontId="5" fillId="2" borderId="0" xfId="0" applyFont="1" applyFill="1" applyBorder="1" applyAlignment="1">
      <alignment horizontal="left" vertical="center"/>
    </xf>
    <xf numFmtId="0" fontId="4" fillId="6" borderId="0" xfId="0" applyFont="1" applyFill="1" applyBorder="1" applyAlignment="1">
      <alignment horizontal="center" wrapText="1"/>
    </xf>
    <xf numFmtId="0" fontId="5" fillId="2" borderId="2" xfId="0" applyFont="1" applyFill="1" applyBorder="1" applyAlignment="1">
      <alignment horizontal="left" vertical="center" wrapText="1"/>
    </xf>
    <xf numFmtId="0" fontId="4" fillId="15" borderId="0" xfId="0" applyFont="1" applyFill="1" applyBorder="1" applyAlignment="1">
      <alignment vertical="center"/>
    </xf>
    <xf numFmtId="170" fontId="46" fillId="15" borderId="0" xfId="0" applyNumberFormat="1" applyFont="1" applyFill="1" applyBorder="1" applyAlignment="1">
      <alignment horizontal="right" indent="1"/>
    </xf>
    <xf numFmtId="171" fontId="46" fillId="15" borderId="0" xfId="0" applyNumberFormat="1" applyFont="1" applyFill="1" applyBorder="1" applyAlignment="1">
      <alignment horizontal="right" indent="1"/>
    </xf>
    <xf numFmtId="170" fontId="34" fillId="15" borderId="0" xfId="0" applyNumberFormat="1" applyFont="1" applyFill="1" applyBorder="1" applyAlignment="1">
      <alignment horizontal="center"/>
    </xf>
    <xf numFmtId="170" fontId="34" fillId="15" borderId="0" xfId="0" applyNumberFormat="1" applyFont="1" applyFill="1" applyBorder="1" applyAlignment="1">
      <alignment horizontal="right" indent="1"/>
    </xf>
    <xf numFmtId="3" fontId="34" fillId="15" borderId="0" xfId="0" applyNumberFormat="1" applyFont="1" applyFill="1" applyBorder="1" applyAlignment="1">
      <alignment horizontal="right" indent="1"/>
    </xf>
    <xf numFmtId="171" fontId="34" fillId="15" borderId="0" xfId="0" applyNumberFormat="1" applyFont="1" applyFill="1" applyBorder="1" applyAlignment="1">
      <alignment horizontal="right" indent="1"/>
    </xf>
    <xf numFmtId="0" fontId="34" fillId="15" borderId="0" xfId="0" applyFont="1" applyFill="1" applyBorder="1"/>
    <xf numFmtId="170" fontId="46" fillId="15" borderId="0" xfId="0" applyNumberFormat="1" applyFont="1" applyFill="1" applyBorder="1" applyAlignment="1">
      <alignment horizontal="center"/>
    </xf>
    <xf numFmtId="3" fontId="46" fillId="15" borderId="0" xfId="0" applyNumberFormat="1" applyFont="1" applyFill="1" applyBorder="1" applyAlignment="1">
      <alignment horizontal="right" indent="1"/>
    </xf>
    <xf numFmtId="0" fontId="46" fillId="15" borderId="0" xfId="0" applyFont="1" applyFill="1" applyBorder="1"/>
    <xf numFmtId="0" fontId="46" fillId="0" borderId="0" xfId="0" applyFont="1" applyFill="1" applyBorder="1"/>
    <xf numFmtId="167" fontId="34" fillId="0" borderId="0" xfId="0" applyNumberFormat="1" applyFont="1" applyFill="1" applyBorder="1" applyAlignment="1">
      <alignment horizontal="center"/>
    </xf>
    <xf numFmtId="1" fontId="5" fillId="0" borderId="0" xfId="0" applyNumberFormat="1" applyFont="1" applyFill="1" applyBorder="1" applyAlignment="1">
      <alignment horizontal="right" indent="1"/>
    </xf>
    <xf numFmtId="169" fontId="34" fillId="0" borderId="0" xfId="0" applyNumberFormat="1" applyFont="1" applyFill="1" applyBorder="1" applyAlignment="1">
      <alignment horizontal="center"/>
    </xf>
    <xf numFmtId="0" fontId="34" fillId="0" borderId="0" xfId="0" applyFont="1" applyFill="1" applyBorder="1" applyAlignment="1">
      <alignment horizontal="right" indent="1"/>
    </xf>
    <xf numFmtId="172" fontId="4" fillId="0" borderId="0" xfId="0" applyNumberFormat="1" applyFont="1" applyFill="1" applyBorder="1" applyAlignment="1">
      <alignment horizontal="right" indent="1"/>
    </xf>
    <xf numFmtId="169" fontId="4" fillId="0" borderId="0" xfId="0" applyNumberFormat="1" applyFont="1" applyFill="1" applyBorder="1" applyAlignment="1">
      <alignment horizontal="right" indent="1"/>
    </xf>
    <xf numFmtId="169"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72" fontId="4" fillId="0" borderId="0" xfId="0" applyNumberFormat="1" applyFont="1" applyFill="1" applyBorder="1" applyAlignment="1">
      <alignment horizontal="center"/>
    </xf>
    <xf numFmtId="169" fontId="4" fillId="0" borderId="0" xfId="0" applyNumberFormat="1" applyFont="1" applyFill="1" applyBorder="1" applyAlignment="1">
      <alignment horizontal="center" vertical="center"/>
    </xf>
    <xf numFmtId="172" fontId="4" fillId="0" borderId="0" xfId="0" applyNumberFormat="1" applyFont="1" applyFill="1" applyBorder="1" applyAlignment="1">
      <alignment horizontal="left"/>
    </xf>
    <xf numFmtId="1" fontId="4" fillId="0" borderId="0" xfId="0" applyNumberFormat="1" applyFont="1" applyAlignment="1">
      <alignment horizontal="center" vertical="center"/>
    </xf>
    <xf numFmtId="1" fontId="4" fillId="15" borderId="0" xfId="0" applyNumberFormat="1" applyFont="1" applyFill="1" applyAlignment="1">
      <alignment horizontal="center" vertical="center"/>
    </xf>
    <xf numFmtId="164" fontId="5" fillId="0" borderId="0" xfId="0" applyNumberFormat="1" applyFont="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4" fillId="15" borderId="0" xfId="0" applyFont="1" applyFill="1" applyAlignment="1">
      <alignment horizontal="center"/>
    </xf>
    <xf numFmtId="0" fontId="4" fillId="0" borderId="0" xfId="0" applyFont="1" applyAlignment="1">
      <alignment horizontal="center"/>
    </xf>
    <xf numFmtId="0" fontId="4" fillId="15" borderId="0" xfId="0" applyFont="1" applyFill="1" applyAlignment="1">
      <alignment horizontal="left"/>
    </xf>
    <xf numFmtId="0" fontId="5" fillId="0" borderId="0" xfId="0" applyFont="1" applyAlignment="1">
      <alignment horizontal="center" vertical="center"/>
    </xf>
    <xf numFmtId="0" fontId="4" fillId="15" borderId="0" xfId="0" applyFont="1" applyFill="1" applyAlignment="1">
      <alignment horizontal="center" vertical="center"/>
    </xf>
    <xf numFmtId="0" fontId="5" fillId="15" borderId="0" xfId="0" applyFont="1" applyFill="1" applyAlignment="1">
      <alignment horizontal="center" vertical="center"/>
    </xf>
    <xf numFmtId="1" fontId="5" fillId="15" borderId="0" xfId="0" applyNumberFormat="1" applyFont="1" applyFill="1" applyAlignment="1">
      <alignment horizontal="center" vertical="center"/>
    </xf>
    <xf numFmtId="0" fontId="5" fillId="15" borderId="0" xfId="0" applyFont="1" applyFill="1" applyAlignment="1">
      <alignment horizontal="center"/>
    </xf>
    <xf numFmtId="14" fontId="5" fillId="15" borderId="0" xfId="0" applyNumberFormat="1" applyFont="1" applyFill="1" applyAlignment="1">
      <alignment horizontal="center"/>
    </xf>
    <xf numFmtId="1" fontId="4" fillId="0" borderId="0" xfId="0" applyNumberFormat="1" applyFont="1" applyAlignment="1">
      <alignment horizontal="center"/>
    </xf>
    <xf numFmtId="14" fontId="4" fillId="0" borderId="0" xfId="0" applyNumberFormat="1" applyFont="1" applyAlignment="1">
      <alignment horizontal="center"/>
    </xf>
    <xf numFmtId="1" fontId="5" fillId="15" borderId="0" xfId="0" applyNumberFormat="1" applyFont="1" applyFill="1" applyAlignment="1">
      <alignment horizontal="center"/>
    </xf>
    <xf numFmtId="0" fontId="5" fillId="15" borderId="0" xfId="0" applyFont="1" applyFill="1" applyAlignment="1">
      <alignment horizontal="left"/>
    </xf>
    <xf numFmtId="0" fontId="5" fillId="15" borderId="0" xfId="0" applyFont="1" applyFill="1"/>
    <xf numFmtId="0" fontId="4" fillId="0" borderId="0" xfId="0" applyFont="1" applyAlignment="1">
      <alignment horizontal="left"/>
    </xf>
    <xf numFmtId="1" fontId="4" fillId="0" borderId="0" xfId="0" applyNumberFormat="1" applyFont="1" applyFill="1" applyAlignment="1">
      <alignment horizontal="center"/>
    </xf>
    <xf numFmtId="0" fontId="4" fillId="0" borderId="0" xfId="0" applyFont="1" applyFill="1" applyBorder="1" applyAlignment="1">
      <alignment horizontal="right" vertical="center" indent="1"/>
    </xf>
    <xf numFmtId="1" fontId="4" fillId="15" borderId="0" xfId="0" applyNumberFormat="1" applyFont="1" applyFill="1" applyAlignment="1">
      <alignment horizontal="center"/>
    </xf>
    <xf numFmtId="14" fontId="4" fillId="15" borderId="0" xfId="0" applyNumberFormat="1" applyFont="1" applyFill="1" applyAlignment="1">
      <alignment horizontal="center"/>
    </xf>
    <xf numFmtId="1" fontId="5" fillId="15" borderId="0" xfId="0" applyNumberFormat="1" applyFont="1" applyFill="1" applyBorder="1" applyAlignment="1">
      <alignment horizontal="center"/>
    </xf>
    <xf numFmtId="0" fontId="4" fillId="15" borderId="0" xfId="0" applyFont="1" applyFill="1" applyBorder="1" applyAlignment="1">
      <alignment horizontal="right" vertical="center" indent="1"/>
    </xf>
    <xf numFmtId="0" fontId="23" fillId="15" borderId="0" xfId="0" applyFont="1" applyFill="1" applyBorder="1" applyAlignment="1">
      <alignment horizontal="right" vertical="center" indent="1"/>
    </xf>
    <xf numFmtId="14" fontId="4" fillId="0" borderId="0" xfId="0" applyNumberFormat="1" applyFont="1" applyFill="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15" borderId="0" xfId="0" applyFill="1" applyAlignment="1">
      <alignment horizontal="center"/>
    </xf>
    <xf numFmtId="0" fontId="5" fillId="15" borderId="0" xfId="0" applyNumberFormat="1" applyFont="1" applyFill="1" applyBorder="1" applyAlignment="1">
      <alignment horizontal="center"/>
    </xf>
    <xf numFmtId="3" fontId="4" fillId="15" borderId="3" xfId="0" applyNumberFormat="1" applyFont="1" applyFill="1" applyBorder="1"/>
    <xf numFmtId="171" fontId="2" fillId="0" borderId="2" xfId="0" applyNumberFormat="1" applyFont="1" applyFill="1" applyBorder="1" applyAlignment="1">
      <alignment horizontal="right" indent="1"/>
    </xf>
    <xf numFmtId="0" fontId="4" fillId="0" borderId="3" xfId="0" applyFont="1" applyFill="1" applyBorder="1" applyAlignment="1">
      <alignment horizontal="center"/>
    </xf>
    <xf numFmtId="0" fontId="26" fillId="15" borderId="0" xfId="0" applyFont="1" applyFill="1" applyBorder="1"/>
    <xf numFmtId="0" fontId="4" fillId="15" borderId="14" xfId="0" applyFont="1" applyFill="1" applyBorder="1"/>
    <xf numFmtId="0" fontId="5" fillId="15" borderId="7" xfId="0" applyFont="1" applyFill="1" applyBorder="1"/>
    <xf numFmtId="1" fontId="4" fillId="15" borderId="0" xfId="0" applyNumberFormat="1" applyFont="1" applyFill="1" applyBorder="1" applyAlignment="1">
      <alignment horizontal="center"/>
    </xf>
    <xf numFmtId="169" fontId="5" fillId="15" borderId="0" xfId="0" applyNumberFormat="1" applyFont="1" applyFill="1" applyBorder="1" applyAlignment="1">
      <alignment horizontal="right" indent="1"/>
    </xf>
    <xf numFmtId="172" fontId="5" fillId="15" borderId="0" xfId="0" applyNumberFormat="1" applyFont="1" applyFill="1" applyBorder="1" applyAlignment="1">
      <alignment horizontal="right" indent="1"/>
    </xf>
    <xf numFmtId="0" fontId="5" fillId="15" borderId="0" xfId="0" applyFont="1" applyFill="1" applyBorder="1" applyAlignment="1">
      <alignment horizontal="right" vertical="center" indent="1"/>
    </xf>
    <xf numFmtId="3" fontId="4" fillId="15" borderId="2" xfId="0" applyNumberFormat="1" applyFont="1" applyFill="1" applyBorder="1"/>
    <xf numFmtId="170" fontId="2" fillId="12" borderId="47" xfId="0" applyNumberFormat="1" applyFont="1" applyFill="1" applyBorder="1" applyAlignment="1">
      <alignment horizontal="right" indent="1"/>
    </xf>
    <xf numFmtId="170" fontId="2" fillId="0" borderId="34" xfId="0" applyNumberFormat="1" applyFont="1" applyFill="1" applyBorder="1" applyAlignment="1">
      <alignment horizontal="right" indent="1"/>
    </xf>
    <xf numFmtId="1" fontId="0" fillId="0" borderId="6" xfId="0" applyNumberFormat="1" applyFill="1" applyBorder="1" applyAlignment="1">
      <alignment horizontal="center"/>
    </xf>
    <xf numFmtId="0" fontId="0" fillId="0" borderId="6" xfId="0" applyFill="1" applyBorder="1" applyAlignment="1">
      <alignment horizontal="center"/>
    </xf>
    <xf numFmtId="0" fontId="0" fillId="0" borderId="27" xfId="0" applyFill="1" applyBorder="1" applyAlignment="1">
      <alignment horizontal="center"/>
    </xf>
    <xf numFmtId="0" fontId="0" fillId="0" borderId="42" xfId="0" applyFill="1" applyBorder="1" applyAlignment="1">
      <alignment horizontal="center" wrapText="1"/>
    </xf>
    <xf numFmtId="0" fontId="0" fillId="0" borderId="49" xfId="0" applyFill="1" applyBorder="1" applyAlignment="1">
      <alignment horizontal="center" wrapText="1"/>
    </xf>
    <xf numFmtId="0" fontId="0" fillId="0" borderId="27" xfId="0" applyFill="1" applyBorder="1" applyAlignment="1">
      <alignment horizontal="center" wrapText="1"/>
    </xf>
    <xf numFmtId="0" fontId="0" fillId="0" borderId="31" xfId="0" applyFill="1" applyBorder="1" applyAlignment="1">
      <alignment horizontal="center" wrapText="1"/>
    </xf>
    <xf numFmtId="0" fontId="0" fillId="0" borderId="39" xfId="0" applyFill="1" applyBorder="1" applyAlignment="1">
      <alignment horizontal="center" wrapText="1"/>
    </xf>
    <xf numFmtId="0" fontId="0" fillId="0" borderId="29" xfId="0" applyFill="1" applyBorder="1" applyAlignment="1">
      <alignment horizontal="center"/>
    </xf>
    <xf numFmtId="0" fontId="0" fillId="0" borderId="38" xfId="0" applyFill="1" applyBorder="1" applyAlignment="1">
      <alignment horizontal="center"/>
    </xf>
    <xf numFmtId="1" fontId="0" fillId="0" borderId="31" xfId="0" applyNumberFormat="1" applyFill="1" applyBorder="1" applyAlignment="1">
      <alignment horizontal="center"/>
    </xf>
    <xf numFmtId="1" fontId="0" fillId="0" borderId="39" xfId="0" applyNumberFormat="1" applyFill="1" applyBorder="1" applyAlignment="1">
      <alignment horizontal="center"/>
    </xf>
    <xf numFmtId="1" fontId="0" fillId="0" borderId="6" xfId="0" applyNumberFormat="1" applyFill="1" applyBorder="1"/>
    <xf numFmtId="1" fontId="0" fillId="0" borderId="0" xfId="0" applyNumberFormat="1" applyFill="1" applyBorder="1"/>
    <xf numFmtId="1" fontId="0" fillId="0" borderId="7" xfId="0" applyNumberFormat="1" applyFill="1" applyBorder="1"/>
    <xf numFmtId="0" fontId="0" fillId="0" borderId="41" xfId="0" applyFill="1" applyBorder="1" applyAlignment="1">
      <alignment horizontal="left"/>
    </xf>
    <xf numFmtId="0" fontId="0" fillId="0" borderId="29" xfId="0" applyFill="1" applyBorder="1" applyAlignment="1">
      <alignment horizontal="left"/>
    </xf>
    <xf numFmtId="0" fontId="36" fillId="0" borderId="38" xfId="0" applyFont="1" applyFill="1" applyBorder="1" applyAlignment="1">
      <alignment horizontal="center"/>
    </xf>
    <xf numFmtId="0" fontId="36" fillId="0" borderId="7" xfId="0" applyFont="1" applyFill="1" applyBorder="1" applyAlignment="1">
      <alignment horizontal="center"/>
    </xf>
    <xf numFmtId="0" fontId="36" fillId="0" borderId="39" xfId="0" applyFont="1" applyFill="1" applyBorder="1" applyAlignment="1">
      <alignment horizontal="center"/>
    </xf>
    <xf numFmtId="0" fontId="0" fillId="0" borderId="42" xfId="0" applyFill="1" applyBorder="1" applyAlignment="1">
      <alignment horizontal="left"/>
    </xf>
    <xf numFmtId="0" fontId="0" fillId="0" borderId="0" xfId="0" applyFill="1" applyBorder="1" applyAlignment="1">
      <alignment horizontal="left"/>
    </xf>
    <xf numFmtId="0" fontId="0" fillId="0" borderId="0" xfId="0" applyFill="1" applyBorder="1" applyAlignment="1">
      <alignment vertical="center" wrapText="1"/>
    </xf>
    <xf numFmtId="0" fontId="0" fillId="0" borderId="29" xfId="0" applyFill="1" applyBorder="1" applyAlignment="1">
      <alignment vertical="center"/>
    </xf>
    <xf numFmtId="0" fontId="0" fillId="0" borderId="6" xfId="0" applyFill="1" applyBorder="1" applyAlignment="1">
      <alignment vertical="center" wrapText="1"/>
    </xf>
    <xf numFmtId="0" fontId="0" fillId="0" borderId="30" xfId="0" applyFill="1" applyBorder="1" applyAlignment="1">
      <alignment vertical="center" wrapText="1"/>
    </xf>
    <xf numFmtId="0" fontId="0" fillId="0" borderId="7" xfId="0" applyFill="1" applyBorder="1" applyAlignment="1">
      <alignment vertical="center" wrapText="1"/>
    </xf>
    <xf numFmtId="0" fontId="0" fillId="0" borderId="6" xfId="0" applyFill="1" applyBorder="1" applyAlignment="1">
      <alignment horizontal="left"/>
    </xf>
    <xf numFmtId="0" fontId="0" fillId="0" borderId="30" xfId="0" applyFill="1" applyBorder="1" applyAlignment="1">
      <alignment horizontal="left"/>
    </xf>
    <xf numFmtId="0" fontId="0" fillId="0" borderId="38" xfId="0" applyFill="1" applyBorder="1" applyAlignment="1">
      <alignment horizontal="left"/>
    </xf>
    <xf numFmtId="0" fontId="0" fillId="0" borderId="7" xfId="0" applyFill="1" applyBorder="1" applyAlignment="1">
      <alignment horizontal="left"/>
    </xf>
    <xf numFmtId="0" fontId="0" fillId="0" borderId="38" xfId="0" applyFill="1" applyBorder="1" applyAlignment="1">
      <alignment vertical="center"/>
    </xf>
    <xf numFmtId="0" fontId="0" fillId="0" borderId="29" xfId="0" applyFill="1" applyBorder="1"/>
    <xf numFmtId="1" fontId="0" fillId="0" borderId="27" xfId="0" applyNumberFormat="1" applyFill="1" applyBorder="1" applyAlignment="1">
      <alignment horizontal="center"/>
    </xf>
    <xf numFmtId="1" fontId="0" fillId="0" borderId="6" xfId="0" applyNumberFormat="1" applyFill="1" applyBorder="1" applyAlignment="1">
      <alignment horizontal="center"/>
    </xf>
    <xf numFmtId="1" fontId="0" fillId="0" borderId="0" xfId="0" applyNumberFormat="1" applyBorder="1"/>
    <xf numFmtId="0" fontId="48" fillId="0" borderId="2" xfId="0" applyFont="1" applyBorder="1"/>
    <xf numFmtId="9" fontId="0" fillId="0" borderId="0" xfId="1" applyFont="1"/>
    <xf numFmtId="0" fontId="47" fillId="0" borderId="2" xfId="0" quotePrefix="1" applyFont="1" applyBorder="1" applyAlignment="1">
      <alignment horizontal="center"/>
    </xf>
    <xf numFmtId="1" fontId="17" fillId="0" borderId="29" xfId="0" applyNumberFormat="1" applyFont="1" applyFill="1" applyBorder="1" applyAlignment="1">
      <alignment horizontal="center"/>
    </xf>
    <xf numFmtId="1" fontId="0" fillId="0" borderId="27" xfId="0" applyNumberFormat="1" applyFill="1" applyBorder="1" applyAlignment="1">
      <alignment horizontal="center"/>
    </xf>
    <xf numFmtId="1" fontId="0" fillId="0" borderId="6" xfId="0" applyNumberFormat="1" applyFill="1" applyBorder="1" applyAlignment="1">
      <alignment horizontal="center"/>
    </xf>
    <xf numFmtId="0" fontId="17" fillId="0" borderId="29" xfId="0" applyFont="1" applyFill="1" applyBorder="1" applyAlignment="1">
      <alignment horizontal="center"/>
    </xf>
    <xf numFmtId="0" fontId="17" fillId="0" borderId="6" xfId="0" applyFont="1" applyFill="1" applyBorder="1" applyAlignment="1">
      <alignment horizontal="center"/>
    </xf>
    <xf numFmtId="0" fontId="17" fillId="0" borderId="27" xfId="0" applyFont="1" applyFill="1" applyBorder="1" applyAlignment="1">
      <alignment horizontal="center"/>
    </xf>
    <xf numFmtId="0" fontId="0" fillId="0" borderId="6" xfId="0" applyFill="1" applyBorder="1" applyAlignment="1">
      <alignment horizontal="center"/>
    </xf>
    <xf numFmtId="0" fontId="0" fillId="0" borderId="27" xfId="0" applyFill="1" applyBorder="1" applyAlignment="1">
      <alignment horizontal="center"/>
    </xf>
    <xf numFmtId="0" fontId="17" fillId="0" borderId="0" xfId="0" applyFont="1" applyFill="1" applyBorder="1" applyAlignment="1">
      <alignment horizontal="center"/>
    </xf>
    <xf numFmtId="0" fontId="0" fillId="0" borderId="0" xfId="0" applyFill="1" applyBorder="1" applyAlignment="1">
      <alignment horizontal="center"/>
    </xf>
    <xf numFmtId="0" fontId="4" fillId="5" borderId="12" xfId="0" applyFont="1" applyFill="1" applyBorder="1" applyAlignment="1">
      <alignment horizontal="center" wrapText="1"/>
    </xf>
    <xf numFmtId="0" fontId="4" fillId="5" borderId="16" xfId="0" applyFont="1" applyFill="1" applyBorder="1" applyAlignment="1">
      <alignment horizont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2"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0" xfId="0" applyFont="1" applyFill="1" applyBorder="1" applyAlignment="1">
      <alignment vertical="center" wrapText="1"/>
    </xf>
    <xf numFmtId="0" fontId="4" fillId="0" borderId="1" xfId="0" applyFont="1" applyFill="1" applyBorder="1" applyAlignment="1">
      <alignment horizontal="center" wrapText="1"/>
    </xf>
    <xf numFmtId="0" fontId="4" fillId="0" borderId="0" xfId="0" applyFont="1" applyFill="1" applyBorder="1" applyAlignment="1">
      <alignment horizontal="center" wrapText="1"/>
    </xf>
    <xf numFmtId="0" fontId="4" fillId="5" borderId="6" xfId="0" applyFont="1" applyFill="1" applyBorder="1" applyAlignment="1">
      <alignment horizontal="center" wrapText="1"/>
    </xf>
    <xf numFmtId="0" fontId="4" fillId="5" borderId="2" xfId="0" applyFont="1" applyFill="1" applyBorder="1" applyAlignment="1">
      <alignment horizontal="center" wrapText="1"/>
    </xf>
    <xf numFmtId="0" fontId="4" fillId="5" borderId="6" xfId="0" applyFont="1" applyFill="1" applyBorder="1" applyAlignment="1">
      <alignment horizontal="center" vertical="center" wrapText="1"/>
    </xf>
    <xf numFmtId="0" fontId="4" fillId="5" borderId="13" xfId="0" applyFont="1" applyFill="1" applyBorder="1" applyAlignment="1">
      <alignment horizontal="center" wrapText="1"/>
    </xf>
    <xf numFmtId="0" fontId="4" fillId="5" borderId="17" xfId="0" applyFont="1" applyFill="1" applyBorder="1" applyAlignment="1">
      <alignment horizontal="center" wrapText="1"/>
    </xf>
    <xf numFmtId="0" fontId="4" fillId="0" borderId="12" xfId="0" applyFont="1" applyFill="1" applyBorder="1" applyAlignment="1">
      <alignment horizontal="center" wrapText="1"/>
    </xf>
    <xf numFmtId="0" fontId="4" fillId="0" borderId="16"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8" xfId="0" applyFont="1" applyFill="1" applyBorder="1" applyAlignment="1">
      <alignment horizontal="center" wrapText="1"/>
    </xf>
    <xf numFmtId="0" fontId="4" fillId="0" borderId="10" xfId="0" applyFont="1" applyFill="1" applyBorder="1" applyAlignment="1">
      <alignment horizontal="center" wrapText="1"/>
    </xf>
    <xf numFmtId="0" fontId="4" fillId="0" borderId="2" xfId="0" applyFont="1" applyFill="1" applyBorder="1" applyAlignment="1">
      <alignment vertical="center" wrapText="1"/>
    </xf>
    <xf numFmtId="0" fontId="4" fillId="0" borderId="17" xfId="0" applyFont="1" applyFill="1" applyBorder="1" applyAlignment="1">
      <alignment horizontal="center" wrapText="1"/>
    </xf>
    <xf numFmtId="0" fontId="4" fillId="0" borderId="13"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15" borderId="4" xfId="0" applyFont="1" applyFill="1" applyBorder="1" applyAlignment="1">
      <alignment vertical="center" wrapText="1"/>
    </xf>
    <xf numFmtId="0" fontId="4" fillId="15" borderId="4" xfId="0" applyFont="1" applyFill="1" applyBorder="1" applyAlignment="1">
      <alignment horizontal="center" wrapText="1"/>
    </xf>
    <xf numFmtId="0" fontId="4" fillId="15" borderId="8" xfId="0" applyFont="1" applyFill="1" applyBorder="1" applyAlignment="1">
      <alignment horizontal="center" wrapText="1"/>
    </xf>
    <xf numFmtId="0" fontId="4" fillId="15" borderId="10" xfId="0" applyFont="1" applyFill="1" applyBorder="1" applyAlignment="1">
      <alignment horizontal="center" wrapText="1"/>
    </xf>
    <xf numFmtId="0" fontId="4" fillId="15" borderId="1" xfId="0" applyFont="1" applyFill="1" applyBorder="1" applyAlignment="1">
      <alignment vertical="center" wrapText="1"/>
    </xf>
    <xf numFmtId="0" fontId="4" fillId="15" borderId="2" xfId="0" applyFont="1" applyFill="1" applyBorder="1" applyAlignment="1">
      <alignment vertical="center" wrapText="1"/>
    </xf>
    <xf numFmtId="0" fontId="4" fillId="15" borderId="13" xfId="0" applyFont="1" applyFill="1" applyBorder="1" applyAlignment="1">
      <alignment horizontal="center" wrapText="1"/>
    </xf>
    <xf numFmtId="0" fontId="4" fillId="15" borderId="17" xfId="0" applyFont="1" applyFill="1" applyBorder="1" applyAlignment="1">
      <alignment horizontal="center" wrapText="1"/>
    </xf>
    <xf numFmtId="0" fontId="4" fillId="15" borderId="0" xfId="0" applyFont="1" applyFill="1" applyBorder="1" applyAlignment="1">
      <alignment horizontal="center" vertical="center" wrapText="1"/>
    </xf>
    <xf numFmtId="0" fontId="4" fillId="15" borderId="0" xfId="0" applyFont="1" applyFill="1" applyBorder="1" applyAlignment="1">
      <alignment horizontal="center" wrapText="1"/>
    </xf>
    <xf numFmtId="0" fontId="4" fillId="15" borderId="12" xfId="0" applyFont="1" applyFill="1" applyBorder="1" applyAlignment="1">
      <alignment horizontal="center" wrapText="1"/>
    </xf>
    <xf numFmtId="0" fontId="4" fillId="15" borderId="14" xfId="0" applyFont="1" applyFill="1" applyBorder="1" applyAlignment="1">
      <alignment horizontal="center" wrapText="1"/>
    </xf>
    <xf numFmtId="0" fontId="4" fillId="15" borderId="1" xfId="0" applyFont="1" applyFill="1" applyBorder="1" applyAlignment="1">
      <alignment horizontal="center" vertical="center" wrapText="1"/>
    </xf>
    <xf numFmtId="0" fontId="4" fillId="15" borderId="0" xfId="0" applyFont="1" applyFill="1" applyBorder="1" applyAlignment="1">
      <alignment vertical="center" wrapText="1"/>
    </xf>
    <xf numFmtId="0" fontId="4" fillId="15" borderId="15" xfId="0" applyFont="1" applyFill="1" applyBorder="1" applyAlignment="1">
      <alignment horizontal="center" wrapText="1"/>
    </xf>
    <xf numFmtId="0" fontId="4" fillId="15" borderId="1" xfId="0" applyFont="1" applyFill="1" applyBorder="1" applyAlignment="1">
      <alignment horizontal="center" wrapText="1"/>
    </xf>
    <xf numFmtId="0" fontId="4" fillId="15" borderId="2" xfId="0" applyFont="1" applyFill="1" applyBorder="1" applyAlignment="1">
      <alignment horizontal="center" wrapText="1"/>
    </xf>
    <xf numFmtId="0" fontId="4" fillId="15" borderId="16" xfId="0" applyFont="1" applyFill="1" applyBorder="1" applyAlignment="1">
      <alignment horizontal="center" wrapText="1"/>
    </xf>
    <xf numFmtId="0" fontId="4" fillId="15" borderId="2" xfId="0" applyFont="1" applyFill="1" applyBorder="1" applyAlignment="1">
      <alignment horizontal="center" vertical="center" wrapText="1"/>
    </xf>
    <xf numFmtId="0" fontId="4" fillId="0" borderId="15" xfId="0" applyFont="1" applyFill="1" applyBorder="1" applyAlignment="1">
      <alignment horizontal="center" wrapText="1"/>
    </xf>
    <xf numFmtId="0" fontId="4" fillId="0" borderId="14" xfId="0" applyFont="1" applyFill="1" applyBorder="1" applyAlignment="1">
      <alignment horizontal="center" wrapText="1"/>
    </xf>
    <xf numFmtId="0" fontId="4" fillId="15" borderId="0" xfId="0" applyFont="1" applyFill="1" applyBorder="1" applyAlignment="1">
      <alignment horizontal="right" vertical="center" indent="1"/>
    </xf>
    <xf numFmtId="1" fontId="5" fillId="4" borderId="0" xfId="0" applyNumberFormat="1" applyFont="1" applyFill="1" applyBorder="1" applyAlignment="1">
      <alignment horizontal="center" vertical="center"/>
    </xf>
    <xf numFmtId="0" fontId="5" fillId="2" borderId="2" xfId="0" applyFont="1" applyFill="1" applyBorder="1" applyAlignment="1">
      <alignment horizontal="center" vertical="center" wrapText="1"/>
    </xf>
    <xf numFmtId="1" fontId="5" fillId="3" borderId="0" xfId="0" applyNumberFormat="1" applyFont="1" applyFill="1" applyBorder="1" applyAlignment="1">
      <alignment horizontal="center" vertical="center" wrapText="1"/>
    </xf>
    <xf numFmtId="1" fontId="5" fillId="3"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wrapText="1"/>
    </xf>
    <xf numFmtId="1" fontId="5" fillId="2" borderId="0"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1" fontId="5" fillId="5" borderId="0"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0" fontId="5" fillId="2" borderId="0" xfId="0" applyFont="1" applyFill="1" applyBorder="1" applyAlignment="1">
      <alignment horizontal="center" vertical="center" wrapText="1"/>
    </xf>
    <xf numFmtId="0" fontId="4" fillId="6" borderId="0" xfId="0" applyFont="1" applyFill="1" applyBorder="1" applyAlignment="1">
      <alignment horizontal="center" wrapText="1"/>
    </xf>
    <xf numFmtId="1" fontId="5" fillId="3" borderId="1" xfId="0" applyNumberFormat="1" applyFont="1" applyFill="1" applyBorder="1" applyAlignment="1">
      <alignment horizontal="center" vertical="center"/>
    </xf>
    <xf numFmtId="1" fontId="5" fillId="2" borderId="1" xfId="0" applyNumberFormat="1" applyFont="1" applyFill="1" applyBorder="1" applyAlignment="1">
      <alignment horizontal="center" vertical="center"/>
    </xf>
    <xf numFmtId="0" fontId="4" fillId="15" borderId="4" xfId="0" applyFont="1" applyFill="1" applyBorder="1" applyAlignment="1">
      <alignment horizontal="center" vertical="center" wrapText="1"/>
    </xf>
    <xf numFmtId="0" fontId="4" fillId="5" borderId="1" xfId="0" applyFont="1" applyFill="1" applyBorder="1" applyAlignment="1">
      <alignment horizontal="center" wrapText="1"/>
    </xf>
    <xf numFmtId="0" fontId="4" fillId="5" borderId="0" xfId="0" applyFont="1" applyFill="1" applyBorder="1" applyAlignment="1">
      <alignment horizontal="center" wrapText="1"/>
    </xf>
    <xf numFmtId="0" fontId="4" fillId="0" borderId="6" xfId="0" applyFont="1" applyFill="1" applyBorder="1" applyAlignment="1">
      <alignment horizontal="center" wrapText="1"/>
    </xf>
    <xf numFmtId="0" fontId="4" fillId="0" borderId="6" xfId="0" applyFont="1" applyFill="1" applyBorder="1" applyAlignment="1">
      <alignment horizontal="center" vertical="center" wrapText="1"/>
    </xf>
    <xf numFmtId="0" fontId="4" fillId="15" borderId="13" xfId="0" applyFont="1" applyFill="1" applyBorder="1" applyAlignment="1">
      <alignment horizontal="center" vertical="center" wrapText="1"/>
    </xf>
    <xf numFmtId="0" fontId="4" fillId="15" borderId="17" xfId="0" applyFont="1" applyFill="1" applyBorder="1" applyAlignment="1">
      <alignment horizontal="center" vertical="center" wrapText="1"/>
    </xf>
    <xf numFmtId="0" fontId="4" fillId="15" borderId="12" xfId="0" applyFont="1" applyFill="1" applyBorder="1" applyAlignment="1">
      <alignment vertical="center" wrapText="1"/>
    </xf>
    <xf numFmtId="0" fontId="4" fillId="15" borderId="16" xfId="0" applyFont="1" applyFill="1" applyBorder="1" applyAlignment="1">
      <alignment vertical="center" wrapText="1"/>
    </xf>
    <xf numFmtId="0" fontId="4" fillId="2" borderId="5" xfId="0" applyFont="1" applyFill="1" applyBorder="1" applyAlignment="1">
      <alignment horizontal="center" vertical="center"/>
    </xf>
    <xf numFmtId="0" fontId="20" fillId="0" borderId="5" xfId="0" applyFont="1" applyBorder="1" applyAlignment="1">
      <alignment horizontal="center"/>
    </xf>
    <xf numFmtId="0" fontId="1" fillId="2" borderId="5" xfId="0" applyFont="1" applyFill="1" applyBorder="1" applyAlignment="1">
      <alignment horizontal="center" vertical="center"/>
    </xf>
    <xf numFmtId="0" fontId="21" fillId="0" borderId="29" xfId="0" applyFont="1" applyBorder="1" applyAlignment="1">
      <alignment horizontal="center" vertical="center"/>
    </xf>
    <xf numFmtId="0" fontId="21" fillId="0" borderId="27" xfId="0" applyFont="1" applyBorder="1" applyAlignment="1">
      <alignment horizontal="center" vertical="center"/>
    </xf>
    <xf numFmtId="0" fontId="1" fillId="0" borderId="2" xfId="0" applyFont="1" applyBorder="1" applyAlignment="1">
      <alignment horizontal="left" vertical="top" wrapText="1"/>
    </xf>
    <xf numFmtId="0" fontId="1" fillId="0" borderId="0" xfId="0" applyFont="1" applyBorder="1" applyAlignment="1">
      <alignment horizontal="center" vertical="center" wrapText="1"/>
    </xf>
    <xf numFmtId="0" fontId="13" fillId="0" borderId="4"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18" borderId="4" xfId="0" applyFont="1" applyFill="1" applyBorder="1" applyAlignment="1">
      <alignment horizontal="center" vertical="center"/>
    </xf>
    <xf numFmtId="0" fontId="13" fillId="0" borderId="10" xfId="0" applyFont="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10" xfId="0" applyFont="1" applyFill="1" applyBorder="1" applyAlignment="1">
      <alignment horizontal="center" vertical="center"/>
    </xf>
    <xf numFmtId="0" fontId="13" fillId="8" borderId="4" xfId="0" applyFont="1" applyFill="1" applyBorder="1" applyAlignment="1">
      <alignment horizontal="center" vertical="center"/>
    </xf>
    <xf numFmtId="0" fontId="43" fillId="8" borderId="4" xfId="0" applyFont="1" applyFill="1" applyBorder="1" applyAlignment="1">
      <alignment horizontal="center" vertical="center"/>
    </xf>
    <xf numFmtId="0" fontId="25" fillId="0" borderId="0" xfId="0" applyFont="1" applyAlignment="1">
      <alignment horizontal="center"/>
    </xf>
    <xf numFmtId="0" fontId="25" fillId="0" borderId="7" xfId="0" applyFont="1"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9" xfId="0" applyFill="1"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1" xfId="0"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7" borderId="12" xfId="0" applyFill="1" applyBorder="1" applyAlignment="1">
      <alignment vertical="top" wrapText="1"/>
    </xf>
    <xf numFmtId="0" fontId="0" fillId="7" borderId="1" xfId="0" applyFill="1" applyBorder="1" applyAlignment="1">
      <alignment vertical="top" wrapText="1"/>
    </xf>
    <xf numFmtId="0" fontId="0" fillId="7" borderId="13" xfId="0" applyFill="1" applyBorder="1" applyAlignment="1">
      <alignment vertical="top" wrapText="1"/>
    </xf>
    <xf numFmtId="0" fontId="0" fillId="7" borderId="14" xfId="0" applyFill="1" applyBorder="1" applyAlignment="1">
      <alignment vertical="top" wrapText="1"/>
    </xf>
    <xf numFmtId="0" fontId="0" fillId="7" borderId="0" xfId="0" applyFill="1" applyBorder="1" applyAlignment="1">
      <alignment vertical="top" wrapText="1"/>
    </xf>
    <xf numFmtId="0" fontId="0" fillId="7" borderId="15" xfId="0" applyFill="1" applyBorder="1" applyAlignment="1">
      <alignment vertical="top" wrapText="1"/>
    </xf>
    <xf numFmtId="0" fontId="0" fillId="7" borderId="16" xfId="0" applyFill="1" applyBorder="1" applyAlignment="1">
      <alignment vertical="top" wrapText="1"/>
    </xf>
    <xf numFmtId="0" fontId="0" fillId="7" borderId="2" xfId="0" applyFill="1" applyBorder="1" applyAlignment="1">
      <alignment vertical="top" wrapText="1"/>
    </xf>
    <xf numFmtId="0" fontId="0" fillId="7" borderId="17" xfId="0" applyFill="1" applyBorder="1" applyAlignment="1">
      <alignment vertical="top" wrapText="1"/>
    </xf>
  </cellXfs>
  <cellStyles count="3">
    <cellStyle name="Hyperlink" xfId="2" builtinId="8"/>
    <cellStyle name="Normal" xfId="0" builtinId="0"/>
    <cellStyle name="Percent" xfId="1" builtinId="5"/>
  </cellStyles>
  <dxfs count="3">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(adults) MSF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Comparisons!$V$2</c:f>
              <c:strCache>
                <c:ptCount val="1"/>
                <c:pt idx="0">
                  <c:v>2020 rt</c:v>
                </c:pt>
              </c:strCache>
            </c:strRef>
          </c:tx>
          <c:spPr>
            <a:ln w="28575" cap="rnd">
              <a:solidFill>
                <a:schemeClr val="accent2">
                  <a:lumMod val="60000"/>
                  <a:lumOff val="40000"/>
                </a:schemeClr>
              </a:solidFill>
              <a:round/>
            </a:ln>
            <a:effectLst/>
          </c:spPr>
          <c:marker>
            <c:symbol val="none"/>
          </c:marker>
          <c:cat>
            <c:numRef>
              <c:f>Comparisons!$T$3:$T$13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Comparisons!$V$3:$V$13</c:f>
              <c:numCache>
                <c:formatCode>0</c:formatCode>
                <c:ptCount val="11"/>
                <c:pt idx="0" formatCode="General">
                  <c:v>0</c:v>
                </c:pt>
                <c:pt idx="1">
                  <c:v>27</c:v>
                </c:pt>
                <c:pt idx="2">
                  <c:v>46</c:v>
                </c:pt>
                <c:pt idx="3">
                  <c:v>96.3</c:v>
                </c:pt>
                <c:pt idx="4">
                  <c:v>227.3</c:v>
                </c:pt>
                <c:pt idx="5">
                  <c:v>372.9</c:v>
                </c:pt>
                <c:pt idx="6">
                  <c:v>409.2</c:v>
                </c:pt>
                <c:pt idx="7">
                  <c:v>443.4</c:v>
                </c:pt>
                <c:pt idx="8">
                  <c:v>473.7</c:v>
                </c:pt>
                <c:pt idx="9">
                  <c:v>497.2</c:v>
                </c:pt>
                <c:pt idx="10">
                  <c:v>517.20000000000005</c:v>
                </c:pt>
              </c:numCache>
            </c:numRef>
          </c:val>
          <c:smooth val="0"/>
          <c:extLst>
            <c:ext xmlns:c16="http://schemas.microsoft.com/office/drawing/2014/chart" uri="{C3380CC4-5D6E-409C-BE32-E72D297353CC}">
              <c16:uniqueId val="{00000001-F7B4-4F61-A18E-DD7C534A61E2}"/>
            </c:ext>
          </c:extLst>
        </c:ser>
        <c:ser>
          <c:idx val="2"/>
          <c:order val="1"/>
          <c:tx>
            <c:strRef>
              <c:f>Comparisons!$X$2</c:f>
              <c:strCache>
                <c:ptCount val="1"/>
                <c:pt idx="0">
                  <c:v>2021 rt</c:v>
                </c:pt>
              </c:strCache>
            </c:strRef>
          </c:tx>
          <c:spPr>
            <a:ln w="28575" cap="rnd">
              <a:solidFill>
                <a:schemeClr val="accent6">
                  <a:lumMod val="60000"/>
                  <a:lumOff val="40000"/>
                </a:schemeClr>
              </a:solidFill>
              <a:round/>
            </a:ln>
            <a:effectLst/>
          </c:spPr>
          <c:marker>
            <c:symbol val="none"/>
          </c:marker>
          <c:cat>
            <c:numRef>
              <c:f>Comparisons!$T$3:$T$13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Comparisons!$X$3:$X$13</c:f>
              <c:numCache>
                <c:formatCode>0</c:formatCode>
                <c:ptCount val="11"/>
                <c:pt idx="0" formatCode="General">
                  <c:v>0</c:v>
                </c:pt>
                <c:pt idx="1">
                  <c:v>10.641321186541099</c:v>
                </c:pt>
                <c:pt idx="2">
                  <c:v>30.359314369323734</c:v>
                </c:pt>
                <c:pt idx="3">
                  <c:v>136.03992785835609</c:v>
                </c:pt>
                <c:pt idx="4">
                  <c:v>282.02818894078189</c:v>
                </c:pt>
                <c:pt idx="5">
                  <c:v>385.154216031148</c:v>
                </c:pt>
                <c:pt idx="6">
                  <c:v>385.154216031148</c:v>
                </c:pt>
                <c:pt idx="7">
                  <c:v>385.154216031148</c:v>
                </c:pt>
                <c:pt idx="8">
                  <c:v>385.154216031148</c:v>
                </c:pt>
                <c:pt idx="9">
                  <c:v>385.154216031148</c:v>
                </c:pt>
                <c:pt idx="10">
                  <c:v>385.154216031148</c:v>
                </c:pt>
              </c:numCache>
            </c:numRef>
          </c:val>
          <c:smooth val="0"/>
          <c:extLst>
            <c:ext xmlns:c16="http://schemas.microsoft.com/office/drawing/2014/chart" uri="{C3380CC4-5D6E-409C-BE32-E72D297353CC}">
              <c16:uniqueId val="{00000002-F7B4-4F61-A18E-DD7C534A61E2}"/>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(jacks) MSF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Comparisons!$AB$2</c:f>
              <c:strCache>
                <c:ptCount val="1"/>
                <c:pt idx="0">
                  <c:v>2020 rt</c:v>
                </c:pt>
              </c:strCache>
            </c:strRef>
          </c:tx>
          <c:spPr>
            <a:ln w="28575" cap="rnd">
              <a:solidFill>
                <a:schemeClr val="accent2">
                  <a:lumMod val="60000"/>
                  <a:lumOff val="40000"/>
                </a:schemeClr>
              </a:solidFill>
              <a:round/>
            </a:ln>
            <a:effectLst/>
          </c:spPr>
          <c:marker>
            <c:symbol val="none"/>
          </c:marker>
          <c:cat>
            <c:numRef>
              <c:f>Comparisons!$Z$3:$Z$13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Comparisons!$AB$3:$AB$13</c:f>
              <c:numCache>
                <c:formatCode>0</c:formatCode>
                <c:ptCount val="11"/>
                <c:pt idx="0" formatCode="General">
                  <c:v>0</c:v>
                </c:pt>
                <c:pt idx="1">
                  <c:v>13</c:v>
                </c:pt>
                <c:pt idx="2">
                  <c:v>15.7</c:v>
                </c:pt>
                <c:pt idx="3">
                  <c:v>26.1</c:v>
                </c:pt>
                <c:pt idx="4">
                  <c:v>72</c:v>
                </c:pt>
                <c:pt idx="5">
                  <c:v>105.6</c:v>
                </c:pt>
                <c:pt idx="6">
                  <c:v>149.1</c:v>
                </c:pt>
                <c:pt idx="7">
                  <c:v>223.1</c:v>
                </c:pt>
                <c:pt idx="8">
                  <c:v>376.9</c:v>
                </c:pt>
                <c:pt idx="9">
                  <c:v>565.20000000000005</c:v>
                </c:pt>
                <c:pt idx="10">
                  <c:v>663.5</c:v>
                </c:pt>
              </c:numCache>
            </c:numRef>
          </c:val>
          <c:smooth val="0"/>
          <c:extLst>
            <c:ext xmlns:c16="http://schemas.microsoft.com/office/drawing/2014/chart" uri="{C3380CC4-5D6E-409C-BE32-E72D297353CC}">
              <c16:uniqueId val="{00000000-A5F2-4D37-92B6-3D1FD106C98C}"/>
            </c:ext>
          </c:extLst>
        </c:ser>
        <c:ser>
          <c:idx val="2"/>
          <c:order val="1"/>
          <c:tx>
            <c:strRef>
              <c:f>Comparisons!$AD$2</c:f>
              <c:strCache>
                <c:ptCount val="1"/>
                <c:pt idx="0">
                  <c:v>2021 rt</c:v>
                </c:pt>
              </c:strCache>
            </c:strRef>
          </c:tx>
          <c:spPr>
            <a:ln w="28575" cap="rnd">
              <a:solidFill>
                <a:schemeClr val="accent6">
                  <a:lumMod val="60000"/>
                  <a:lumOff val="40000"/>
                </a:schemeClr>
              </a:solidFill>
              <a:round/>
            </a:ln>
            <a:effectLst/>
          </c:spPr>
          <c:marker>
            <c:symbol val="none"/>
          </c:marker>
          <c:cat>
            <c:numRef>
              <c:f>Comparisons!$Z$3:$Z$13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Comparisons!$AD$3:$AD$13</c:f>
              <c:numCache>
                <c:formatCode>0</c:formatCode>
                <c:ptCount val="11"/>
                <c:pt idx="0" formatCode="General">
                  <c:v>0</c:v>
                </c:pt>
                <c:pt idx="1">
                  <c:v>0</c:v>
                </c:pt>
                <c:pt idx="2">
                  <c:v>0</c:v>
                </c:pt>
                <c:pt idx="3">
                  <c:v>21.908210907630497</c:v>
                </c:pt>
                <c:pt idx="4">
                  <c:v>28.122435824241251</c:v>
                </c:pt>
                <c:pt idx="5">
                  <c:v>42.596749618386127</c:v>
                </c:pt>
                <c:pt idx="6">
                  <c:v>42.596749618386127</c:v>
                </c:pt>
                <c:pt idx="7">
                  <c:v>42.596749618386127</c:v>
                </c:pt>
                <c:pt idx="8">
                  <c:v>42.596749618386127</c:v>
                </c:pt>
                <c:pt idx="9">
                  <c:v>42.596749618386127</c:v>
                </c:pt>
                <c:pt idx="10">
                  <c:v>42.596749618386127</c:v>
                </c:pt>
              </c:numCache>
            </c:numRef>
          </c:val>
          <c:smooth val="0"/>
          <c:extLst>
            <c:ext xmlns:c16="http://schemas.microsoft.com/office/drawing/2014/chart" uri="{C3380CC4-5D6E-409C-BE32-E72D297353CC}">
              <c16:uniqueId val="{00000001-A5F2-4D37-92B6-3D1FD106C98C}"/>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a:t>
            </a:r>
            <a:r>
              <a:rPr lang="en-US" baseline="0"/>
              <a:t> </a:t>
            </a:r>
            <a:r>
              <a:rPr lang="en-US"/>
              <a:t>MSF Marked Steelhead Harvest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Comparisons!$AH$2</c:f>
              <c:strCache>
                <c:ptCount val="1"/>
                <c:pt idx="0">
                  <c:v>2020 rt</c:v>
                </c:pt>
              </c:strCache>
            </c:strRef>
          </c:tx>
          <c:spPr>
            <a:ln w="28575" cap="rnd">
              <a:solidFill>
                <a:schemeClr val="accent2">
                  <a:lumMod val="60000"/>
                  <a:lumOff val="40000"/>
                </a:schemeClr>
              </a:solidFill>
              <a:round/>
            </a:ln>
            <a:effectLst/>
          </c:spPr>
          <c:marker>
            <c:symbol val="none"/>
          </c:marker>
          <c:cat>
            <c:numRef>
              <c:f>Comparisons!$AF$3:$AF$13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Comparisons!$AH$3:$AH$13</c:f>
              <c:numCache>
                <c:formatCode>0</c:formatCode>
                <c:ptCount val="11"/>
                <c:pt idx="0" formatCode="General">
                  <c:v>0</c:v>
                </c:pt>
                <c:pt idx="1">
                  <c:v>0</c:v>
                </c:pt>
                <c:pt idx="2">
                  <c:v>2.7</c:v>
                </c:pt>
                <c:pt idx="3">
                  <c:v>7.6000000000000005</c:v>
                </c:pt>
                <c:pt idx="4">
                  <c:v>33.799999999999997</c:v>
                </c:pt>
                <c:pt idx="5">
                  <c:v>43.8</c:v>
                </c:pt>
                <c:pt idx="6">
                  <c:v>53.9</c:v>
                </c:pt>
                <c:pt idx="7">
                  <c:v>58.4</c:v>
                </c:pt>
                <c:pt idx="8">
                  <c:v>58.4</c:v>
                </c:pt>
                <c:pt idx="9">
                  <c:v>58.4</c:v>
                </c:pt>
                <c:pt idx="10">
                  <c:v>58.4</c:v>
                </c:pt>
              </c:numCache>
            </c:numRef>
          </c:val>
          <c:smooth val="0"/>
          <c:extLst>
            <c:ext xmlns:c16="http://schemas.microsoft.com/office/drawing/2014/chart" uri="{C3380CC4-5D6E-409C-BE32-E72D297353CC}">
              <c16:uniqueId val="{00000000-683F-4705-8841-833F3CCEC3D4}"/>
            </c:ext>
          </c:extLst>
        </c:ser>
        <c:ser>
          <c:idx val="2"/>
          <c:order val="1"/>
          <c:tx>
            <c:strRef>
              <c:f>Comparisons!$AJ$2</c:f>
              <c:strCache>
                <c:ptCount val="1"/>
                <c:pt idx="0">
                  <c:v>2021 rt</c:v>
                </c:pt>
              </c:strCache>
            </c:strRef>
          </c:tx>
          <c:spPr>
            <a:ln w="28575" cap="rnd">
              <a:solidFill>
                <a:schemeClr val="accent6">
                  <a:lumMod val="60000"/>
                  <a:lumOff val="40000"/>
                </a:schemeClr>
              </a:solidFill>
              <a:round/>
            </a:ln>
            <a:effectLst/>
          </c:spPr>
          <c:marker>
            <c:symbol val="none"/>
          </c:marker>
          <c:cat>
            <c:numRef>
              <c:f>Comparisons!$AF$3:$AF$13</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Comparisons!$AJ$3:$AJ$13</c:f>
              <c:numCache>
                <c:formatCode>0</c:formatCode>
                <c:ptCount val="11"/>
                <c:pt idx="0" formatCode="General">
                  <c:v>0</c:v>
                </c:pt>
                <c:pt idx="1">
                  <c:v>0</c:v>
                </c:pt>
                <c:pt idx="2">
                  <c:v>2.5570745114765083</c:v>
                </c:pt>
                <c:pt idx="3">
                  <c:v>6.7473601492045523</c:v>
                </c:pt>
                <c:pt idx="4">
                  <c:v>6.7473601492045523</c:v>
                </c:pt>
                <c:pt idx="5">
                  <c:v>6.7473601492045523</c:v>
                </c:pt>
                <c:pt idx="6">
                  <c:v>6.7473601492045523</c:v>
                </c:pt>
                <c:pt idx="7">
                  <c:v>6.7473601492045523</c:v>
                </c:pt>
                <c:pt idx="8">
                  <c:v>6.7473601492045523</c:v>
                </c:pt>
                <c:pt idx="9">
                  <c:v>6.7473601492045523</c:v>
                </c:pt>
                <c:pt idx="10">
                  <c:v>6.7473601492045523</c:v>
                </c:pt>
              </c:numCache>
            </c:numRef>
          </c:val>
          <c:smooth val="0"/>
          <c:extLst>
            <c:ext xmlns:c16="http://schemas.microsoft.com/office/drawing/2014/chart" uri="{C3380CC4-5D6E-409C-BE32-E72D297353CC}">
              <c16:uniqueId val="{00000001-683F-4705-8841-833F3CCEC3D4}"/>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(adults) MSF Unmarked Released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Comparisons!$V$21</c:f>
              <c:strCache>
                <c:ptCount val="1"/>
                <c:pt idx="0">
                  <c:v>2020 rt</c:v>
                </c:pt>
              </c:strCache>
            </c:strRef>
          </c:tx>
          <c:spPr>
            <a:ln w="28575" cap="rnd">
              <a:solidFill>
                <a:schemeClr val="accent2">
                  <a:lumMod val="60000"/>
                  <a:lumOff val="40000"/>
                </a:schemeClr>
              </a:solidFill>
              <a:round/>
            </a:ln>
            <a:effectLst/>
          </c:spPr>
          <c:marker>
            <c:symbol val="none"/>
          </c:marker>
          <c:cat>
            <c:numRef>
              <c:f>Comparisons!$T$22:$T$32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Comparisons!$V$22:$V$32</c:f>
              <c:numCache>
                <c:formatCode>0</c:formatCode>
                <c:ptCount val="11"/>
                <c:pt idx="0" formatCode="General">
                  <c:v>0</c:v>
                </c:pt>
                <c:pt idx="1">
                  <c:v>4.8</c:v>
                </c:pt>
                <c:pt idx="2">
                  <c:v>30.2</c:v>
                </c:pt>
                <c:pt idx="3">
                  <c:v>85.7</c:v>
                </c:pt>
                <c:pt idx="4">
                  <c:v>184.5</c:v>
                </c:pt>
                <c:pt idx="5">
                  <c:v>213.5</c:v>
                </c:pt>
                <c:pt idx="6">
                  <c:v>242.7</c:v>
                </c:pt>
                <c:pt idx="7">
                  <c:v>247.2</c:v>
                </c:pt>
                <c:pt idx="8">
                  <c:v>247.2</c:v>
                </c:pt>
                <c:pt idx="9">
                  <c:v>247.2</c:v>
                </c:pt>
                <c:pt idx="10">
                  <c:v>247.2</c:v>
                </c:pt>
              </c:numCache>
            </c:numRef>
          </c:val>
          <c:smooth val="0"/>
          <c:extLst>
            <c:ext xmlns:c16="http://schemas.microsoft.com/office/drawing/2014/chart" uri="{C3380CC4-5D6E-409C-BE32-E72D297353CC}">
              <c16:uniqueId val="{00000000-8064-47FB-8094-8B0830DB36C9}"/>
            </c:ext>
          </c:extLst>
        </c:ser>
        <c:ser>
          <c:idx val="2"/>
          <c:order val="1"/>
          <c:tx>
            <c:strRef>
              <c:f>Comparisons!$X$21</c:f>
              <c:strCache>
                <c:ptCount val="1"/>
                <c:pt idx="0">
                  <c:v>2021 rt</c:v>
                </c:pt>
              </c:strCache>
            </c:strRef>
          </c:tx>
          <c:spPr>
            <a:ln w="28575" cap="rnd">
              <a:solidFill>
                <a:schemeClr val="accent6">
                  <a:lumMod val="60000"/>
                  <a:lumOff val="40000"/>
                </a:schemeClr>
              </a:solidFill>
              <a:round/>
            </a:ln>
            <a:effectLst/>
          </c:spPr>
          <c:marker>
            <c:symbol val="none"/>
          </c:marker>
          <c:cat>
            <c:numRef>
              <c:f>Comparisons!$T$22:$T$32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Comparisons!$X$22:$X$32</c:f>
              <c:numCache>
                <c:formatCode>0</c:formatCode>
                <c:ptCount val="11"/>
                <c:pt idx="0" formatCode="General">
                  <c:v>0</c:v>
                </c:pt>
                <c:pt idx="1">
                  <c:v>10.641321186541099</c:v>
                </c:pt>
                <c:pt idx="2">
                  <c:v>16.594801642148127</c:v>
                </c:pt>
                <c:pt idx="3">
                  <c:v>36.451356264900767</c:v>
                </c:pt>
                <c:pt idx="4">
                  <c:v>82.546956788047169</c:v>
                </c:pt>
                <c:pt idx="5">
                  <c:v>90.852090240529208</c:v>
                </c:pt>
                <c:pt idx="6">
                  <c:v>90.852090240529208</c:v>
                </c:pt>
                <c:pt idx="7">
                  <c:v>90.852090240529208</c:v>
                </c:pt>
                <c:pt idx="8">
                  <c:v>90.852090240529208</c:v>
                </c:pt>
                <c:pt idx="9">
                  <c:v>90.852090240529208</c:v>
                </c:pt>
                <c:pt idx="10">
                  <c:v>90.852090240529208</c:v>
                </c:pt>
              </c:numCache>
            </c:numRef>
          </c:val>
          <c:smooth val="0"/>
          <c:extLst>
            <c:ext xmlns:c16="http://schemas.microsoft.com/office/drawing/2014/chart" uri="{C3380CC4-5D6E-409C-BE32-E72D297353CC}">
              <c16:uniqueId val="{00000001-8064-47FB-8094-8B0830DB36C9}"/>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Chinook (jacks) MSF Unmarked Release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Comparisons!$AB$21</c:f>
              <c:strCache>
                <c:ptCount val="1"/>
                <c:pt idx="0">
                  <c:v>2020 rt</c:v>
                </c:pt>
              </c:strCache>
            </c:strRef>
          </c:tx>
          <c:spPr>
            <a:ln w="28575" cap="rnd">
              <a:solidFill>
                <a:schemeClr val="accent2">
                  <a:lumMod val="60000"/>
                  <a:lumOff val="40000"/>
                </a:schemeClr>
              </a:solidFill>
              <a:round/>
            </a:ln>
            <a:effectLst/>
          </c:spPr>
          <c:marker>
            <c:symbol val="none"/>
          </c:marker>
          <c:cat>
            <c:numRef>
              <c:f>Comparisons!$Z$22:$Z$32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Comparisons!$AB$22:$AB$32</c:f>
              <c:numCache>
                <c:formatCode>0</c:formatCode>
                <c:ptCount val="11"/>
                <c:pt idx="0" formatCode="General">
                  <c:v>0</c:v>
                </c:pt>
                <c:pt idx="1">
                  <c:v>0</c:v>
                </c:pt>
                <c:pt idx="2">
                  <c:v>2.7</c:v>
                </c:pt>
                <c:pt idx="3">
                  <c:v>2.7</c:v>
                </c:pt>
                <c:pt idx="4">
                  <c:v>27.599999999999998</c:v>
                </c:pt>
                <c:pt idx="5">
                  <c:v>57.2</c:v>
                </c:pt>
                <c:pt idx="6">
                  <c:v>137.19999999999999</c:v>
                </c:pt>
                <c:pt idx="7">
                  <c:v>194.79999999999998</c:v>
                </c:pt>
                <c:pt idx="8">
                  <c:v>209.99999999999997</c:v>
                </c:pt>
                <c:pt idx="9">
                  <c:v>209.99999999999997</c:v>
                </c:pt>
                <c:pt idx="10">
                  <c:v>209.99999999999997</c:v>
                </c:pt>
              </c:numCache>
            </c:numRef>
          </c:val>
          <c:smooth val="0"/>
          <c:extLst>
            <c:ext xmlns:c16="http://schemas.microsoft.com/office/drawing/2014/chart" uri="{C3380CC4-5D6E-409C-BE32-E72D297353CC}">
              <c16:uniqueId val="{00000000-197A-4DC9-A0F9-A19F8BD3EF8A}"/>
            </c:ext>
          </c:extLst>
        </c:ser>
        <c:ser>
          <c:idx val="2"/>
          <c:order val="1"/>
          <c:tx>
            <c:strRef>
              <c:f>Comparisons!$AD$21</c:f>
              <c:strCache>
                <c:ptCount val="1"/>
                <c:pt idx="0">
                  <c:v>2021 rt</c:v>
                </c:pt>
              </c:strCache>
            </c:strRef>
          </c:tx>
          <c:spPr>
            <a:ln w="28575" cap="rnd">
              <a:solidFill>
                <a:schemeClr val="accent6">
                  <a:lumMod val="60000"/>
                  <a:lumOff val="40000"/>
                </a:schemeClr>
              </a:solidFill>
              <a:round/>
            </a:ln>
            <a:effectLst/>
          </c:spPr>
          <c:marker>
            <c:symbol val="none"/>
          </c:marker>
          <c:cat>
            <c:numRef>
              <c:f>Comparisons!$Z$22:$Z$32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Comparisons!$AD$22:$AD$32</c:f>
              <c:numCache>
                <c:formatCode>0</c:formatCode>
                <c:ptCount val="11"/>
                <c:pt idx="0" formatCode="General">
                  <c:v>0</c:v>
                </c:pt>
                <c:pt idx="1">
                  <c:v>0</c:v>
                </c:pt>
                <c:pt idx="2">
                  <c:v>0</c:v>
                </c:pt>
                <c:pt idx="3">
                  <c:v>4.1044162653190428</c:v>
                </c:pt>
                <c:pt idx="4">
                  <c:v>5.777249814867961</c:v>
                </c:pt>
                <c:pt idx="5">
                  <c:v>5.777249814867961</c:v>
                </c:pt>
                <c:pt idx="6">
                  <c:v>5.777249814867961</c:v>
                </c:pt>
                <c:pt idx="7">
                  <c:v>5.777249814867961</c:v>
                </c:pt>
                <c:pt idx="8">
                  <c:v>5.777249814867961</c:v>
                </c:pt>
                <c:pt idx="9">
                  <c:v>5.777249814867961</c:v>
                </c:pt>
                <c:pt idx="10">
                  <c:v>5.777249814867961</c:v>
                </c:pt>
              </c:numCache>
            </c:numRef>
          </c:val>
          <c:smooth val="0"/>
          <c:extLst>
            <c:ext xmlns:c16="http://schemas.microsoft.com/office/drawing/2014/chart" uri="{C3380CC4-5D6E-409C-BE32-E72D297353CC}">
              <c16:uniqueId val="{00000001-197A-4DC9-A0F9-A19F8BD3EF8A}"/>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Sky Chin</a:t>
            </a:r>
            <a:r>
              <a:rPr lang="en-US" baseline="0"/>
              <a:t> </a:t>
            </a:r>
            <a:r>
              <a:rPr lang="en-US"/>
              <a:t>MSF Unmarked Steelhead Release Estimate, running</a:t>
            </a:r>
            <a:r>
              <a:rPr lang="en-US" baseline="0"/>
              <a:t> total (rt)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Comparisons!$AH$21</c:f>
              <c:strCache>
                <c:ptCount val="1"/>
                <c:pt idx="0">
                  <c:v>2020 rt</c:v>
                </c:pt>
              </c:strCache>
            </c:strRef>
          </c:tx>
          <c:spPr>
            <a:ln w="28575" cap="rnd">
              <a:solidFill>
                <a:schemeClr val="accent2">
                  <a:lumMod val="60000"/>
                  <a:lumOff val="40000"/>
                </a:schemeClr>
              </a:solidFill>
              <a:round/>
            </a:ln>
            <a:effectLst/>
          </c:spPr>
          <c:marker>
            <c:symbol val="none"/>
          </c:marker>
          <c:cat>
            <c:numRef>
              <c:f>Comparisons!$AF$22:$AF$32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Comparisons!$AH$22:$AH$32</c:f>
              <c:numCache>
                <c:formatCode>0</c:formatCode>
                <c:ptCount val="11"/>
                <c:pt idx="0">
                  <c:v>19.100000000000001</c:v>
                </c:pt>
                <c:pt idx="1">
                  <c:v>68.800000000000011</c:v>
                </c:pt>
                <c:pt idx="2">
                  <c:v>104.50000000000001</c:v>
                </c:pt>
                <c:pt idx="3">
                  <c:v>118.00000000000001</c:v>
                </c:pt>
                <c:pt idx="4">
                  <c:v>139.5</c:v>
                </c:pt>
                <c:pt idx="5">
                  <c:v>143.69999999999999</c:v>
                </c:pt>
                <c:pt idx="6">
                  <c:v>151.19999999999999</c:v>
                </c:pt>
                <c:pt idx="7">
                  <c:v>160.39999999999998</c:v>
                </c:pt>
                <c:pt idx="8">
                  <c:v>171.09999999999997</c:v>
                </c:pt>
                <c:pt idx="9">
                  <c:v>178.19999999999996</c:v>
                </c:pt>
                <c:pt idx="10">
                  <c:v>185.29999999999995</c:v>
                </c:pt>
              </c:numCache>
            </c:numRef>
          </c:val>
          <c:smooth val="0"/>
          <c:extLst>
            <c:ext xmlns:c16="http://schemas.microsoft.com/office/drawing/2014/chart" uri="{C3380CC4-5D6E-409C-BE32-E72D297353CC}">
              <c16:uniqueId val="{00000000-2179-4DD0-BE9E-600B211EF72F}"/>
            </c:ext>
          </c:extLst>
        </c:ser>
        <c:ser>
          <c:idx val="2"/>
          <c:order val="1"/>
          <c:tx>
            <c:strRef>
              <c:f>Comparisons!$AJ$21</c:f>
              <c:strCache>
                <c:ptCount val="1"/>
                <c:pt idx="0">
                  <c:v>2021 rt</c:v>
                </c:pt>
              </c:strCache>
            </c:strRef>
          </c:tx>
          <c:spPr>
            <a:ln w="28575" cap="rnd">
              <a:solidFill>
                <a:schemeClr val="accent6">
                  <a:lumMod val="60000"/>
                  <a:lumOff val="40000"/>
                </a:schemeClr>
              </a:solidFill>
              <a:round/>
            </a:ln>
            <a:effectLst/>
          </c:spPr>
          <c:marker>
            <c:symbol val="none"/>
          </c:marker>
          <c:cat>
            <c:numRef>
              <c:f>Comparisons!$AF$22:$AF$32</c:f>
              <c:numCache>
                <c:formatCode>General</c:formatCode>
                <c:ptCount val="11"/>
                <c:pt idx="0">
                  <c:v>21</c:v>
                </c:pt>
                <c:pt idx="1">
                  <c:v>22</c:v>
                </c:pt>
                <c:pt idx="2">
                  <c:v>23</c:v>
                </c:pt>
                <c:pt idx="3">
                  <c:v>24</c:v>
                </c:pt>
                <c:pt idx="4">
                  <c:v>25</c:v>
                </c:pt>
                <c:pt idx="5">
                  <c:v>26</c:v>
                </c:pt>
                <c:pt idx="6">
                  <c:v>27</c:v>
                </c:pt>
                <c:pt idx="7">
                  <c:v>28</c:v>
                </c:pt>
                <c:pt idx="8">
                  <c:v>29</c:v>
                </c:pt>
                <c:pt idx="9">
                  <c:v>30</c:v>
                </c:pt>
                <c:pt idx="10">
                  <c:v>31</c:v>
                </c:pt>
              </c:numCache>
            </c:numRef>
          </c:cat>
          <c:val>
            <c:numRef>
              <c:f>Comparisons!$AJ$22:$AJ$32</c:f>
              <c:numCache>
                <c:formatCode>0</c:formatCode>
                <c:ptCount val="11"/>
                <c:pt idx="0" formatCode="General">
                  <c:v>0</c:v>
                </c:pt>
                <c:pt idx="1">
                  <c:v>21.282642373082197</c:v>
                </c:pt>
                <c:pt idx="2">
                  <c:v>55.564228432470379</c:v>
                </c:pt>
                <c:pt idx="3">
                  <c:v>59.631538011039964</c:v>
                </c:pt>
                <c:pt idx="4">
                  <c:v>98.105629989584116</c:v>
                </c:pt>
                <c:pt idx="5">
                  <c:v>113.64792033913859</c:v>
                </c:pt>
                <c:pt idx="6">
                  <c:v>113.64792033913859</c:v>
                </c:pt>
                <c:pt idx="7">
                  <c:v>113.64792033913859</c:v>
                </c:pt>
                <c:pt idx="8">
                  <c:v>113.64792033913859</c:v>
                </c:pt>
                <c:pt idx="9">
                  <c:v>113.64792033913859</c:v>
                </c:pt>
                <c:pt idx="10">
                  <c:v>113.64792033913859</c:v>
                </c:pt>
              </c:numCache>
            </c:numRef>
          </c:val>
          <c:smooth val="0"/>
          <c:extLst>
            <c:ext xmlns:c16="http://schemas.microsoft.com/office/drawing/2014/chart" uri="{C3380CC4-5D6E-409C-BE32-E72D297353CC}">
              <c16:uniqueId val="{00000001-2179-4DD0-BE9E-600B211EF72F}"/>
            </c:ext>
          </c:extLst>
        </c:ser>
        <c:dLbls>
          <c:showLegendKey val="0"/>
          <c:showVal val="0"/>
          <c:showCatName val="0"/>
          <c:showSerName val="0"/>
          <c:showPercent val="0"/>
          <c:showBubbleSize val="0"/>
        </c:dLbls>
        <c:smooth val="0"/>
        <c:axId val="551350751"/>
        <c:axId val="400267167"/>
      </c:lineChart>
      <c:catAx>
        <c:axId val="55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7167"/>
        <c:crosses val="autoZero"/>
        <c:auto val="1"/>
        <c:lblAlgn val="ctr"/>
        <c:lblOffset val="100"/>
        <c:noMultiLvlLbl val="0"/>
      </c:catAx>
      <c:valAx>
        <c:axId val="40026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5075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37</xdr:col>
      <xdr:colOff>13608</xdr:colOff>
      <xdr:row>0</xdr:row>
      <xdr:rowOff>170544</xdr:rowOff>
    </xdr:from>
    <xdr:to>
      <xdr:col>44</xdr:col>
      <xdr:colOff>331108</xdr:colOff>
      <xdr:row>12</xdr:row>
      <xdr:rowOff>156030</xdr:rowOff>
    </xdr:to>
    <xdr:graphicFrame macro="">
      <xdr:nvGraphicFramePr>
        <xdr:cNvPr id="2" name="Chart 1">
          <a:extLst>
            <a:ext uri="{FF2B5EF4-FFF2-40B4-BE49-F238E27FC236}">
              <a16:creationId xmlns:a16="http://schemas.microsoft.com/office/drawing/2014/main" id="{C527D809-47E0-4DB7-BB27-FFB38E838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9072</xdr:colOff>
      <xdr:row>0</xdr:row>
      <xdr:rowOff>154214</xdr:rowOff>
    </xdr:from>
    <xdr:to>
      <xdr:col>52</xdr:col>
      <xdr:colOff>326572</xdr:colOff>
      <xdr:row>12</xdr:row>
      <xdr:rowOff>139700</xdr:rowOff>
    </xdr:to>
    <xdr:graphicFrame macro="">
      <xdr:nvGraphicFramePr>
        <xdr:cNvPr id="3" name="Chart 2">
          <a:extLst>
            <a:ext uri="{FF2B5EF4-FFF2-40B4-BE49-F238E27FC236}">
              <a16:creationId xmlns:a16="http://schemas.microsoft.com/office/drawing/2014/main" id="{8D773BF6-DD76-4B9A-8A40-C6E105E41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9072</xdr:colOff>
      <xdr:row>0</xdr:row>
      <xdr:rowOff>154214</xdr:rowOff>
    </xdr:from>
    <xdr:to>
      <xdr:col>60</xdr:col>
      <xdr:colOff>326572</xdr:colOff>
      <xdr:row>12</xdr:row>
      <xdr:rowOff>139700</xdr:rowOff>
    </xdr:to>
    <xdr:graphicFrame macro="">
      <xdr:nvGraphicFramePr>
        <xdr:cNvPr id="4" name="Chart 3">
          <a:extLst>
            <a:ext uri="{FF2B5EF4-FFF2-40B4-BE49-F238E27FC236}">
              <a16:creationId xmlns:a16="http://schemas.microsoft.com/office/drawing/2014/main" id="{BE6EB72C-35FC-4157-B7D8-FBE7A1A5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17</xdr:row>
      <xdr:rowOff>0</xdr:rowOff>
    </xdr:from>
    <xdr:to>
      <xdr:col>44</xdr:col>
      <xdr:colOff>317500</xdr:colOff>
      <xdr:row>31</xdr:row>
      <xdr:rowOff>175985</xdr:rowOff>
    </xdr:to>
    <xdr:graphicFrame macro="">
      <xdr:nvGraphicFramePr>
        <xdr:cNvPr id="5" name="Chart 4">
          <a:extLst>
            <a:ext uri="{FF2B5EF4-FFF2-40B4-BE49-F238E27FC236}">
              <a16:creationId xmlns:a16="http://schemas.microsoft.com/office/drawing/2014/main" id="{FFE99C8F-931E-4F34-9CEE-50AEE273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0</xdr:colOff>
      <xdr:row>17</xdr:row>
      <xdr:rowOff>0</xdr:rowOff>
    </xdr:from>
    <xdr:to>
      <xdr:col>52</xdr:col>
      <xdr:colOff>317500</xdr:colOff>
      <xdr:row>31</xdr:row>
      <xdr:rowOff>175985</xdr:rowOff>
    </xdr:to>
    <xdr:graphicFrame macro="">
      <xdr:nvGraphicFramePr>
        <xdr:cNvPr id="6" name="Chart 5">
          <a:extLst>
            <a:ext uri="{FF2B5EF4-FFF2-40B4-BE49-F238E27FC236}">
              <a16:creationId xmlns:a16="http://schemas.microsoft.com/office/drawing/2014/main" id="{5F301A1D-1DB1-4171-B877-FA2184A7F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0</xdr:colOff>
      <xdr:row>17</xdr:row>
      <xdr:rowOff>0</xdr:rowOff>
    </xdr:from>
    <xdr:to>
      <xdr:col>60</xdr:col>
      <xdr:colOff>317500</xdr:colOff>
      <xdr:row>31</xdr:row>
      <xdr:rowOff>175985</xdr:rowOff>
    </xdr:to>
    <xdr:graphicFrame macro="">
      <xdr:nvGraphicFramePr>
        <xdr:cNvPr id="7" name="Chart 6">
          <a:extLst>
            <a:ext uri="{FF2B5EF4-FFF2-40B4-BE49-F238E27FC236}">
              <a16:creationId xmlns:a16="http://schemas.microsoft.com/office/drawing/2014/main" id="{AA5643EF-92E8-40DA-ADB4-5B6C26C1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https://www.esrl.noaa.gov/gmd/grad/solcalc/table.php?lat=46.437856&amp;lon=-122.16796&amp;year=2021"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6521-5F15-4368-9ECF-9B4F5EA78281}">
  <dimension ref="A1:L36"/>
  <sheetViews>
    <sheetView tabSelected="1" workbookViewId="0">
      <selection activeCell="C20" sqref="C20:C22"/>
    </sheetView>
  </sheetViews>
  <sheetFormatPr defaultRowHeight="15" x14ac:dyDescent="0.25"/>
  <cols>
    <col min="1" max="1" width="31.42578125" customWidth="1"/>
    <col min="10" max="10" width="10.7109375" customWidth="1"/>
    <col min="11" max="11" width="10.85546875" customWidth="1"/>
    <col min="13" max="13" width="11" customWidth="1"/>
  </cols>
  <sheetData>
    <row r="1" spans="1:12" ht="18.75" x14ac:dyDescent="0.3">
      <c r="A1" s="630" t="s">
        <v>256</v>
      </c>
      <c r="B1" s="630"/>
      <c r="C1" s="630"/>
      <c r="D1" s="630"/>
      <c r="E1" s="630"/>
      <c r="F1" s="630"/>
      <c r="G1" s="630"/>
    </row>
    <row r="2" spans="1:12" ht="18.75" x14ac:dyDescent="0.3">
      <c r="A2" s="630"/>
      <c r="B2" s="630"/>
      <c r="C2" s="989" t="s">
        <v>340</v>
      </c>
      <c r="D2" s="991" t="s">
        <v>341</v>
      </c>
      <c r="E2" s="630"/>
      <c r="F2" s="630"/>
      <c r="G2" s="630"/>
    </row>
    <row r="3" spans="1:12" x14ac:dyDescent="0.25">
      <c r="A3" t="s">
        <v>337</v>
      </c>
      <c r="B3">
        <v>565</v>
      </c>
      <c r="C3" s="324">
        <f>B3-C9</f>
        <v>179.84578396885206</v>
      </c>
      <c r="D3" s="990">
        <f>C3/B3</f>
        <v>0.31831112206876472</v>
      </c>
    </row>
    <row r="4" spans="1:12" x14ac:dyDescent="0.25">
      <c r="A4" t="s">
        <v>338</v>
      </c>
      <c r="B4">
        <v>294</v>
      </c>
      <c r="C4" s="324">
        <f>B4-C14</f>
        <v>203.14790975947079</v>
      </c>
      <c r="D4" s="990">
        <f>C4/B4</f>
        <v>0.69097928489615912</v>
      </c>
    </row>
    <row r="5" spans="1:12" ht="30" x14ac:dyDescent="0.25">
      <c r="B5" s="631" t="s">
        <v>216</v>
      </c>
      <c r="C5" s="631" t="s">
        <v>217</v>
      </c>
    </row>
    <row r="6" spans="1:12" x14ac:dyDescent="0.25">
      <c r="A6" t="s">
        <v>276</v>
      </c>
      <c r="B6" s="36">
        <f>'Catch '!D77</f>
        <v>514</v>
      </c>
      <c r="C6" s="631"/>
      <c r="J6" s="36"/>
      <c r="K6" s="988"/>
      <c r="L6" s="988"/>
    </row>
    <row r="7" spans="1:12" x14ac:dyDescent="0.25">
      <c r="A7" t="s">
        <v>277</v>
      </c>
      <c r="B7" s="988">
        <f>'Catch '!E77</f>
        <v>3226.7999999999997</v>
      </c>
      <c r="C7" s="631"/>
      <c r="J7" s="36"/>
      <c r="K7" s="988"/>
      <c r="L7" s="988"/>
    </row>
    <row r="8" spans="1:12" x14ac:dyDescent="0.25">
      <c r="A8" t="s">
        <v>339</v>
      </c>
      <c r="B8" s="988">
        <f>'Catch '!F77</f>
        <v>14337.640404028733</v>
      </c>
      <c r="C8" s="631"/>
      <c r="J8" s="36"/>
      <c r="K8" s="988"/>
      <c r="L8" s="988"/>
    </row>
    <row r="9" spans="1:12" ht="14.45" customHeight="1" x14ac:dyDescent="0.25">
      <c r="A9" s="632" t="s">
        <v>218</v>
      </c>
      <c r="B9" s="636">
        <f>'Creel Data'!V587</f>
        <v>67</v>
      </c>
      <c r="C9" s="324">
        <f>'Catch '!O77</f>
        <v>385.15421603114794</v>
      </c>
    </row>
    <row r="10" spans="1:12" ht="14.45" customHeight="1" x14ac:dyDescent="0.25">
      <c r="A10" s="632" t="s">
        <v>219</v>
      </c>
      <c r="B10" s="636">
        <f>'Creel Data'!W587</f>
        <v>0</v>
      </c>
      <c r="C10" s="324">
        <f>'Catch '!P77</f>
        <v>0</v>
      </c>
    </row>
    <row r="11" spans="1:12" ht="14.45" customHeight="1" x14ac:dyDescent="0.25">
      <c r="A11" s="632" t="s">
        <v>220</v>
      </c>
      <c r="B11" s="637">
        <f>'Creel Data'!X587</f>
        <v>5</v>
      </c>
      <c r="C11" s="324">
        <f>'Catch '!Q77</f>
        <v>42.596749618386127</v>
      </c>
    </row>
    <row r="12" spans="1:12" ht="14.45" customHeight="1" x14ac:dyDescent="0.25">
      <c r="A12" s="632" t="s">
        <v>243</v>
      </c>
      <c r="B12" s="637">
        <f>'Creel Data'!Y587</f>
        <v>2</v>
      </c>
      <c r="C12" s="324">
        <f>'Catch '!R77</f>
        <v>21.552982564079414</v>
      </c>
    </row>
    <row r="13" spans="1:12" ht="14.45" customHeight="1" x14ac:dyDescent="0.25">
      <c r="A13" s="632" t="s">
        <v>221</v>
      </c>
      <c r="B13" s="637">
        <f>'Creel Data'!Z587</f>
        <v>0</v>
      </c>
      <c r="C13" s="324">
        <f>'Catch '!S77</f>
        <v>0</v>
      </c>
    </row>
    <row r="14" spans="1:12" ht="14.45" customHeight="1" x14ac:dyDescent="0.25">
      <c r="A14" s="632" t="s">
        <v>222</v>
      </c>
      <c r="B14" s="637">
        <f>'Creel Data'!AA587</f>
        <v>17</v>
      </c>
      <c r="C14" s="324">
        <f>'Catch '!T77</f>
        <v>90.852090240529193</v>
      </c>
    </row>
    <row r="15" spans="1:12" ht="14.45" customHeight="1" x14ac:dyDescent="0.25">
      <c r="A15" s="632" t="s">
        <v>223</v>
      </c>
      <c r="B15" s="637">
        <f>'Creel Data'!AB587</f>
        <v>0</v>
      </c>
      <c r="C15" s="324">
        <f>'Catch '!U77</f>
        <v>0</v>
      </c>
    </row>
    <row r="16" spans="1:12" ht="14.45" customHeight="1" x14ac:dyDescent="0.25">
      <c r="A16" s="632" t="s">
        <v>242</v>
      </c>
      <c r="B16" s="637">
        <f>'Creel Data'!AC587</f>
        <v>6</v>
      </c>
      <c r="C16" s="324">
        <f>'Catch '!V77</f>
        <v>5.7772498148679601</v>
      </c>
    </row>
    <row r="17" spans="1:3" ht="14.45" customHeight="1" x14ac:dyDescent="0.25">
      <c r="A17" s="632" t="s">
        <v>230</v>
      </c>
      <c r="B17" s="637">
        <f>'Creel Data'!N587</f>
        <v>2</v>
      </c>
      <c r="C17" s="324">
        <f>'Catch '!G77</f>
        <v>6.7473601492045523</v>
      </c>
    </row>
    <row r="18" spans="1:3" ht="14.45" customHeight="1" x14ac:dyDescent="0.25">
      <c r="A18" s="632" t="s">
        <v>231</v>
      </c>
      <c r="B18" s="637">
        <f>'Creel Data'!O587</f>
        <v>1</v>
      </c>
      <c r="C18" s="324">
        <f>'Catch '!H77</f>
        <v>0.95021149872543442</v>
      </c>
    </row>
    <row r="19" spans="1:3" ht="14.45" customHeight="1" x14ac:dyDescent="0.25">
      <c r="A19" s="632" t="s">
        <v>232</v>
      </c>
      <c r="B19" s="637">
        <f>'Creel Data'!P587</f>
        <v>0</v>
      </c>
      <c r="C19" s="324">
        <f>'Catch '!I77</f>
        <v>0</v>
      </c>
    </row>
    <row r="20" spans="1:3" ht="14.45" customHeight="1" x14ac:dyDescent="0.25">
      <c r="A20" s="632" t="s">
        <v>234</v>
      </c>
      <c r="B20" s="637">
        <f>'Creel Data'!Q587</f>
        <v>6</v>
      </c>
      <c r="C20" s="324">
        <f>'Catch '!J77</f>
        <v>42.477638702596131</v>
      </c>
    </row>
    <row r="21" spans="1:3" ht="14.45" customHeight="1" x14ac:dyDescent="0.25">
      <c r="A21" s="632" t="s">
        <v>235</v>
      </c>
      <c r="B21" s="637">
        <f>'Creel Data'!R587</f>
        <v>1</v>
      </c>
      <c r="C21" s="324">
        <f>'Catch '!L77</f>
        <v>8.2140388013718884</v>
      </c>
    </row>
    <row r="22" spans="1:3" ht="14.45" customHeight="1" x14ac:dyDescent="0.25">
      <c r="A22" s="632" t="s">
        <v>233</v>
      </c>
      <c r="B22" s="637">
        <f>'Creel Data'!S587</f>
        <v>8</v>
      </c>
      <c r="C22" s="324">
        <f>'Catch '!K77</f>
        <v>62.956242835170571</v>
      </c>
    </row>
    <row r="23" spans="1:3" ht="14.45" customHeight="1" x14ac:dyDescent="0.25">
      <c r="A23" s="633" t="s">
        <v>224</v>
      </c>
      <c r="B23" s="638">
        <f>'Creel Data'!AD587</f>
        <v>0</v>
      </c>
      <c r="C23" s="324">
        <f>'Catch '!W77</f>
        <v>0</v>
      </c>
    </row>
    <row r="24" spans="1:3" ht="14.45" customHeight="1" x14ac:dyDescent="0.25">
      <c r="A24" s="632" t="s">
        <v>225</v>
      </c>
      <c r="B24" s="637">
        <f>'Creel Data'!AE587</f>
        <v>10</v>
      </c>
      <c r="C24" s="324">
        <f>'Catch '!X77</f>
        <v>63.109322721195184</v>
      </c>
    </row>
    <row r="25" spans="1:3" ht="14.45" customHeight="1" x14ac:dyDescent="0.25">
      <c r="A25" s="633" t="s">
        <v>226</v>
      </c>
      <c r="B25" s="638">
        <f>'Creel Data'!AF587</f>
        <v>1</v>
      </c>
      <c r="C25" s="324">
        <f>'Catch '!Y77</f>
        <v>13.07618531309976</v>
      </c>
    </row>
    <row r="26" spans="1:3" ht="14.45" customHeight="1" x14ac:dyDescent="0.25">
      <c r="A26" s="632" t="s">
        <v>227</v>
      </c>
      <c r="B26" s="637">
        <f>'Creel Data'!AG587</f>
        <v>3</v>
      </c>
      <c r="C26" s="324">
        <f>'Catch '!Z77</f>
        <v>15.951568728818183</v>
      </c>
    </row>
    <row r="27" spans="1:3" ht="14.45" customHeight="1" x14ac:dyDescent="0.25">
      <c r="A27" s="632" t="s">
        <v>228</v>
      </c>
      <c r="B27" s="637">
        <f>'Creel Data'!T587</f>
        <v>0</v>
      </c>
      <c r="C27" s="324">
        <f>'Catch '!M77</f>
        <v>0</v>
      </c>
    </row>
    <row r="28" spans="1:3" ht="14.45" customHeight="1" x14ac:dyDescent="0.25">
      <c r="A28" s="632" t="s">
        <v>229</v>
      </c>
      <c r="B28" s="637">
        <f>'Creel Data'!U587</f>
        <v>9</v>
      </c>
      <c r="C28" s="324">
        <f>'Catch '!N77</f>
        <v>49.902580809061149</v>
      </c>
    </row>
    <row r="29" spans="1:3" ht="14.45" customHeight="1" x14ac:dyDescent="0.25">
      <c r="A29" s="632" t="s">
        <v>236</v>
      </c>
      <c r="B29" s="637">
        <f>'Creel Data'!AH587</f>
        <v>0</v>
      </c>
      <c r="C29" s="324">
        <f>'Catch '!AA77</f>
        <v>7.535893807360198</v>
      </c>
    </row>
    <row r="30" spans="1:3" ht="14.45" customHeight="1" x14ac:dyDescent="0.25">
      <c r="A30" s="632" t="s">
        <v>237</v>
      </c>
      <c r="B30" s="637">
        <f>'Creel Data'!AI587</f>
        <v>9</v>
      </c>
      <c r="C30" s="324">
        <f>'Catch '!AB77</f>
        <v>59.047083608109041</v>
      </c>
    </row>
    <row r="31" spans="1:3" ht="14.45" customHeight="1" x14ac:dyDescent="0.25">
      <c r="A31" s="632" t="s">
        <v>238</v>
      </c>
      <c r="B31" s="637">
        <f>'Creel Data'!AJ587</f>
        <v>0</v>
      </c>
      <c r="C31" s="324">
        <f>'Catch '!AC77</f>
        <v>0</v>
      </c>
    </row>
    <row r="32" spans="1:3" ht="14.45" customHeight="1" x14ac:dyDescent="0.25">
      <c r="A32" s="632" t="s">
        <v>239</v>
      </c>
      <c r="B32" s="637">
        <f>'Creel Data'!AK587</f>
        <v>9</v>
      </c>
      <c r="C32" s="324">
        <f>'Catch '!AD77</f>
        <v>71.202143927552214</v>
      </c>
    </row>
    <row r="33" spans="1:8" ht="14.45" customHeight="1" x14ac:dyDescent="0.25">
      <c r="A33" s="632" t="s">
        <v>240</v>
      </c>
      <c r="B33" s="637">
        <f>'Creel Data'!AL587</f>
        <v>0</v>
      </c>
      <c r="C33" s="324">
        <f>'Catch '!AE77</f>
        <v>0</v>
      </c>
    </row>
    <row r="34" spans="1:8" ht="14.45" customHeight="1" x14ac:dyDescent="0.25">
      <c r="A34" s="632" t="s">
        <v>241</v>
      </c>
      <c r="B34" s="637">
        <f>'Creel Data'!AM587</f>
        <v>3</v>
      </c>
      <c r="C34" s="324">
        <f>'Catch '!AF77</f>
        <v>16.531476794803936</v>
      </c>
    </row>
    <row r="35" spans="1:8" ht="14.45" customHeight="1" x14ac:dyDescent="0.25">
      <c r="A35" s="632"/>
      <c r="B35" s="632"/>
      <c r="C35" s="324"/>
      <c r="D35" s="634"/>
      <c r="E35" s="634"/>
      <c r="F35" s="635"/>
      <c r="G35" s="634"/>
      <c r="H35" s="634"/>
    </row>
    <row r="36" spans="1:8" ht="14.45" customHeight="1" x14ac:dyDescent="0.25">
      <c r="A36" s="632"/>
      <c r="B36" s="632"/>
      <c r="C36" s="324"/>
      <c r="D36" s="634"/>
      <c r="E36" s="634"/>
      <c r="F36" s="635"/>
      <c r="G36" s="634"/>
      <c r="H36" s="6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0B6D-51BC-4748-9B41-E85FC4A1AF18}">
  <dimension ref="A1:AN220"/>
  <sheetViews>
    <sheetView topLeftCell="I13" zoomScale="70" zoomScaleNormal="70" workbookViewId="0">
      <selection activeCell="W27" sqref="W27"/>
    </sheetView>
  </sheetViews>
  <sheetFormatPr defaultRowHeight="15" x14ac:dyDescent="0.25"/>
  <cols>
    <col min="1" max="7" width="8.7109375" style="586"/>
    <col min="8" max="9" width="10.140625" style="586" bestFit="1" customWidth="1"/>
    <col min="10" max="18" width="8.7109375" style="586"/>
    <col min="19" max="19" width="10.140625" style="586" customWidth="1"/>
    <col min="20" max="20" width="8.7109375" style="586"/>
    <col min="21" max="22" width="9.7109375" style="586" customWidth="1"/>
    <col min="23" max="269" width="8.7109375" style="586"/>
    <col min="270" max="271" width="10.140625" style="586" bestFit="1" customWidth="1"/>
    <col min="272" max="525" width="8.7109375" style="586"/>
    <col min="526" max="527" width="10.140625" style="586" bestFit="1" customWidth="1"/>
    <col min="528" max="781" width="8.7109375" style="586"/>
    <col min="782" max="783" width="10.140625" style="586" bestFit="1" customWidth="1"/>
    <col min="784" max="1037" width="8.7109375" style="586"/>
    <col min="1038" max="1039" width="10.140625" style="586" bestFit="1" customWidth="1"/>
    <col min="1040" max="1293" width="8.7109375" style="586"/>
    <col min="1294" max="1295" width="10.140625" style="586" bestFit="1" customWidth="1"/>
    <col min="1296" max="1549" width="8.7109375" style="586"/>
    <col min="1550" max="1551" width="10.140625" style="586" bestFit="1" customWidth="1"/>
    <col min="1552" max="1805" width="8.7109375" style="586"/>
    <col min="1806" max="1807" width="10.140625" style="586" bestFit="1" customWidth="1"/>
    <col min="1808" max="2061" width="8.7109375" style="586"/>
    <col min="2062" max="2063" width="10.140625" style="586" bestFit="1" customWidth="1"/>
    <col min="2064" max="2317" width="8.7109375" style="586"/>
    <col min="2318" max="2319" width="10.140625" style="586" bestFit="1" customWidth="1"/>
    <col min="2320" max="2573" width="8.7109375" style="586"/>
    <col min="2574" max="2575" width="10.140625" style="586" bestFit="1" customWidth="1"/>
    <col min="2576" max="2829" width="8.7109375" style="586"/>
    <col min="2830" max="2831" width="10.140625" style="586" bestFit="1" customWidth="1"/>
    <col min="2832" max="3085" width="8.7109375" style="586"/>
    <col min="3086" max="3087" width="10.140625" style="586" bestFit="1" customWidth="1"/>
    <col min="3088" max="3341" width="8.7109375" style="586"/>
    <col min="3342" max="3343" width="10.140625" style="586" bestFit="1" customWidth="1"/>
    <col min="3344" max="3597" width="8.7109375" style="586"/>
    <col min="3598" max="3599" width="10.140625" style="586" bestFit="1" customWidth="1"/>
    <col min="3600" max="3853" width="8.7109375" style="586"/>
    <col min="3854" max="3855" width="10.140625" style="586" bestFit="1" customWidth="1"/>
    <col min="3856" max="4109" width="8.7109375" style="586"/>
    <col min="4110" max="4111" width="10.140625" style="586" bestFit="1" customWidth="1"/>
    <col min="4112" max="4365" width="8.7109375" style="586"/>
    <col min="4366" max="4367" width="10.140625" style="586" bestFit="1" customWidth="1"/>
    <col min="4368" max="4621" width="8.7109375" style="586"/>
    <col min="4622" max="4623" width="10.140625" style="586" bestFit="1" customWidth="1"/>
    <col min="4624" max="4877" width="8.7109375" style="586"/>
    <col min="4878" max="4879" width="10.140625" style="586" bestFit="1" customWidth="1"/>
    <col min="4880" max="5133" width="8.7109375" style="586"/>
    <col min="5134" max="5135" width="10.140625" style="586" bestFit="1" customWidth="1"/>
    <col min="5136" max="5389" width="8.7109375" style="586"/>
    <col min="5390" max="5391" width="10.140625" style="586" bestFit="1" customWidth="1"/>
    <col min="5392" max="5645" width="8.7109375" style="586"/>
    <col min="5646" max="5647" width="10.140625" style="586" bestFit="1" customWidth="1"/>
    <col min="5648" max="5901" width="8.7109375" style="586"/>
    <col min="5902" max="5903" width="10.140625" style="586" bestFit="1" customWidth="1"/>
    <col min="5904" max="6157" width="8.7109375" style="586"/>
    <col min="6158" max="6159" width="10.140625" style="586" bestFit="1" customWidth="1"/>
    <col min="6160" max="6413" width="8.7109375" style="586"/>
    <col min="6414" max="6415" width="10.140625" style="586" bestFit="1" customWidth="1"/>
    <col min="6416" max="6669" width="8.7109375" style="586"/>
    <col min="6670" max="6671" width="10.140625" style="586" bestFit="1" customWidth="1"/>
    <col min="6672" max="6925" width="8.7109375" style="586"/>
    <col min="6926" max="6927" width="10.140625" style="586" bestFit="1" customWidth="1"/>
    <col min="6928" max="7181" width="8.7109375" style="586"/>
    <col min="7182" max="7183" width="10.140625" style="586" bestFit="1" customWidth="1"/>
    <col min="7184" max="7437" width="8.7109375" style="586"/>
    <col min="7438" max="7439" width="10.140625" style="586" bestFit="1" customWidth="1"/>
    <col min="7440" max="7693" width="8.7109375" style="586"/>
    <col min="7694" max="7695" width="10.140625" style="586" bestFit="1" customWidth="1"/>
    <col min="7696" max="7949" width="8.7109375" style="586"/>
    <col min="7950" max="7951" width="10.140625" style="586" bestFit="1" customWidth="1"/>
    <col min="7952" max="8205" width="8.7109375" style="586"/>
    <col min="8206" max="8207" width="10.140625" style="586" bestFit="1" customWidth="1"/>
    <col min="8208" max="8461" width="8.7109375" style="586"/>
    <col min="8462" max="8463" width="10.140625" style="586" bestFit="1" customWidth="1"/>
    <col min="8464" max="8717" width="8.7109375" style="586"/>
    <col min="8718" max="8719" width="10.140625" style="586" bestFit="1" customWidth="1"/>
    <col min="8720" max="8973" width="8.7109375" style="586"/>
    <col min="8974" max="8975" width="10.140625" style="586" bestFit="1" customWidth="1"/>
    <col min="8976" max="9229" width="8.7109375" style="586"/>
    <col min="9230" max="9231" width="10.140625" style="586" bestFit="1" customWidth="1"/>
    <col min="9232" max="9485" width="8.7109375" style="586"/>
    <col min="9486" max="9487" width="10.140625" style="586" bestFit="1" customWidth="1"/>
    <col min="9488" max="9741" width="8.7109375" style="586"/>
    <col min="9742" max="9743" width="10.140625" style="586" bestFit="1" customWidth="1"/>
    <col min="9744" max="9997" width="8.7109375" style="586"/>
    <col min="9998" max="9999" width="10.140625" style="586" bestFit="1" customWidth="1"/>
    <col min="10000" max="10253" width="8.7109375" style="586"/>
    <col min="10254" max="10255" width="10.140625" style="586" bestFit="1" customWidth="1"/>
    <col min="10256" max="10509" width="8.7109375" style="586"/>
    <col min="10510" max="10511" width="10.140625" style="586" bestFit="1" customWidth="1"/>
    <col min="10512" max="10765" width="8.7109375" style="586"/>
    <col min="10766" max="10767" width="10.140625" style="586" bestFit="1" customWidth="1"/>
    <col min="10768" max="11021" width="8.7109375" style="586"/>
    <col min="11022" max="11023" width="10.140625" style="586" bestFit="1" customWidth="1"/>
    <col min="11024" max="11277" width="8.7109375" style="586"/>
    <col min="11278" max="11279" width="10.140625" style="586" bestFit="1" customWidth="1"/>
    <col min="11280" max="11533" width="8.7109375" style="586"/>
    <col min="11534" max="11535" width="10.140625" style="586" bestFit="1" customWidth="1"/>
    <col min="11536" max="11789" width="8.7109375" style="586"/>
    <col min="11790" max="11791" width="10.140625" style="586" bestFit="1" customWidth="1"/>
    <col min="11792" max="12045" width="8.7109375" style="586"/>
    <col min="12046" max="12047" width="10.140625" style="586" bestFit="1" customWidth="1"/>
    <col min="12048" max="12301" width="8.7109375" style="586"/>
    <col min="12302" max="12303" width="10.140625" style="586" bestFit="1" customWidth="1"/>
    <col min="12304" max="12557" width="8.7109375" style="586"/>
    <col min="12558" max="12559" width="10.140625" style="586" bestFit="1" customWidth="1"/>
    <col min="12560" max="12813" width="8.7109375" style="586"/>
    <col min="12814" max="12815" width="10.140625" style="586" bestFit="1" customWidth="1"/>
    <col min="12816" max="13069" width="8.7109375" style="586"/>
    <col min="13070" max="13071" width="10.140625" style="586" bestFit="1" customWidth="1"/>
    <col min="13072" max="13325" width="8.7109375" style="586"/>
    <col min="13326" max="13327" width="10.140625" style="586" bestFit="1" customWidth="1"/>
    <col min="13328" max="13581" width="8.7109375" style="586"/>
    <col min="13582" max="13583" width="10.140625" style="586" bestFit="1" customWidth="1"/>
    <col min="13584" max="13837" width="8.7109375" style="586"/>
    <col min="13838" max="13839" width="10.140625" style="586" bestFit="1" customWidth="1"/>
    <col min="13840" max="14093" width="8.7109375" style="586"/>
    <col min="14094" max="14095" width="10.140625" style="586" bestFit="1" customWidth="1"/>
    <col min="14096" max="14349" width="8.7109375" style="586"/>
    <col min="14350" max="14351" width="10.140625" style="586" bestFit="1" customWidth="1"/>
    <col min="14352" max="14605" width="8.7109375" style="586"/>
    <col min="14606" max="14607" width="10.140625" style="586" bestFit="1" customWidth="1"/>
    <col min="14608" max="14861" width="8.7109375" style="586"/>
    <col min="14862" max="14863" width="10.140625" style="586" bestFit="1" customWidth="1"/>
    <col min="14864" max="15117" width="8.7109375" style="586"/>
    <col min="15118" max="15119" width="10.140625" style="586" bestFit="1" customWidth="1"/>
    <col min="15120" max="15373" width="8.7109375" style="586"/>
    <col min="15374" max="15375" width="10.140625" style="586" bestFit="1" customWidth="1"/>
    <col min="15376" max="15629" width="8.7109375" style="586"/>
    <col min="15630" max="15631" width="10.140625" style="586" bestFit="1" customWidth="1"/>
    <col min="15632" max="15885" width="8.7109375" style="586"/>
    <col min="15886" max="15887" width="10.140625" style="586" bestFit="1" customWidth="1"/>
    <col min="15888" max="16141" width="8.7109375" style="586"/>
    <col min="16142" max="16143" width="10.140625" style="586" bestFit="1" customWidth="1"/>
    <col min="16144" max="16384" width="8.7109375" style="586"/>
  </cols>
  <sheetData>
    <row r="1" spans="1:40" ht="47.1" customHeight="1" thickBot="1" x14ac:dyDescent="0.3">
      <c r="A1" s="786" t="s">
        <v>278</v>
      </c>
      <c r="T1" s="968" t="s">
        <v>333</v>
      </c>
      <c r="U1" s="956"/>
      <c r="V1" s="956"/>
      <c r="W1" s="956"/>
      <c r="X1" s="957"/>
      <c r="Z1" s="968" t="s">
        <v>331</v>
      </c>
      <c r="AA1" s="956"/>
      <c r="AB1" s="956"/>
      <c r="AC1" s="957"/>
      <c r="AD1" s="957"/>
      <c r="AF1" s="968" t="s">
        <v>332</v>
      </c>
      <c r="AG1" s="973"/>
      <c r="AH1" s="973"/>
      <c r="AI1" s="973"/>
      <c r="AJ1" s="957"/>
      <c r="AL1" s="298"/>
      <c r="AM1" s="298"/>
      <c r="AN1" s="298"/>
    </row>
    <row r="2" spans="1:40" ht="26.1" customHeight="1" thickBot="1" x14ac:dyDescent="0.3">
      <c r="T2" s="970" t="s">
        <v>304</v>
      </c>
      <c r="U2" s="971">
        <v>2020</v>
      </c>
      <c r="V2" s="971" t="s">
        <v>328</v>
      </c>
      <c r="W2" s="971">
        <v>2021</v>
      </c>
      <c r="X2" s="972" t="s">
        <v>330</v>
      </c>
      <c r="Z2" s="857" t="s">
        <v>304</v>
      </c>
      <c r="AA2" s="858">
        <v>2020</v>
      </c>
      <c r="AB2" s="858" t="s">
        <v>328</v>
      </c>
      <c r="AC2" s="858">
        <v>2021</v>
      </c>
      <c r="AD2" s="859" t="s">
        <v>330</v>
      </c>
      <c r="AF2" s="970" t="s">
        <v>304</v>
      </c>
      <c r="AG2" s="971">
        <v>2020</v>
      </c>
      <c r="AH2" s="971" t="s">
        <v>328</v>
      </c>
      <c r="AI2" s="971">
        <v>2021</v>
      </c>
      <c r="AJ2" s="972" t="s">
        <v>330</v>
      </c>
      <c r="AL2" s="298"/>
      <c r="AM2" s="298"/>
      <c r="AN2" s="298"/>
    </row>
    <row r="3" spans="1:40" ht="15.75" thickBot="1" x14ac:dyDescent="0.3">
      <c r="A3" s="786" t="s">
        <v>279</v>
      </c>
      <c r="S3" s="586" t="s">
        <v>188</v>
      </c>
      <c r="T3" s="961">
        <v>21</v>
      </c>
      <c r="U3" s="954">
        <v>0</v>
      </c>
      <c r="V3" s="954">
        <f>U3</f>
        <v>0</v>
      </c>
      <c r="W3" s="954">
        <v>0</v>
      </c>
      <c r="X3" s="955">
        <f>W3</f>
        <v>0</v>
      </c>
      <c r="Z3" s="961">
        <v>21</v>
      </c>
      <c r="AA3" s="965">
        <v>0</v>
      </c>
      <c r="AB3" s="954">
        <f>AA3</f>
        <v>0</v>
      </c>
      <c r="AC3" s="953">
        <v>0</v>
      </c>
      <c r="AD3" s="955">
        <f>AC3</f>
        <v>0</v>
      </c>
      <c r="AF3" s="961">
        <v>21</v>
      </c>
      <c r="AG3" s="965">
        <v>0</v>
      </c>
      <c r="AH3" s="954">
        <f>AG3</f>
        <v>0</v>
      </c>
      <c r="AI3" s="953">
        <v>0</v>
      </c>
      <c r="AJ3" s="955">
        <f>AI3</f>
        <v>0</v>
      </c>
      <c r="AL3" s="860"/>
      <c r="AM3" s="860"/>
      <c r="AN3" s="860"/>
    </row>
    <row r="4" spans="1:40" x14ac:dyDescent="0.25">
      <c r="A4" s="787"/>
      <c r="B4" s="995" t="s">
        <v>280</v>
      </c>
      <c r="C4" s="996"/>
      <c r="D4" s="995" t="s">
        <v>281</v>
      </c>
      <c r="E4" s="997"/>
      <c r="F4" s="996" t="s">
        <v>282</v>
      </c>
      <c r="G4" s="998"/>
      <c r="H4" s="999"/>
      <c r="S4" s="586" t="s">
        <v>307</v>
      </c>
      <c r="T4" s="855">
        <v>22</v>
      </c>
      <c r="U4" s="588">
        <v>27</v>
      </c>
      <c r="V4" s="588">
        <f>V3+U4</f>
        <v>27</v>
      </c>
      <c r="W4" s="588">
        <f>SUM('Catch '!O7)</f>
        <v>10.641321186541099</v>
      </c>
      <c r="X4" s="963">
        <f>X3+W4</f>
        <v>10.641321186541099</v>
      </c>
      <c r="Z4" s="855">
        <v>22</v>
      </c>
      <c r="AA4" s="966">
        <v>13</v>
      </c>
      <c r="AB4" s="588">
        <f>AB3+AA4</f>
        <v>13</v>
      </c>
      <c r="AC4" s="588">
        <v>0</v>
      </c>
      <c r="AD4" s="963">
        <f>AD3+AC4</f>
        <v>0</v>
      </c>
      <c r="AF4" s="855">
        <v>22</v>
      </c>
      <c r="AG4" s="966">
        <v>0</v>
      </c>
      <c r="AH4" s="588">
        <f>AH3+AG4</f>
        <v>0</v>
      </c>
      <c r="AI4" s="588">
        <f>'Catch '!G7</f>
        <v>0</v>
      </c>
      <c r="AJ4" s="963">
        <f>AJ3+AI4</f>
        <v>0</v>
      </c>
      <c r="AL4" s="587"/>
      <c r="AM4" s="298"/>
      <c r="AN4" s="587"/>
    </row>
    <row r="5" spans="1:40" ht="15.75" thickBot="1" x14ac:dyDescent="0.3">
      <c r="A5" s="788" t="s">
        <v>283</v>
      </c>
      <c r="B5" s="789" t="s">
        <v>284</v>
      </c>
      <c r="C5" s="790" t="s">
        <v>285</v>
      </c>
      <c r="D5" s="789" t="s">
        <v>284</v>
      </c>
      <c r="E5" s="791" t="s">
        <v>285</v>
      </c>
      <c r="F5" s="790" t="s">
        <v>284</v>
      </c>
      <c r="G5" s="790" t="s">
        <v>285</v>
      </c>
      <c r="H5" s="791" t="s">
        <v>286</v>
      </c>
      <c r="S5" s="586" t="s">
        <v>305</v>
      </c>
      <c r="T5" s="855">
        <v>23</v>
      </c>
      <c r="U5" s="588">
        <v>19</v>
      </c>
      <c r="V5" s="588">
        <f t="shared" ref="V5:V13" si="0">V4+U5</f>
        <v>46</v>
      </c>
      <c r="W5" s="588">
        <f>SUM('Catch '!O8:O14)</f>
        <v>19.717993182782635</v>
      </c>
      <c r="X5" s="963">
        <f t="shared" ref="X5:X13" si="1">X4+W5</f>
        <v>30.359314369323734</v>
      </c>
      <c r="Z5" s="855">
        <v>23</v>
      </c>
      <c r="AA5" s="966">
        <v>2.7</v>
      </c>
      <c r="AB5" s="588">
        <f t="shared" ref="AB5:AB13" si="2">AB4+AA5</f>
        <v>15.7</v>
      </c>
      <c r="AC5" s="588">
        <f>SUM('Catch '!Q8:Q15)</f>
        <v>0</v>
      </c>
      <c r="AD5" s="963">
        <f t="shared" ref="AD5:AD13" si="3">AD4+AC5</f>
        <v>0</v>
      </c>
      <c r="AF5" s="855">
        <v>23</v>
      </c>
      <c r="AG5" s="966">
        <v>2.7</v>
      </c>
      <c r="AH5" s="588">
        <f t="shared" ref="AH5:AH13" si="4">AH4+AG5</f>
        <v>2.7</v>
      </c>
      <c r="AI5" s="588">
        <f>SUM('Catch '!G8:G14)</f>
        <v>2.5570745114765083</v>
      </c>
      <c r="AJ5" s="963">
        <f t="shared" ref="AJ5:AJ13" si="5">AJ4+AI5</f>
        <v>2.5570745114765083</v>
      </c>
      <c r="AL5" s="587"/>
      <c r="AM5" s="298"/>
      <c r="AN5" s="587"/>
    </row>
    <row r="6" spans="1:40" x14ac:dyDescent="0.25">
      <c r="A6" s="792">
        <v>2003</v>
      </c>
      <c r="B6" s="793">
        <v>736</v>
      </c>
      <c r="C6" s="793">
        <v>121</v>
      </c>
      <c r="D6" s="793">
        <v>205</v>
      </c>
      <c r="E6" s="793">
        <v>174</v>
      </c>
      <c r="F6" s="793">
        <v>941</v>
      </c>
      <c r="G6" s="793">
        <v>295</v>
      </c>
      <c r="H6" s="794">
        <v>1236</v>
      </c>
      <c r="S6" s="586" t="s">
        <v>305</v>
      </c>
      <c r="T6" s="855">
        <v>24</v>
      </c>
      <c r="U6" s="588">
        <v>50.3</v>
      </c>
      <c r="V6" s="588">
        <f t="shared" si="0"/>
        <v>96.3</v>
      </c>
      <c r="W6" s="588">
        <f>SUM('Catch '!O15:O21)</f>
        <v>105.68061348903237</v>
      </c>
      <c r="X6" s="963">
        <f t="shared" si="1"/>
        <v>136.03992785835609</v>
      </c>
      <c r="Z6" s="855">
        <v>24</v>
      </c>
      <c r="AA6" s="966">
        <v>10.4</v>
      </c>
      <c r="AB6" s="588">
        <f t="shared" si="2"/>
        <v>26.1</v>
      </c>
      <c r="AC6" s="588">
        <f>SUM('Catch '!Q15:Q21)</f>
        <v>21.908210907630497</v>
      </c>
      <c r="AD6" s="963">
        <f t="shared" si="3"/>
        <v>21.908210907630497</v>
      </c>
      <c r="AF6" s="855">
        <v>24</v>
      </c>
      <c r="AG6" s="966">
        <v>4.9000000000000004</v>
      </c>
      <c r="AH6" s="588">
        <f t="shared" si="4"/>
        <v>7.6000000000000005</v>
      </c>
      <c r="AI6" s="588">
        <f>SUM('Catch '!G15:G21)</f>
        <v>4.190285637728044</v>
      </c>
      <c r="AJ6" s="963">
        <f t="shared" si="5"/>
        <v>6.7473601492045523</v>
      </c>
      <c r="AL6" s="587"/>
      <c r="AM6" s="298"/>
      <c r="AN6" s="587"/>
    </row>
    <row r="7" spans="1:40" x14ac:dyDescent="0.25">
      <c r="A7" s="780">
        <v>2004</v>
      </c>
      <c r="B7" s="781">
        <v>395</v>
      </c>
      <c r="C7" s="781">
        <v>73</v>
      </c>
      <c r="D7" s="781">
        <v>367</v>
      </c>
      <c r="E7" s="781">
        <v>171</v>
      </c>
      <c r="F7" s="781">
        <v>762</v>
      </c>
      <c r="G7" s="781">
        <v>244</v>
      </c>
      <c r="H7" s="511">
        <v>1006</v>
      </c>
      <c r="S7" s="586" t="s">
        <v>305</v>
      </c>
      <c r="T7" s="855">
        <v>25</v>
      </c>
      <c r="U7" s="588">
        <v>131</v>
      </c>
      <c r="V7" s="588">
        <f t="shared" si="0"/>
        <v>227.3</v>
      </c>
      <c r="W7" s="588">
        <f>SUM('Catch '!O22:O28)</f>
        <v>145.98826108242579</v>
      </c>
      <c r="X7" s="963">
        <f t="shared" si="1"/>
        <v>282.02818894078189</v>
      </c>
      <c r="Z7" s="855">
        <v>25</v>
      </c>
      <c r="AA7" s="966">
        <v>45.9</v>
      </c>
      <c r="AB7" s="588">
        <f t="shared" si="2"/>
        <v>72</v>
      </c>
      <c r="AC7" s="588">
        <f>SUM('Catch '!Q22:Q28)</f>
        <v>6.214224916610755</v>
      </c>
      <c r="AD7" s="963">
        <f t="shared" si="3"/>
        <v>28.122435824241251</v>
      </c>
      <c r="AF7" s="855">
        <v>25</v>
      </c>
      <c r="AG7" s="966">
        <v>26.2</v>
      </c>
      <c r="AH7" s="588">
        <f t="shared" si="4"/>
        <v>33.799999999999997</v>
      </c>
      <c r="AI7" s="588">
        <f>SUM('Catch '!G22:G28)</f>
        <v>0</v>
      </c>
      <c r="AJ7" s="963">
        <f t="shared" si="5"/>
        <v>6.7473601492045523</v>
      </c>
      <c r="AL7" s="587"/>
      <c r="AM7" s="298"/>
      <c r="AN7" s="587"/>
    </row>
    <row r="8" spans="1:40" x14ac:dyDescent="0.25">
      <c r="A8" s="780">
        <v>2005</v>
      </c>
      <c r="B8" s="781">
        <v>473</v>
      </c>
      <c r="C8" s="781">
        <v>169</v>
      </c>
      <c r="D8" s="781">
        <v>201</v>
      </c>
      <c r="E8" s="781">
        <v>114</v>
      </c>
      <c r="F8" s="781">
        <v>674</v>
      </c>
      <c r="G8" s="781">
        <v>283</v>
      </c>
      <c r="H8" s="511">
        <v>957</v>
      </c>
      <c r="S8" s="586" t="s">
        <v>305</v>
      </c>
      <c r="T8" s="855">
        <v>26</v>
      </c>
      <c r="U8" s="588">
        <v>145.6</v>
      </c>
      <c r="V8" s="588">
        <f t="shared" si="0"/>
        <v>372.9</v>
      </c>
      <c r="W8" s="588">
        <f>SUM('Catch '!O29:O32)</f>
        <v>103.12602709036611</v>
      </c>
      <c r="X8" s="963">
        <f t="shared" si="1"/>
        <v>385.154216031148</v>
      </c>
      <c r="Z8" s="855">
        <v>26</v>
      </c>
      <c r="AA8" s="966">
        <v>33.6</v>
      </c>
      <c r="AB8" s="588">
        <f t="shared" si="2"/>
        <v>105.6</v>
      </c>
      <c r="AC8" s="588">
        <f>SUM('Catch '!Q29:Q32)</f>
        <v>14.474313794144877</v>
      </c>
      <c r="AD8" s="963">
        <f t="shared" si="3"/>
        <v>42.596749618386127</v>
      </c>
      <c r="AF8" s="855">
        <v>26</v>
      </c>
      <c r="AG8" s="966">
        <v>10</v>
      </c>
      <c r="AH8" s="588">
        <f t="shared" si="4"/>
        <v>43.8</v>
      </c>
      <c r="AI8" s="588">
        <f>SUM('Catch '!G29:G32)</f>
        <v>0</v>
      </c>
      <c r="AJ8" s="963">
        <f t="shared" si="5"/>
        <v>6.7473601492045523</v>
      </c>
      <c r="AL8" s="587"/>
      <c r="AM8" s="298"/>
      <c r="AN8" s="587"/>
    </row>
    <row r="9" spans="1:40" x14ac:dyDescent="0.25">
      <c r="A9" s="780">
        <v>2006</v>
      </c>
      <c r="B9" s="781">
        <v>674</v>
      </c>
      <c r="C9" s="781">
        <v>128</v>
      </c>
      <c r="D9" s="781">
        <v>254</v>
      </c>
      <c r="E9" s="781">
        <v>84</v>
      </c>
      <c r="F9" s="781">
        <v>928</v>
      </c>
      <c r="G9" s="781">
        <v>212</v>
      </c>
      <c r="H9" s="511">
        <v>1140</v>
      </c>
      <c r="S9" s="586" t="s">
        <v>306</v>
      </c>
      <c r="T9" s="855">
        <v>27</v>
      </c>
      <c r="U9" s="588">
        <v>36.299999999999997</v>
      </c>
      <c r="V9" s="588">
        <f t="shared" si="0"/>
        <v>409.2</v>
      </c>
      <c r="W9" s="588"/>
      <c r="X9" s="963">
        <f t="shared" si="1"/>
        <v>385.154216031148</v>
      </c>
      <c r="Z9" s="855">
        <v>27</v>
      </c>
      <c r="AA9" s="966">
        <v>43.5</v>
      </c>
      <c r="AB9" s="588">
        <f t="shared" si="2"/>
        <v>149.1</v>
      </c>
      <c r="AC9" s="588"/>
      <c r="AD9" s="963">
        <f t="shared" si="3"/>
        <v>42.596749618386127</v>
      </c>
      <c r="AF9" s="855">
        <v>27</v>
      </c>
      <c r="AG9" s="966">
        <v>10.1</v>
      </c>
      <c r="AH9" s="588">
        <f t="shared" si="4"/>
        <v>53.9</v>
      </c>
      <c r="AI9" s="588"/>
      <c r="AJ9" s="963">
        <f t="shared" si="5"/>
        <v>6.7473601492045523</v>
      </c>
      <c r="AL9" s="587"/>
      <c r="AM9" s="298"/>
      <c r="AN9" s="587"/>
    </row>
    <row r="10" spans="1:40" x14ac:dyDescent="0.25">
      <c r="A10" s="780">
        <v>2007</v>
      </c>
      <c r="B10" s="781">
        <v>654</v>
      </c>
      <c r="C10" s="781">
        <v>38</v>
      </c>
      <c r="D10" s="781">
        <v>296</v>
      </c>
      <c r="E10" s="781">
        <v>41</v>
      </c>
      <c r="F10" s="781">
        <v>950</v>
      </c>
      <c r="G10" s="781">
        <v>79</v>
      </c>
      <c r="H10" s="511">
        <v>1029</v>
      </c>
      <c r="S10" s="586" t="s">
        <v>190</v>
      </c>
      <c r="T10" s="855">
        <v>28</v>
      </c>
      <c r="U10" s="588">
        <v>34.200000000000003</v>
      </c>
      <c r="V10" s="588">
        <f t="shared" si="0"/>
        <v>443.4</v>
      </c>
      <c r="W10" s="588"/>
      <c r="X10" s="963">
        <f t="shared" si="1"/>
        <v>385.154216031148</v>
      </c>
      <c r="Z10" s="855">
        <v>28</v>
      </c>
      <c r="AA10" s="966">
        <v>74</v>
      </c>
      <c r="AB10" s="588">
        <f t="shared" si="2"/>
        <v>223.1</v>
      </c>
      <c r="AC10" s="588"/>
      <c r="AD10" s="963">
        <f t="shared" si="3"/>
        <v>42.596749618386127</v>
      </c>
      <c r="AF10" s="855">
        <v>28</v>
      </c>
      <c r="AG10" s="966">
        <v>4.5</v>
      </c>
      <c r="AH10" s="588">
        <f t="shared" si="4"/>
        <v>58.4</v>
      </c>
      <c r="AI10" s="588"/>
      <c r="AJ10" s="963">
        <f t="shared" si="5"/>
        <v>6.7473601492045523</v>
      </c>
      <c r="AL10" s="587"/>
      <c r="AM10" s="298"/>
      <c r="AN10" s="587"/>
    </row>
    <row r="11" spans="1:40" x14ac:dyDescent="0.25">
      <c r="A11" s="780">
        <v>2008</v>
      </c>
      <c r="B11" s="781">
        <v>701</v>
      </c>
      <c r="C11" s="781">
        <v>136</v>
      </c>
      <c r="D11" s="781">
        <v>428</v>
      </c>
      <c r="E11" s="781">
        <v>71</v>
      </c>
      <c r="F11" s="781">
        <v>1129</v>
      </c>
      <c r="G11" s="781">
        <v>207</v>
      </c>
      <c r="H11" s="511">
        <v>1336</v>
      </c>
      <c r="S11" s="586" t="s">
        <v>190</v>
      </c>
      <c r="T11" s="855">
        <v>29</v>
      </c>
      <c r="U11" s="588">
        <v>30.3</v>
      </c>
      <c r="V11" s="588">
        <f t="shared" si="0"/>
        <v>473.7</v>
      </c>
      <c r="W11" s="588"/>
      <c r="X11" s="963">
        <f t="shared" si="1"/>
        <v>385.154216031148</v>
      </c>
      <c r="Z11" s="855">
        <v>29</v>
      </c>
      <c r="AA11" s="966">
        <v>153.80000000000001</v>
      </c>
      <c r="AB11" s="588">
        <f t="shared" si="2"/>
        <v>376.9</v>
      </c>
      <c r="AC11" s="588"/>
      <c r="AD11" s="963">
        <f t="shared" si="3"/>
        <v>42.596749618386127</v>
      </c>
      <c r="AF11" s="855">
        <v>29</v>
      </c>
      <c r="AG11" s="966">
        <v>0</v>
      </c>
      <c r="AH11" s="588">
        <f t="shared" si="4"/>
        <v>58.4</v>
      </c>
      <c r="AI11" s="588"/>
      <c r="AJ11" s="963">
        <f t="shared" si="5"/>
        <v>6.7473601492045523</v>
      </c>
      <c r="AL11" s="587"/>
      <c r="AM11" s="298"/>
      <c r="AN11" s="587"/>
    </row>
    <row r="12" spans="1:40" x14ac:dyDescent="0.25">
      <c r="A12" s="780">
        <v>2010</v>
      </c>
      <c r="B12" s="781"/>
      <c r="C12" s="781"/>
      <c r="D12" s="781"/>
      <c r="E12" s="781"/>
      <c r="F12" s="781">
        <v>1092</v>
      </c>
      <c r="G12" s="781">
        <v>87</v>
      </c>
      <c r="H12" s="511">
        <v>1179</v>
      </c>
      <c r="S12" s="586" t="s">
        <v>190</v>
      </c>
      <c r="T12" s="855">
        <v>30</v>
      </c>
      <c r="U12" s="588">
        <v>23.5</v>
      </c>
      <c r="V12" s="588">
        <f t="shared" si="0"/>
        <v>497.2</v>
      </c>
      <c r="W12" s="588"/>
      <c r="X12" s="963">
        <f t="shared" si="1"/>
        <v>385.154216031148</v>
      </c>
      <c r="Z12" s="855">
        <v>30</v>
      </c>
      <c r="AA12" s="966">
        <v>188.3</v>
      </c>
      <c r="AB12" s="588">
        <f t="shared" si="2"/>
        <v>565.20000000000005</v>
      </c>
      <c r="AC12" s="588"/>
      <c r="AD12" s="963">
        <f t="shared" si="3"/>
        <v>42.596749618386127</v>
      </c>
      <c r="AF12" s="855">
        <v>30</v>
      </c>
      <c r="AG12" s="966">
        <v>0</v>
      </c>
      <c r="AH12" s="588">
        <f t="shared" si="4"/>
        <v>58.4</v>
      </c>
      <c r="AI12" s="588"/>
      <c r="AJ12" s="963">
        <f t="shared" si="5"/>
        <v>6.7473601492045523</v>
      </c>
      <c r="AL12" s="587"/>
      <c r="AM12" s="298"/>
      <c r="AN12" s="587"/>
    </row>
    <row r="13" spans="1:40" ht="15.75" thickBot="1" x14ac:dyDescent="0.3">
      <c r="A13" s="780">
        <v>2011</v>
      </c>
      <c r="B13" s="781"/>
      <c r="C13" s="781"/>
      <c r="D13" s="781"/>
      <c r="E13" s="781"/>
      <c r="F13" s="781">
        <v>1507</v>
      </c>
      <c r="G13" s="781">
        <v>140</v>
      </c>
      <c r="H13" s="511">
        <v>1647</v>
      </c>
      <c r="S13" s="586" t="s">
        <v>190</v>
      </c>
      <c r="T13" s="962">
        <v>31</v>
      </c>
      <c r="U13" s="856">
        <v>20</v>
      </c>
      <c r="V13" s="809">
        <f t="shared" si="0"/>
        <v>517.20000000000005</v>
      </c>
      <c r="W13" s="809"/>
      <c r="X13" s="964">
        <f t="shared" si="1"/>
        <v>385.154216031148</v>
      </c>
      <c r="Z13" s="962">
        <v>31</v>
      </c>
      <c r="AA13" s="967">
        <v>98.3</v>
      </c>
      <c r="AB13" s="809">
        <f t="shared" si="2"/>
        <v>663.5</v>
      </c>
      <c r="AC13" s="809"/>
      <c r="AD13" s="964">
        <f t="shared" si="3"/>
        <v>42.596749618386127</v>
      </c>
      <c r="AF13" s="962">
        <v>31</v>
      </c>
      <c r="AG13" s="967">
        <v>0</v>
      </c>
      <c r="AH13" s="809">
        <f t="shared" si="4"/>
        <v>58.4</v>
      </c>
      <c r="AI13" s="809"/>
      <c r="AJ13" s="964">
        <f t="shared" si="5"/>
        <v>6.7473601492045523</v>
      </c>
      <c r="AL13" s="587"/>
      <c r="AM13" s="298"/>
      <c r="AN13" s="587"/>
    </row>
    <row r="14" spans="1:40" x14ac:dyDescent="0.25">
      <c r="A14" s="780">
        <v>2012</v>
      </c>
      <c r="B14" s="781"/>
      <c r="C14" s="781"/>
      <c r="D14" s="781"/>
      <c r="E14" s="781"/>
      <c r="F14" s="781">
        <v>628</v>
      </c>
      <c r="G14" s="781">
        <v>384</v>
      </c>
      <c r="H14" s="511">
        <f>F14+G14</f>
        <v>1012</v>
      </c>
      <c r="U14" s="586">
        <f>SUM(U3:U13)</f>
        <v>517.20000000000005</v>
      </c>
      <c r="AL14" s="587"/>
      <c r="AM14" s="298"/>
      <c r="AN14" s="587"/>
    </row>
    <row r="15" spans="1:40" x14ac:dyDescent="0.25">
      <c r="A15" s="780">
        <v>2020</v>
      </c>
      <c r="B15" s="781">
        <v>670</v>
      </c>
      <c r="C15" s="781">
        <v>221</v>
      </c>
      <c r="D15" s="781">
        <v>131</v>
      </c>
      <c r="E15" s="781">
        <v>91</v>
      </c>
      <c r="F15" s="781">
        <f>B15+D15</f>
        <v>801</v>
      </c>
      <c r="G15" s="781">
        <f>C15+E15</f>
        <v>312</v>
      </c>
      <c r="H15" s="511">
        <f>F15+G15</f>
        <v>1113</v>
      </c>
      <c r="T15" s="586" t="s">
        <v>329</v>
      </c>
    </row>
    <row r="16" spans="1:40" ht="15.75" thickBot="1" x14ac:dyDescent="0.3">
      <c r="A16" s="782">
        <v>2021</v>
      </c>
      <c r="B16" s="783">
        <f>SUM('Catch '!D93:D125)</f>
        <v>399</v>
      </c>
      <c r="C16" s="783">
        <f>SUM('Catch '!D176:D208)</f>
        <v>115</v>
      </c>
      <c r="D16" s="783">
        <f>SUM('Catch '!D126:D156)</f>
        <v>0</v>
      </c>
      <c r="E16" s="783">
        <f>SUM('Catch '!D209:D239)</f>
        <v>0</v>
      </c>
      <c r="F16" s="783">
        <f>B16+D16</f>
        <v>399</v>
      </c>
      <c r="G16" s="783">
        <f>C16+E16</f>
        <v>115</v>
      </c>
      <c r="H16" s="784">
        <f>F16+G16</f>
        <v>514</v>
      </c>
    </row>
    <row r="17" spans="1:36" ht="15.75" thickBot="1" x14ac:dyDescent="0.3">
      <c r="A17" s="795"/>
      <c r="B17" s="781"/>
      <c r="C17" s="781"/>
      <c r="D17" s="781"/>
      <c r="E17" s="781"/>
      <c r="F17" s="781"/>
      <c r="G17" s="781"/>
      <c r="H17" s="796"/>
    </row>
    <row r="18" spans="1:36" ht="14.45" customHeight="1" x14ac:dyDescent="0.25">
      <c r="A18" s="795"/>
      <c r="B18" s="781"/>
      <c r="C18" s="781"/>
      <c r="D18" s="781"/>
      <c r="E18" s="781"/>
      <c r="F18" s="781"/>
      <c r="G18" s="781"/>
      <c r="H18" s="796"/>
      <c r="T18" s="976"/>
      <c r="U18" s="977"/>
      <c r="V18" s="977"/>
      <c r="W18" s="977"/>
      <c r="X18" s="958"/>
      <c r="Z18" s="969"/>
      <c r="AA18" s="980"/>
      <c r="AB18" s="980"/>
      <c r="AC18" s="980"/>
      <c r="AD18" s="958"/>
      <c r="AF18" s="985"/>
      <c r="AG18" s="980"/>
      <c r="AH18" s="980"/>
      <c r="AI18" s="980"/>
      <c r="AJ18" s="958"/>
    </row>
    <row r="19" spans="1:36" x14ac:dyDescent="0.25">
      <c r="A19" s="365"/>
      <c r="B19" s="781"/>
      <c r="C19" s="781"/>
      <c r="D19" s="781"/>
      <c r="E19" s="781"/>
      <c r="F19" s="781"/>
      <c r="G19" s="781"/>
      <c r="H19" s="797"/>
      <c r="T19" s="978"/>
      <c r="U19" s="975"/>
      <c r="V19" s="975"/>
      <c r="W19" s="975"/>
      <c r="X19" s="959"/>
      <c r="Z19" s="981"/>
      <c r="AA19" s="974"/>
      <c r="AB19" s="974"/>
      <c r="AC19" s="974"/>
      <c r="AD19" s="959"/>
      <c r="AF19" s="981"/>
      <c r="AG19" s="974"/>
      <c r="AH19" s="974"/>
      <c r="AI19" s="974"/>
      <c r="AJ19" s="959"/>
    </row>
    <row r="20" spans="1:36" ht="15.75" thickBot="1" x14ac:dyDescent="0.3">
      <c r="A20" s="786" t="s">
        <v>287</v>
      </c>
      <c r="J20" s="786" t="s">
        <v>297</v>
      </c>
      <c r="T20" s="984" t="s">
        <v>334</v>
      </c>
      <c r="U20" s="979"/>
      <c r="V20" s="979"/>
      <c r="W20" s="979"/>
      <c r="X20" s="960"/>
      <c r="Z20" s="982" t="s">
        <v>335</v>
      </c>
      <c r="AA20" s="983"/>
      <c r="AB20" s="983"/>
      <c r="AC20" s="983"/>
      <c r="AD20" s="960"/>
      <c r="AF20" s="982" t="s">
        <v>336</v>
      </c>
      <c r="AG20" s="983"/>
      <c r="AH20" s="983"/>
      <c r="AI20" s="983"/>
      <c r="AJ20" s="960"/>
    </row>
    <row r="21" spans="1:36" ht="15.75" thickBot="1" x14ac:dyDescent="0.3">
      <c r="A21" s="787"/>
      <c r="B21" s="995" t="s">
        <v>280</v>
      </c>
      <c r="C21" s="996"/>
      <c r="D21" s="995" t="s">
        <v>281</v>
      </c>
      <c r="E21" s="997"/>
      <c r="F21" s="996" t="s">
        <v>282</v>
      </c>
      <c r="G21" s="998"/>
      <c r="H21" s="999"/>
      <c r="J21" s="787"/>
      <c r="K21" s="817" t="s">
        <v>280</v>
      </c>
      <c r="L21" s="818"/>
      <c r="M21" s="817" t="s">
        <v>281</v>
      </c>
      <c r="N21" s="816"/>
      <c r="O21" s="995" t="s">
        <v>282</v>
      </c>
      <c r="P21" s="996"/>
      <c r="Q21" s="997"/>
      <c r="T21" s="857" t="s">
        <v>304</v>
      </c>
      <c r="U21" s="858">
        <v>2020</v>
      </c>
      <c r="V21" s="971" t="s">
        <v>328</v>
      </c>
      <c r="W21" s="858">
        <v>2021</v>
      </c>
      <c r="X21" s="972" t="s">
        <v>330</v>
      </c>
      <c r="Z21" s="970" t="s">
        <v>304</v>
      </c>
      <c r="AA21" s="971">
        <v>2020</v>
      </c>
      <c r="AB21" s="971" t="s">
        <v>328</v>
      </c>
      <c r="AC21" s="971">
        <v>2021</v>
      </c>
      <c r="AD21" s="972" t="s">
        <v>330</v>
      </c>
      <c r="AF21" s="970" t="s">
        <v>304</v>
      </c>
      <c r="AG21" s="971">
        <v>2020</v>
      </c>
      <c r="AH21" s="971" t="s">
        <v>328</v>
      </c>
      <c r="AI21" s="971">
        <v>2021</v>
      </c>
      <c r="AJ21" s="972" t="s">
        <v>330</v>
      </c>
    </row>
    <row r="22" spans="1:36" ht="15.75" thickBot="1" x14ac:dyDescent="0.3">
      <c r="A22" s="788" t="s">
        <v>283</v>
      </c>
      <c r="B22" s="789" t="s">
        <v>284</v>
      </c>
      <c r="C22" s="798" t="s">
        <v>285</v>
      </c>
      <c r="D22" s="789" t="s">
        <v>284</v>
      </c>
      <c r="E22" s="791" t="s">
        <v>285</v>
      </c>
      <c r="F22" s="798" t="s">
        <v>284</v>
      </c>
      <c r="G22" s="798" t="s">
        <v>285</v>
      </c>
      <c r="H22" s="791" t="s">
        <v>286</v>
      </c>
      <c r="J22" s="788" t="s">
        <v>283</v>
      </c>
      <c r="K22" s="789" t="s">
        <v>284</v>
      </c>
      <c r="L22" s="798" t="s">
        <v>285</v>
      </c>
      <c r="M22" s="789" t="s">
        <v>284</v>
      </c>
      <c r="N22" s="791" t="s">
        <v>285</v>
      </c>
      <c r="O22" s="798" t="s">
        <v>284</v>
      </c>
      <c r="P22" s="798" t="s">
        <v>285</v>
      </c>
      <c r="Q22" s="791" t="s">
        <v>286</v>
      </c>
      <c r="S22" s="586" t="s">
        <v>188</v>
      </c>
      <c r="T22" s="961">
        <v>21</v>
      </c>
      <c r="U22" s="965">
        <v>0</v>
      </c>
      <c r="V22" s="954">
        <f>U22</f>
        <v>0</v>
      </c>
      <c r="W22" s="953">
        <v>0</v>
      </c>
      <c r="X22" s="955">
        <f>W22</f>
        <v>0</v>
      </c>
      <c r="Z22" s="776">
        <v>21</v>
      </c>
      <c r="AA22" s="965">
        <v>0</v>
      </c>
      <c r="AB22" s="954">
        <f>AA22</f>
        <v>0</v>
      </c>
      <c r="AC22" s="987">
        <v>0</v>
      </c>
      <c r="AD22" s="955">
        <f>AC22</f>
        <v>0</v>
      </c>
      <c r="AF22" s="776">
        <v>21</v>
      </c>
      <c r="AG22" s="965">
        <v>19.100000000000001</v>
      </c>
      <c r="AH22" s="987">
        <f>AG22</f>
        <v>19.100000000000001</v>
      </c>
      <c r="AI22" s="987">
        <v>0</v>
      </c>
      <c r="AJ22" s="955">
        <f>AI22</f>
        <v>0</v>
      </c>
    </row>
    <row r="23" spans="1:36" x14ac:dyDescent="0.25">
      <c r="A23" s="792">
        <v>2003</v>
      </c>
      <c r="B23" s="799">
        <v>4764</v>
      </c>
      <c r="C23" s="799">
        <v>329.5</v>
      </c>
      <c r="D23" s="799">
        <v>1218</v>
      </c>
      <c r="E23" s="799">
        <v>418.5</v>
      </c>
      <c r="F23" s="799">
        <v>5982</v>
      </c>
      <c r="G23" s="799">
        <v>748</v>
      </c>
      <c r="H23" s="800">
        <v>6730</v>
      </c>
      <c r="J23" s="792">
        <v>2003</v>
      </c>
      <c r="K23" s="799">
        <v>14843.4</v>
      </c>
      <c r="L23" s="799">
        <v>17344.5</v>
      </c>
      <c r="M23" s="799">
        <v>2668.8</v>
      </c>
      <c r="N23" s="799">
        <v>10380.799999999999</v>
      </c>
      <c r="O23" s="799">
        <v>17512.2</v>
      </c>
      <c r="P23" s="799">
        <v>27725.3</v>
      </c>
      <c r="Q23" s="800">
        <v>45237.5</v>
      </c>
      <c r="S23" s="586" t="s">
        <v>307</v>
      </c>
      <c r="T23" s="855">
        <v>22</v>
      </c>
      <c r="U23" s="966">
        <v>4.8</v>
      </c>
      <c r="V23" s="588">
        <f>V22+U23</f>
        <v>4.8</v>
      </c>
      <c r="W23" s="588">
        <f>SUM('Catch '!T7)</f>
        <v>10.641321186541099</v>
      </c>
      <c r="X23" s="963">
        <f>X22+W23</f>
        <v>10.641321186541099</v>
      </c>
      <c r="Z23" s="855">
        <v>22</v>
      </c>
      <c r="AA23" s="966">
        <v>0</v>
      </c>
      <c r="AB23" s="588">
        <f>AB22+AA23</f>
        <v>0</v>
      </c>
      <c r="AC23" s="588">
        <f>SUM('Catch '!V7)</f>
        <v>0</v>
      </c>
      <c r="AD23" s="963">
        <f>AD22+AC23</f>
        <v>0</v>
      </c>
      <c r="AF23" s="855">
        <v>22</v>
      </c>
      <c r="AG23" s="966">
        <v>49.7</v>
      </c>
      <c r="AH23" s="588">
        <f>AH22+AG23</f>
        <v>68.800000000000011</v>
      </c>
      <c r="AI23" s="588">
        <f>SUM('Catch '!J7:L7)</f>
        <v>21.282642373082197</v>
      </c>
      <c r="AJ23" s="963">
        <f>AJ22+AI23</f>
        <v>21.282642373082197</v>
      </c>
    </row>
    <row r="24" spans="1:36" x14ac:dyDescent="0.25">
      <c r="A24" s="780">
        <v>2004</v>
      </c>
      <c r="B24" s="801">
        <v>2656.77</v>
      </c>
      <c r="C24" s="801">
        <v>249.4</v>
      </c>
      <c r="D24" s="801">
        <v>2669.83</v>
      </c>
      <c r="E24" s="801">
        <v>644.12</v>
      </c>
      <c r="F24" s="801">
        <v>5326.6</v>
      </c>
      <c r="G24" s="801">
        <v>893.52</v>
      </c>
      <c r="H24" s="802">
        <v>6220.12</v>
      </c>
      <c r="J24" s="780">
        <v>2004</v>
      </c>
      <c r="K24" s="801">
        <v>7456</v>
      </c>
      <c r="L24" s="801">
        <v>6259</v>
      </c>
      <c r="M24" s="801">
        <v>5071.1000000000004</v>
      </c>
      <c r="N24" s="801">
        <v>3210.1</v>
      </c>
      <c r="O24" s="801">
        <v>12537.1</v>
      </c>
      <c r="P24" s="801">
        <v>9469.1</v>
      </c>
      <c r="Q24" s="802">
        <v>22006.2</v>
      </c>
      <c r="S24" s="586" t="s">
        <v>305</v>
      </c>
      <c r="T24" s="855">
        <v>23</v>
      </c>
      <c r="U24" s="966">
        <v>25.4</v>
      </c>
      <c r="V24" s="588">
        <f t="shared" ref="V24:V32" si="6">V23+U24</f>
        <v>30.2</v>
      </c>
      <c r="W24" s="588">
        <f>SUM('Catch '!T8:T14)</f>
        <v>5.9534804556070284</v>
      </c>
      <c r="X24" s="963">
        <f t="shared" ref="X24:X32" si="7">X23+W24</f>
        <v>16.594801642148127</v>
      </c>
      <c r="Z24" s="855">
        <v>23</v>
      </c>
      <c r="AA24" s="966">
        <v>2.7</v>
      </c>
      <c r="AB24" s="588">
        <f t="shared" ref="AB24:AB32" si="8">AB23+AA24</f>
        <v>2.7</v>
      </c>
      <c r="AC24" s="588">
        <f>SUM('Catch '!V8:V14)</f>
        <v>0</v>
      </c>
      <c r="AD24" s="963">
        <f t="shared" ref="AD24:AD32" si="9">AD23+AC24</f>
        <v>0</v>
      </c>
      <c r="AF24" s="855">
        <v>23</v>
      </c>
      <c r="AG24" s="966">
        <v>35.700000000000003</v>
      </c>
      <c r="AH24" s="588">
        <f t="shared" ref="AH24:AH32" si="10">AH23+AG24</f>
        <v>104.50000000000001</v>
      </c>
      <c r="AI24" s="588">
        <f>SUM('Catch '!J8:L14)</f>
        <v>34.281586059388182</v>
      </c>
      <c r="AJ24" s="963">
        <f t="shared" ref="AJ24:AJ32" si="11">AJ23+AI24</f>
        <v>55.564228432470379</v>
      </c>
    </row>
    <row r="25" spans="1:36" x14ac:dyDescent="0.25">
      <c r="A25" s="780">
        <v>2005</v>
      </c>
      <c r="B25" s="801">
        <v>2925.1</v>
      </c>
      <c r="C25" s="801">
        <v>483.7</v>
      </c>
      <c r="D25" s="801">
        <v>1356.6</v>
      </c>
      <c r="E25" s="801">
        <v>380.4</v>
      </c>
      <c r="F25" s="801">
        <v>4281.7</v>
      </c>
      <c r="G25" s="801">
        <v>864.1</v>
      </c>
      <c r="H25" s="802">
        <v>5145.8</v>
      </c>
      <c r="J25" s="780">
        <v>2005</v>
      </c>
      <c r="K25" s="801">
        <v>6814</v>
      </c>
      <c r="L25" s="801">
        <v>3611.6</v>
      </c>
      <c r="M25" s="801">
        <v>2053</v>
      </c>
      <c r="N25" s="801">
        <v>3397.6</v>
      </c>
      <c r="O25" s="801">
        <v>8867</v>
      </c>
      <c r="P25" s="801">
        <v>7009.2</v>
      </c>
      <c r="Q25" s="802">
        <v>15876.2</v>
      </c>
      <c r="S25" s="586" t="s">
        <v>305</v>
      </c>
      <c r="T25" s="855">
        <v>24</v>
      </c>
      <c r="U25" s="966">
        <v>55.5</v>
      </c>
      <c r="V25" s="588">
        <f t="shared" si="6"/>
        <v>85.7</v>
      </c>
      <c r="W25" s="588">
        <f>SUM('Catch '!T15:T21)</f>
        <v>19.856554622752636</v>
      </c>
      <c r="X25" s="963">
        <f t="shared" si="7"/>
        <v>36.451356264900767</v>
      </c>
      <c r="Z25" s="855">
        <v>24</v>
      </c>
      <c r="AA25" s="966">
        <v>0</v>
      </c>
      <c r="AB25" s="588">
        <f t="shared" si="8"/>
        <v>2.7</v>
      </c>
      <c r="AC25" s="588">
        <f>SUM('Catch '!V15:V21)</f>
        <v>4.1044162653190428</v>
      </c>
      <c r="AD25" s="963">
        <f t="shared" si="9"/>
        <v>4.1044162653190428</v>
      </c>
      <c r="AF25" s="855">
        <v>24</v>
      </c>
      <c r="AG25" s="966">
        <v>13.5</v>
      </c>
      <c r="AH25" s="588">
        <f t="shared" si="10"/>
        <v>118.00000000000001</v>
      </c>
      <c r="AI25" s="588">
        <f>SUM('Catch '!J15:L21)</f>
        <v>4.067309578569585</v>
      </c>
      <c r="AJ25" s="963">
        <f t="shared" si="11"/>
        <v>59.631538011039964</v>
      </c>
    </row>
    <row r="26" spans="1:36" x14ac:dyDescent="0.25">
      <c r="A26" s="780">
        <v>2006</v>
      </c>
      <c r="B26" s="801">
        <v>4417.6000000000004</v>
      </c>
      <c r="C26" s="801">
        <v>405.8</v>
      </c>
      <c r="D26" s="801">
        <v>1727.6</v>
      </c>
      <c r="E26" s="801">
        <v>289.3</v>
      </c>
      <c r="F26" s="801">
        <v>6145.2</v>
      </c>
      <c r="G26" s="801">
        <v>695.1</v>
      </c>
      <c r="H26" s="802">
        <v>6840.3</v>
      </c>
      <c r="J26" s="780">
        <v>2006</v>
      </c>
      <c r="K26" s="801">
        <v>11471.5</v>
      </c>
      <c r="L26" s="801">
        <v>5100.6000000000004</v>
      </c>
      <c r="M26" s="801">
        <v>4823.7</v>
      </c>
      <c r="N26" s="801">
        <v>3268.5</v>
      </c>
      <c r="O26" s="801">
        <v>16295.2</v>
      </c>
      <c r="P26" s="801">
        <v>8369.1</v>
      </c>
      <c r="Q26" s="802">
        <v>24664.3</v>
      </c>
      <c r="S26" s="586" t="s">
        <v>305</v>
      </c>
      <c r="T26" s="855">
        <v>25</v>
      </c>
      <c r="U26" s="966">
        <v>98.8</v>
      </c>
      <c r="V26" s="588">
        <f t="shared" si="6"/>
        <v>184.5</v>
      </c>
      <c r="W26" s="588">
        <f>SUM('Catch '!T22:T28)</f>
        <v>46.095600523146402</v>
      </c>
      <c r="X26" s="963">
        <f t="shared" si="7"/>
        <v>82.546956788047169</v>
      </c>
      <c r="Z26" s="855">
        <v>25</v>
      </c>
      <c r="AA26" s="966">
        <v>24.9</v>
      </c>
      <c r="AB26" s="588">
        <f t="shared" si="8"/>
        <v>27.599999999999998</v>
      </c>
      <c r="AC26" s="588">
        <f>SUM('Catch '!V22:V28)</f>
        <v>1.6728335495489177</v>
      </c>
      <c r="AD26" s="963">
        <f t="shared" si="9"/>
        <v>5.777249814867961</v>
      </c>
      <c r="AF26" s="855">
        <v>25</v>
      </c>
      <c r="AG26" s="966">
        <v>21.5</v>
      </c>
      <c r="AH26" s="588">
        <f t="shared" si="10"/>
        <v>139.5</v>
      </c>
      <c r="AI26" s="588">
        <f>SUM('Catch '!J22:L28)</f>
        <v>38.474091978544145</v>
      </c>
      <c r="AJ26" s="963">
        <f t="shared" si="11"/>
        <v>98.105629989584116</v>
      </c>
    </row>
    <row r="27" spans="1:36" x14ac:dyDescent="0.25">
      <c r="A27" s="780">
        <v>2007</v>
      </c>
      <c r="B27" s="801">
        <v>3711.7</v>
      </c>
      <c r="C27" s="801">
        <v>477</v>
      </c>
      <c r="D27" s="801">
        <v>1926.3</v>
      </c>
      <c r="E27" s="801">
        <v>165.9</v>
      </c>
      <c r="F27" s="801">
        <v>5638.1</v>
      </c>
      <c r="G27" s="801">
        <v>642.9</v>
      </c>
      <c r="H27" s="802">
        <v>6280.9</v>
      </c>
      <c r="J27" s="780">
        <v>2007</v>
      </c>
      <c r="K27" s="801">
        <v>12536.1</v>
      </c>
      <c r="L27" s="801">
        <v>6658.2</v>
      </c>
      <c r="M27" s="801">
        <v>10234.1</v>
      </c>
      <c r="N27" s="801">
        <v>3789.2</v>
      </c>
      <c r="O27" s="801">
        <v>22770.2</v>
      </c>
      <c r="P27" s="801">
        <v>10447.4</v>
      </c>
      <c r="Q27" s="802">
        <v>33217.599999999999</v>
      </c>
      <c r="S27" s="586" t="s">
        <v>305</v>
      </c>
      <c r="T27" s="855">
        <v>26</v>
      </c>
      <c r="U27" s="966">
        <v>29</v>
      </c>
      <c r="V27" s="588">
        <f t="shared" si="6"/>
        <v>213.5</v>
      </c>
      <c r="W27" s="588">
        <f>SUM('Catch '!T29:T32)</f>
        <v>8.3051334524820444</v>
      </c>
      <c r="X27" s="963">
        <f t="shared" si="7"/>
        <v>90.852090240529208</v>
      </c>
      <c r="Z27" s="855">
        <v>26</v>
      </c>
      <c r="AA27" s="966">
        <v>29.6</v>
      </c>
      <c r="AB27" s="588">
        <f t="shared" si="8"/>
        <v>57.2</v>
      </c>
      <c r="AC27" s="588">
        <f>SUM('Catch '!V29:V32)</f>
        <v>0</v>
      </c>
      <c r="AD27" s="963">
        <f t="shared" si="9"/>
        <v>5.777249814867961</v>
      </c>
      <c r="AF27" s="855">
        <v>26</v>
      </c>
      <c r="AG27" s="966">
        <v>4.2</v>
      </c>
      <c r="AH27" s="588">
        <f t="shared" si="10"/>
        <v>143.69999999999999</v>
      </c>
      <c r="AI27" s="588">
        <f>SUM('Catch '!J29:L32)</f>
        <v>15.542290349554483</v>
      </c>
      <c r="AJ27" s="963">
        <f t="shared" si="11"/>
        <v>113.64792033913859</v>
      </c>
    </row>
    <row r="28" spans="1:36" x14ac:dyDescent="0.25">
      <c r="A28" s="780">
        <v>2008</v>
      </c>
      <c r="B28" s="801">
        <v>3990.7</v>
      </c>
      <c r="C28" s="801">
        <v>426.8</v>
      </c>
      <c r="D28" s="801">
        <v>2617.9</v>
      </c>
      <c r="E28" s="801">
        <v>293.7</v>
      </c>
      <c r="F28" s="801">
        <v>6608.6</v>
      </c>
      <c r="G28" s="801">
        <v>720.5</v>
      </c>
      <c r="H28" s="802">
        <v>7329.1</v>
      </c>
      <c r="J28" s="780">
        <v>2008</v>
      </c>
      <c r="K28" s="801">
        <v>13636.2</v>
      </c>
      <c r="L28" s="801">
        <v>5305.3</v>
      </c>
      <c r="M28" s="801">
        <v>12631.5</v>
      </c>
      <c r="N28" s="801">
        <v>4608.1000000000004</v>
      </c>
      <c r="O28" s="801">
        <v>26267.7</v>
      </c>
      <c r="P28" s="801">
        <v>9913.4</v>
      </c>
      <c r="Q28" s="802">
        <v>36181.1</v>
      </c>
      <c r="S28" s="586" t="s">
        <v>306</v>
      </c>
      <c r="T28" s="855">
        <v>27</v>
      </c>
      <c r="U28" s="966">
        <v>29.2</v>
      </c>
      <c r="V28" s="588">
        <f t="shared" si="6"/>
        <v>242.7</v>
      </c>
      <c r="W28" s="588"/>
      <c r="X28" s="963">
        <f t="shared" si="7"/>
        <v>90.852090240529208</v>
      </c>
      <c r="Z28" s="855">
        <v>27</v>
      </c>
      <c r="AA28" s="966">
        <v>80</v>
      </c>
      <c r="AB28" s="588">
        <f t="shared" si="8"/>
        <v>137.19999999999999</v>
      </c>
      <c r="AC28" s="588"/>
      <c r="AD28" s="963">
        <f t="shared" si="9"/>
        <v>5.777249814867961</v>
      </c>
      <c r="AF28" s="855">
        <v>27</v>
      </c>
      <c r="AG28" s="966">
        <v>7.5</v>
      </c>
      <c r="AH28" s="588">
        <f t="shared" si="10"/>
        <v>151.19999999999999</v>
      </c>
      <c r="AI28" s="588"/>
      <c r="AJ28" s="963">
        <f t="shared" si="11"/>
        <v>113.64792033913859</v>
      </c>
    </row>
    <row r="29" spans="1:36" x14ac:dyDescent="0.25">
      <c r="A29" s="780">
        <v>2010</v>
      </c>
      <c r="B29" s="785"/>
      <c r="C29" s="785"/>
      <c r="D29" s="785"/>
      <c r="E29" s="785"/>
      <c r="F29" s="785">
        <v>7141.56</v>
      </c>
      <c r="G29" s="785">
        <v>272.74</v>
      </c>
      <c r="H29" s="511">
        <v>7414.74</v>
      </c>
      <c r="J29" s="780">
        <v>2010</v>
      </c>
      <c r="K29" s="298"/>
      <c r="L29" s="298"/>
      <c r="M29" s="298"/>
      <c r="N29" s="298"/>
      <c r="O29" s="298"/>
      <c r="P29" s="298"/>
      <c r="Q29" s="845"/>
      <c r="S29" s="586" t="s">
        <v>190</v>
      </c>
      <c r="T29" s="855">
        <v>28</v>
      </c>
      <c r="U29" s="966">
        <v>4.5</v>
      </c>
      <c r="V29" s="588">
        <f t="shared" si="6"/>
        <v>247.2</v>
      </c>
      <c r="W29" s="588"/>
      <c r="X29" s="963">
        <f t="shared" si="7"/>
        <v>90.852090240529208</v>
      </c>
      <c r="Z29" s="855">
        <v>28</v>
      </c>
      <c r="AA29" s="966">
        <v>57.6</v>
      </c>
      <c r="AB29" s="588">
        <f t="shared" si="8"/>
        <v>194.79999999999998</v>
      </c>
      <c r="AC29" s="588"/>
      <c r="AD29" s="963">
        <f t="shared" si="9"/>
        <v>5.777249814867961</v>
      </c>
      <c r="AF29" s="855">
        <v>28</v>
      </c>
      <c r="AG29" s="966">
        <v>9.1999999999999993</v>
      </c>
      <c r="AH29" s="588">
        <f t="shared" si="10"/>
        <v>160.39999999999998</v>
      </c>
      <c r="AI29" s="588"/>
      <c r="AJ29" s="963">
        <f t="shared" si="11"/>
        <v>113.64792033913859</v>
      </c>
    </row>
    <row r="30" spans="1:36" x14ac:dyDescent="0.25">
      <c r="A30" s="780">
        <v>2011</v>
      </c>
      <c r="B30" s="785"/>
      <c r="C30" s="785"/>
      <c r="D30" s="785"/>
      <c r="E30" s="785"/>
      <c r="F30" s="785">
        <v>9350</v>
      </c>
      <c r="G30" s="785">
        <v>403</v>
      </c>
      <c r="H30" s="511">
        <v>9753</v>
      </c>
      <c r="J30" s="780">
        <v>2011</v>
      </c>
      <c r="K30" s="298"/>
      <c r="L30" s="298"/>
      <c r="M30" s="298"/>
      <c r="N30" s="298"/>
      <c r="O30" s="298"/>
      <c r="P30" s="298"/>
      <c r="Q30" s="845"/>
      <c r="S30" s="586" t="s">
        <v>190</v>
      </c>
      <c r="T30" s="855">
        <v>29</v>
      </c>
      <c r="U30" s="966">
        <v>0</v>
      </c>
      <c r="V30" s="588">
        <f t="shared" si="6"/>
        <v>247.2</v>
      </c>
      <c r="W30" s="588"/>
      <c r="X30" s="963">
        <f t="shared" si="7"/>
        <v>90.852090240529208</v>
      </c>
      <c r="Z30" s="855">
        <v>29</v>
      </c>
      <c r="AA30" s="966">
        <v>15.2</v>
      </c>
      <c r="AB30" s="588">
        <f t="shared" si="8"/>
        <v>209.99999999999997</v>
      </c>
      <c r="AC30" s="588"/>
      <c r="AD30" s="963">
        <f t="shared" si="9"/>
        <v>5.777249814867961</v>
      </c>
      <c r="AF30" s="855">
        <v>29</v>
      </c>
      <c r="AG30" s="966">
        <v>10.7</v>
      </c>
      <c r="AH30" s="588">
        <f t="shared" si="10"/>
        <v>171.09999999999997</v>
      </c>
      <c r="AI30" s="588"/>
      <c r="AJ30" s="963">
        <f t="shared" si="11"/>
        <v>113.64792033913859</v>
      </c>
    </row>
    <row r="31" spans="1:36" x14ac:dyDescent="0.25">
      <c r="A31" s="780">
        <v>2012</v>
      </c>
      <c r="B31" s="785"/>
      <c r="C31" s="785"/>
      <c r="D31" s="785"/>
      <c r="E31" s="785"/>
      <c r="F31" s="785">
        <v>1643.5</v>
      </c>
      <c r="G31" s="785">
        <v>828.5</v>
      </c>
      <c r="H31" s="511">
        <f>F31+G31</f>
        <v>2472</v>
      </c>
      <c r="J31" s="780">
        <v>2012</v>
      </c>
      <c r="K31" s="298"/>
      <c r="L31" s="298"/>
      <c r="M31" s="298"/>
      <c r="N31" s="298"/>
      <c r="O31" s="298"/>
      <c r="P31" s="298"/>
      <c r="Q31" s="845"/>
      <c r="S31" s="586" t="s">
        <v>190</v>
      </c>
      <c r="T31" s="855">
        <v>30</v>
      </c>
      <c r="U31" s="966">
        <v>0</v>
      </c>
      <c r="V31" s="588">
        <f t="shared" si="6"/>
        <v>247.2</v>
      </c>
      <c r="W31" s="588"/>
      <c r="X31" s="963">
        <f t="shared" si="7"/>
        <v>90.852090240529208</v>
      </c>
      <c r="Z31" s="855">
        <v>30</v>
      </c>
      <c r="AA31" s="966">
        <v>0</v>
      </c>
      <c r="AB31" s="588">
        <f t="shared" si="8"/>
        <v>209.99999999999997</v>
      </c>
      <c r="AC31" s="588"/>
      <c r="AD31" s="963">
        <f t="shared" si="9"/>
        <v>5.777249814867961</v>
      </c>
      <c r="AF31" s="855">
        <v>30</v>
      </c>
      <c r="AG31" s="966">
        <v>7.1</v>
      </c>
      <c r="AH31" s="588">
        <f t="shared" si="10"/>
        <v>178.19999999999996</v>
      </c>
      <c r="AI31" s="588"/>
      <c r="AJ31" s="963">
        <f t="shared" si="11"/>
        <v>113.64792033913859</v>
      </c>
    </row>
    <row r="32" spans="1:36" ht="15.75" thickBot="1" x14ac:dyDescent="0.3">
      <c r="A32" s="780">
        <v>2020</v>
      </c>
      <c r="B32" s="785">
        <v>4619.8</v>
      </c>
      <c r="C32" s="785">
        <v>737.9</v>
      </c>
      <c r="D32" s="785">
        <v>855.6</v>
      </c>
      <c r="E32" s="785">
        <v>271.2</v>
      </c>
      <c r="F32" s="785">
        <f>B32+D32</f>
        <v>5475.4000000000005</v>
      </c>
      <c r="G32" s="785">
        <f>C32+E32</f>
        <v>1009.0999999999999</v>
      </c>
      <c r="H32" s="511">
        <f>F32+G32</f>
        <v>6484.5</v>
      </c>
      <c r="J32" s="780">
        <v>2020</v>
      </c>
      <c r="K32" s="849">
        <v>24110</v>
      </c>
      <c r="L32" s="849">
        <v>10843</v>
      </c>
      <c r="M32" s="849">
        <v>11669</v>
      </c>
      <c r="N32" s="849">
        <v>9377</v>
      </c>
      <c r="O32" s="849">
        <f>M32+K32</f>
        <v>35779</v>
      </c>
      <c r="P32" s="849">
        <f>L32+N32</f>
        <v>20220</v>
      </c>
      <c r="Q32" s="850">
        <f>O32+P32</f>
        <v>55999</v>
      </c>
      <c r="S32" s="586" t="s">
        <v>190</v>
      </c>
      <c r="T32" s="962">
        <v>31</v>
      </c>
      <c r="U32" s="967">
        <v>0</v>
      </c>
      <c r="V32" s="809">
        <f t="shared" si="6"/>
        <v>247.2</v>
      </c>
      <c r="W32" s="809"/>
      <c r="X32" s="964">
        <f t="shared" si="7"/>
        <v>90.852090240529208</v>
      </c>
      <c r="Z32" s="778">
        <v>31</v>
      </c>
      <c r="AA32" s="967">
        <v>0</v>
      </c>
      <c r="AB32" s="809">
        <f t="shared" si="8"/>
        <v>209.99999999999997</v>
      </c>
      <c r="AC32" s="809"/>
      <c r="AD32" s="964">
        <f t="shared" si="9"/>
        <v>5.777249814867961</v>
      </c>
      <c r="AF32" s="778">
        <v>31</v>
      </c>
      <c r="AG32" s="967">
        <v>7.1</v>
      </c>
      <c r="AH32" s="809">
        <f t="shared" si="10"/>
        <v>185.29999999999995</v>
      </c>
      <c r="AI32" s="809"/>
      <c r="AJ32" s="964">
        <f t="shared" si="11"/>
        <v>113.64792033913859</v>
      </c>
    </row>
    <row r="33" spans="1:18" x14ac:dyDescent="0.25">
      <c r="A33" s="780">
        <v>2021</v>
      </c>
      <c r="B33" s="785">
        <f>SUM('Catch '!E93:E125)</f>
        <v>2746.65</v>
      </c>
      <c r="C33" s="785">
        <f>SUM('Catch '!E176:E208)</f>
        <v>480.15</v>
      </c>
      <c r="D33" s="785">
        <f>SUM('Catch '!E126:E156)</f>
        <v>0</v>
      </c>
      <c r="E33" s="785">
        <f>SUM('Catch '!D209:D239)</f>
        <v>0</v>
      </c>
      <c r="F33" s="785">
        <f>B33+D33</f>
        <v>2746.65</v>
      </c>
      <c r="G33" s="785">
        <f>C33+E33</f>
        <v>480.15</v>
      </c>
      <c r="H33" s="511">
        <f>F33+G33</f>
        <v>3226.8</v>
      </c>
      <c r="J33" s="780">
        <v>2021</v>
      </c>
      <c r="K33" s="849" t="e">
        <f>SUM(Effort!R8:R40)</f>
        <v>#DIV/0!</v>
      </c>
      <c r="L33" s="849" t="e">
        <f>SUM(Effort!T8:T40)</f>
        <v>#DIV/0!</v>
      </c>
      <c r="M33" s="849" t="e">
        <f>SUM(Effort!R41:R71)</f>
        <v>#DIV/0!</v>
      </c>
      <c r="N33" s="849" t="e">
        <f>SUM(Effort!T41:T71)</f>
        <v>#DIV/0!</v>
      </c>
      <c r="O33" s="849" t="e">
        <f>K33+M33</f>
        <v>#DIV/0!</v>
      </c>
      <c r="P33" s="849" t="e">
        <f>L33+N33</f>
        <v>#DIV/0!</v>
      </c>
      <c r="Q33" s="861" t="e">
        <f>O33+P33</f>
        <v>#DIV/0!</v>
      </c>
    </row>
    <row r="34" spans="1:18" ht="15.75" thickBot="1" x14ac:dyDescent="0.3">
      <c r="A34" s="782"/>
      <c r="B34" s="783"/>
      <c r="C34" s="783"/>
      <c r="D34" s="783"/>
      <c r="E34" s="783"/>
      <c r="F34" s="783"/>
      <c r="G34" s="783"/>
      <c r="H34" s="784"/>
      <c r="J34" s="846"/>
      <c r="K34" s="847"/>
      <c r="L34" s="847"/>
      <c r="M34" s="847"/>
      <c r="N34" s="847"/>
      <c r="O34" s="847"/>
      <c r="P34" s="847"/>
      <c r="Q34" s="848"/>
      <c r="R34" s="298"/>
    </row>
    <row r="35" spans="1:18" x14ac:dyDescent="0.25">
      <c r="J35" s="298"/>
      <c r="K35" s="298"/>
      <c r="L35" s="298"/>
      <c r="M35" s="298"/>
      <c r="N35" s="298"/>
      <c r="O35" s="298"/>
      <c r="P35" s="298"/>
      <c r="Q35" s="298"/>
      <c r="R35" s="298"/>
    </row>
    <row r="36" spans="1:18" x14ac:dyDescent="0.25">
      <c r="J36" s="298"/>
      <c r="K36" s="298"/>
      <c r="L36" s="298"/>
      <c r="M36" s="298"/>
      <c r="N36" s="298"/>
      <c r="O36" s="298"/>
      <c r="P36" s="298"/>
      <c r="Q36" s="298"/>
      <c r="R36" s="298"/>
    </row>
    <row r="37" spans="1:18" ht="15.75" thickBot="1" x14ac:dyDescent="0.3">
      <c r="A37" s="786" t="s">
        <v>288</v>
      </c>
      <c r="J37" s="786" t="s">
        <v>290</v>
      </c>
      <c r="K37" s="813"/>
      <c r="L37" s="813"/>
      <c r="M37" s="813"/>
      <c r="N37" s="813"/>
      <c r="O37" s="813"/>
      <c r="P37" s="813"/>
      <c r="Q37" s="813"/>
    </row>
    <row r="38" spans="1:18" x14ac:dyDescent="0.25">
      <c r="A38" s="787"/>
      <c r="B38" s="995" t="s">
        <v>280</v>
      </c>
      <c r="C38" s="999"/>
      <c r="D38" s="995" t="s">
        <v>281</v>
      </c>
      <c r="E38" s="999"/>
      <c r="F38" s="995" t="s">
        <v>282</v>
      </c>
      <c r="G38" s="998"/>
      <c r="H38" s="999"/>
      <c r="J38" s="787"/>
      <c r="K38" s="992" t="s">
        <v>280</v>
      </c>
      <c r="L38" s="993"/>
      <c r="M38" s="992" t="s">
        <v>281</v>
      </c>
      <c r="N38" s="993"/>
      <c r="O38" s="992" t="s">
        <v>282</v>
      </c>
      <c r="P38" s="994"/>
      <c r="Q38" s="993"/>
    </row>
    <row r="39" spans="1:18" ht="15.75" thickBot="1" x14ac:dyDescent="0.3">
      <c r="A39" s="788" t="s">
        <v>283</v>
      </c>
      <c r="B39" s="789" t="s">
        <v>284</v>
      </c>
      <c r="C39" s="798" t="s">
        <v>285</v>
      </c>
      <c r="D39" s="789" t="s">
        <v>284</v>
      </c>
      <c r="E39" s="791" t="s">
        <v>285</v>
      </c>
      <c r="F39" s="798" t="s">
        <v>284</v>
      </c>
      <c r="G39" s="798" t="s">
        <v>285</v>
      </c>
      <c r="H39" s="791" t="s">
        <v>286</v>
      </c>
      <c r="J39" s="788" t="s">
        <v>283</v>
      </c>
      <c r="K39" s="833" t="s">
        <v>284</v>
      </c>
      <c r="L39" s="834" t="s">
        <v>285</v>
      </c>
      <c r="M39" s="833" t="s">
        <v>284</v>
      </c>
      <c r="N39" s="835" t="s">
        <v>285</v>
      </c>
      <c r="O39" s="834" t="s">
        <v>284</v>
      </c>
      <c r="P39" s="834" t="s">
        <v>285</v>
      </c>
      <c r="Q39" s="835" t="s">
        <v>286</v>
      </c>
    </row>
    <row r="40" spans="1:18" x14ac:dyDescent="0.25">
      <c r="A40" s="792">
        <v>2003</v>
      </c>
      <c r="B40" s="807">
        <v>23</v>
      </c>
      <c r="C40" s="807">
        <v>2</v>
      </c>
      <c r="D40" s="807">
        <v>3</v>
      </c>
      <c r="E40" s="807">
        <v>1</v>
      </c>
      <c r="F40" s="807">
        <v>26</v>
      </c>
      <c r="G40" s="807">
        <v>3</v>
      </c>
      <c r="H40" s="777">
        <v>29</v>
      </c>
      <c r="J40" s="792">
        <v>2003</v>
      </c>
      <c r="K40" s="987">
        <v>73</v>
      </c>
      <c r="L40" s="987">
        <v>77</v>
      </c>
      <c r="M40" s="987">
        <v>7</v>
      </c>
      <c r="N40" s="987">
        <v>20</v>
      </c>
      <c r="O40" s="987">
        <v>80</v>
      </c>
      <c r="P40" s="987">
        <v>97</v>
      </c>
      <c r="Q40" s="986">
        <v>177</v>
      </c>
    </row>
    <row r="41" spans="1:18" x14ac:dyDescent="0.25">
      <c r="A41" s="780">
        <v>2004</v>
      </c>
      <c r="B41" s="785">
        <v>22</v>
      </c>
      <c r="C41" s="785">
        <v>2</v>
      </c>
      <c r="D41" s="785">
        <v>8</v>
      </c>
      <c r="E41" s="785">
        <v>1</v>
      </c>
      <c r="F41" s="785">
        <v>30</v>
      </c>
      <c r="G41" s="785">
        <v>3</v>
      </c>
      <c r="H41" s="511">
        <v>33</v>
      </c>
      <c r="J41" s="780">
        <v>2004</v>
      </c>
      <c r="K41" s="588">
        <v>34</v>
      </c>
      <c r="L41" s="588">
        <v>117</v>
      </c>
      <c r="M41" s="588">
        <v>23</v>
      </c>
      <c r="N41" s="588">
        <v>15</v>
      </c>
      <c r="O41" s="588">
        <v>57</v>
      </c>
      <c r="P41" s="588">
        <v>132</v>
      </c>
      <c r="Q41" s="808">
        <v>189</v>
      </c>
    </row>
    <row r="42" spans="1:18" x14ac:dyDescent="0.25">
      <c r="A42" s="780">
        <v>2005</v>
      </c>
      <c r="B42" s="588">
        <v>16</v>
      </c>
      <c r="C42" s="588">
        <v>0</v>
      </c>
      <c r="D42" s="588">
        <v>5</v>
      </c>
      <c r="E42" s="588">
        <v>2</v>
      </c>
      <c r="F42" s="588">
        <v>21</v>
      </c>
      <c r="G42" s="588">
        <v>2</v>
      </c>
      <c r="H42" s="808">
        <v>23</v>
      </c>
      <c r="J42" s="780">
        <v>2005</v>
      </c>
      <c r="K42" s="588">
        <v>49</v>
      </c>
      <c r="L42" s="588">
        <v>0</v>
      </c>
      <c r="M42" s="588">
        <v>6</v>
      </c>
      <c r="N42" s="588">
        <v>21</v>
      </c>
      <c r="O42" s="588">
        <v>55</v>
      </c>
      <c r="P42" s="588">
        <v>21</v>
      </c>
      <c r="Q42" s="808">
        <v>76</v>
      </c>
    </row>
    <row r="43" spans="1:18" x14ac:dyDescent="0.25">
      <c r="A43" s="780">
        <v>2006</v>
      </c>
      <c r="B43" s="588">
        <v>22</v>
      </c>
      <c r="C43" s="588">
        <v>0</v>
      </c>
      <c r="D43" s="588">
        <v>7</v>
      </c>
      <c r="E43" s="588">
        <v>7</v>
      </c>
      <c r="F43" s="588">
        <v>29</v>
      </c>
      <c r="G43" s="588">
        <v>7</v>
      </c>
      <c r="H43" s="808">
        <v>36</v>
      </c>
      <c r="J43" s="780">
        <v>2006</v>
      </c>
      <c r="K43" s="588">
        <v>50</v>
      </c>
      <c r="L43" s="588">
        <v>0</v>
      </c>
      <c r="M43" s="588">
        <v>28</v>
      </c>
      <c r="N43" s="588">
        <v>0</v>
      </c>
      <c r="O43" s="588">
        <v>78</v>
      </c>
      <c r="P43" s="588">
        <v>0</v>
      </c>
      <c r="Q43" s="808">
        <v>78</v>
      </c>
    </row>
    <row r="44" spans="1:18" x14ac:dyDescent="0.25">
      <c r="A44" s="780">
        <v>2007</v>
      </c>
      <c r="B44" s="588">
        <v>106</v>
      </c>
      <c r="C44" s="588">
        <v>2</v>
      </c>
      <c r="D44" s="588">
        <v>63</v>
      </c>
      <c r="E44" s="588">
        <v>1</v>
      </c>
      <c r="F44" s="588">
        <v>169</v>
      </c>
      <c r="G44" s="588">
        <v>3</v>
      </c>
      <c r="H44" s="808">
        <v>172</v>
      </c>
      <c r="J44" s="780">
        <v>2007</v>
      </c>
      <c r="K44" s="588">
        <v>283</v>
      </c>
      <c r="L44" s="588">
        <v>29</v>
      </c>
      <c r="M44" s="588">
        <v>314</v>
      </c>
      <c r="N44" s="588">
        <v>11</v>
      </c>
      <c r="O44" s="588">
        <v>597</v>
      </c>
      <c r="P44" s="588">
        <v>40</v>
      </c>
      <c r="Q44" s="808">
        <v>637</v>
      </c>
    </row>
    <row r="45" spans="1:18" x14ac:dyDescent="0.25">
      <c r="A45" s="780">
        <v>2008</v>
      </c>
      <c r="B45" s="588">
        <v>42</v>
      </c>
      <c r="C45" s="588">
        <v>6</v>
      </c>
      <c r="D45" s="588">
        <v>39</v>
      </c>
      <c r="E45" s="588">
        <v>2</v>
      </c>
      <c r="F45" s="588">
        <v>81</v>
      </c>
      <c r="G45" s="588">
        <v>8</v>
      </c>
      <c r="H45" s="808">
        <v>89</v>
      </c>
      <c r="J45" s="780">
        <v>2008</v>
      </c>
      <c r="K45" s="588">
        <v>150</v>
      </c>
      <c r="L45" s="588">
        <v>173</v>
      </c>
      <c r="M45" s="588">
        <v>212</v>
      </c>
      <c r="N45" s="588">
        <v>37</v>
      </c>
      <c r="O45" s="588">
        <v>362</v>
      </c>
      <c r="P45" s="588">
        <v>210</v>
      </c>
      <c r="Q45" s="808">
        <v>572</v>
      </c>
    </row>
    <row r="46" spans="1:18" x14ac:dyDescent="0.25">
      <c r="A46" s="780">
        <v>2010</v>
      </c>
      <c r="B46" s="588"/>
      <c r="C46" s="588"/>
      <c r="D46" s="588"/>
      <c r="E46" s="588"/>
      <c r="F46" s="588">
        <v>70</v>
      </c>
      <c r="G46" s="588">
        <v>0</v>
      </c>
      <c r="H46" s="808">
        <v>70</v>
      </c>
      <c r="J46" s="780">
        <v>2010</v>
      </c>
      <c r="K46" s="588"/>
      <c r="L46" s="588"/>
      <c r="M46" s="588"/>
      <c r="N46" s="588"/>
      <c r="O46" s="588">
        <v>243</v>
      </c>
      <c r="P46" s="588">
        <v>0</v>
      </c>
      <c r="Q46" s="808">
        <v>243</v>
      </c>
    </row>
    <row r="47" spans="1:18" x14ac:dyDescent="0.25">
      <c r="A47" s="780">
        <v>2011</v>
      </c>
      <c r="B47" s="588"/>
      <c r="C47" s="588"/>
      <c r="D47" s="588"/>
      <c r="E47" s="588"/>
      <c r="F47" s="588">
        <v>151</v>
      </c>
      <c r="G47" s="588">
        <v>2</v>
      </c>
      <c r="H47" s="808">
        <v>153</v>
      </c>
      <c r="J47" s="780">
        <v>2011</v>
      </c>
      <c r="K47" s="588"/>
      <c r="L47" s="588"/>
      <c r="M47" s="588"/>
      <c r="N47" s="588"/>
      <c r="O47" s="588">
        <v>667</v>
      </c>
      <c r="P47" s="588">
        <v>96.4</v>
      </c>
      <c r="Q47" s="808">
        <v>763</v>
      </c>
    </row>
    <row r="48" spans="1:18" x14ac:dyDescent="0.25">
      <c r="A48" s="780">
        <v>2012</v>
      </c>
      <c r="B48" s="588"/>
      <c r="C48" s="588"/>
      <c r="D48" s="588">
        <v>75</v>
      </c>
      <c r="E48" s="588">
        <v>13</v>
      </c>
      <c r="F48" s="588">
        <v>75</v>
      </c>
      <c r="G48" s="588">
        <v>13</v>
      </c>
      <c r="H48" s="808">
        <f>F48+G48</f>
        <v>88</v>
      </c>
      <c r="J48" s="780">
        <v>2012</v>
      </c>
      <c r="K48" s="588"/>
      <c r="L48" s="588"/>
      <c r="M48" s="588"/>
      <c r="N48" s="588"/>
      <c r="O48" s="588"/>
      <c r="P48" s="588"/>
      <c r="Q48" s="808">
        <v>526.70000000000005</v>
      </c>
    </row>
    <row r="49" spans="1:17" x14ac:dyDescent="0.25">
      <c r="A49" s="780">
        <v>2020</v>
      </c>
      <c r="B49" s="588">
        <v>61</v>
      </c>
      <c r="C49" s="588">
        <v>1</v>
      </c>
      <c r="D49" s="588">
        <v>9</v>
      </c>
      <c r="E49" s="588">
        <v>0</v>
      </c>
      <c r="F49" s="588">
        <f>B49+D49</f>
        <v>70</v>
      </c>
      <c r="G49" s="588">
        <f>C49+E49</f>
        <v>1</v>
      </c>
      <c r="H49" s="808">
        <f>F49+G49</f>
        <v>71</v>
      </c>
      <c r="J49" s="780">
        <v>2020</v>
      </c>
      <c r="K49" s="588">
        <v>378.3</v>
      </c>
      <c r="L49" s="588">
        <v>9.1999999999999993</v>
      </c>
      <c r="M49" s="588">
        <v>129.80000000000001</v>
      </c>
      <c r="N49" s="588">
        <v>0</v>
      </c>
      <c r="O49" s="588">
        <f>K49+M49</f>
        <v>508.1</v>
      </c>
      <c r="P49" s="588">
        <f>L49+N49</f>
        <v>9.1999999999999993</v>
      </c>
      <c r="Q49" s="808">
        <f>O49+P49</f>
        <v>517.30000000000007</v>
      </c>
    </row>
    <row r="50" spans="1:17" ht="15.75" thickBot="1" x14ac:dyDescent="0.3">
      <c r="A50" s="782">
        <v>2021</v>
      </c>
      <c r="B50" s="809">
        <f>SUM('Catch '!AF93:AF125)</f>
        <v>66</v>
      </c>
      <c r="C50" s="809">
        <f>SUM('Catch '!AF176:AF208)</f>
        <v>1</v>
      </c>
      <c r="D50" s="809">
        <f>SUM('Catch '!AF126:AF156)</f>
        <v>0</v>
      </c>
      <c r="E50" s="809">
        <f>SUM('Catch '!AF209:AF239)</f>
        <v>0</v>
      </c>
      <c r="F50" s="809">
        <f>B50+D50</f>
        <v>66</v>
      </c>
      <c r="G50" s="809">
        <f>C50+E50</f>
        <v>1</v>
      </c>
      <c r="H50" s="810">
        <f>F50+G50</f>
        <v>67</v>
      </c>
      <c r="J50" s="782">
        <v>2021</v>
      </c>
      <c r="K50" s="809" t="e">
        <f>SUM('Catch '!AH93:AH125)</f>
        <v>#DIV/0!</v>
      </c>
      <c r="L50" s="809" t="e">
        <f>SUM('Catch '!AH176:AH208)</f>
        <v>#DIV/0!</v>
      </c>
      <c r="M50" s="854" t="e">
        <f>SUM('Catch '!AH126:AH156)</f>
        <v>#DIV/0!</v>
      </c>
      <c r="N50" s="809" t="e">
        <f>SUM('Catch '!AH209:AH239)</f>
        <v>#DIV/0!</v>
      </c>
      <c r="O50" s="809" t="e">
        <f>K50+M50</f>
        <v>#DIV/0!</v>
      </c>
      <c r="P50" s="809" t="e">
        <f>L50+N50</f>
        <v>#DIV/0!</v>
      </c>
      <c r="Q50" s="810" t="e">
        <f>O50+P50</f>
        <v>#DIV/0!</v>
      </c>
    </row>
    <row r="51" spans="1:17" x14ac:dyDescent="0.25">
      <c r="A51" s="365"/>
      <c r="B51" s="781"/>
      <c r="C51" s="781"/>
      <c r="D51" s="781"/>
      <c r="E51" s="781"/>
      <c r="F51" s="781"/>
      <c r="G51" s="781"/>
      <c r="H51" s="797"/>
    </row>
    <row r="52" spans="1:17" ht="15.75" thickBot="1" x14ac:dyDescent="0.3">
      <c r="A52" s="786" t="s">
        <v>289</v>
      </c>
      <c r="J52" s="786" t="s">
        <v>291</v>
      </c>
      <c r="K52" s="813"/>
      <c r="L52" s="813"/>
      <c r="M52" s="813"/>
      <c r="N52" s="813"/>
      <c r="O52" s="813"/>
      <c r="P52" s="813"/>
      <c r="Q52" s="813"/>
    </row>
    <row r="53" spans="1:17" x14ac:dyDescent="0.25">
      <c r="A53" s="787"/>
      <c r="B53" s="995" t="s">
        <v>280</v>
      </c>
      <c r="C53" s="999"/>
      <c r="D53" s="995" t="s">
        <v>281</v>
      </c>
      <c r="E53" s="999"/>
      <c r="F53" s="995" t="s">
        <v>282</v>
      </c>
      <c r="G53" s="998"/>
      <c r="H53" s="999"/>
      <c r="J53" s="787"/>
      <c r="K53" s="992" t="s">
        <v>280</v>
      </c>
      <c r="L53" s="993"/>
      <c r="M53" s="992" t="s">
        <v>281</v>
      </c>
      <c r="N53" s="993"/>
      <c r="O53" s="992" t="s">
        <v>282</v>
      </c>
      <c r="P53" s="994"/>
      <c r="Q53" s="993"/>
    </row>
    <row r="54" spans="1:17" ht="15.75" thickBot="1" x14ac:dyDescent="0.3">
      <c r="A54" s="788" t="s">
        <v>283</v>
      </c>
      <c r="B54" s="789" t="s">
        <v>284</v>
      </c>
      <c r="C54" s="798" t="s">
        <v>285</v>
      </c>
      <c r="D54" s="789" t="s">
        <v>284</v>
      </c>
      <c r="E54" s="791" t="s">
        <v>285</v>
      </c>
      <c r="F54" s="798" t="s">
        <v>284</v>
      </c>
      <c r="G54" s="798" t="s">
        <v>285</v>
      </c>
      <c r="H54" s="791" t="s">
        <v>286</v>
      </c>
      <c r="J54" s="788" t="s">
        <v>283</v>
      </c>
      <c r="K54" s="833" t="s">
        <v>284</v>
      </c>
      <c r="L54" s="834" t="s">
        <v>285</v>
      </c>
      <c r="M54" s="833" t="s">
        <v>284</v>
      </c>
      <c r="N54" s="835" t="s">
        <v>285</v>
      </c>
      <c r="O54" s="834" t="s">
        <v>284</v>
      </c>
      <c r="P54" s="834" t="s">
        <v>285</v>
      </c>
      <c r="Q54" s="835" t="s">
        <v>286</v>
      </c>
    </row>
    <row r="55" spans="1:17" x14ac:dyDescent="0.25">
      <c r="A55" s="792">
        <v>2003</v>
      </c>
      <c r="B55" s="811">
        <v>15</v>
      </c>
      <c r="C55" s="811">
        <v>0</v>
      </c>
      <c r="D55" s="811">
        <v>5</v>
      </c>
      <c r="E55" s="811">
        <v>5</v>
      </c>
      <c r="F55" s="811">
        <v>20</v>
      </c>
      <c r="G55" s="811">
        <v>5</v>
      </c>
      <c r="H55" s="812">
        <v>25</v>
      </c>
      <c r="J55" s="792">
        <v>2003</v>
      </c>
      <c r="K55" s="811">
        <v>51</v>
      </c>
      <c r="L55" s="811">
        <v>0</v>
      </c>
      <c r="M55" s="811">
        <v>15</v>
      </c>
      <c r="N55" s="811">
        <v>104</v>
      </c>
      <c r="O55" s="811">
        <v>66</v>
      </c>
      <c r="P55" s="811">
        <v>104</v>
      </c>
      <c r="Q55" s="812">
        <v>170</v>
      </c>
    </row>
    <row r="56" spans="1:17" x14ac:dyDescent="0.25">
      <c r="A56" s="780">
        <v>2004</v>
      </c>
      <c r="B56" s="588">
        <v>13</v>
      </c>
      <c r="C56" s="588">
        <v>0</v>
      </c>
      <c r="D56" s="588">
        <v>6</v>
      </c>
      <c r="E56" s="588">
        <v>0</v>
      </c>
      <c r="F56" s="588">
        <v>19</v>
      </c>
      <c r="G56" s="588">
        <v>0</v>
      </c>
      <c r="H56" s="808">
        <v>19</v>
      </c>
      <c r="J56" s="780">
        <v>2004</v>
      </c>
      <c r="K56" s="588">
        <v>31</v>
      </c>
      <c r="L56" s="588">
        <v>0</v>
      </c>
      <c r="M56" s="588">
        <v>20</v>
      </c>
      <c r="N56" s="588">
        <v>0</v>
      </c>
      <c r="O56" s="588">
        <v>51</v>
      </c>
      <c r="P56" s="588">
        <v>0</v>
      </c>
      <c r="Q56" s="808">
        <v>51</v>
      </c>
    </row>
    <row r="57" spans="1:17" x14ac:dyDescent="0.25">
      <c r="A57" s="780">
        <v>2005</v>
      </c>
      <c r="B57" s="588">
        <v>10</v>
      </c>
      <c r="C57" s="588">
        <v>1</v>
      </c>
      <c r="D57" s="588">
        <v>3</v>
      </c>
      <c r="E57" s="588">
        <v>3</v>
      </c>
      <c r="F57" s="588">
        <v>13</v>
      </c>
      <c r="G57" s="588">
        <v>4</v>
      </c>
      <c r="H57" s="808">
        <v>17</v>
      </c>
      <c r="J57" s="780">
        <v>2005</v>
      </c>
      <c r="K57" s="588">
        <v>21</v>
      </c>
      <c r="L57" s="588">
        <v>6</v>
      </c>
      <c r="M57" s="588">
        <v>8</v>
      </c>
      <c r="N57" s="588">
        <v>31</v>
      </c>
      <c r="O57" s="588">
        <v>29</v>
      </c>
      <c r="P57" s="588">
        <v>37</v>
      </c>
      <c r="Q57" s="808">
        <v>66</v>
      </c>
    </row>
    <row r="58" spans="1:17" x14ac:dyDescent="0.25">
      <c r="A58" s="780">
        <v>2006</v>
      </c>
      <c r="B58" s="588">
        <v>9</v>
      </c>
      <c r="C58" s="588">
        <v>2</v>
      </c>
      <c r="D58" s="588">
        <v>0</v>
      </c>
      <c r="E58" s="588">
        <v>0</v>
      </c>
      <c r="F58" s="588">
        <v>9</v>
      </c>
      <c r="G58" s="588">
        <v>2</v>
      </c>
      <c r="H58" s="808">
        <v>11</v>
      </c>
      <c r="J58" s="780">
        <v>2006</v>
      </c>
      <c r="K58" s="588">
        <v>26</v>
      </c>
      <c r="L58" s="588">
        <v>33</v>
      </c>
      <c r="M58" s="588">
        <v>22</v>
      </c>
      <c r="N58" s="588">
        <v>0</v>
      </c>
      <c r="O58" s="588">
        <v>48</v>
      </c>
      <c r="P58" s="588">
        <v>33</v>
      </c>
      <c r="Q58" s="808">
        <v>81</v>
      </c>
    </row>
    <row r="59" spans="1:17" x14ac:dyDescent="0.25">
      <c r="A59" s="780">
        <v>2007</v>
      </c>
      <c r="B59" s="588">
        <v>31</v>
      </c>
      <c r="C59" s="588">
        <v>0</v>
      </c>
      <c r="D59" s="588">
        <v>24</v>
      </c>
      <c r="E59" s="588">
        <v>1</v>
      </c>
      <c r="F59" s="588">
        <v>55</v>
      </c>
      <c r="G59" s="588">
        <v>1</v>
      </c>
      <c r="H59" s="808">
        <v>56</v>
      </c>
      <c r="J59" s="780">
        <v>2007</v>
      </c>
      <c r="K59" s="588">
        <v>103</v>
      </c>
      <c r="L59" s="588">
        <v>0</v>
      </c>
      <c r="M59" s="588">
        <v>127</v>
      </c>
      <c r="N59" s="588">
        <v>25</v>
      </c>
      <c r="O59" s="588">
        <f>SUM(K59,M59)</f>
        <v>230</v>
      </c>
      <c r="P59" s="588">
        <f>SUM(L59,N59)</f>
        <v>25</v>
      </c>
      <c r="Q59" s="808">
        <f>SUM(O59:P59)</f>
        <v>255</v>
      </c>
    </row>
    <row r="60" spans="1:17" x14ac:dyDescent="0.25">
      <c r="A60" s="780">
        <v>2008</v>
      </c>
      <c r="B60" s="588">
        <v>13</v>
      </c>
      <c r="C60" s="588">
        <v>0</v>
      </c>
      <c r="D60" s="588">
        <v>10</v>
      </c>
      <c r="E60" s="588">
        <v>1</v>
      </c>
      <c r="F60" s="588">
        <v>23</v>
      </c>
      <c r="G60" s="588">
        <v>1</v>
      </c>
      <c r="H60" s="808">
        <v>24</v>
      </c>
      <c r="J60" s="780">
        <v>2008</v>
      </c>
      <c r="K60" s="588">
        <v>46</v>
      </c>
      <c r="L60" s="588">
        <v>0</v>
      </c>
      <c r="M60" s="588">
        <v>40</v>
      </c>
      <c r="N60" s="588">
        <v>14</v>
      </c>
      <c r="O60" s="588">
        <f>SUM(K60,M60)</f>
        <v>86</v>
      </c>
      <c r="P60" s="588">
        <f>SUM(L60,N60)</f>
        <v>14</v>
      </c>
      <c r="Q60" s="808">
        <f>SUM(O60:P60)</f>
        <v>100</v>
      </c>
    </row>
    <row r="61" spans="1:17" x14ac:dyDescent="0.25">
      <c r="A61" s="780">
        <v>2010</v>
      </c>
      <c r="B61" s="588"/>
      <c r="C61" s="588"/>
      <c r="D61" s="588"/>
      <c r="E61" s="588"/>
      <c r="F61" s="588">
        <v>2</v>
      </c>
      <c r="G61" s="588">
        <v>0</v>
      </c>
      <c r="H61" s="808">
        <v>2</v>
      </c>
      <c r="J61" s="780">
        <v>2010</v>
      </c>
      <c r="K61" s="588"/>
      <c r="L61" s="588"/>
      <c r="M61" s="588"/>
      <c r="N61" s="588"/>
      <c r="O61" s="588">
        <v>3</v>
      </c>
      <c r="P61" s="588">
        <v>0</v>
      </c>
      <c r="Q61" s="808">
        <v>3</v>
      </c>
    </row>
    <row r="62" spans="1:17" x14ac:dyDescent="0.25">
      <c r="A62" s="780">
        <v>2011</v>
      </c>
      <c r="B62" s="588"/>
      <c r="C62" s="588"/>
      <c r="D62" s="588"/>
      <c r="E62" s="588"/>
      <c r="F62" s="588">
        <v>3</v>
      </c>
      <c r="G62" s="588">
        <v>0</v>
      </c>
      <c r="H62" s="808">
        <v>3</v>
      </c>
      <c r="J62" s="780">
        <v>2011</v>
      </c>
      <c r="K62" s="588"/>
      <c r="L62" s="588"/>
      <c r="M62" s="588"/>
      <c r="N62" s="588"/>
      <c r="O62" s="588">
        <v>18.3</v>
      </c>
      <c r="P62" s="588">
        <v>0</v>
      </c>
      <c r="Q62" s="808">
        <v>18</v>
      </c>
    </row>
    <row r="63" spans="1:17" x14ac:dyDescent="0.25">
      <c r="A63" s="780">
        <v>2012</v>
      </c>
      <c r="B63" s="588"/>
      <c r="C63" s="588"/>
      <c r="D63" s="588">
        <v>47</v>
      </c>
      <c r="E63" s="588">
        <v>7</v>
      </c>
      <c r="F63" s="588">
        <v>47</v>
      </c>
      <c r="G63" s="588">
        <v>7</v>
      </c>
      <c r="H63" s="808">
        <f>F63+G63</f>
        <v>54</v>
      </c>
      <c r="J63" s="780">
        <v>2012</v>
      </c>
      <c r="K63" s="588"/>
      <c r="L63" s="588"/>
      <c r="M63" s="588"/>
      <c r="N63" s="588"/>
      <c r="O63" s="588"/>
      <c r="P63" s="588"/>
      <c r="Q63" s="808">
        <v>334.2</v>
      </c>
    </row>
    <row r="64" spans="1:17" x14ac:dyDescent="0.25">
      <c r="A64" s="780">
        <v>2020</v>
      </c>
      <c r="B64" s="588">
        <v>43</v>
      </c>
      <c r="C64" s="588">
        <v>1</v>
      </c>
      <c r="D64" s="588">
        <v>3</v>
      </c>
      <c r="E64" s="588">
        <v>0</v>
      </c>
      <c r="F64" s="588">
        <v>46</v>
      </c>
      <c r="G64" s="588">
        <v>1</v>
      </c>
      <c r="H64" s="808">
        <f>F64+G64</f>
        <v>47</v>
      </c>
      <c r="J64" s="780">
        <v>2020</v>
      </c>
      <c r="K64" s="588">
        <v>218.5</v>
      </c>
      <c r="L64" s="588">
        <v>0</v>
      </c>
      <c r="M64" s="588">
        <v>28.7</v>
      </c>
      <c r="N64" s="588">
        <v>0</v>
      </c>
      <c r="O64" s="588">
        <f>K64+M64</f>
        <v>247.2</v>
      </c>
      <c r="P64" s="588">
        <v>0</v>
      </c>
      <c r="Q64" s="808">
        <v>247</v>
      </c>
    </row>
    <row r="65" spans="1:17" ht="15.75" thickBot="1" x14ac:dyDescent="0.3">
      <c r="A65" s="782">
        <v>2021</v>
      </c>
      <c r="B65" s="809">
        <f>SUM('Catch '!AU93:AU125)</f>
        <v>15</v>
      </c>
      <c r="C65" s="809">
        <f>SUM('Catch '!AU176:AU208)</f>
        <v>2</v>
      </c>
      <c r="D65" s="809">
        <f>SUM('Catch '!AU126:AU156)</f>
        <v>0</v>
      </c>
      <c r="E65" s="809">
        <f>SUM('Catch '!AU209:AU239)</f>
        <v>0</v>
      </c>
      <c r="F65" s="809">
        <f>B65+D65</f>
        <v>15</v>
      </c>
      <c r="G65" s="809">
        <f>C65+E65</f>
        <v>2</v>
      </c>
      <c r="H65" s="810">
        <f>F65+G65</f>
        <v>17</v>
      </c>
      <c r="J65" s="782">
        <v>2021</v>
      </c>
      <c r="K65" s="809" t="e">
        <f>SUM('Catch '!AW93:AW125)</f>
        <v>#DIV/0!</v>
      </c>
      <c r="L65" s="809" t="e">
        <f>SUM('Catch '!AW176:AW208)</f>
        <v>#DIV/0!</v>
      </c>
      <c r="M65" s="809" t="e">
        <f>SUM('Catch '!AW126:AW156)</f>
        <v>#DIV/0!</v>
      </c>
      <c r="N65" s="809" t="e">
        <f>SUM('Catch '!AW209:AW239)</f>
        <v>#DIV/0!</v>
      </c>
      <c r="O65" s="809" t="e">
        <f>K65+M65</f>
        <v>#DIV/0!</v>
      </c>
      <c r="P65" s="809" t="e">
        <f>L65+N65</f>
        <v>#DIV/0!</v>
      </c>
      <c r="Q65" s="810" t="e">
        <f>O65+P65</f>
        <v>#DIV/0!</v>
      </c>
    </row>
    <row r="66" spans="1:17" x14ac:dyDescent="0.25">
      <c r="J66" s="814" t="s">
        <v>292</v>
      </c>
      <c r="K66" s="813"/>
      <c r="L66" s="813"/>
      <c r="M66" s="813"/>
      <c r="N66" s="813"/>
      <c r="O66" s="813"/>
      <c r="P66" s="813"/>
      <c r="Q66" s="813"/>
    </row>
    <row r="67" spans="1:17" x14ac:dyDescent="0.25">
      <c r="B67" s="813"/>
      <c r="C67" s="813"/>
      <c r="D67" s="813"/>
      <c r="E67" s="813"/>
      <c r="F67" s="813"/>
      <c r="G67" s="813"/>
      <c r="H67" s="813"/>
    </row>
    <row r="68" spans="1:17" ht="15.75" thickBot="1" x14ac:dyDescent="0.3">
      <c r="A68" s="786" t="s">
        <v>293</v>
      </c>
      <c r="B68" s="813"/>
      <c r="C68" s="813"/>
      <c r="D68" s="813"/>
      <c r="E68" s="813"/>
      <c r="F68" s="813"/>
      <c r="G68" s="813"/>
      <c r="H68" s="813"/>
      <c r="J68" s="786" t="s">
        <v>295</v>
      </c>
      <c r="K68" s="813"/>
      <c r="L68" s="813"/>
      <c r="M68" s="813"/>
      <c r="N68" s="813"/>
      <c r="O68" s="813"/>
      <c r="P68" s="813"/>
      <c r="Q68" s="813"/>
    </row>
    <row r="69" spans="1:17" x14ac:dyDescent="0.25">
      <c r="A69" s="787"/>
      <c r="B69" s="992" t="s">
        <v>280</v>
      </c>
      <c r="C69" s="993"/>
      <c r="D69" s="992" t="s">
        <v>281</v>
      </c>
      <c r="E69" s="993"/>
      <c r="F69" s="992" t="s">
        <v>282</v>
      </c>
      <c r="G69" s="994"/>
      <c r="H69" s="993"/>
      <c r="J69" s="787"/>
      <c r="K69" s="992" t="s">
        <v>280</v>
      </c>
      <c r="L69" s="993"/>
      <c r="M69" s="992" t="s">
        <v>281</v>
      </c>
      <c r="N69" s="993"/>
      <c r="O69" s="992" t="s">
        <v>282</v>
      </c>
      <c r="P69" s="994"/>
      <c r="Q69" s="993"/>
    </row>
    <row r="70" spans="1:17" ht="15.75" thickBot="1" x14ac:dyDescent="0.3">
      <c r="A70" s="788" t="s">
        <v>283</v>
      </c>
      <c r="B70" s="833" t="s">
        <v>284</v>
      </c>
      <c r="C70" s="834" t="s">
        <v>285</v>
      </c>
      <c r="D70" s="833" t="s">
        <v>284</v>
      </c>
      <c r="E70" s="835" t="s">
        <v>285</v>
      </c>
      <c r="F70" s="834" t="s">
        <v>284</v>
      </c>
      <c r="G70" s="834" t="s">
        <v>285</v>
      </c>
      <c r="H70" s="835" t="s">
        <v>286</v>
      </c>
      <c r="J70" s="788" t="s">
        <v>283</v>
      </c>
      <c r="K70" s="833" t="s">
        <v>284</v>
      </c>
      <c r="L70" s="834" t="s">
        <v>285</v>
      </c>
      <c r="M70" s="833" t="s">
        <v>284</v>
      </c>
      <c r="N70" s="835" t="s">
        <v>285</v>
      </c>
      <c r="O70" s="834" t="s">
        <v>284</v>
      </c>
      <c r="P70" s="834" t="s">
        <v>285</v>
      </c>
      <c r="Q70" s="835" t="s">
        <v>286</v>
      </c>
    </row>
    <row r="71" spans="1:17" x14ac:dyDescent="0.25">
      <c r="A71" s="792">
        <v>2003</v>
      </c>
      <c r="B71" s="811">
        <v>4</v>
      </c>
      <c r="C71" s="811">
        <v>0</v>
      </c>
      <c r="D71" s="811">
        <v>1</v>
      </c>
      <c r="E71" s="811">
        <v>1</v>
      </c>
      <c r="F71" s="811">
        <v>5</v>
      </c>
      <c r="G71" s="811">
        <v>1</v>
      </c>
      <c r="H71" s="812">
        <v>6</v>
      </c>
      <c r="J71" s="792">
        <v>2003</v>
      </c>
      <c r="K71" s="987">
        <v>13</v>
      </c>
      <c r="L71" s="987">
        <v>0</v>
      </c>
      <c r="M71" s="987">
        <v>2</v>
      </c>
      <c r="N71" s="987">
        <v>20</v>
      </c>
      <c r="O71" s="987">
        <v>15</v>
      </c>
      <c r="P71" s="987">
        <v>20</v>
      </c>
      <c r="Q71" s="986">
        <v>35</v>
      </c>
    </row>
    <row r="72" spans="1:17" x14ac:dyDescent="0.25">
      <c r="A72" s="780">
        <v>2004</v>
      </c>
      <c r="B72" s="588">
        <v>2</v>
      </c>
      <c r="C72" s="588">
        <v>0</v>
      </c>
      <c r="D72" s="588">
        <v>3</v>
      </c>
      <c r="E72" s="588">
        <v>0</v>
      </c>
      <c r="F72" s="588">
        <v>5</v>
      </c>
      <c r="G72" s="588">
        <v>0</v>
      </c>
      <c r="H72" s="808">
        <v>5</v>
      </c>
      <c r="J72" s="780">
        <v>2004</v>
      </c>
      <c r="K72" s="588">
        <v>3</v>
      </c>
      <c r="L72" s="588">
        <v>0</v>
      </c>
      <c r="M72" s="588">
        <v>8</v>
      </c>
      <c r="N72" s="588">
        <v>0</v>
      </c>
      <c r="O72" s="588">
        <v>11</v>
      </c>
      <c r="P72" s="588">
        <v>0</v>
      </c>
      <c r="Q72" s="808">
        <v>11</v>
      </c>
    </row>
    <row r="73" spans="1:17" x14ac:dyDescent="0.25">
      <c r="A73" s="780">
        <v>2005</v>
      </c>
      <c r="B73" s="588">
        <v>2</v>
      </c>
      <c r="C73" s="588">
        <v>0</v>
      </c>
      <c r="D73" s="588">
        <v>0</v>
      </c>
      <c r="E73" s="588">
        <v>1</v>
      </c>
      <c r="F73" s="588">
        <v>2</v>
      </c>
      <c r="G73" s="588">
        <v>1</v>
      </c>
      <c r="H73" s="808">
        <v>3</v>
      </c>
      <c r="J73" s="780">
        <v>2005</v>
      </c>
      <c r="K73" s="588">
        <v>6</v>
      </c>
      <c r="L73" s="588">
        <v>0</v>
      </c>
      <c r="M73" s="588">
        <v>0</v>
      </c>
      <c r="N73" s="588">
        <v>11</v>
      </c>
      <c r="O73" s="588">
        <v>6</v>
      </c>
      <c r="P73" s="588">
        <v>11</v>
      </c>
      <c r="Q73" s="808">
        <v>17</v>
      </c>
    </row>
    <row r="74" spans="1:17" x14ac:dyDescent="0.25">
      <c r="A74" s="780">
        <v>2006</v>
      </c>
      <c r="B74" s="588">
        <v>4</v>
      </c>
      <c r="C74" s="588">
        <v>2</v>
      </c>
      <c r="D74" s="588">
        <v>25</v>
      </c>
      <c r="E74" s="588">
        <v>86</v>
      </c>
      <c r="F74" s="588">
        <v>29</v>
      </c>
      <c r="G74" s="588">
        <v>88</v>
      </c>
      <c r="H74" s="808">
        <v>117</v>
      </c>
      <c r="J74" s="780">
        <v>2006</v>
      </c>
      <c r="K74" s="588">
        <v>9</v>
      </c>
      <c r="L74" s="588">
        <v>50</v>
      </c>
      <c r="M74" s="588">
        <v>101</v>
      </c>
      <c r="N74" s="588">
        <v>17</v>
      </c>
      <c r="O74" s="588">
        <v>110</v>
      </c>
      <c r="P74" s="588">
        <v>67</v>
      </c>
      <c r="Q74" s="808">
        <v>177</v>
      </c>
    </row>
    <row r="75" spans="1:17" x14ac:dyDescent="0.25">
      <c r="A75" s="780">
        <v>2007</v>
      </c>
      <c r="B75" s="588">
        <v>4</v>
      </c>
      <c r="C75" s="588">
        <v>1</v>
      </c>
      <c r="D75" s="588">
        <v>0</v>
      </c>
      <c r="E75" s="588">
        <v>0</v>
      </c>
      <c r="F75" s="588">
        <v>4</v>
      </c>
      <c r="G75" s="588">
        <v>1</v>
      </c>
      <c r="H75" s="808">
        <v>5</v>
      </c>
      <c r="J75" s="780">
        <v>2007</v>
      </c>
      <c r="K75" s="588">
        <v>11</v>
      </c>
      <c r="L75" s="588">
        <v>15</v>
      </c>
      <c r="M75" s="588">
        <v>0</v>
      </c>
      <c r="N75" s="588">
        <v>0</v>
      </c>
      <c r="O75" s="588">
        <v>11</v>
      </c>
      <c r="P75" s="588">
        <v>15</v>
      </c>
      <c r="Q75" s="808">
        <v>26</v>
      </c>
    </row>
    <row r="76" spans="1:17" x14ac:dyDescent="0.25">
      <c r="A76" s="780">
        <v>2008</v>
      </c>
      <c r="B76" s="588">
        <v>0</v>
      </c>
      <c r="C76" s="588">
        <v>0</v>
      </c>
      <c r="D76" s="588">
        <v>1</v>
      </c>
      <c r="E76" s="588">
        <v>0</v>
      </c>
      <c r="F76" s="588">
        <v>1</v>
      </c>
      <c r="G76" s="588">
        <v>0</v>
      </c>
      <c r="H76" s="808">
        <v>1</v>
      </c>
      <c r="J76" s="780">
        <v>2008</v>
      </c>
      <c r="K76" s="588">
        <v>0</v>
      </c>
      <c r="L76" s="588">
        <v>0</v>
      </c>
      <c r="M76" s="588">
        <v>5</v>
      </c>
      <c r="N76" s="588">
        <v>0</v>
      </c>
      <c r="O76" s="588">
        <v>5</v>
      </c>
      <c r="P76" s="588">
        <v>0</v>
      </c>
      <c r="Q76" s="808">
        <v>5</v>
      </c>
    </row>
    <row r="77" spans="1:17" x14ac:dyDescent="0.25">
      <c r="A77" s="780">
        <v>2010</v>
      </c>
      <c r="B77" s="588"/>
      <c r="C77" s="588"/>
      <c r="D77" s="588"/>
      <c r="E77" s="588"/>
      <c r="F77" s="588">
        <v>7</v>
      </c>
      <c r="G77" s="588">
        <v>0</v>
      </c>
      <c r="H77" s="808">
        <v>7</v>
      </c>
      <c r="J77" s="780">
        <v>2010</v>
      </c>
      <c r="K77" s="588"/>
      <c r="L77" s="588"/>
      <c r="M77" s="588"/>
      <c r="N77" s="588"/>
      <c r="O77" s="588">
        <v>18</v>
      </c>
      <c r="P77" s="588">
        <v>0</v>
      </c>
      <c r="Q77" s="808">
        <v>18</v>
      </c>
    </row>
    <row r="78" spans="1:17" x14ac:dyDescent="0.25">
      <c r="A78" s="780">
        <v>2011</v>
      </c>
      <c r="B78" s="588"/>
      <c r="C78" s="588"/>
      <c r="D78" s="588"/>
      <c r="E78" s="588"/>
      <c r="F78" s="588">
        <v>22</v>
      </c>
      <c r="G78" s="588">
        <v>1</v>
      </c>
      <c r="H78" s="808">
        <v>23</v>
      </c>
      <c r="J78" s="780">
        <v>2011</v>
      </c>
      <c r="K78" s="588"/>
      <c r="L78" s="588"/>
      <c r="M78" s="588"/>
      <c r="N78" s="588"/>
      <c r="O78" s="588">
        <v>124.2</v>
      </c>
      <c r="P78" s="588">
        <v>22.3</v>
      </c>
      <c r="Q78" s="808">
        <v>146</v>
      </c>
    </row>
    <row r="79" spans="1:17" x14ac:dyDescent="0.25">
      <c r="A79" s="780">
        <v>2012</v>
      </c>
      <c r="B79" s="588"/>
      <c r="C79" s="588"/>
      <c r="D79" s="588">
        <v>5</v>
      </c>
      <c r="E79" s="588">
        <v>4</v>
      </c>
      <c r="F79" s="588">
        <v>5</v>
      </c>
      <c r="G79" s="588">
        <v>4</v>
      </c>
      <c r="H79" s="808">
        <f>F79+G79</f>
        <v>9</v>
      </c>
      <c r="J79" s="780">
        <v>2012</v>
      </c>
      <c r="K79" s="588"/>
      <c r="L79" s="588"/>
      <c r="M79" s="588"/>
      <c r="N79" s="588"/>
      <c r="O79" s="588"/>
      <c r="P79" s="588"/>
      <c r="Q79" s="808">
        <v>69.5</v>
      </c>
    </row>
    <row r="80" spans="1:17" x14ac:dyDescent="0.25">
      <c r="A80" s="780">
        <v>2020</v>
      </c>
      <c r="B80" s="588">
        <v>23</v>
      </c>
      <c r="C80" s="588">
        <v>0</v>
      </c>
      <c r="D80" s="588">
        <v>18</v>
      </c>
      <c r="E80" s="588">
        <v>4</v>
      </c>
      <c r="F80" s="588">
        <f>B80+D80</f>
        <v>41</v>
      </c>
      <c r="G80" s="588">
        <f>C80+E80</f>
        <v>4</v>
      </c>
      <c r="H80" s="808">
        <f>F80+G80</f>
        <v>45</v>
      </c>
      <c r="J80" s="780">
        <v>2020</v>
      </c>
      <c r="K80" s="588">
        <v>119</v>
      </c>
      <c r="L80" s="588">
        <v>0</v>
      </c>
      <c r="M80" s="588">
        <v>381.2</v>
      </c>
      <c r="N80" s="588">
        <v>156.69999999999999</v>
      </c>
      <c r="O80" s="588">
        <f>K80+M80</f>
        <v>500.2</v>
      </c>
      <c r="P80" s="588">
        <f>L80+N80</f>
        <v>156.69999999999999</v>
      </c>
      <c r="Q80" s="808">
        <f>O80+P80</f>
        <v>656.9</v>
      </c>
    </row>
    <row r="81" spans="1:17" ht="15.75" thickBot="1" x14ac:dyDescent="0.3">
      <c r="A81" s="782">
        <v>2021</v>
      </c>
      <c r="B81" s="809">
        <f>SUM('Catch '!AL93:AL125)</f>
        <v>5</v>
      </c>
      <c r="C81" s="809">
        <f>SUM('Catch '!AL176:AL208)</f>
        <v>0</v>
      </c>
      <c r="D81" s="809">
        <f>SUM('Catch '!AL126:AL156)</f>
        <v>0</v>
      </c>
      <c r="E81" s="809">
        <f>SUM('Catch '!AL209:AL239)</f>
        <v>0</v>
      </c>
      <c r="F81" s="809">
        <f>B81+D81</f>
        <v>5</v>
      </c>
      <c r="G81" s="809">
        <f>C81+E81</f>
        <v>0</v>
      </c>
      <c r="H81" s="810">
        <f>F81+G81</f>
        <v>5</v>
      </c>
      <c r="J81" s="782">
        <v>2021</v>
      </c>
      <c r="K81" s="854" t="e">
        <f>SUM('Catch '!AN93:AN125)</f>
        <v>#DIV/0!</v>
      </c>
      <c r="L81" s="809" t="e">
        <f>SUM('Catch '!AN176:AN208)</f>
        <v>#DIV/0!</v>
      </c>
      <c r="M81" s="809" t="e">
        <f>SUM('Catch '!AN126:AN156)</f>
        <v>#DIV/0!</v>
      </c>
      <c r="N81" s="809" t="e">
        <f>SUM('Catch '!AN209:AN239)</f>
        <v>#DIV/0!</v>
      </c>
      <c r="O81" s="809" t="e">
        <f>K81+M81</f>
        <v>#DIV/0!</v>
      </c>
      <c r="P81" s="809" t="e">
        <f>L81+N81</f>
        <v>#DIV/0!</v>
      </c>
      <c r="Q81" s="810" t="e">
        <f>O81+P81</f>
        <v>#DIV/0!</v>
      </c>
    </row>
    <row r="82" spans="1:17" x14ac:dyDescent="0.25">
      <c r="B82" s="813"/>
      <c r="C82" s="813"/>
      <c r="D82" s="813"/>
      <c r="E82" s="813"/>
      <c r="F82" s="813"/>
      <c r="G82" s="813"/>
      <c r="H82" s="813"/>
    </row>
    <row r="83" spans="1:17" ht="15.75" thickBot="1" x14ac:dyDescent="0.3">
      <c r="A83" s="786" t="s">
        <v>294</v>
      </c>
      <c r="B83" s="813"/>
      <c r="C83" s="813"/>
      <c r="D83" s="813"/>
      <c r="E83" s="813"/>
      <c r="F83" s="813"/>
      <c r="G83" s="813"/>
      <c r="H83" s="813"/>
      <c r="J83" s="786" t="s">
        <v>296</v>
      </c>
      <c r="K83" s="813"/>
      <c r="L83" s="813"/>
      <c r="M83" s="813"/>
      <c r="N83" s="813"/>
      <c r="O83" s="813"/>
      <c r="P83" s="813"/>
      <c r="Q83" s="813"/>
    </row>
    <row r="84" spans="1:17" x14ac:dyDescent="0.25">
      <c r="A84" s="787"/>
      <c r="B84" s="992" t="s">
        <v>280</v>
      </c>
      <c r="C84" s="993"/>
      <c r="D84" s="992" t="s">
        <v>281</v>
      </c>
      <c r="E84" s="993"/>
      <c r="F84" s="992" t="s">
        <v>282</v>
      </c>
      <c r="G84" s="994"/>
      <c r="H84" s="993"/>
      <c r="J84" s="787"/>
      <c r="K84" s="992" t="s">
        <v>280</v>
      </c>
      <c r="L84" s="993"/>
      <c r="M84" s="992" t="s">
        <v>281</v>
      </c>
      <c r="N84" s="993"/>
      <c r="O84" s="992" t="s">
        <v>282</v>
      </c>
      <c r="P84" s="994"/>
      <c r="Q84" s="993"/>
    </row>
    <row r="85" spans="1:17" ht="15.75" thickBot="1" x14ac:dyDescent="0.3">
      <c r="A85" s="788" t="s">
        <v>283</v>
      </c>
      <c r="B85" s="833" t="s">
        <v>284</v>
      </c>
      <c r="C85" s="834" t="s">
        <v>285</v>
      </c>
      <c r="D85" s="833" t="s">
        <v>284</v>
      </c>
      <c r="E85" s="835" t="s">
        <v>285</v>
      </c>
      <c r="F85" s="834" t="s">
        <v>284</v>
      </c>
      <c r="G85" s="834" t="s">
        <v>285</v>
      </c>
      <c r="H85" s="835" t="s">
        <v>286</v>
      </c>
      <c r="J85" s="788" t="s">
        <v>283</v>
      </c>
      <c r="K85" s="833" t="s">
        <v>284</v>
      </c>
      <c r="L85" s="834" t="s">
        <v>285</v>
      </c>
      <c r="M85" s="833" t="s">
        <v>284</v>
      </c>
      <c r="N85" s="835" t="s">
        <v>285</v>
      </c>
      <c r="O85" s="834" t="s">
        <v>284</v>
      </c>
      <c r="P85" s="834" t="s">
        <v>285</v>
      </c>
      <c r="Q85" s="835" t="s">
        <v>286</v>
      </c>
    </row>
    <row r="86" spans="1:17" x14ac:dyDescent="0.25">
      <c r="A86" s="792">
        <v>2003</v>
      </c>
      <c r="B86" s="811">
        <v>3</v>
      </c>
      <c r="C86" s="811">
        <v>0</v>
      </c>
      <c r="D86" s="811">
        <v>48</v>
      </c>
      <c r="E86" s="811">
        <v>5</v>
      </c>
      <c r="F86" s="811">
        <v>51</v>
      </c>
      <c r="G86" s="811">
        <v>5</v>
      </c>
      <c r="H86" s="812">
        <v>56</v>
      </c>
      <c r="J86" s="792">
        <v>2003</v>
      </c>
      <c r="K86" s="811">
        <v>10</v>
      </c>
      <c r="L86" s="811">
        <v>0</v>
      </c>
      <c r="M86" s="811">
        <v>139</v>
      </c>
      <c r="N86" s="811">
        <v>104</v>
      </c>
      <c r="O86" s="811">
        <v>149</v>
      </c>
      <c r="P86" s="811">
        <v>104</v>
      </c>
      <c r="Q86" s="812">
        <v>253</v>
      </c>
    </row>
    <row r="87" spans="1:17" x14ac:dyDescent="0.25">
      <c r="A87" s="780">
        <v>2004</v>
      </c>
      <c r="B87" s="588">
        <v>4</v>
      </c>
      <c r="C87" s="588">
        <v>0</v>
      </c>
      <c r="D87" s="588">
        <v>23</v>
      </c>
      <c r="E87" s="588">
        <v>9</v>
      </c>
      <c r="F87" s="588">
        <v>27</v>
      </c>
      <c r="G87" s="588">
        <v>9</v>
      </c>
      <c r="H87" s="808">
        <v>36</v>
      </c>
      <c r="J87" s="780">
        <v>2004</v>
      </c>
      <c r="K87" s="588">
        <v>10</v>
      </c>
      <c r="L87" s="588">
        <v>0</v>
      </c>
      <c r="M87" s="588">
        <v>76</v>
      </c>
      <c r="N87" s="588">
        <v>42</v>
      </c>
      <c r="O87" s="588">
        <v>86</v>
      </c>
      <c r="P87" s="588">
        <v>42</v>
      </c>
      <c r="Q87" s="808">
        <v>128</v>
      </c>
    </row>
    <row r="88" spans="1:17" x14ac:dyDescent="0.25">
      <c r="A88" s="780">
        <v>2005</v>
      </c>
      <c r="B88" s="588">
        <v>2</v>
      </c>
      <c r="C88" s="588">
        <v>0</v>
      </c>
      <c r="D88" s="588">
        <v>8</v>
      </c>
      <c r="E88" s="588">
        <v>1</v>
      </c>
      <c r="F88" s="588">
        <v>10</v>
      </c>
      <c r="G88" s="588">
        <v>1</v>
      </c>
      <c r="H88" s="808">
        <v>11</v>
      </c>
      <c r="J88" s="780">
        <v>2005</v>
      </c>
      <c r="K88" s="588">
        <v>4</v>
      </c>
      <c r="L88" s="588">
        <v>0</v>
      </c>
      <c r="M88" s="588">
        <v>21</v>
      </c>
      <c r="N88" s="588">
        <v>10</v>
      </c>
      <c r="O88" s="588">
        <v>25</v>
      </c>
      <c r="P88" s="588">
        <v>10</v>
      </c>
      <c r="Q88" s="808">
        <v>35</v>
      </c>
    </row>
    <row r="89" spans="1:17" x14ac:dyDescent="0.25">
      <c r="A89" s="780">
        <v>2006</v>
      </c>
      <c r="B89" s="588">
        <v>3</v>
      </c>
      <c r="C89" s="588">
        <v>0</v>
      </c>
      <c r="D89" s="588">
        <v>1</v>
      </c>
      <c r="E89" s="588">
        <v>1</v>
      </c>
      <c r="F89" s="588">
        <v>4</v>
      </c>
      <c r="G89" s="588">
        <v>1</v>
      </c>
      <c r="H89" s="808">
        <v>5</v>
      </c>
      <c r="J89" s="780">
        <v>2006</v>
      </c>
      <c r="K89" s="588">
        <v>9</v>
      </c>
      <c r="L89" s="588">
        <v>0</v>
      </c>
      <c r="M89" s="588">
        <v>276</v>
      </c>
      <c r="N89" s="588">
        <v>18</v>
      </c>
      <c r="O89" s="588">
        <v>285</v>
      </c>
      <c r="P89" s="588">
        <v>18</v>
      </c>
      <c r="Q89" s="808">
        <v>303</v>
      </c>
    </row>
    <row r="90" spans="1:17" x14ac:dyDescent="0.25">
      <c r="A90" s="780">
        <v>2007</v>
      </c>
      <c r="B90" s="588">
        <v>1</v>
      </c>
      <c r="C90" s="588">
        <v>0</v>
      </c>
      <c r="D90" s="588">
        <v>4</v>
      </c>
      <c r="E90" s="588">
        <v>0</v>
      </c>
      <c r="F90" s="588">
        <v>5</v>
      </c>
      <c r="G90" s="588">
        <v>0</v>
      </c>
      <c r="H90" s="808">
        <v>5</v>
      </c>
      <c r="J90" s="780">
        <v>2007</v>
      </c>
      <c r="K90" s="588">
        <v>3</v>
      </c>
      <c r="L90" s="588">
        <v>0</v>
      </c>
      <c r="M90" s="588">
        <v>21</v>
      </c>
      <c r="N90" s="588">
        <v>0</v>
      </c>
      <c r="O90" s="588">
        <f>SUM(K90,M90)</f>
        <v>24</v>
      </c>
      <c r="P90" s="588">
        <f>SUM(L90,N90)</f>
        <v>0</v>
      </c>
      <c r="Q90" s="808">
        <f>SUM(O90:P90)</f>
        <v>24</v>
      </c>
    </row>
    <row r="91" spans="1:17" x14ac:dyDescent="0.25">
      <c r="A91" s="780">
        <v>2008</v>
      </c>
      <c r="B91" s="588">
        <v>2</v>
      </c>
      <c r="C91" s="588">
        <v>0</v>
      </c>
      <c r="D91" s="588">
        <v>17</v>
      </c>
      <c r="E91" s="588">
        <v>0</v>
      </c>
      <c r="F91" s="588">
        <v>19</v>
      </c>
      <c r="G91" s="588">
        <v>0</v>
      </c>
      <c r="H91" s="808">
        <v>19</v>
      </c>
      <c r="J91" s="780">
        <v>2008</v>
      </c>
      <c r="K91" s="588">
        <v>7</v>
      </c>
      <c r="L91" s="588">
        <v>0</v>
      </c>
      <c r="M91" s="588">
        <v>68</v>
      </c>
      <c r="N91" s="588">
        <v>0</v>
      </c>
      <c r="O91" s="588">
        <f>SUM(K91,M91)</f>
        <v>75</v>
      </c>
      <c r="P91" s="588">
        <f>SUM(L91,N91)</f>
        <v>0</v>
      </c>
      <c r="Q91" s="808">
        <f>SUM(O91:P91)</f>
        <v>75</v>
      </c>
    </row>
    <row r="92" spans="1:17" x14ac:dyDescent="0.25">
      <c r="A92" s="780">
        <v>2010</v>
      </c>
      <c r="B92" s="588"/>
      <c r="C92" s="588"/>
      <c r="D92" s="588"/>
      <c r="E92" s="588"/>
      <c r="F92" s="588">
        <v>5</v>
      </c>
      <c r="G92" s="588">
        <v>0</v>
      </c>
      <c r="H92" s="808">
        <v>5</v>
      </c>
      <c r="J92" s="780">
        <v>2010</v>
      </c>
      <c r="K92" s="588"/>
      <c r="L92" s="588"/>
      <c r="M92" s="588"/>
      <c r="N92" s="588"/>
      <c r="O92" s="588">
        <v>45</v>
      </c>
      <c r="P92" s="588">
        <v>0</v>
      </c>
      <c r="Q92" s="808">
        <v>45</v>
      </c>
    </row>
    <row r="93" spans="1:17" x14ac:dyDescent="0.25">
      <c r="A93" s="780">
        <v>2011</v>
      </c>
      <c r="B93" s="588"/>
      <c r="C93" s="588"/>
      <c r="D93" s="588"/>
      <c r="E93" s="588"/>
      <c r="F93" s="588">
        <v>1</v>
      </c>
      <c r="G93" s="588">
        <v>0</v>
      </c>
      <c r="H93" s="808">
        <v>1</v>
      </c>
      <c r="J93" s="780">
        <v>2011</v>
      </c>
      <c r="K93" s="588"/>
      <c r="L93" s="588"/>
      <c r="M93" s="588"/>
      <c r="N93" s="588"/>
      <c r="O93" s="588">
        <v>7.5</v>
      </c>
      <c r="P93" s="588">
        <v>0</v>
      </c>
      <c r="Q93" s="808">
        <v>7.5</v>
      </c>
    </row>
    <row r="94" spans="1:17" x14ac:dyDescent="0.25">
      <c r="A94" s="780">
        <v>2012</v>
      </c>
      <c r="B94" s="588"/>
      <c r="C94" s="588"/>
      <c r="D94" s="588">
        <v>10</v>
      </c>
      <c r="E94" s="588">
        <v>5</v>
      </c>
      <c r="F94" s="588">
        <v>10</v>
      </c>
      <c r="G94" s="588">
        <v>5</v>
      </c>
      <c r="H94" s="808">
        <f>F94+G94</f>
        <v>15</v>
      </c>
      <c r="J94" s="780">
        <v>2012</v>
      </c>
      <c r="K94" s="588"/>
      <c r="L94" s="588"/>
      <c r="M94" s="588"/>
      <c r="N94" s="588"/>
      <c r="O94" s="588"/>
      <c r="P94" s="588"/>
      <c r="Q94" s="808">
        <v>98.3</v>
      </c>
    </row>
    <row r="95" spans="1:17" x14ac:dyDescent="0.25">
      <c r="A95" s="780">
        <v>2020</v>
      </c>
      <c r="B95" s="588">
        <v>11</v>
      </c>
      <c r="C95" s="588">
        <v>1</v>
      </c>
      <c r="D95" s="588">
        <v>10</v>
      </c>
      <c r="E95" s="588">
        <v>1</v>
      </c>
      <c r="F95" s="588">
        <f>B95+D95</f>
        <v>21</v>
      </c>
      <c r="G95" s="588">
        <f>C95+E95</f>
        <v>2</v>
      </c>
      <c r="H95" s="808">
        <f>F95+G95</f>
        <v>23</v>
      </c>
      <c r="J95" s="780">
        <v>2020</v>
      </c>
      <c r="K95" s="588">
        <v>58.9</v>
      </c>
      <c r="L95" s="588">
        <v>17</v>
      </c>
      <c r="M95" s="588">
        <v>69.400000000000006</v>
      </c>
      <c r="N95" s="588">
        <v>64.599999999999994</v>
      </c>
      <c r="O95" s="588">
        <f>K95+M95</f>
        <v>128.30000000000001</v>
      </c>
      <c r="P95" s="588">
        <f>L95+N95</f>
        <v>81.599999999999994</v>
      </c>
      <c r="Q95" s="808">
        <f>O95+P95</f>
        <v>209.9</v>
      </c>
    </row>
    <row r="96" spans="1:17" ht="15.75" thickBot="1" x14ac:dyDescent="0.3">
      <c r="A96" s="782">
        <v>2021</v>
      </c>
      <c r="B96" s="809">
        <f>SUM('Catch '!AU93:AU126)</f>
        <v>15</v>
      </c>
      <c r="C96" s="809">
        <f>SUM('Catch '!AU176:AU208)</f>
        <v>2</v>
      </c>
      <c r="D96" s="809">
        <f>SUM('Catch '!AU126:AU156)</f>
        <v>0</v>
      </c>
      <c r="E96" s="809">
        <f>SUM('Catch '!AU209:AU239)</f>
        <v>0</v>
      </c>
      <c r="F96" s="809">
        <f>B96+D96</f>
        <v>15</v>
      </c>
      <c r="G96" s="809">
        <f>C96+E96</f>
        <v>2</v>
      </c>
      <c r="H96" s="810">
        <f>F96+G96</f>
        <v>17</v>
      </c>
      <c r="J96" s="782">
        <v>2021</v>
      </c>
      <c r="K96" s="809" t="e">
        <f>SUM('Catch '!BC93:BC125)</f>
        <v>#DIV/0!</v>
      </c>
      <c r="L96" s="809" t="e">
        <f>SUM('Catch '!BC176:BC208)</f>
        <v>#DIV/0!</v>
      </c>
      <c r="M96" s="809" t="e">
        <f>SUM('Catch '!BC126:BC156)</f>
        <v>#DIV/0!</v>
      </c>
      <c r="N96" s="809" t="e">
        <f>SUM('Catch '!BC209:BC239)</f>
        <v>#DIV/0!</v>
      </c>
      <c r="O96" s="809" t="e">
        <f>K96+M96</f>
        <v>#DIV/0!</v>
      </c>
      <c r="P96" s="809" t="e">
        <f>L96+N96</f>
        <v>#DIV/0!</v>
      </c>
      <c r="Q96" s="810" t="e">
        <f>O96+P96</f>
        <v>#DIV/0!</v>
      </c>
    </row>
    <row r="98" spans="1:17" x14ac:dyDescent="0.25">
      <c r="B98" s="813"/>
      <c r="C98" s="813"/>
      <c r="D98" s="813"/>
      <c r="E98" s="813"/>
      <c r="F98" s="813"/>
      <c r="G98" s="813"/>
      <c r="H98" s="813"/>
    </row>
    <row r="99" spans="1:17" ht="15.75" thickBot="1" x14ac:dyDescent="0.3">
      <c r="A99" s="786" t="s">
        <v>300</v>
      </c>
      <c r="J99" s="786" t="s">
        <v>301</v>
      </c>
      <c r="K99" s="813"/>
      <c r="L99" s="813"/>
      <c r="M99" s="813"/>
      <c r="N99" s="813"/>
      <c r="O99" s="813"/>
      <c r="P99" s="813"/>
      <c r="Q99" s="813"/>
    </row>
    <row r="100" spans="1:17" x14ac:dyDescent="0.25">
      <c r="A100" s="787"/>
      <c r="B100" s="995" t="s">
        <v>280</v>
      </c>
      <c r="C100" s="999"/>
      <c r="D100" s="995" t="s">
        <v>281</v>
      </c>
      <c r="E100" s="999"/>
      <c r="F100" s="995" t="s">
        <v>282</v>
      </c>
      <c r="G100" s="998"/>
      <c r="H100" s="999"/>
      <c r="J100" s="787"/>
      <c r="K100" s="992" t="s">
        <v>280</v>
      </c>
      <c r="L100" s="993"/>
      <c r="M100" s="992" t="s">
        <v>281</v>
      </c>
      <c r="N100" s="993"/>
      <c r="O100" s="992" t="s">
        <v>282</v>
      </c>
      <c r="P100" s="994"/>
      <c r="Q100" s="993"/>
    </row>
    <row r="101" spans="1:17" ht="15.75" thickBot="1" x14ac:dyDescent="0.3">
      <c r="A101" s="788" t="s">
        <v>283</v>
      </c>
      <c r="B101" s="789" t="s">
        <v>284</v>
      </c>
      <c r="C101" s="798" t="s">
        <v>285</v>
      </c>
      <c r="D101" s="789" t="s">
        <v>284</v>
      </c>
      <c r="E101" s="791" t="s">
        <v>285</v>
      </c>
      <c r="F101" s="798" t="s">
        <v>284</v>
      </c>
      <c r="G101" s="798" t="s">
        <v>285</v>
      </c>
      <c r="H101" s="791" t="s">
        <v>286</v>
      </c>
      <c r="J101" s="788" t="s">
        <v>283</v>
      </c>
      <c r="K101" s="833" t="s">
        <v>284</v>
      </c>
      <c r="L101" s="834" t="s">
        <v>285</v>
      </c>
      <c r="M101" s="833" t="s">
        <v>284</v>
      </c>
      <c r="N101" s="835" t="s">
        <v>285</v>
      </c>
      <c r="O101" s="834" t="s">
        <v>284</v>
      </c>
      <c r="P101" s="834" t="s">
        <v>285</v>
      </c>
      <c r="Q101" s="835" t="s">
        <v>286</v>
      </c>
    </row>
    <row r="102" spans="1:17" x14ac:dyDescent="0.25">
      <c r="A102" s="792">
        <v>2003</v>
      </c>
      <c r="B102" s="205">
        <v>53</v>
      </c>
      <c r="C102" s="205">
        <v>1</v>
      </c>
      <c r="D102" s="205">
        <v>29</v>
      </c>
      <c r="E102" s="205">
        <v>3</v>
      </c>
      <c r="F102" s="205">
        <v>82</v>
      </c>
      <c r="G102" s="205">
        <v>4</v>
      </c>
      <c r="H102" s="851">
        <v>86</v>
      </c>
      <c r="J102" s="792">
        <v>2003</v>
      </c>
      <c r="K102" s="205">
        <v>168</v>
      </c>
      <c r="L102" s="205">
        <v>38</v>
      </c>
      <c r="M102" s="205">
        <v>64</v>
      </c>
      <c r="N102" s="205">
        <v>61</v>
      </c>
      <c r="O102" s="205">
        <v>232</v>
      </c>
      <c r="P102" s="205">
        <v>99</v>
      </c>
      <c r="Q102" s="851">
        <v>331</v>
      </c>
    </row>
    <row r="103" spans="1:17" x14ac:dyDescent="0.25">
      <c r="A103" s="780">
        <v>2004</v>
      </c>
      <c r="B103" s="467">
        <v>8</v>
      </c>
      <c r="C103" s="467">
        <v>0</v>
      </c>
      <c r="D103" s="467">
        <v>15</v>
      </c>
      <c r="E103" s="467">
        <v>3</v>
      </c>
      <c r="F103" s="852">
        <f t="shared" ref="F103:G107" si="12">SUM(B103,D103)</f>
        <v>23</v>
      </c>
      <c r="G103" s="852">
        <f t="shared" si="12"/>
        <v>3</v>
      </c>
      <c r="H103" s="853">
        <f t="shared" ref="H103:H107" si="13">SUM(B103:E103)</f>
        <v>26</v>
      </c>
      <c r="J103" s="780">
        <v>2004</v>
      </c>
      <c r="K103" s="467">
        <v>12</v>
      </c>
      <c r="L103" s="467">
        <v>0</v>
      </c>
      <c r="M103" s="467">
        <v>42</v>
      </c>
      <c r="N103" s="467">
        <v>46</v>
      </c>
      <c r="O103" s="852">
        <f t="shared" ref="O103:P107" si="14">SUM(K103,M103)</f>
        <v>54</v>
      </c>
      <c r="P103" s="852">
        <f t="shared" si="14"/>
        <v>46</v>
      </c>
      <c r="Q103" s="853">
        <f t="shared" ref="Q103:Q107" si="15">SUM(K103:N103)</f>
        <v>100</v>
      </c>
    </row>
    <row r="104" spans="1:17" x14ac:dyDescent="0.25">
      <c r="A104" s="780">
        <v>2005</v>
      </c>
      <c r="B104" s="467">
        <v>9</v>
      </c>
      <c r="C104" s="467">
        <v>2</v>
      </c>
      <c r="D104" s="467">
        <v>3</v>
      </c>
      <c r="E104" s="467">
        <v>2</v>
      </c>
      <c r="F104" s="852">
        <f t="shared" si="12"/>
        <v>12</v>
      </c>
      <c r="G104" s="852">
        <f t="shared" si="12"/>
        <v>4</v>
      </c>
      <c r="H104" s="853">
        <f t="shared" si="13"/>
        <v>16</v>
      </c>
      <c r="J104" s="780">
        <v>2005</v>
      </c>
      <c r="K104" s="467">
        <v>28</v>
      </c>
      <c r="L104" s="467">
        <v>79</v>
      </c>
      <c r="M104" s="467">
        <v>4</v>
      </c>
      <c r="N104" s="467">
        <v>21</v>
      </c>
      <c r="O104" s="852">
        <f t="shared" si="14"/>
        <v>32</v>
      </c>
      <c r="P104" s="852">
        <f t="shared" si="14"/>
        <v>100</v>
      </c>
      <c r="Q104" s="853">
        <f t="shared" si="15"/>
        <v>132</v>
      </c>
    </row>
    <row r="105" spans="1:17" x14ac:dyDescent="0.25">
      <c r="A105" s="780">
        <v>2006</v>
      </c>
      <c r="B105" s="467">
        <v>58</v>
      </c>
      <c r="C105" s="467">
        <v>1</v>
      </c>
      <c r="D105" s="467">
        <v>19</v>
      </c>
      <c r="E105" s="467">
        <v>4</v>
      </c>
      <c r="F105" s="852">
        <f t="shared" si="12"/>
        <v>77</v>
      </c>
      <c r="G105" s="852">
        <f t="shared" si="12"/>
        <v>5</v>
      </c>
      <c r="H105" s="853">
        <f t="shared" si="13"/>
        <v>82</v>
      </c>
      <c r="J105" s="780">
        <v>2006</v>
      </c>
      <c r="K105" s="467">
        <v>131</v>
      </c>
      <c r="L105" s="467">
        <v>25</v>
      </c>
      <c r="M105" s="467">
        <v>77</v>
      </c>
      <c r="N105" s="467">
        <v>17</v>
      </c>
      <c r="O105" s="852">
        <f t="shared" si="14"/>
        <v>208</v>
      </c>
      <c r="P105" s="852">
        <f t="shared" si="14"/>
        <v>42</v>
      </c>
      <c r="Q105" s="853">
        <f t="shared" si="15"/>
        <v>250</v>
      </c>
    </row>
    <row r="106" spans="1:17" x14ac:dyDescent="0.25">
      <c r="A106" s="780">
        <v>2007</v>
      </c>
      <c r="B106" s="467">
        <v>16</v>
      </c>
      <c r="C106" s="467">
        <v>0</v>
      </c>
      <c r="D106" s="467">
        <v>18</v>
      </c>
      <c r="E106" s="467">
        <v>0</v>
      </c>
      <c r="F106" s="852">
        <f t="shared" si="12"/>
        <v>34</v>
      </c>
      <c r="G106" s="852">
        <f t="shared" si="12"/>
        <v>0</v>
      </c>
      <c r="H106" s="853">
        <f t="shared" si="13"/>
        <v>34</v>
      </c>
      <c r="J106" s="780">
        <v>2007</v>
      </c>
      <c r="K106" s="467">
        <v>43</v>
      </c>
      <c r="L106" s="467">
        <v>0</v>
      </c>
      <c r="M106" s="467">
        <v>90</v>
      </c>
      <c r="N106" s="467">
        <v>0</v>
      </c>
      <c r="O106" s="852">
        <f t="shared" si="14"/>
        <v>133</v>
      </c>
      <c r="P106" s="852">
        <f t="shared" si="14"/>
        <v>0</v>
      </c>
      <c r="Q106" s="853">
        <f t="shared" si="15"/>
        <v>133</v>
      </c>
    </row>
    <row r="107" spans="1:17" x14ac:dyDescent="0.25">
      <c r="A107" s="780">
        <v>2008</v>
      </c>
      <c r="B107" s="467">
        <v>84</v>
      </c>
      <c r="C107" s="467">
        <v>4</v>
      </c>
      <c r="D107" s="467">
        <v>38</v>
      </c>
      <c r="E107" s="467">
        <v>0</v>
      </c>
      <c r="F107" s="852">
        <f t="shared" si="12"/>
        <v>122</v>
      </c>
      <c r="G107" s="852">
        <f t="shared" si="12"/>
        <v>4</v>
      </c>
      <c r="H107" s="853">
        <f t="shared" si="13"/>
        <v>126</v>
      </c>
      <c r="J107" s="780">
        <v>2008</v>
      </c>
      <c r="K107" s="467">
        <v>300</v>
      </c>
      <c r="L107" s="467">
        <v>115</v>
      </c>
      <c r="M107" s="467">
        <v>207</v>
      </c>
      <c r="N107" s="467">
        <v>0</v>
      </c>
      <c r="O107" s="852">
        <f t="shared" si="14"/>
        <v>507</v>
      </c>
      <c r="P107" s="852">
        <f t="shared" si="14"/>
        <v>115</v>
      </c>
      <c r="Q107" s="853">
        <f t="shared" si="15"/>
        <v>622</v>
      </c>
    </row>
    <row r="108" spans="1:17" x14ac:dyDescent="0.25">
      <c r="A108" s="780">
        <v>2010</v>
      </c>
      <c r="B108" s="588"/>
      <c r="C108" s="588"/>
      <c r="D108" s="588"/>
      <c r="E108" s="588"/>
      <c r="F108" s="588"/>
      <c r="G108" s="588"/>
      <c r="H108" s="808">
        <v>96</v>
      </c>
      <c r="J108" s="780">
        <v>2010</v>
      </c>
      <c r="K108" s="588"/>
      <c r="L108" s="588"/>
      <c r="M108" s="588"/>
      <c r="N108" s="588"/>
      <c r="O108" s="588"/>
      <c r="P108" s="588"/>
      <c r="Q108" s="808">
        <v>380</v>
      </c>
    </row>
    <row r="109" spans="1:17" x14ac:dyDescent="0.25">
      <c r="A109" s="780">
        <v>2011</v>
      </c>
      <c r="B109" s="588"/>
      <c r="C109" s="588"/>
      <c r="D109" s="588"/>
      <c r="E109" s="588"/>
      <c r="F109" s="588"/>
      <c r="G109" s="588"/>
      <c r="H109" s="808">
        <v>163</v>
      </c>
      <c r="J109" s="780">
        <v>2011</v>
      </c>
      <c r="K109" s="588"/>
      <c r="L109" s="588"/>
      <c r="M109" s="588"/>
      <c r="N109" s="588"/>
      <c r="O109" s="588"/>
      <c r="P109" s="588"/>
      <c r="Q109" s="808">
        <v>604</v>
      </c>
    </row>
    <row r="110" spans="1:17" x14ac:dyDescent="0.25">
      <c r="A110" s="780">
        <v>2012</v>
      </c>
      <c r="B110" s="588"/>
      <c r="C110" s="588"/>
      <c r="D110" s="588"/>
      <c r="E110" s="588"/>
      <c r="F110" s="588"/>
      <c r="G110" s="588"/>
      <c r="H110" s="808">
        <v>59</v>
      </c>
      <c r="J110" s="780">
        <v>2012</v>
      </c>
      <c r="K110" s="588"/>
      <c r="L110" s="588"/>
      <c r="M110" s="588"/>
      <c r="N110" s="588"/>
      <c r="O110" s="588"/>
      <c r="P110" s="588"/>
      <c r="Q110" s="808">
        <v>330.9</v>
      </c>
    </row>
    <row r="111" spans="1:17" x14ac:dyDescent="0.25">
      <c r="A111" s="780">
        <v>2020</v>
      </c>
      <c r="B111" s="588">
        <v>8</v>
      </c>
      <c r="C111" s="588">
        <v>2</v>
      </c>
      <c r="D111" s="588">
        <v>1</v>
      </c>
      <c r="E111" s="588">
        <v>0</v>
      </c>
      <c r="F111" s="588">
        <v>9</v>
      </c>
      <c r="G111" s="588">
        <v>2</v>
      </c>
      <c r="H111" s="808">
        <v>11</v>
      </c>
      <c r="J111" s="780">
        <v>2020</v>
      </c>
      <c r="K111" s="588">
        <v>29</v>
      </c>
      <c r="L111" s="588">
        <v>22.6</v>
      </c>
      <c r="M111" s="588">
        <v>7</v>
      </c>
      <c r="N111" s="588">
        <v>0</v>
      </c>
      <c r="O111" s="588">
        <f>K111+M111</f>
        <v>36</v>
      </c>
      <c r="P111" s="588">
        <f>L111+N111</f>
        <v>22.6</v>
      </c>
      <c r="Q111" s="808">
        <f>O111+P111</f>
        <v>58.6</v>
      </c>
    </row>
    <row r="112" spans="1:17" ht="15.75" thickBot="1" x14ac:dyDescent="0.3">
      <c r="A112" s="782">
        <v>2021</v>
      </c>
      <c r="B112" s="809">
        <f>SUM('Catch '!H93:H125)</f>
        <v>1</v>
      </c>
      <c r="C112" s="809">
        <f>SUM('Catch '!H176:H208)</f>
        <v>1</v>
      </c>
      <c r="D112" s="809">
        <f>SUM('Catch '!H126:H156)</f>
        <v>0</v>
      </c>
      <c r="E112" s="809">
        <f>SUM('Catch '!H209:H239)</f>
        <v>0</v>
      </c>
      <c r="F112" s="809">
        <f>B112+D112</f>
        <v>1</v>
      </c>
      <c r="G112" s="809">
        <f>C112+E112</f>
        <v>1</v>
      </c>
      <c r="H112" s="810">
        <f>F112+G112</f>
        <v>2</v>
      </c>
      <c r="J112" s="782">
        <v>2021</v>
      </c>
      <c r="K112" s="809" t="e">
        <f>SUM('Catch '!J93:J125)</f>
        <v>#DIV/0!</v>
      </c>
      <c r="L112" s="809" t="e">
        <f>SUM('Catch '!J176:J208)</f>
        <v>#DIV/0!</v>
      </c>
      <c r="M112" s="809" t="e">
        <f>SUM('Catch '!J126:J156)</f>
        <v>#DIV/0!</v>
      </c>
      <c r="N112" s="809" t="e">
        <f>SUM('Catch '!J209:J239)</f>
        <v>#DIV/0!</v>
      </c>
      <c r="O112" s="809" t="e">
        <f>K112+M112</f>
        <v>#DIV/0!</v>
      </c>
      <c r="P112" s="809" t="e">
        <f>L112+N112</f>
        <v>#DIV/0!</v>
      </c>
      <c r="Q112" s="810" t="e">
        <f>O112+P112</f>
        <v>#DIV/0!</v>
      </c>
    </row>
    <row r="113" spans="1:17" x14ac:dyDescent="0.25">
      <c r="A113" s="365"/>
      <c r="B113" s="781"/>
      <c r="C113" s="781"/>
      <c r="D113" s="781"/>
      <c r="E113" s="781"/>
      <c r="F113" s="781"/>
      <c r="G113" s="781"/>
      <c r="H113" s="797"/>
    </row>
    <row r="114" spans="1:17" ht="15.75" thickBot="1" x14ac:dyDescent="0.3">
      <c r="A114" s="786" t="s">
        <v>302</v>
      </c>
      <c r="J114" s="786" t="s">
        <v>303</v>
      </c>
      <c r="K114" s="813"/>
      <c r="L114" s="813"/>
      <c r="M114" s="813"/>
      <c r="N114" s="813"/>
      <c r="O114" s="813"/>
      <c r="P114" s="813"/>
      <c r="Q114" s="813"/>
    </row>
    <row r="115" spans="1:17" x14ac:dyDescent="0.25">
      <c r="A115" s="787"/>
      <c r="B115" s="995" t="s">
        <v>280</v>
      </c>
      <c r="C115" s="999"/>
      <c r="D115" s="995" t="s">
        <v>281</v>
      </c>
      <c r="E115" s="999"/>
      <c r="F115" s="995" t="s">
        <v>282</v>
      </c>
      <c r="G115" s="998"/>
      <c r="H115" s="999"/>
      <c r="J115" s="787"/>
      <c r="K115" s="992" t="s">
        <v>280</v>
      </c>
      <c r="L115" s="993"/>
      <c r="M115" s="992" t="s">
        <v>281</v>
      </c>
      <c r="N115" s="993"/>
      <c r="O115" s="992" t="s">
        <v>282</v>
      </c>
      <c r="P115" s="994"/>
      <c r="Q115" s="993"/>
    </row>
    <row r="116" spans="1:17" ht="15.75" thickBot="1" x14ac:dyDescent="0.3">
      <c r="A116" s="788" t="s">
        <v>283</v>
      </c>
      <c r="B116" s="789" t="s">
        <v>284</v>
      </c>
      <c r="C116" s="798" t="s">
        <v>285</v>
      </c>
      <c r="D116" s="789" t="s">
        <v>284</v>
      </c>
      <c r="E116" s="791" t="s">
        <v>285</v>
      </c>
      <c r="F116" s="798" t="s">
        <v>284</v>
      </c>
      <c r="G116" s="798" t="s">
        <v>285</v>
      </c>
      <c r="H116" s="791" t="s">
        <v>286</v>
      </c>
      <c r="J116" s="788" t="s">
        <v>283</v>
      </c>
      <c r="K116" s="833" t="s">
        <v>284</v>
      </c>
      <c r="L116" s="834" t="s">
        <v>285</v>
      </c>
      <c r="M116" s="833" t="s">
        <v>284</v>
      </c>
      <c r="N116" s="835" t="s">
        <v>285</v>
      </c>
      <c r="O116" s="834" t="s">
        <v>284</v>
      </c>
      <c r="P116" s="834" t="s">
        <v>285</v>
      </c>
      <c r="Q116" s="835" t="s">
        <v>286</v>
      </c>
    </row>
    <row r="117" spans="1:17" x14ac:dyDescent="0.25">
      <c r="A117" s="792">
        <v>2003</v>
      </c>
      <c r="B117" s="205">
        <v>49</v>
      </c>
      <c r="C117" s="205">
        <v>1</v>
      </c>
      <c r="D117" s="205">
        <v>7</v>
      </c>
      <c r="E117" s="205">
        <v>0</v>
      </c>
      <c r="F117" s="205">
        <v>56</v>
      </c>
      <c r="G117" s="205">
        <v>1</v>
      </c>
      <c r="H117" s="851">
        <v>57</v>
      </c>
      <c r="J117" s="792">
        <v>2003</v>
      </c>
      <c r="K117" s="205">
        <v>166</v>
      </c>
      <c r="L117" s="205">
        <v>52</v>
      </c>
      <c r="M117" s="205">
        <v>20</v>
      </c>
      <c r="N117" s="205">
        <v>0</v>
      </c>
      <c r="O117" s="205">
        <v>186</v>
      </c>
      <c r="P117" s="205">
        <v>52</v>
      </c>
      <c r="Q117" s="851">
        <v>238</v>
      </c>
    </row>
    <row r="118" spans="1:17" x14ac:dyDescent="0.25">
      <c r="A118" s="780">
        <v>2004</v>
      </c>
      <c r="B118" s="467">
        <v>12</v>
      </c>
      <c r="C118" s="467">
        <v>1</v>
      </c>
      <c r="D118" s="467">
        <v>6</v>
      </c>
      <c r="E118" s="467">
        <v>0</v>
      </c>
      <c r="F118" s="852">
        <f t="shared" ref="F118:G122" si="16">SUM(B118,D118)</f>
        <v>18</v>
      </c>
      <c r="G118" s="852">
        <f t="shared" si="16"/>
        <v>1</v>
      </c>
      <c r="H118" s="853">
        <f t="shared" ref="H118:H122" si="17">SUM(B118:E118)</f>
        <v>19</v>
      </c>
      <c r="J118" s="780">
        <v>2004</v>
      </c>
      <c r="K118" s="467">
        <v>29</v>
      </c>
      <c r="L118" s="467">
        <v>32</v>
      </c>
      <c r="M118" s="467">
        <v>20</v>
      </c>
      <c r="N118" s="467">
        <v>0</v>
      </c>
      <c r="O118" s="852">
        <f t="shared" ref="O118:P122" si="18">SUM(K118,M118)</f>
        <v>49</v>
      </c>
      <c r="P118" s="852">
        <f t="shared" si="18"/>
        <v>32</v>
      </c>
      <c r="Q118" s="853">
        <f t="shared" ref="Q118:Q122" si="19">SUM(K118:N118)</f>
        <v>81</v>
      </c>
    </row>
    <row r="119" spans="1:17" x14ac:dyDescent="0.25">
      <c r="A119" s="780">
        <v>2005</v>
      </c>
      <c r="B119" s="467">
        <v>16</v>
      </c>
      <c r="C119" s="467">
        <v>0</v>
      </c>
      <c r="D119" s="467">
        <v>1</v>
      </c>
      <c r="E119" s="467">
        <v>0</v>
      </c>
      <c r="F119" s="852">
        <f t="shared" si="16"/>
        <v>17</v>
      </c>
      <c r="G119" s="852">
        <f t="shared" si="16"/>
        <v>0</v>
      </c>
      <c r="H119" s="853">
        <f t="shared" si="17"/>
        <v>17</v>
      </c>
      <c r="J119" s="780">
        <v>2005</v>
      </c>
      <c r="K119" s="467">
        <v>33</v>
      </c>
      <c r="L119" s="467">
        <v>0</v>
      </c>
      <c r="M119" s="467">
        <v>3</v>
      </c>
      <c r="N119" s="467">
        <v>0</v>
      </c>
      <c r="O119" s="852">
        <f t="shared" si="18"/>
        <v>36</v>
      </c>
      <c r="P119" s="852">
        <f t="shared" si="18"/>
        <v>0</v>
      </c>
      <c r="Q119" s="853">
        <f t="shared" si="19"/>
        <v>36</v>
      </c>
    </row>
    <row r="120" spans="1:17" x14ac:dyDescent="0.25">
      <c r="A120" s="780">
        <v>2006</v>
      </c>
      <c r="B120" s="467">
        <v>51</v>
      </c>
      <c r="C120" s="467">
        <v>2</v>
      </c>
      <c r="D120" s="467">
        <v>1</v>
      </c>
      <c r="E120" s="467">
        <v>2</v>
      </c>
      <c r="F120" s="852">
        <f t="shared" si="16"/>
        <v>52</v>
      </c>
      <c r="G120" s="852">
        <f t="shared" si="16"/>
        <v>4</v>
      </c>
      <c r="H120" s="853">
        <f t="shared" si="17"/>
        <v>56</v>
      </c>
      <c r="J120" s="780">
        <v>2006</v>
      </c>
      <c r="K120" s="467">
        <v>145</v>
      </c>
      <c r="L120" s="467">
        <v>33</v>
      </c>
      <c r="M120" s="467">
        <v>13</v>
      </c>
      <c r="N120" s="467">
        <v>36</v>
      </c>
      <c r="O120" s="852">
        <f t="shared" si="18"/>
        <v>158</v>
      </c>
      <c r="P120" s="852">
        <f t="shared" si="18"/>
        <v>69</v>
      </c>
      <c r="Q120" s="853">
        <f t="shared" si="19"/>
        <v>227</v>
      </c>
    </row>
    <row r="121" spans="1:17" x14ac:dyDescent="0.25">
      <c r="A121" s="780">
        <v>2007</v>
      </c>
      <c r="B121" s="467">
        <v>7</v>
      </c>
      <c r="C121" s="467">
        <v>1</v>
      </c>
      <c r="D121" s="467">
        <v>6</v>
      </c>
      <c r="E121" s="467">
        <v>0</v>
      </c>
      <c r="F121" s="852">
        <f t="shared" si="16"/>
        <v>13</v>
      </c>
      <c r="G121" s="852">
        <f t="shared" si="16"/>
        <v>1</v>
      </c>
      <c r="H121" s="853">
        <f t="shared" si="17"/>
        <v>14</v>
      </c>
      <c r="J121" s="780">
        <v>2007</v>
      </c>
      <c r="K121" s="467">
        <v>23</v>
      </c>
      <c r="L121" s="467">
        <v>8</v>
      </c>
      <c r="M121" s="467">
        <v>32</v>
      </c>
      <c r="N121" s="467">
        <v>0</v>
      </c>
      <c r="O121" s="852">
        <f t="shared" si="18"/>
        <v>55</v>
      </c>
      <c r="P121" s="852">
        <f t="shared" si="18"/>
        <v>8</v>
      </c>
      <c r="Q121" s="853">
        <f t="shared" si="19"/>
        <v>63</v>
      </c>
    </row>
    <row r="122" spans="1:17" x14ac:dyDescent="0.25">
      <c r="A122" s="780">
        <v>2008</v>
      </c>
      <c r="B122" s="467">
        <v>37</v>
      </c>
      <c r="C122" s="467">
        <v>2</v>
      </c>
      <c r="D122" s="467">
        <v>8</v>
      </c>
      <c r="E122" s="467">
        <v>0</v>
      </c>
      <c r="F122" s="852">
        <f t="shared" si="16"/>
        <v>45</v>
      </c>
      <c r="G122" s="852">
        <f t="shared" si="16"/>
        <v>2</v>
      </c>
      <c r="H122" s="853">
        <f t="shared" si="17"/>
        <v>47</v>
      </c>
      <c r="J122" s="780">
        <v>2008</v>
      </c>
      <c r="K122" s="467">
        <v>131</v>
      </c>
      <c r="L122" s="467">
        <v>26</v>
      </c>
      <c r="M122" s="467">
        <v>32</v>
      </c>
      <c r="N122" s="467">
        <v>0</v>
      </c>
      <c r="O122" s="852">
        <f t="shared" si="18"/>
        <v>163</v>
      </c>
      <c r="P122" s="852">
        <f t="shared" si="18"/>
        <v>26</v>
      </c>
      <c r="Q122" s="853">
        <f t="shared" si="19"/>
        <v>189</v>
      </c>
    </row>
    <row r="123" spans="1:17" x14ac:dyDescent="0.25">
      <c r="A123" s="780">
        <v>2010</v>
      </c>
      <c r="B123" s="588"/>
      <c r="C123" s="588"/>
      <c r="D123" s="588"/>
      <c r="E123" s="588"/>
      <c r="F123" s="588"/>
      <c r="G123" s="588"/>
      <c r="H123" s="808">
        <v>92</v>
      </c>
      <c r="J123" s="780">
        <v>2010</v>
      </c>
      <c r="K123" s="588"/>
      <c r="L123" s="588"/>
      <c r="M123" s="588"/>
      <c r="N123" s="588"/>
      <c r="O123" s="588"/>
      <c r="P123" s="588"/>
      <c r="Q123" s="808">
        <v>300</v>
      </c>
    </row>
    <row r="124" spans="1:17" x14ac:dyDescent="0.25">
      <c r="A124" s="780">
        <v>2011</v>
      </c>
      <c r="B124" s="588"/>
      <c r="C124" s="588"/>
      <c r="D124" s="588"/>
      <c r="E124" s="588"/>
      <c r="F124" s="588"/>
      <c r="G124" s="588"/>
      <c r="H124" s="808">
        <v>104</v>
      </c>
      <c r="J124" s="780">
        <v>2011</v>
      </c>
      <c r="K124" s="588"/>
      <c r="L124" s="588"/>
      <c r="M124" s="588"/>
      <c r="N124" s="588"/>
      <c r="O124" s="588"/>
      <c r="P124" s="588"/>
      <c r="Q124" s="808">
        <v>377</v>
      </c>
    </row>
    <row r="125" spans="1:17" x14ac:dyDescent="0.25">
      <c r="A125" s="780">
        <v>2012</v>
      </c>
      <c r="B125" s="588"/>
      <c r="C125" s="588"/>
      <c r="D125" s="588"/>
      <c r="E125" s="588"/>
      <c r="F125" s="588"/>
      <c r="G125" s="588"/>
      <c r="H125" s="808">
        <v>33</v>
      </c>
      <c r="J125" s="780">
        <v>2012</v>
      </c>
      <c r="K125" s="588"/>
      <c r="L125" s="588"/>
      <c r="M125" s="588"/>
      <c r="N125" s="588"/>
      <c r="O125" s="588"/>
      <c r="P125" s="588"/>
      <c r="Q125" s="808">
        <v>153.9</v>
      </c>
    </row>
    <row r="126" spans="1:17" x14ac:dyDescent="0.25">
      <c r="A126" s="780">
        <v>2020</v>
      </c>
      <c r="B126" s="588">
        <v>25</v>
      </c>
      <c r="C126" s="588">
        <v>1</v>
      </c>
      <c r="D126" s="588">
        <v>3</v>
      </c>
      <c r="E126" s="588">
        <v>0</v>
      </c>
      <c r="F126" s="588">
        <v>28</v>
      </c>
      <c r="G126" s="588">
        <v>1</v>
      </c>
      <c r="H126" s="808">
        <f>F126+G126</f>
        <v>29</v>
      </c>
      <c r="J126" s="780">
        <v>2020</v>
      </c>
      <c r="K126" s="588">
        <v>134.5</v>
      </c>
      <c r="L126" s="588">
        <v>9.1999999999999993</v>
      </c>
      <c r="M126" s="588">
        <v>41.6</v>
      </c>
      <c r="N126" s="588">
        <v>0</v>
      </c>
      <c r="O126" s="588">
        <f>K126+M126</f>
        <v>176.1</v>
      </c>
      <c r="P126" s="588">
        <v>9</v>
      </c>
      <c r="Q126" s="808">
        <f>O126+P126</f>
        <v>185.1</v>
      </c>
    </row>
    <row r="127" spans="1:17" ht="15.75" thickBot="1" x14ac:dyDescent="0.3">
      <c r="A127" s="782">
        <v>2021</v>
      </c>
      <c r="B127" s="809">
        <f>SUM('Catch '!Q93:Q125,'Catch '!T93:T125,'Catch '!W93:W125)</f>
        <v>15</v>
      </c>
      <c r="C127" s="809">
        <f>SUM('Catch '!Q176:Q208,'Catch '!T176:T208,'Catch '!W176:W208)</f>
        <v>0</v>
      </c>
      <c r="D127" s="809">
        <f>SUM('Catch '!Q126:Q156,'Catch '!T126:T156,'Catch '!W126:W156)</f>
        <v>0</v>
      </c>
      <c r="E127" s="809">
        <f>SUM('Catch '!Q209:Q239,'Catch '!T209:T239,'Catch '!W209:W239)</f>
        <v>0</v>
      </c>
      <c r="F127" s="809">
        <f>B127+D127</f>
        <v>15</v>
      </c>
      <c r="G127" s="809">
        <f>C127+E127</f>
        <v>0</v>
      </c>
      <c r="H127" s="810">
        <f>F127+G127</f>
        <v>15</v>
      </c>
      <c r="J127" s="782">
        <v>2021</v>
      </c>
      <c r="K127" s="809" t="e">
        <f>SUM('Catch '!S93:S125,'Catch '!V93:V125,'Catch '!Y93:Y125)</f>
        <v>#DIV/0!</v>
      </c>
      <c r="L127" s="809" t="e">
        <f>SUM('Catch '!S176:S209,'Catch '!V176:V209,'Catch '!Y176:Y209)</f>
        <v>#DIV/0!</v>
      </c>
      <c r="M127" s="809" t="e">
        <f>SUM('Catch '!S126:S156,'Catch '!V126:V156,'Catch '!Y126:Y156)</f>
        <v>#DIV/0!</v>
      </c>
      <c r="N127" s="809" t="e">
        <f>SUM('Catch '!S209:S239,'Catch '!V209:V239,'Catch '!Y209:Y239)</f>
        <v>#DIV/0!</v>
      </c>
      <c r="O127" s="809" t="e">
        <f>K127+M127</f>
        <v>#DIV/0!</v>
      </c>
      <c r="P127" s="809" t="e">
        <f>L127+N127</f>
        <v>#DIV/0!</v>
      </c>
      <c r="Q127" s="810" t="e">
        <f>O127+P127</f>
        <v>#DIV/0!</v>
      </c>
    </row>
    <row r="129" spans="2:8" x14ac:dyDescent="0.25">
      <c r="B129" s="813"/>
      <c r="C129" s="813"/>
      <c r="D129" s="813"/>
      <c r="E129" s="813"/>
      <c r="F129" s="813"/>
      <c r="G129" s="813"/>
      <c r="H129" s="813"/>
    </row>
    <row r="144" spans="2:8" x14ac:dyDescent="0.25">
      <c r="B144" s="813"/>
      <c r="C144" s="813"/>
      <c r="D144" s="813"/>
      <c r="E144" s="813"/>
      <c r="F144" s="813"/>
      <c r="G144" s="813"/>
      <c r="H144" s="813"/>
    </row>
    <row r="159" spans="2:8" x14ac:dyDescent="0.25">
      <c r="B159" s="813"/>
      <c r="C159" s="813"/>
      <c r="D159" s="813"/>
      <c r="E159" s="813"/>
      <c r="F159" s="813"/>
      <c r="G159" s="813"/>
      <c r="H159" s="813"/>
    </row>
    <row r="171" spans="1:9" x14ac:dyDescent="0.25">
      <c r="A171" s="836"/>
      <c r="B171" s="298"/>
      <c r="C171" s="298"/>
      <c r="D171" s="298"/>
      <c r="E171" s="298"/>
      <c r="F171" s="298"/>
      <c r="G171" s="298"/>
      <c r="H171" s="298"/>
      <c r="I171" s="798"/>
    </row>
    <row r="172" spans="1:9" x14ac:dyDescent="0.25">
      <c r="A172" s="837"/>
      <c r="B172" s="1000"/>
      <c r="C172" s="1000"/>
      <c r="D172" s="1000"/>
      <c r="E172" s="1000"/>
      <c r="F172" s="1000"/>
      <c r="G172" s="1001"/>
      <c r="H172" s="1001"/>
      <c r="I172" s="798"/>
    </row>
    <row r="173" spans="1:9" x14ac:dyDescent="0.25">
      <c r="A173" s="838"/>
      <c r="B173" s="798"/>
      <c r="C173" s="798"/>
      <c r="D173" s="798"/>
      <c r="E173" s="798"/>
      <c r="F173" s="798"/>
      <c r="G173" s="798"/>
      <c r="H173" s="798"/>
      <c r="I173" s="841"/>
    </row>
    <row r="174" spans="1:9" x14ac:dyDescent="0.25">
      <c r="A174" s="599"/>
      <c r="B174" s="801"/>
      <c r="C174" s="801"/>
      <c r="D174" s="801"/>
      <c r="E174" s="801"/>
      <c r="F174" s="843"/>
      <c r="G174" s="801"/>
      <c r="H174" s="801"/>
      <c r="I174" s="844"/>
    </row>
    <row r="175" spans="1:9" x14ac:dyDescent="0.25">
      <c r="A175" s="339"/>
      <c r="B175" s="801"/>
      <c r="C175" s="801"/>
      <c r="D175" s="801"/>
      <c r="E175" s="801"/>
      <c r="F175" s="801"/>
      <c r="G175" s="801"/>
      <c r="H175" s="340"/>
      <c r="I175" s="844"/>
    </row>
    <row r="176" spans="1:9" x14ac:dyDescent="0.25">
      <c r="A176" s="339"/>
      <c r="B176" s="801"/>
      <c r="C176" s="801"/>
      <c r="D176" s="801"/>
      <c r="E176" s="801"/>
      <c r="F176" s="801"/>
      <c r="G176" s="801"/>
      <c r="H176" s="340"/>
      <c r="I176" s="844"/>
    </row>
    <row r="177" spans="1:9" x14ac:dyDescent="0.25">
      <c r="A177" s="339"/>
      <c r="B177" s="801"/>
      <c r="C177" s="801"/>
      <c r="D177" s="801"/>
      <c r="E177" s="801"/>
      <c r="F177" s="801"/>
      <c r="G177" s="801"/>
      <c r="H177" s="340"/>
      <c r="I177" s="844"/>
    </row>
    <row r="178" spans="1:9" x14ac:dyDescent="0.25">
      <c r="A178" s="339"/>
      <c r="B178" s="801"/>
      <c r="C178" s="801"/>
      <c r="D178" s="801"/>
      <c r="E178" s="801"/>
      <c r="F178" s="801"/>
      <c r="G178" s="801"/>
      <c r="H178" s="340"/>
      <c r="I178" s="844"/>
    </row>
    <row r="179" spans="1:9" x14ac:dyDescent="0.25">
      <c r="A179" s="339"/>
      <c r="B179" s="801"/>
      <c r="C179" s="801"/>
      <c r="D179" s="801"/>
      <c r="E179" s="801"/>
      <c r="F179" s="801"/>
      <c r="G179" s="801"/>
      <c r="H179" s="340"/>
      <c r="I179" s="298"/>
    </row>
    <row r="181" spans="1:9" x14ac:dyDescent="0.25">
      <c r="A181" s="836"/>
      <c r="B181" s="298"/>
      <c r="C181" s="298"/>
      <c r="D181" s="298"/>
      <c r="E181" s="298"/>
      <c r="F181" s="298"/>
      <c r="G181" s="298"/>
      <c r="H181" s="298"/>
    </row>
    <row r="182" spans="1:9" x14ac:dyDescent="0.25">
      <c r="A182" s="837"/>
      <c r="B182" s="1000"/>
      <c r="C182" s="1000"/>
      <c r="D182" s="1000"/>
      <c r="E182" s="1000"/>
      <c r="F182" s="1000"/>
      <c r="G182" s="1001"/>
      <c r="H182" s="1001"/>
    </row>
    <row r="183" spans="1:9" x14ac:dyDescent="0.25">
      <c r="A183" s="838"/>
      <c r="B183" s="798"/>
      <c r="C183" s="798"/>
      <c r="D183" s="798"/>
      <c r="E183" s="798"/>
      <c r="F183" s="798"/>
      <c r="G183" s="798"/>
      <c r="H183" s="798"/>
    </row>
    <row r="184" spans="1:9" x14ac:dyDescent="0.25">
      <c r="A184" s="599"/>
      <c r="B184" s="785"/>
      <c r="C184" s="785"/>
      <c r="D184" s="785"/>
      <c r="E184" s="785"/>
      <c r="F184" s="785"/>
      <c r="G184" s="785"/>
      <c r="H184" s="785"/>
    </row>
    <row r="185" spans="1:9" x14ac:dyDescent="0.25">
      <c r="A185" s="339"/>
      <c r="B185" s="785"/>
      <c r="C185" s="785"/>
      <c r="D185" s="785"/>
      <c r="E185" s="785"/>
      <c r="F185" s="785"/>
      <c r="G185" s="785"/>
      <c r="H185" s="486"/>
    </row>
    <row r="186" spans="1:9" x14ac:dyDescent="0.25">
      <c r="A186" s="339"/>
      <c r="B186" s="785"/>
      <c r="C186" s="785"/>
      <c r="D186" s="785"/>
      <c r="E186" s="785"/>
      <c r="F186" s="785"/>
      <c r="G186" s="785"/>
      <c r="H186" s="486"/>
    </row>
    <row r="187" spans="1:9" x14ac:dyDescent="0.25">
      <c r="A187" s="339"/>
      <c r="B187" s="785"/>
      <c r="C187" s="785"/>
      <c r="D187" s="785"/>
      <c r="E187" s="785"/>
      <c r="F187" s="785"/>
      <c r="G187" s="785"/>
      <c r="H187" s="486"/>
    </row>
    <row r="188" spans="1:9" x14ac:dyDescent="0.25">
      <c r="A188" s="339"/>
      <c r="B188" s="785"/>
      <c r="C188" s="785"/>
      <c r="D188" s="785"/>
      <c r="E188" s="785"/>
      <c r="F188" s="785"/>
      <c r="G188" s="785"/>
      <c r="H188" s="486"/>
    </row>
    <row r="189" spans="1:9" x14ac:dyDescent="0.25">
      <c r="A189" s="339"/>
      <c r="B189" s="785"/>
      <c r="C189" s="785"/>
      <c r="D189" s="785"/>
      <c r="E189" s="785"/>
      <c r="F189" s="785"/>
      <c r="G189" s="785"/>
      <c r="H189" s="486"/>
    </row>
    <row r="191" spans="1:9" x14ac:dyDescent="0.25">
      <c r="A191" s="836"/>
      <c r="B191" s="298"/>
      <c r="C191" s="298"/>
      <c r="D191" s="298"/>
      <c r="E191" s="298"/>
      <c r="F191" s="298"/>
      <c r="G191" s="298"/>
      <c r="H191" s="298"/>
    </row>
    <row r="192" spans="1:9" x14ac:dyDescent="0.25">
      <c r="A192" s="837"/>
      <c r="B192" s="298"/>
      <c r="C192" s="1000"/>
      <c r="D192" s="1001"/>
      <c r="E192" s="1000"/>
      <c r="F192" s="1001"/>
      <c r="G192" s="798"/>
      <c r="H192" s="798"/>
    </row>
    <row r="193" spans="1:8" x14ac:dyDescent="0.25">
      <c r="A193" s="838"/>
      <c r="B193" s="798"/>
      <c r="C193" s="798"/>
      <c r="D193" s="798"/>
      <c r="E193" s="798"/>
      <c r="F193" s="798"/>
      <c r="G193" s="798"/>
      <c r="H193" s="798"/>
    </row>
    <row r="194" spans="1:8" x14ac:dyDescent="0.25">
      <c r="A194" s="599"/>
      <c r="B194" s="841"/>
      <c r="C194" s="841"/>
      <c r="D194" s="841"/>
      <c r="E194" s="841"/>
      <c r="F194" s="841"/>
      <c r="G194" s="841"/>
      <c r="H194" s="841"/>
    </row>
    <row r="195" spans="1:8" x14ac:dyDescent="0.25">
      <c r="A195" s="339"/>
      <c r="B195" s="841"/>
      <c r="C195" s="841"/>
      <c r="D195" s="841"/>
      <c r="E195" s="841"/>
      <c r="F195" s="841"/>
      <c r="G195" s="841"/>
      <c r="H195" s="841"/>
    </row>
    <row r="196" spans="1:8" x14ac:dyDescent="0.25">
      <c r="A196" s="339"/>
      <c r="B196" s="841"/>
      <c r="C196" s="841"/>
      <c r="D196" s="841"/>
      <c r="E196" s="841"/>
      <c r="F196" s="841"/>
      <c r="G196" s="841"/>
      <c r="H196" s="841"/>
    </row>
    <row r="197" spans="1:8" x14ac:dyDescent="0.25">
      <c r="A197" s="339"/>
      <c r="B197" s="841"/>
      <c r="C197" s="841"/>
      <c r="D197" s="841"/>
      <c r="E197" s="841"/>
      <c r="F197" s="841"/>
      <c r="G197" s="841"/>
      <c r="H197" s="841"/>
    </row>
    <row r="198" spans="1:8" x14ac:dyDescent="0.25">
      <c r="A198" s="339"/>
      <c r="B198" s="841"/>
      <c r="C198" s="841"/>
      <c r="D198" s="841"/>
      <c r="E198" s="841"/>
      <c r="F198" s="841"/>
      <c r="G198" s="841"/>
      <c r="H198" s="841"/>
    </row>
    <row r="199" spans="1:8" x14ac:dyDescent="0.25">
      <c r="A199" s="339"/>
      <c r="B199" s="841"/>
      <c r="C199" s="841"/>
      <c r="D199" s="841"/>
      <c r="E199" s="841"/>
      <c r="F199" s="841"/>
      <c r="G199" s="841"/>
      <c r="H199" s="841"/>
    </row>
    <row r="200" spans="1:8" x14ac:dyDescent="0.25">
      <c r="A200" s="842"/>
      <c r="B200" s="801"/>
      <c r="C200" s="801"/>
      <c r="D200" s="801"/>
      <c r="E200" s="801"/>
      <c r="F200" s="801"/>
      <c r="G200" s="801"/>
      <c r="H200" s="798"/>
    </row>
    <row r="201" spans="1:8" x14ac:dyDescent="0.25">
      <c r="A201" s="795"/>
      <c r="B201" s="815"/>
      <c r="C201" s="815"/>
      <c r="D201" s="815"/>
      <c r="E201" s="815"/>
      <c r="F201" s="815"/>
      <c r="G201" s="815"/>
      <c r="H201" s="790"/>
    </row>
    <row r="202" spans="1:8" x14ac:dyDescent="0.25">
      <c r="A202" s="836"/>
      <c r="B202" s="298"/>
      <c r="C202" s="298"/>
      <c r="D202" s="298"/>
      <c r="E202" s="298"/>
      <c r="F202" s="298"/>
      <c r="G202" s="298"/>
      <c r="H202" s="298"/>
    </row>
    <row r="203" spans="1:8" x14ac:dyDescent="0.25">
      <c r="A203" s="837"/>
      <c r="B203" s="1000"/>
      <c r="C203" s="1000"/>
      <c r="D203" s="1000"/>
      <c r="E203" s="1000"/>
      <c r="F203" s="1000"/>
      <c r="G203" s="1001"/>
      <c r="H203" s="1001"/>
    </row>
    <row r="204" spans="1:8" x14ac:dyDescent="0.25">
      <c r="A204" s="838"/>
      <c r="B204" s="798"/>
      <c r="C204" s="798"/>
      <c r="D204" s="798"/>
      <c r="E204" s="798"/>
      <c r="F204" s="798"/>
      <c r="G204" s="798"/>
      <c r="H204" s="798"/>
    </row>
    <row r="205" spans="1:8" x14ac:dyDescent="0.25">
      <c r="A205" s="599"/>
      <c r="B205" s="839"/>
      <c r="C205" s="839"/>
      <c r="D205" s="839"/>
      <c r="E205" s="839"/>
      <c r="F205" s="840"/>
      <c r="G205" s="339"/>
      <c r="H205" s="339"/>
    </row>
    <row r="206" spans="1:8" x14ac:dyDescent="0.25">
      <c r="A206" s="339"/>
      <c r="B206" s="839"/>
      <c r="C206" s="839"/>
      <c r="D206" s="839"/>
      <c r="E206" s="839"/>
      <c r="F206" s="339"/>
      <c r="G206" s="339"/>
      <c r="H206" s="486"/>
    </row>
    <row r="207" spans="1:8" x14ac:dyDescent="0.25">
      <c r="A207" s="339"/>
      <c r="B207" s="839"/>
      <c r="C207" s="839"/>
      <c r="D207" s="839"/>
      <c r="E207" s="839"/>
      <c r="F207" s="339"/>
      <c r="G207" s="339"/>
      <c r="H207" s="486"/>
    </row>
    <row r="208" spans="1:8" x14ac:dyDescent="0.25">
      <c r="A208" s="339"/>
      <c r="B208" s="839"/>
      <c r="C208" s="839"/>
      <c r="D208" s="839"/>
      <c r="E208" s="839"/>
      <c r="F208" s="339"/>
      <c r="G208" s="339"/>
      <c r="H208" s="340"/>
    </row>
    <row r="209" spans="1:8" x14ac:dyDescent="0.25">
      <c r="A209" s="339"/>
      <c r="B209" s="839"/>
      <c r="C209" s="839"/>
      <c r="D209" s="839"/>
      <c r="E209" s="839"/>
      <c r="F209" s="339"/>
      <c r="G209" s="339"/>
      <c r="H209" s="339"/>
    </row>
    <row r="210" spans="1:8" x14ac:dyDescent="0.25">
      <c r="A210" s="339"/>
      <c r="B210" s="839"/>
      <c r="C210" s="839"/>
      <c r="D210" s="839"/>
      <c r="E210" s="839"/>
      <c r="F210" s="339"/>
      <c r="G210" s="339"/>
      <c r="H210" s="339"/>
    </row>
    <row r="212" spans="1:8" ht="15.75" thickBot="1" x14ac:dyDescent="0.3">
      <c r="A212" s="786" t="s">
        <v>299</v>
      </c>
    </row>
    <row r="213" spans="1:8" x14ac:dyDescent="0.25">
      <c r="A213" s="787"/>
      <c r="B213" s="995" t="s">
        <v>280</v>
      </c>
      <c r="C213" s="996"/>
      <c r="D213" s="995" t="s">
        <v>281</v>
      </c>
      <c r="E213" s="997"/>
      <c r="F213" s="996" t="s">
        <v>282</v>
      </c>
      <c r="G213" s="998"/>
      <c r="H213" s="999"/>
    </row>
    <row r="214" spans="1:8" ht="15.75" thickBot="1" x14ac:dyDescent="0.3">
      <c r="A214" s="803" t="s">
        <v>283</v>
      </c>
      <c r="B214" s="804" t="s">
        <v>284</v>
      </c>
      <c r="C214" s="805" t="s">
        <v>285</v>
      </c>
      <c r="D214" s="804" t="s">
        <v>284</v>
      </c>
      <c r="E214" s="806" t="s">
        <v>285</v>
      </c>
      <c r="F214" s="805" t="s">
        <v>284</v>
      </c>
      <c r="G214" s="805" t="s">
        <v>285</v>
      </c>
      <c r="H214" s="806" t="s">
        <v>286</v>
      </c>
    </row>
    <row r="215" spans="1:8" x14ac:dyDescent="0.25">
      <c r="A215" s="792">
        <v>2003</v>
      </c>
      <c r="B215" s="819">
        <v>3.7999999999999999E-2</v>
      </c>
      <c r="C215" s="820">
        <v>0.01</v>
      </c>
      <c r="D215" s="819">
        <v>0.29599999999999999</v>
      </c>
      <c r="E215" s="821">
        <v>7.0000000000000007E-2</v>
      </c>
      <c r="F215" s="822" t="s">
        <v>298</v>
      </c>
      <c r="G215" s="822" t="s">
        <v>298</v>
      </c>
      <c r="H215" s="823" t="s">
        <v>298</v>
      </c>
    </row>
    <row r="216" spans="1:8" x14ac:dyDescent="0.25">
      <c r="A216" s="780">
        <v>2004</v>
      </c>
      <c r="B216" s="824">
        <v>3.2000000000000001E-2</v>
      </c>
      <c r="C216" s="825">
        <v>0.18</v>
      </c>
      <c r="D216" s="824">
        <v>0.26</v>
      </c>
      <c r="E216" s="826">
        <v>0.21299999999999999</v>
      </c>
      <c r="F216" s="795" t="s">
        <v>298</v>
      </c>
      <c r="G216" s="795" t="s">
        <v>298</v>
      </c>
      <c r="H216" s="511" t="s">
        <v>298</v>
      </c>
    </row>
    <row r="217" spans="1:8" x14ac:dyDescent="0.25">
      <c r="A217" s="780">
        <v>2005</v>
      </c>
      <c r="B217" s="824">
        <v>5.1999999999999998E-2</v>
      </c>
      <c r="C217" s="825">
        <v>9.7000000000000003E-2</v>
      </c>
      <c r="D217" s="824">
        <v>9.6000000000000002E-2</v>
      </c>
      <c r="E217" s="826">
        <v>0.127</v>
      </c>
      <c r="F217" s="795" t="s">
        <v>298</v>
      </c>
      <c r="G217" s="795" t="s">
        <v>298</v>
      </c>
      <c r="H217" s="511" t="s">
        <v>298</v>
      </c>
    </row>
    <row r="218" spans="1:8" x14ac:dyDescent="0.25">
      <c r="A218" s="780">
        <v>2006</v>
      </c>
      <c r="B218" s="824">
        <v>6.0999999999999999E-2</v>
      </c>
      <c r="C218" s="825">
        <v>9.5000000000000001E-2</v>
      </c>
      <c r="D218" s="824">
        <v>0.23400000000000001</v>
      </c>
      <c r="E218" s="826">
        <v>0.33</v>
      </c>
      <c r="F218" s="795" t="s">
        <v>298</v>
      </c>
      <c r="G218" s="795" t="s">
        <v>298</v>
      </c>
      <c r="H218" s="802" t="s">
        <v>298</v>
      </c>
    </row>
    <row r="219" spans="1:8" x14ac:dyDescent="0.25">
      <c r="A219" s="780">
        <v>2007</v>
      </c>
      <c r="B219" s="824">
        <v>0.05</v>
      </c>
      <c r="C219" s="825">
        <v>8.9999999999999993E-3</v>
      </c>
      <c r="D219" s="824">
        <v>7.5999999999999998E-2</v>
      </c>
      <c r="E219" s="826">
        <v>0.06</v>
      </c>
      <c r="F219" s="795" t="s">
        <v>298</v>
      </c>
      <c r="G219" s="795" t="s">
        <v>298</v>
      </c>
      <c r="H219" s="827" t="s">
        <v>298</v>
      </c>
    </row>
    <row r="220" spans="1:8" ht="15.75" thickBot="1" x14ac:dyDescent="0.3">
      <c r="A220" s="782">
        <v>2008</v>
      </c>
      <c r="B220" s="828">
        <v>8.5000000000000006E-2</v>
      </c>
      <c r="C220" s="829">
        <v>9.2999999999999999E-2</v>
      </c>
      <c r="D220" s="828">
        <v>5.1999999999999998E-2</v>
      </c>
      <c r="E220" s="830">
        <v>6.0999999999999999E-2</v>
      </c>
      <c r="F220" s="831" t="s">
        <v>298</v>
      </c>
      <c r="G220" s="831" t="s">
        <v>298</v>
      </c>
      <c r="H220" s="832" t="s">
        <v>298</v>
      </c>
    </row>
  </sheetData>
  <mergeCells count="57">
    <mergeCell ref="B4:C4"/>
    <mergeCell ref="D4:E4"/>
    <mergeCell ref="F4:H4"/>
    <mergeCell ref="B21:C21"/>
    <mergeCell ref="D21:E21"/>
    <mergeCell ref="F21:H21"/>
    <mergeCell ref="O53:Q53"/>
    <mergeCell ref="B38:C38"/>
    <mergeCell ref="D38:E38"/>
    <mergeCell ref="F38:H38"/>
    <mergeCell ref="B53:C53"/>
    <mergeCell ref="D53:E53"/>
    <mergeCell ref="F53:H53"/>
    <mergeCell ref="B115:C115"/>
    <mergeCell ref="D115:E115"/>
    <mergeCell ref="F115:H115"/>
    <mergeCell ref="K115:L115"/>
    <mergeCell ref="K69:L69"/>
    <mergeCell ref="K84:L84"/>
    <mergeCell ref="B69:C69"/>
    <mergeCell ref="D69:E69"/>
    <mergeCell ref="F69:H69"/>
    <mergeCell ref="B84:C84"/>
    <mergeCell ref="D84:E84"/>
    <mergeCell ref="F84:H84"/>
    <mergeCell ref="O21:Q21"/>
    <mergeCell ref="B100:C100"/>
    <mergeCell ref="D100:E100"/>
    <mergeCell ref="F100:H100"/>
    <mergeCell ref="K100:L100"/>
    <mergeCell ref="M100:N100"/>
    <mergeCell ref="O100:Q100"/>
    <mergeCell ref="M69:N69"/>
    <mergeCell ref="O69:Q69"/>
    <mergeCell ref="M84:N84"/>
    <mergeCell ref="O84:Q84"/>
    <mergeCell ref="K38:L38"/>
    <mergeCell ref="M38:N38"/>
    <mergeCell ref="O38:Q38"/>
    <mergeCell ref="K53:L53"/>
    <mergeCell ref="M53:N53"/>
    <mergeCell ref="M115:N115"/>
    <mergeCell ref="O115:Q115"/>
    <mergeCell ref="B213:C213"/>
    <mergeCell ref="D213:E213"/>
    <mergeCell ref="F213:H213"/>
    <mergeCell ref="B182:C182"/>
    <mergeCell ref="D182:E182"/>
    <mergeCell ref="F182:H182"/>
    <mergeCell ref="C192:D192"/>
    <mergeCell ref="E192:F192"/>
    <mergeCell ref="B203:C203"/>
    <mergeCell ref="D203:E203"/>
    <mergeCell ref="F203:H203"/>
    <mergeCell ref="B172:C172"/>
    <mergeCell ref="D172:E172"/>
    <mergeCell ref="F172:H172"/>
  </mergeCells>
  <phoneticPr fontId="45"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0ACD-F90A-48E8-83E3-32735BA7F36A}">
  <sheetPr filterMode="1"/>
  <dimension ref="A1:CV694"/>
  <sheetViews>
    <sheetView topLeftCell="Q217" zoomScale="80" zoomScaleNormal="80" workbookViewId="0">
      <selection activeCell="V590" sqref="V590"/>
    </sheetView>
  </sheetViews>
  <sheetFormatPr defaultColWidth="8.7109375" defaultRowHeight="15" x14ac:dyDescent="0.25"/>
  <cols>
    <col min="1" max="1" width="8.7109375" style="921"/>
    <col min="2" max="2" width="8.42578125" style="913" customWidth="1"/>
    <col min="3" max="3" width="9.7109375" style="913" bestFit="1" customWidth="1"/>
    <col min="4" max="4" width="8.85546875" style="205" customWidth="1"/>
    <col min="5" max="5" width="8.7109375" style="205" customWidth="1"/>
    <col min="6" max="9" width="8.7109375" style="913" customWidth="1"/>
    <col min="10" max="10" width="8.7109375" style="19" customWidth="1"/>
    <col min="11" max="11" width="7.42578125" style="913" customWidth="1"/>
    <col min="12" max="12" width="6.5703125" style="913" customWidth="1"/>
    <col min="13" max="13" width="8.7109375" style="913" customWidth="1"/>
    <col min="14" max="33" width="8.7109375" style="921" customWidth="1"/>
    <col min="34" max="34" width="4.85546875" style="921" customWidth="1"/>
    <col min="35" max="35" width="7.140625" style="921" customWidth="1"/>
    <col min="36" max="36" width="4.42578125" style="921" customWidth="1"/>
    <col min="37" max="37" width="7.42578125" style="921" customWidth="1"/>
    <col min="38" max="38" width="5.140625" style="921" customWidth="1"/>
    <col min="39" max="40" width="8.7109375" style="921" customWidth="1"/>
    <col min="41" max="41" width="10.140625" style="913" customWidth="1"/>
    <col min="42" max="42" width="17.85546875" style="926" customWidth="1"/>
    <col min="43" max="44" width="8.7109375" style="913"/>
    <col min="45" max="45" width="10.7109375" style="913" customWidth="1"/>
    <col min="46" max="46" width="8.7109375" style="913" customWidth="1"/>
    <col min="47" max="47" width="10.5703125" style="328" customWidth="1"/>
    <col min="48" max="48" width="8.85546875" style="328" bestFit="1" customWidth="1"/>
    <col min="49" max="49" width="14.42578125" style="328" customWidth="1"/>
    <col min="50" max="51" width="8.85546875" style="328" bestFit="1" customWidth="1"/>
    <col min="52" max="16384" width="8.7109375" style="328"/>
  </cols>
  <sheetData>
    <row r="1" spans="1:59" s="10" customFormat="1" ht="15" customHeight="1" x14ac:dyDescent="0.2">
      <c r="A1" s="865"/>
      <c r="B1" s="866">
        <v>0</v>
      </c>
      <c r="C1" s="867"/>
      <c r="D1" s="1"/>
      <c r="E1" s="2"/>
      <c r="F1" s="866"/>
      <c r="G1" s="866"/>
      <c r="H1" s="866"/>
      <c r="I1" s="866"/>
      <c r="J1" s="866"/>
      <c r="K1" s="1059" t="s">
        <v>0</v>
      </c>
      <c r="L1" s="1059"/>
      <c r="M1" s="866"/>
      <c r="N1" s="1066" t="s">
        <v>1</v>
      </c>
      <c r="O1" s="1066"/>
      <c r="P1" s="1066"/>
      <c r="Q1" s="1066"/>
      <c r="R1" s="871"/>
      <c r="S1" s="871"/>
      <c r="T1" s="872"/>
      <c r="U1" s="872"/>
      <c r="V1" s="1067" t="s">
        <v>2</v>
      </c>
      <c r="W1" s="1067"/>
      <c r="X1" s="1067"/>
      <c r="Y1" s="1067"/>
      <c r="Z1" s="1067"/>
      <c r="AA1" s="1067"/>
      <c r="AB1" s="1067"/>
      <c r="AC1" s="1067"/>
      <c r="AD1" s="873"/>
      <c r="AE1" s="873"/>
      <c r="AF1" s="874"/>
      <c r="AG1" s="874"/>
      <c r="AH1" s="1062" t="s">
        <v>3</v>
      </c>
      <c r="AI1" s="1062"/>
      <c r="AJ1" s="1062" t="s">
        <v>86</v>
      </c>
      <c r="AK1" s="1062"/>
      <c r="AL1" s="1062" t="s">
        <v>262</v>
      </c>
      <c r="AM1" s="1062"/>
      <c r="AN1" s="875"/>
      <c r="AO1" s="869"/>
      <c r="AP1" s="876"/>
      <c r="AQ1" s="877"/>
      <c r="AR1" s="877"/>
      <c r="AS1" s="877"/>
      <c r="AT1" s="423"/>
    </row>
    <row r="2" spans="1:59" s="423" customFormat="1" ht="14.45" customHeight="1" x14ac:dyDescent="0.2">
      <c r="A2" s="868"/>
      <c r="B2" s="869"/>
      <c r="C2" s="870"/>
      <c r="D2" s="4"/>
      <c r="E2" s="5"/>
      <c r="F2" s="878"/>
      <c r="G2" s="878"/>
      <c r="H2" s="1054" t="s">
        <v>4</v>
      </c>
      <c r="I2" s="1054"/>
      <c r="J2" s="878"/>
      <c r="K2" s="1060"/>
      <c r="L2" s="1060"/>
      <c r="M2" s="878"/>
      <c r="N2" s="1055" t="s">
        <v>5</v>
      </c>
      <c r="O2" s="1055"/>
      <c r="P2" s="1056" t="s">
        <v>6</v>
      </c>
      <c r="Q2" s="1056"/>
      <c r="R2" s="879"/>
      <c r="S2" s="879"/>
      <c r="T2" s="1057" t="s">
        <v>7</v>
      </c>
      <c r="U2" s="1057"/>
      <c r="V2" s="1058" t="s">
        <v>8</v>
      </c>
      <c r="W2" s="1058"/>
      <c r="X2" s="1058" t="s">
        <v>9</v>
      </c>
      <c r="Y2" s="1058"/>
      <c r="Z2" s="1058" t="s">
        <v>10</v>
      </c>
      <c r="AA2" s="1058"/>
      <c r="AB2" s="1058" t="s">
        <v>322</v>
      </c>
      <c r="AC2" s="1058"/>
      <c r="AD2" s="1053" t="s">
        <v>11</v>
      </c>
      <c r="AE2" s="1053"/>
      <c r="AF2" s="1061" t="s">
        <v>12</v>
      </c>
      <c r="AG2" s="1061"/>
      <c r="AH2" s="1063"/>
      <c r="AI2" s="1063"/>
      <c r="AJ2" s="1063"/>
      <c r="AK2" s="1063"/>
      <c r="AL2" s="1063"/>
      <c r="AM2" s="1063"/>
      <c r="AN2" s="880"/>
      <c r="AO2" s="1064" t="s">
        <v>56</v>
      </c>
      <c r="AP2" s="881"/>
      <c r="AQ2" s="1065" t="s">
        <v>13</v>
      </c>
      <c r="AR2" s="1065"/>
      <c r="AS2" s="882"/>
    </row>
    <row r="3" spans="1:59" s="7" customFormat="1" ht="39.75" customHeight="1" x14ac:dyDescent="0.2">
      <c r="A3" s="461" t="s">
        <v>15</v>
      </c>
      <c r="B3" s="863" t="s">
        <v>16</v>
      </c>
      <c r="C3" s="863" t="s">
        <v>14</v>
      </c>
      <c r="D3" s="529" t="s">
        <v>51</v>
      </c>
      <c r="E3" s="529" t="s">
        <v>53</v>
      </c>
      <c r="F3" s="862" t="s">
        <v>17</v>
      </c>
      <c r="G3" s="862" t="s">
        <v>19</v>
      </c>
      <c r="H3" s="863" t="s">
        <v>20</v>
      </c>
      <c r="I3" s="863" t="s">
        <v>21</v>
      </c>
      <c r="J3" s="862" t="s">
        <v>52</v>
      </c>
      <c r="K3" s="863" t="s">
        <v>22</v>
      </c>
      <c r="L3" s="863" t="s">
        <v>23</v>
      </c>
      <c r="M3" s="863" t="s">
        <v>18</v>
      </c>
      <c r="N3" s="468" t="s">
        <v>24</v>
      </c>
      <c r="O3" s="468" t="s">
        <v>25</v>
      </c>
      <c r="P3" s="468" t="s">
        <v>26</v>
      </c>
      <c r="Q3" s="468" t="s">
        <v>27</v>
      </c>
      <c r="R3" s="468" t="s">
        <v>28</v>
      </c>
      <c r="S3" s="468" t="s">
        <v>29</v>
      </c>
      <c r="T3" s="469" t="s">
        <v>30</v>
      </c>
      <c r="U3" s="469" t="s">
        <v>31</v>
      </c>
      <c r="V3" s="461" t="s">
        <v>32</v>
      </c>
      <c r="W3" s="461" t="s">
        <v>33</v>
      </c>
      <c r="X3" s="461" t="s">
        <v>34</v>
      </c>
      <c r="Y3" s="461" t="s">
        <v>35</v>
      </c>
      <c r="Z3" s="461" t="s">
        <v>36</v>
      </c>
      <c r="AA3" s="461" t="s">
        <v>37</v>
      </c>
      <c r="AB3" s="461" t="s">
        <v>38</v>
      </c>
      <c r="AC3" s="461" t="s">
        <v>39</v>
      </c>
      <c r="AD3" s="470" t="s">
        <v>40</v>
      </c>
      <c r="AE3" s="470" t="s">
        <v>41</v>
      </c>
      <c r="AF3" s="471" t="s">
        <v>42</v>
      </c>
      <c r="AG3" s="471" t="s">
        <v>43</v>
      </c>
      <c r="AH3" s="469" t="s">
        <v>54</v>
      </c>
      <c r="AI3" s="469" t="s">
        <v>55</v>
      </c>
      <c r="AJ3" s="469" t="s">
        <v>54</v>
      </c>
      <c r="AK3" s="469" t="s">
        <v>55</v>
      </c>
      <c r="AL3" s="469" t="s">
        <v>88</v>
      </c>
      <c r="AM3" s="469" t="s">
        <v>55</v>
      </c>
      <c r="AN3" s="465" t="s">
        <v>44</v>
      </c>
      <c r="AO3" s="1054"/>
      <c r="AP3" s="883" t="s">
        <v>45</v>
      </c>
      <c r="AQ3" s="6" t="s">
        <v>46</v>
      </c>
      <c r="AR3" s="6" t="s">
        <v>47</v>
      </c>
      <c r="AS3" s="6" t="s">
        <v>48</v>
      </c>
      <c r="AT3" s="7" t="s">
        <v>211</v>
      </c>
      <c r="AU3" s="363" t="s">
        <v>200</v>
      </c>
    </row>
    <row r="4" spans="1:59" s="10" customFormat="1" ht="13.5" hidden="1" customHeight="1" x14ac:dyDescent="0.2">
      <c r="A4" s="472">
        <v>1</v>
      </c>
      <c r="B4" s="658">
        <v>1</v>
      </c>
      <c r="C4" s="659">
        <v>44345</v>
      </c>
      <c r="D4" s="423" t="s">
        <v>77</v>
      </c>
      <c r="E4" s="8" t="s">
        <v>78</v>
      </c>
      <c r="F4" s="13" t="s">
        <v>84</v>
      </c>
      <c r="G4" s="13">
        <v>2</v>
      </c>
      <c r="H4" s="8">
        <v>1</v>
      </c>
      <c r="I4" s="8">
        <v>0</v>
      </c>
      <c r="J4" s="8">
        <v>100</v>
      </c>
      <c r="K4" s="660">
        <v>600</v>
      </c>
      <c r="L4" s="660">
        <v>730</v>
      </c>
      <c r="M4" s="8" t="s">
        <v>2</v>
      </c>
      <c r="N4" s="472">
        <v>0</v>
      </c>
      <c r="O4" s="472">
        <v>0</v>
      </c>
      <c r="P4" s="472">
        <v>0</v>
      </c>
      <c r="Q4" s="472">
        <v>0</v>
      </c>
      <c r="R4" s="472">
        <v>0</v>
      </c>
      <c r="S4" s="472">
        <v>0</v>
      </c>
      <c r="T4" s="472">
        <v>0</v>
      </c>
      <c r="U4" s="472">
        <v>0</v>
      </c>
      <c r="V4" s="472">
        <v>0</v>
      </c>
      <c r="W4" s="472">
        <v>0</v>
      </c>
      <c r="X4" s="472">
        <v>0</v>
      </c>
      <c r="Y4" s="472">
        <v>0</v>
      </c>
      <c r="Z4" s="472">
        <v>0</v>
      </c>
      <c r="AA4" s="472">
        <v>0</v>
      </c>
      <c r="AB4" s="472">
        <v>0</v>
      </c>
      <c r="AC4" s="472">
        <v>0</v>
      </c>
      <c r="AD4" s="472">
        <v>0</v>
      </c>
      <c r="AE4" s="472">
        <v>0</v>
      </c>
      <c r="AF4" s="472">
        <v>0</v>
      </c>
      <c r="AG4" s="472">
        <v>0</v>
      </c>
      <c r="AH4" s="530">
        <v>0</v>
      </c>
      <c r="AI4" s="530">
        <v>0</v>
      </c>
      <c r="AJ4" s="530">
        <v>0</v>
      </c>
      <c r="AK4" s="530">
        <v>0</v>
      </c>
      <c r="AL4" s="530">
        <v>0</v>
      </c>
      <c r="AM4" s="530">
        <v>0</v>
      </c>
      <c r="AN4" s="530">
        <v>2</v>
      </c>
      <c r="AO4" s="13"/>
      <c r="AP4" s="720" t="s">
        <v>245</v>
      </c>
      <c r="AQ4" s="661">
        <f t="shared" ref="AQ4:AQ22" si="0">TIME(INT(K4/100),K4-INT(K4/100)*100,0)</f>
        <v>0.25</v>
      </c>
      <c r="AR4" s="661">
        <f t="shared" ref="AR4:AR22" si="1">TIME(INT(L4/100),L4-INT(L4/100)*100,0)</f>
        <v>0.3125</v>
      </c>
      <c r="AS4" s="662">
        <f t="shared" ref="AS4:AS22" si="2">(AR4-AQ4)*G4</f>
        <v>0.125</v>
      </c>
      <c r="AT4" s="423"/>
      <c r="AU4" s="1020" t="s">
        <v>17</v>
      </c>
      <c r="AV4" s="1009" t="s">
        <v>195</v>
      </c>
      <c r="AW4" s="1013" t="s">
        <v>196</v>
      </c>
      <c r="AX4" s="1011" t="s">
        <v>197</v>
      </c>
      <c r="AY4" s="1007" t="s">
        <v>198</v>
      </c>
      <c r="BF4" s="707"/>
      <c r="BG4" s="706"/>
    </row>
    <row r="5" spans="1:59" s="10" customFormat="1" ht="12.95" hidden="1" customHeight="1" x14ac:dyDescent="0.2">
      <c r="A5" s="530">
        <v>1</v>
      </c>
      <c r="B5" s="442">
        <v>2</v>
      </c>
      <c r="C5" s="663">
        <v>44345</v>
      </c>
      <c r="D5" s="423" t="s">
        <v>77</v>
      </c>
      <c r="E5" s="13" t="s">
        <v>81</v>
      </c>
      <c r="F5" s="13" t="s">
        <v>84</v>
      </c>
      <c r="G5" s="13">
        <v>1</v>
      </c>
      <c r="H5" s="13">
        <v>1</v>
      </c>
      <c r="I5" s="13">
        <v>0</v>
      </c>
      <c r="J5" s="13">
        <v>100</v>
      </c>
      <c r="K5" s="14">
        <v>530</v>
      </c>
      <c r="L5" s="14">
        <v>800</v>
      </c>
      <c r="M5" s="13" t="s">
        <v>2</v>
      </c>
      <c r="N5" s="530">
        <v>0</v>
      </c>
      <c r="O5" s="530">
        <v>0</v>
      </c>
      <c r="P5" s="530">
        <v>0</v>
      </c>
      <c r="Q5" s="530">
        <v>0</v>
      </c>
      <c r="R5" s="530">
        <v>0</v>
      </c>
      <c r="S5" s="530">
        <v>0</v>
      </c>
      <c r="T5" s="530">
        <v>0</v>
      </c>
      <c r="U5" s="530">
        <v>0</v>
      </c>
      <c r="V5" s="530">
        <v>0</v>
      </c>
      <c r="W5" s="530">
        <v>0</v>
      </c>
      <c r="X5" s="530">
        <v>0</v>
      </c>
      <c r="Y5" s="530">
        <v>0</v>
      </c>
      <c r="Z5" s="530">
        <v>0</v>
      </c>
      <c r="AA5" s="530">
        <v>0</v>
      </c>
      <c r="AB5" s="530">
        <v>0</v>
      </c>
      <c r="AC5" s="530">
        <v>0</v>
      </c>
      <c r="AD5" s="530">
        <v>0</v>
      </c>
      <c r="AE5" s="530">
        <v>0</v>
      </c>
      <c r="AF5" s="530">
        <v>0</v>
      </c>
      <c r="AG5" s="530">
        <v>0</v>
      </c>
      <c r="AH5" s="530">
        <v>0</v>
      </c>
      <c r="AI5" s="530">
        <v>0</v>
      </c>
      <c r="AJ5" s="530">
        <v>0</v>
      </c>
      <c r="AK5" s="530">
        <v>0</v>
      </c>
      <c r="AL5" s="530">
        <v>0</v>
      </c>
      <c r="AM5" s="530">
        <v>0</v>
      </c>
      <c r="AN5" s="530">
        <v>2</v>
      </c>
      <c r="AO5" s="13"/>
      <c r="AP5" s="720"/>
      <c r="AQ5" s="661">
        <f t="shared" si="0"/>
        <v>0.22916666666666666</v>
      </c>
      <c r="AR5" s="661">
        <f t="shared" si="1"/>
        <v>0.33333333333333331</v>
      </c>
      <c r="AS5" s="662">
        <f t="shared" si="2"/>
        <v>0.10416666666666666</v>
      </c>
      <c r="AT5" s="423"/>
      <c r="AU5" s="1021"/>
      <c r="AV5" s="1022"/>
      <c r="AW5" s="1008"/>
      <c r="AX5" s="1025"/>
      <c r="AY5" s="1026"/>
    </row>
    <row r="6" spans="1:59" s="10" customFormat="1" ht="12.95" hidden="1" customHeight="1" x14ac:dyDescent="0.2">
      <c r="A6" s="530">
        <v>1</v>
      </c>
      <c r="B6" s="442">
        <v>6</v>
      </c>
      <c r="C6" s="663">
        <v>44345</v>
      </c>
      <c r="D6" s="423" t="s">
        <v>82</v>
      </c>
      <c r="E6" s="13" t="s">
        <v>81</v>
      </c>
      <c r="F6" s="13" t="s">
        <v>84</v>
      </c>
      <c r="G6" s="13">
        <v>2</v>
      </c>
      <c r="H6" s="13">
        <v>1</v>
      </c>
      <c r="I6" s="13">
        <v>0</v>
      </c>
      <c r="J6" s="13">
        <v>100</v>
      </c>
      <c r="K6" s="14">
        <v>1000</v>
      </c>
      <c r="L6" s="14">
        <v>1130</v>
      </c>
      <c r="M6" s="13" t="s">
        <v>144</v>
      </c>
      <c r="N6" s="530">
        <v>0</v>
      </c>
      <c r="O6" s="530">
        <v>0</v>
      </c>
      <c r="P6" s="530">
        <v>0</v>
      </c>
      <c r="Q6" s="530">
        <v>0</v>
      </c>
      <c r="R6" s="530">
        <v>0</v>
      </c>
      <c r="S6" s="530">
        <v>0</v>
      </c>
      <c r="T6" s="530">
        <v>0</v>
      </c>
      <c r="U6" s="530">
        <v>0</v>
      </c>
      <c r="V6" s="530">
        <v>0</v>
      </c>
      <c r="W6" s="530">
        <v>0</v>
      </c>
      <c r="X6" s="530">
        <v>0</v>
      </c>
      <c r="Y6" s="530">
        <v>0</v>
      </c>
      <c r="Z6" s="530">
        <v>0</v>
      </c>
      <c r="AA6" s="530">
        <v>0</v>
      </c>
      <c r="AB6" s="530">
        <v>0</v>
      </c>
      <c r="AC6" s="530">
        <v>0</v>
      </c>
      <c r="AD6" s="530">
        <v>0</v>
      </c>
      <c r="AE6" s="530">
        <v>0</v>
      </c>
      <c r="AF6" s="530">
        <v>0</v>
      </c>
      <c r="AG6" s="530">
        <v>0</v>
      </c>
      <c r="AH6" s="530">
        <v>0</v>
      </c>
      <c r="AI6" s="530">
        <v>0</v>
      </c>
      <c r="AJ6" s="530">
        <v>0</v>
      </c>
      <c r="AK6" s="530">
        <v>0</v>
      </c>
      <c r="AL6" s="530">
        <v>0</v>
      </c>
      <c r="AM6" s="530">
        <v>0</v>
      </c>
      <c r="AN6" s="530">
        <v>2</v>
      </c>
      <c r="AO6" s="13"/>
      <c r="AP6" s="720"/>
      <c r="AQ6" s="661">
        <f t="shared" si="0"/>
        <v>0.41666666666666669</v>
      </c>
      <c r="AR6" s="661">
        <f t="shared" si="1"/>
        <v>0.47916666666666669</v>
      </c>
      <c r="AS6" s="662">
        <f t="shared" si="2"/>
        <v>0.125</v>
      </c>
      <c r="AT6" s="423"/>
      <c r="AU6" s="349" t="s">
        <v>50</v>
      </c>
      <c r="AV6" s="350">
        <f>SUM(G10:G13,G19:G27,G15,G17:G18)</f>
        <v>43</v>
      </c>
      <c r="AW6" s="351">
        <f>SUM(AS10:AS13,AS15,AS19:AS27,AS17:AS18)</f>
        <v>11.253472222222221</v>
      </c>
      <c r="AX6" s="350">
        <f>SUM(H10:H13,H19:H27,H15,H17:H18)</f>
        <v>24</v>
      </c>
      <c r="AY6" s="352">
        <f>SUM(I10:I13,I19:I27,I15,I17:I18)</f>
        <v>16</v>
      </c>
    </row>
    <row r="7" spans="1:59" s="10" customFormat="1" ht="12.95" hidden="1" customHeight="1" x14ac:dyDescent="0.2">
      <c r="A7" s="530">
        <v>1</v>
      </c>
      <c r="B7" s="442">
        <v>5</v>
      </c>
      <c r="C7" s="663">
        <v>44345</v>
      </c>
      <c r="D7" s="423"/>
      <c r="E7" s="13"/>
      <c r="F7" s="13" t="s">
        <v>84</v>
      </c>
      <c r="G7" s="13">
        <v>1</v>
      </c>
      <c r="H7" s="13">
        <v>1</v>
      </c>
      <c r="I7" s="13">
        <v>0</v>
      </c>
      <c r="J7" s="13">
        <v>100</v>
      </c>
      <c r="K7" s="14">
        <v>1400</v>
      </c>
      <c r="L7" s="14">
        <v>1500</v>
      </c>
      <c r="M7" s="13" t="s">
        <v>80</v>
      </c>
      <c r="N7" s="530">
        <v>0</v>
      </c>
      <c r="O7" s="530">
        <v>0</v>
      </c>
      <c r="P7" s="530">
        <v>0</v>
      </c>
      <c r="Q7" s="530">
        <v>0</v>
      </c>
      <c r="R7" s="530">
        <v>0</v>
      </c>
      <c r="S7" s="530">
        <v>0</v>
      </c>
      <c r="T7" s="530">
        <v>0</v>
      </c>
      <c r="U7" s="530">
        <v>0</v>
      </c>
      <c r="V7" s="530">
        <v>0</v>
      </c>
      <c r="W7" s="530">
        <v>0</v>
      </c>
      <c r="X7" s="530">
        <v>0</v>
      </c>
      <c r="Y7" s="530">
        <v>0</v>
      </c>
      <c r="Z7" s="530">
        <v>0</v>
      </c>
      <c r="AA7" s="530">
        <v>0</v>
      </c>
      <c r="AB7" s="530">
        <v>0</v>
      </c>
      <c r="AC7" s="530">
        <v>0</v>
      </c>
      <c r="AD7" s="530">
        <v>0</v>
      </c>
      <c r="AE7" s="530">
        <v>0</v>
      </c>
      <c r="AF7" s="530">
        <v>0</v>
      </c>
      <c r="AG7" s="530">
        <v>0</v>
      </c>
      <c r="AH7" s="530">
        <v>0</v>
      </c>
      <c r="AI7" s="530">
        <v>0</v>
      </c>
      <c r="AJ7" s="530">
        <v>0</v>
      </c>
      <c r="AK7" s="530">
        <v>0</v>
      </c>
      <c r="AL7" s="530">
        <v>0</v>
      </c>
      <c r="AM7" s="530">
        <v>0</v>
      </c>
      <c r="AN7" s="530">
        <v>2</v>
      </c>
      <c r="AO7" s="13"/>
      <c r="AP7" s="720"/>
      <c r="AQ7" s="661">
        <f t="shared" ref="AQ7:AR9" si="3">TIME(INT(K7/100),K7-INT(K7/100)*100,0)</f>
        <v>0.58333333333333337</v>
      </c>
      <c r="AR7" s="661">
        <f t="shared" si="3"/>
        <v>0.625</v>
      </c>
      <c r="AS7" s="662">
        <f>(AR7-AQ7)*G7</f>
        <v>4.166666666666663E-2</v>
      </c>
      <c r="AT7" s="423"/>
      <c r="AU7" s="353" t="s">
        <v>49</v>
      </c>
      <c r="AV7" s="354">
        <f>SUM(G4:G8)</f>
        <v>7</v>
      </c>
      <c r="AW7" s="355">
        <f>SUM(AS4:AS8)</f>
        <v>0.54166666666666663</v>
      </c>
      <c r="AX7" s="354">
        <f>SUM(H4:H6,H7:H8)</f>
        <v>5</v>
      </c>
      <c r="AY7" s="356">
        <f>SUM(I4:I6,I7:I8)</f>
        <v>0</v>
      </c>
      <c r="BD7" s="714"/>
      <c r="BE7" s="714"/>
    </row>
    <row r="8" spans="1:59" s="665" customFormat="1" ht="12.95" hidden="1" customHeight="1" x14ac:dyDescent="0.2">
      <c r="A8" s="530">
        <v>1</v>
      </c>
      <c r="B8" s="442">
        <v>9</v>
      </c>
      <c r="C8" s="663">
        <v>44345</v>
      </c>
      <c r="D8" s="423" t="s">
        <v>77</v>
      </c>
      <c r="E8" s="13" t="s">
        <v>81</v>
      </c>
      <c r="F8" s="13" t="s">
        <v>84</v>
      </c>
      <c r="G8" s="13">
        <v>1</v>
      </c>
      <c r="H8" s="13">
        <v>1</v>
      </c>
      <c r="I8" s="13">
        <v>0</v>
      </c>
      <c r="J8" s="13">
        <v>100</v>
      </c>
      <c r="K8" s="14">
        <v>1500</v>
      </c>
      <c r="L8" s="14">
        <v>1830</v>
      </c>
      <c r="M8" s="13" t="s">
        <v>80</v>
      </c>
      <c r="N8" s="530">
        <v>0</v>
      </c>
      <c r="O8" s="530">
        <v>0</v>
      </c>
      <c r="P8" s="530">
        <v>0</v>
      </c>
      <c r="Q8" s="530">
        <v>0</v>
      </c>
      <c r="R8" s="530">
        <v>0</v>
      </c>
      <c r="S8" s="530">
        <v>0</v>
      </c>
      <c r="T8" s="530">
        <v>0</v>
      </c>
      <c r="U8" s="530">
        <v>0</v>
      </c>
      <c r="V8" s="530">
        <v>0</v>
      </c>
      <c r="W8" s="530">
        <v>0</v>
      </c>
      <c r="X8" s="530">
        <v>0</v>
      </c>
      <c r="Y8" s="530">
        <v>0</v>
      </c>
      <c r="Z8" s="530">
        <v>0</v>
      </c>
      <c r="AA8" s="530">
        <v>0</v>
      </c>
      <c r="AB8" s="530">
        <v>0</v>
      </c>
      <c r="AC8" s="530">
        <v>0</v>
      </c>
      <c r="AD8" s="530">
        <v>0</v>
      </c>
      <c r="AE8" s="530">
        <v>0</v>
      </c>
      <c r="AF8" s="530">
        <v>0</v>
      </c>
      <c r="AG8" s="530">
        <v>0</v>
      </c>
      <c r="AH8" s="530">
        <v>0</v>
      </c>
      <c r="AI8" s="530">
        <v>0</v>
      </c>
      <c r="AJ8" s="530">
        <v>0</v>
      </c>
      <c r="AK8" s="530">
        <v>0</v>
      </c>
      <c r="AL8" s="530">
        <v>0</v>
      </c>
      <c r="AM8" s="530">
        <v>0</v>
      </c>
      <c r="AN8" s="530">
        <v>2</v>
      </c>
      <c r="AO8" s="910"/>
      <c r="AP8" s="911"/>
      <c r="AQ8" s="661">
        <f t="shared" si="3"/>
        <v>0.625</v>
      </c>
      <c r="AR8" s="661">
        <f t="shared" si="3"/>
        <v>0.77083333333333337</v>
      </c>
      <c r="AS8" s="662">
        <f>(AR8-AQ8)*G8</f>
        <v>0.14583333333333337</v>
      </c>
      <c r="AT8" s="910"/>
      <c r="AU8" s="357" t="s">
        <v>199</v>
      </c>
      <c r="AV8" s="664">
        <f>SUM(AV6:AV7)</f>
        <v>50</v>
      </c>
      <c r="AW8" s="359">
        <f>SUM(AW6:AW7)</f>
        <v>11.795138888888888</v>
      </c>
      <c r="AX8" s="358">
        <f>SUM(AX6:AX7)</f>
        <v>29</v>
      </c>
      <c r="AY8" s="360">
        <f>SUM(AY6:AY7)</f>
        <v>16</v>
      </c>
      <c r="BD8" s="714"/>
      <c r="BE8" s="714"/>
    </row>
    <row r="9" spans="1:59" s="665" customFormat="1" ht="12.95" hidden="1" customHeight="1" x14ac:dyDescent="0.25">
      <c r="A9" s="530">
        <v>1</v>
      </c>
      <c r="B9" s="442">
        <v>10</v>
      </c>
      <c r="C9" s="663">
        <v>44345</v>
      </c>
      <c r="D9" s="423" t="s">
        <v>77</v>
      </c>
      <c r="E9" s="589"/>
      <c r="F9" s="13" t="s">
        <v>84</v>
      </c>
      <c r="G9" s="13">
        <v>2</v>
      </c>
      <c r="H9" s="13">
        <v>1</v>
      </c>
      <c r="I9" s="13">
        <v>0</v>
      </c>
      <c r="J9" s="13">
        <v>0</v>
      </c>
      <c r="K9" s="14">
        <v>645</v>
      </c>
      <c r="L9" s="14">
        <v>800</v>
      </c>
      <c r="M9" s="13" t="s">
        <v>80</v>
      </c>
      <c r="N9" s="530">
        <v>0</v>
      </c>
      <c r="O9" s="530">
        <v>0</v>
      </c>
      <c r="P9" s="530">
        <v>0</v>
      </c>
      <c r="Q9" s="530">
        <v>0</v>
      </c>
      <c r="R9" s="530">
        <v>0</v>
      </c>
      <c r="S9" s="530">
        <v>0</v>
      </c>
      <c r="T9" s="530">
        <v>0</v>
      </c>
      <c r="U9" s="530">
        <v>0</v>
      </c>
      <c r="V9" s="530">
        <v>0</v>
      </c>
      <c r="W9" s="530">
        <v>0</v>
      </c>
      <c r="X9" s="530">
        <v>0</v>
      </c>
      <c r="Y9" s="530">
        <v>0</v>
      </c>
      <c r="Z9" s="530">
        <v>0</v>
      </c>
      <c r="AA9" s="530">
        <v>0</v>
      </c>
      <c r="AB9" s="530">
        <v>0</v>
      </c>
      <c r="AC9" s="530">
        <v>0</v>
      </c>
      <c r="AD9" s="530">
        <v>0</v>
      </c>
      <c r="AE9" s="530">
        <v>0</v>
      </c>
      <c r="AF9" s="530">
        <v>0</v>
      </c>
      <c r="AG9" s="530">
        <v>0</v>
      </c>
      <c r="AH9" s="530">
        <v>0</v>
      </c>
      <c r="AI9" s="530">
        <v>0</v>
      </c>
      <c r="AJ9" s="530">
        <v>0</v>
      </c>
      <c r="AK9" s="530">
        <v>0</v>
      </c>
      <c r="AL9" s="530">
        <v>0</v>
      </c>
      <c r="AM9" s="530">
        <v>0</v>
      </c>
      <c r="AN9" s="530">
        <v>2</v>
      </c>
      <c r="AO9" s="910"/>
      <c r="AP9" s="720" t="s">
        <v>252</v>
      </c>
      <c r="AQ9" s="661">
        <f t="shared" si="3"/>
        <v>0.28125</v>
      </c>
      <c r="AR9" s="661">
        <f t="shared" si="3"/>
        <v>0.33333333333333331</v>
      </c>
      <c r="AS9" s="662">
        <f>(AR9-AQ9)*G9</f>
        <v>0.10416666666666663</v>
      </c>
      <c r="AT9" s="667">
        <f>AS9*0</f>
        <v>0</v>
      </c>
      <c r="BD9" s="10"/>
      <c r="BE9" s="10"/>
    </row>
    <row r="10" spans="1:59" s="10" customFormat="1" ht="12.95" customHeight="1" x14ac:dyDescent="0.2">
      <c r="A10" s="530">
        <v>1</v>
      </c>
      <c r="B10" s="442">
        <v>3</v>
      </c>
      <c r="C10" s="663">
        <v>44345</v>
      </c>
      <c r="D10" s="423" t="s">
        <v>82</v>
      </c>
      <c r="E10" s="13" t="s">
        <v>78</v>
      </c>
      <c r="F10" s="13" t="s">
        <v>79</v>
      </c>
      <c r="G10" s="13">
        <v>1</v>
      </c>
      <c r="H10" s="13">
        <v>1</v>
      </c>
      <c r="I10" s="13">
        <v>1</v>
      </c>
      <c r="J10" s="13">
        <v>100</v>
      </c>
      <c r="K10" s="14">
        <v>630</v>
      </c>
      <c r="L10" s="14">
        <v>830</v>
      </c>
      <c r="M10" s="13" t="s">
        <v>2</v>
      </c>
      <c r="N10" s="530">
        <v>0</v>
      </c>
      <c r="O10" s="530">
        <v>0</v>
      </c>
      <c r="P10" s="530">
        <v>0</v>
      </c>
      <c r="Q10" s="530">
        <v>0</v>
      </c>
      <c r="R10" s="530">
        <v>0</v>
      </c>
      <c r="S10" s="530">
        <v>0</v>
      </c>
      <c r="T10" s="530">
        <v>0</v>
      </c>
      <c r="U10" s="530">
        <v>0</v>
      </c>
      <c r="V10" s="530">
        <v>0</v>
      </c>
      <c r="W10" s="530">
        <v>0</v>
      </c>
      <c r="X10" s="530">
        <v>0</v>
      </c>
      <c r="Y10" s="530">
        <v>0</v>
      </c>
      <c r="Z10" s="530">
        <v>0</v>
      </c>
      <c r="AA10" s="530">
        <v>0</v>
      </c>
      <c r="AB10" s="530">
        <v>0</v>
      </c>
      <c r="AC10" s="530">
        <v>0</v>
      </c>
      <c r="AD10" s="530">
        <v>0</v>
      </c>
      <c r="AE10" s="530">
        <v>0</v>
      </c>
      <c r="AF10" s="530">
        <v>0</v>
      </c>
      <c r="AG10" s="530">
        <v>0</v>
      </c>
      <c r="AH10" s="530">
        <v>0</v>
      </c>
      <c r="AI10" s="530">
        <v>0</v>
      </c>
      <c r="AJ10" s="530">
        <v>0</v>
      </c>
      <c r="AK10" s="530">
        <v>0</v>
      </c>
      <c r="AL10" s="530">
        <v>0</v>
      </c>
      <c r="AM10" s="530">
        <v>0</v>
      </c>
      <c r="AN10" s="530">
        <v>2</v>
      </c>
      <c r="AO10" s="13"/>
      <c r="AP10" s="720" t="s">
        <v>246</v>
      </c>
      <c r="AQ10" s="661">
        <f t="shared" si="0"/>
        <v>0.27083333333333331</v>
      </c>
      <c r="AR10" s="661">
        <f t="shared" si="1"/>
        <v>0.35416666666666669</v>
      </c>
      <c r="AS10" s="662">
        <f t="shared" si="2"/>
        <v>8.333333333333337E-2</v>
      </c>
      <c r="AT10" s="423"/>
      <c r="AU10" s="665"/>
      <c r="AV10" s="694" t="str">
        <f>AU6</f>
        <v>Boat</v>
      </c>
      <c r="AW10" s="695">
        <f>AW6*24</f>
        <v>270.08333333333331</v>
      </c>
      <c r="AX10" s="665"/>
      <c r="AY10" s="665"/>
    </row>
    <row r="11" spans="1:59" s="10" customFormat="1" ht="12.95" customHeight="1" x14ac:dyDescent="0.2">
      <c r="A11" s="530">
        <v>1</v>
      </c>
      <c r="B11" s="442">
        <v>4</v>
      </c>
      <c r="C11" s="663">
        <v>44345</v>
      </c>
      <c r="D11" s="423" t="s">
        <v>71</v>
      </c>
      <c r="E11" s="13" t="s">
        <v>81</v>
      </c>
      <c r="F11" s="13" t="s">
        <v>79</v>
      </c>
      <c r="G11" s="13">
        <v>3</v>
      </c>
      <c r="H11" s="13">
        <v>1</v>
      </c>
      <c r="I11" s="13">
        <v>1</v>
      </c>
      <c r="J11" s="13">
        <v>100</v>
      </c>
      <c r="K11" s="14">
        <v>530</v>
      </c>
      <c r="L11" s="14">
        <v>930</v>
      </c>
      <c r="M11" s="13" t="s">
        <v>2</v>
      </c>
      <c r="N11" s="530">
        <v>0</v>
      </c>
      <c r="O11" s="530">
        <v>0</v>
      </c>
      <c r="P11" s="530">
        <v>0</v>
      </c>
      <c r="Q11" s="530">
        <v>0</v>
      </c>
      <c r="R11" s="530">
        <v>0</v>
      </c>
      <c r="S11" s="530">
        <v>0</v>
      </c>
      <c r="T11" s="530">
        <v>0</v>
      </c>
      <c r="U11" s="530">
        <v>0</v>
      </c>
      <c r="V11" s="530">
        <v>0</v>
      </c>
      <c r="W11" s="530">
        <v>0</v>
      </c>
      <c r="X11" s="530">
        <v>0</v>
      </c>
      <c r="Y11" s="530">
        <v>0</v>
      </c>
      <c r="Z11" s="530">
        <v>0</v>
      </c>
      <c r="AA11" s="530">
        <v>0</v>
      </c>
      <c r="AB11" s="530">
        <v>0</v>
      </c>
      <c r="AC11" s="530">
        <v>0</v>
      </c>
      <c r="AD11" s="530">
        <v>0</v>
      </c>
      <c r="AE11" s="530">
        <v>0</v>
      </c>
      <c r="AF11" s="530">
        <v>0</v>
      </c>
      <c r="AG11" s="530">
        <v>0</v>
      </c>
      <c r="AH11" s="530">
        <v>0</v>
      </c>
      <c r="AI11" s="530">
        <v>0</v>
      </c>
      <c r="AJ11" s="530">
        <v>0</v>
      </c>
      <c r="AK11" s="530">
        <v>0</v>
      </c>
      <c r="AL11" s="530">
        <v>0</v>
      </c>
      <c r="AM11" s="530">
        <v>0</v>
      </c>
      <c r="AN11" s="530">
        <v>2</v>
      </c>
      <c r="AO11" s="13"/>
      <c r="AP11" s="720"/>
      <c r="AQ11" s="661">
        <f t="shared" si="0"/>
        <v>0.22916666666666666</v>
      </c>
      <c r="AR11" s="661">
        <f t="shared" si="1"/>
        <v>0.39583333333333331</v>
      </c>
      <c r="AS11" s="662">
        <f t="shared" si="2"/>
        <v>0.5</v>
      </c>
      <c r="AT11" s="423"/>
      <c r="AU11" s="665"/>
      <c r="AV11" s="694" t="str">
        <f>AU7</f>
        <v>Shore</v>
      </c>
      <c r="AW11" s="696">
        <f>AW7*24</f>
        <v>13</v>
      </c>
      <c r="AX11" s="666"/>
      <c r="AY11" s="665"/>
    </row>
    <row r="12" spans="1:59" s="10" customFormat="1" ht="12.95" customHeight="1" x14ac:dyDescent="0.2">
      <c r="A12" s="530">
        <v>1</v>
      </c>
      <c r="B12" s="442">
        <v>5</v>
      </c>
      <c r="C12" s="663">
        <v>44345</v>
      </c>
      <c r="D12" s="423" t="s">
        <v>83</v>
      </c>
      <c r="E12" s="13"/>
      <c r="F12" s="13" t="s">
        <v>79</v>
      </c>
      <c r="G12" s="13">
        <v>2</v>
      </c>
      <c r="H12" s="13">
        <v>2</v>
      </c>
      <c r="I12" s="13">
        <v>1</v>
      </c>
      <c r="J12" s="13">
        <v>100</v>
      </c>
      <c r="K12" s="14">
        <v>700</v>
      </c>
      <c r="L12" s="14">
        <v>1045</v>
      </c>
      <c r="M12" s="13" t="s">
        <v>2</v>
      </c>
      <c r="N12" s="530">
        <v>0</v>
      </c>
      <c r="O12" s="530">
        <v>0</v>
      </c>
      <c r="P12" s="530">
        <v>0</v>
      </c>
      <c r="Q12" s="530">
        <v>0</v>
      </c>
      <c r="R12" s="530">
        <v>0</v>
      </c>
      <c r="S12" s="530">
        <v>0</v>
      </c>
      <c r="T12" s="530">
        <v>0</v>
      </c>
      <c r="U12" s="530">
        <v>0</v>
      </c>
      <c r="V12" s="530">
        <v>0</v>
      </c>
      <c r="W12" s="530">
        <v>0</v>
      </c>
      <c r="X12" s="530">
        <v>0</v>
      </c>
      <c r="Y12" s="530">
        <v>0</v>
      </c>
      <c r="Z12" s="530">
        <v>0</v>
      </c>
      <c r="AA12" s="530">
        <v>0</v>
      </c>
      <c r="AB12" s="530">
        <v>0</v>
      </c>
      <c r="AC12" s="530">
        <v>0</v>
      </c>
      <c r="AD12" s="530">
        <v>0</v>
      </c>
      <c r="AE12" s="530">
        <v>0</v>
      </c>
      <c r="AF12" s="530">
        <v>0</v>
      </c>
      <c r="AG12" s="530">
        <v>0</v>
      </c>
      <c r="AH12" s="530">
        <v>0</v>
      </c>
      <c r="AI12" s="530">
        <v>0</v>
      </c>
      <c r="AJ12" s="530">
        <v>0</v>
      </c>
      <c r="AK12" s="530">
        <v>0</v>
      </c>
      <c r="AL12" s="530">
        <v>0</v>
      </c>
      <c r="AM12" s="530">
        <v>0</v>
      </c>
      <c r="AN12" s="530">
        <v>2</v>
      </c>
      <c r="AO12" s="13"/>
      <c r="AP12" s="720"/>
      <c r="AQ12" s="661">
        <f t="shared" si="0"/>
        <v>0.29166666666666669</v>
      </c>
      <c r="AR12" s="661">
        <f t="shared" si="1"/>
        <v>0.44791666666666669</v>
      </c>
      <c r="AS12" s="662">
        <f t="shared" si="2"/>
        <v>0.3125</v>
      </c>
      <c r="AT12" s="423"/>
      <c r="AU12" s="665"/>
      <c r="AX12" s="666"/>
      <c r="AY12" s="666"/>
    </row>
    <row r="13" spans="1:59" s="10" customFormat="1" ht="12.95" customHeight="1" x14ac:dyDescent="0.2">
      <c r="A13" s="530">
        <v>1</v>
      </c>
      <c r="B13" s="442">
        <v>7</v>
      </c>
      <c r="C13" s="663">
        <v>44345</v>
      </c>
      <c r="D13" s="423" t="s">
        <v>85</v>
      </c>
      <c r="E13" s="13"/>
      <c r="F13" s="13" t="s">
        <v>79</v>
      </c>
      <c r="G13" s="13">
        <v>3</v>
      </c>
      <c r="H13" s="13">
        <v>2</v>
      </c>
      <c r="I13" s="13">
        <v>1</v>
      </c>
      <c r="J13" s="13">
        <v>100</v>
      </c>
      <c r="K13" s="14">
        <v>700</v>
      </c>
      <c r="L13" s="14">
        <v>1130</v>
      </c>
      <c r="M13" s="13" t="s">
        <v>2</v>
      </c>
      <c r="N13" s="530">
        <v>0</v>
      </c>
      <c r="O13" s="530">
        <v>0</v>
      </c>
      <c r="P13" s="530">
        <v>0</v>
      </c>
      <c r="Q13" s="530">
        <v>0</v>
      </c>
      <c r="R13" s="530">
        <v>0</v>
      </c>
      <c r="S13" s="530">
        <v>0</v>
      </c>
      <c r="T13" s="530">
        <v>0</v>
      </c>
      <c r="U13" s="530">
        <v>0</v>
      </c>
      <c r="V13" s="530">
        <v>0</v>
      </c>
      <c r="W13" s="530">
        <v>0</v>
      </c>
      <c r="X13" s="530">
        <v>0</v>
      </c>
      <c r="Y13" s="530">
        <v>0</v>
      </c>
      <c r="Z13" s="530">
        <v>0</v>
      </c>
      <c r="AA13" s="530">
        <v>0</v>
      </c>
      <c r="AB13" s="530">
        <v>0</v>
      </c>
      <c r="AC13" s="530">
        <v>0</v>
      </c>
      <c r="AD13" s="530">
        <v>0</v>
      </c>
      <c r="AE13" s="530">
        <v>0</v>
      </c>
      <c r="AF13" s="530">
        <v>0</v>
      </c>
      <c r="AG13" s="530">
        <v>0</v>
      </c>
      <c r="AH13" s="530">
        <v>0</v>
      </c>
      <c r="AI13" s="530">
        <v>0</v>
      </c>
      <c r="AJ13" s="530">
        <v>0</v>
      </c>
      <c r="AK13" s="530">
        <v>0</v>
      </c>
      <c r="AL13" s="530">
        <v>0</v>
      </c>
      <c r="AM13" s="530">
        <v>0</v>
      </c>
      <c r="AN13" s="530">
        <v>2</v>
      </c>
      <c r="AO13" s="13"/>
      <c r="AP13" s="720"/>
      <c r="AQ13" s="661">
        <f t="shared" si="0"/>
        <v>0.29166666666666669</v>
      </c>
      <c r="AR13" s="661">
        <f t="shared" si="1"/>
        <v>0.47916666666666669</v>
      </c>
      <c r="AS13" s="662">
        <f t="shared" si="2"/>
        <v>0.5625</v>
      </c>
      <c r="AT13" s="423"/>
    </row>
    <row r="14" spans="1:59" s="10" customFormat="1" ht="12.95" customHeight="1" x14ac:dyDescent="0.2">
      <c r="A14" s="530">
        <v>1</v>
      </c>
      <c r="B14" s="442">
        <v>8</v>
      </c>
      <c r="C14" s="663">
        <v>44345</v>
      </c>
      <c r="D14" s="423" t="s">
        <v>77</v>
      </c>
      <c r="E14" s="13" t="s">
        <v>78</v>
      </c>
      <c r="F14" s="13" t="s">
        <v>79</v>
      </c>
      <c r="G14" s="13">
        <v>2</v>
      </c>
      <c r="H14" s="13">
        <v>1</v>
      </c>
      <c r="I14" s="13">
        <v>1</v>
      </c>
      <c r="J14" s="13">
        <v>0</v>
      </c>
      <c r="K14" s="14">
        <v>830</v>
      </c>
      <c r="L14" s="14">
        <v>1130</v>
      </c>
      <c r="M14" s="13" t="s">
        <v>2</v>
      </c>
      <c r="N14" s="530">
        <v>0</v>
      </c>
      <c r="O14" s="530">
        <v>0</v>
      </c>
      <c r="P14" s="530">
        <v>0</v>
      </c>
      <c r="Q14" s="530">
        <v>0</v>
      </c>
      <c r="R14" s="530">
        <v>0</v>
      </c>
      <c r="S14" s="530">
        <v>0</v>
      </c>
      <c r="T14" s="530">
        <v>0</v>
      </c>
      <c r="U14" s="530">
        <v>0</v>
      </c>
      <c r="V14" s="530">
        <v>0</v>
      </c>
      <c r="W14" s="530">
        <v>0</v>
      </c>
      <c r="X14" s="530">
        <v>0</v>
      </c>
      <c r="Y14" s="530">
        <v>0</v>
      </c>
      <c r="Z14" s="530">
        <v>0</v>
      </c>
      <c r="AA14" s="530">
        <v>0</v>
      </c>
      <c r="AB14" s="530">
        <v>0</v>
      </c>
      <c r="AC14" s="530">
        <v>0</v>
      </c>
      <c r="AD14" s="530">
        <v>0</v>
      </c>
      <c r="AE14" s="530">
        <v>0</v>
      </c>
      <c r="AF14" s="530">
        <v>0</v>
      </c>
      <c r="AG14" s="530">
        <v>0</v>
      </c>
      <c r="AH14" s="530">
        <v>0</v>
      </c>
      <c r="AI14" s="530">
        <v>0</v>
      </c>
      <c r="AJ14" s="530">
        <v>0</v>
      </c>
      <c r="AK14" s="530">
        <v>0</v>
      </c>
      <c r="AL14" s="530">
        <v>0</v>
      </c>
      <c r="AM14" s="530">
        <v>0</v>
      </c>
      <c r="AN14" s="530">
        <v>2</v>
      </c>
      <c r="AO14" s="13"/>
      <c r="AP14" s="720" t="s">
        <v>250</v>
      </c>
      <c r="AQ14" s="661">
        <f t="shared" si="0"/>
        <v>0.35416666666666669</v>
      </c>
      <c r="AR14" s="661">
        <f t="shared" si="1"/>
        <v>0.47916666666666669</v>
      </c>
      <c r="AS14" s="662">
        <f t="shared" si="2"/>
        <v>0.25</v>
      </c>
      <c r="AT14" s="667">
        <f>AS14*0</f>
        <v>0</v>
      </c>
    </row>
    <row r="15" spans="1:59" s="10" customFormat="1" ht="12.95" customHeight="1" x14ac:dyDescent="0.2">
      <c r="A15" s="530">
        <v>1</v>
      </c>
      <c r="B15" s="442">
        <v>9</v>
      </c>
      <c r="C15" s="663">
        <v>44345</v>
      </c>
      <c r="D15" s="423" t="s">
        <v>77</v>
      </c>
      <c r="E15" s="13" t="s">
        <v>78</v>
      </c>
      <c r="F15" s="13" t="s">
        <v>79</v>
      </c>
      <c r="G15" s="13">
        <v>2</v>
      </c>
      <c r="H15" s="13">
        <v>1</v>
      </c>
      <c r="I15" s="13">
        <v>1</v>
      </c>
      <c r="J15" s="13">
        <v>100</v>
      </c>
      <c r="K15" s="14">
        <v>1130</v>
      </c>
      <c r="L15" s="14">
        <v>1230</v>
      </c>
      <c r="M15" s="13" t="s">
        <v>89</v>
      </c>
      <c r="N15" s="530">
        <v>0</v>
      </c>
      <c r="O15" s="530">
        <v>0</v>
      </c>
      <c r="P15" s="530">
        <v>0</v>
      </c>
      <c r="Q15" s="530">
        <v>0</v>
      </c>
      <c r="R15" s="530">
        <v>0</v>
      </c>
      <c r="S15" s="530">
        <v>0</v>
      </c>
      <c r="T15" s="530">
        <v>0</v>
      </c>
      <c r="U15" s="530">
        <v>0</v>
      </c>
      <c r="V15" s="530">
        <v>0</v>
      </c>
      <c r="W15" s="530">
        <v>0</v>
      </c>
      <c r="X15" s="530">
        <v>0</v>
      </c>
      <c r="Y15" s="530">
        <v>0</v>
      </c>
      <c r="Z15" s="530">
        <v>0</v>
      </c>
      <c r="AA15" s="530">
        <v>0</v>
      </c>
      <c r="AB15" s="530">
        <v>0</v>
      </c>
      <c r="AC15" s="530">
        <v>0</v>
      </c>
      <c r="AD15" s="530">
        <v>0</v>
      </c>
      <c r="AE15" s="530">
        <v>0</v>
      </c>
      <c r="AF15" s="530">
        <v>0</v>
      </c>
      <c r="AG15" s="530">
        <v>0</v>
      </c>
      <c r="AH15" s="530">
        <v>0</v>
      </c>
      <c r="AI15" s="530">
        <v>0</v>
      </c>
      <c r="AJ15" s="530">
        <v>0</v>
      </c>
      <c r="AK15" s="530">
        <v>0</v>
      </c>
      <c r="AL15" s="530">
        <v>0</v>
      </c>
      <c r="AM15" s="530">
        <v>0</v>
      </c>
      <c r="AN15" s="530">
        <v>2</v>
      </c>
      <c r="AO15" s="13"/>
      <c r="AP15" s="720" t="s">
        <v>251</v>
      </c>
      <c r="AQ15" s="661">
        <f t="shared" si="0"/>
        <v>0.47916666666666669</v>
      </c>
      <c r="AR15" s="661">
        <f t="shared" si="1"/>
        <v>0.52083333333333337</v>
      </c>
      <c r="AS15" s="662">
        <f t="shared" si="2"/>
        <v>8.333333333333337E-2</v>
      </c>
      <c r="AT15" s="423"/>
      <c r="AW15" s="668"/>
    </row>
    <row r="16" spans="1:59" s="10" customFormat="1" ht="12.95" customHeight="1" x14ac:dyDescent="0.2">
      <c r="A16" s="530">
        <v>1</v>
      </c>
      <c r="B16" s="442">
        <v>10</v>
      </c>
      <c r="C16" s="663">
        <v>44345</v>
      </c>
      <c r="D16" s="423" t="s">
        <v>77</v>
      </c>
      <c r="E16" s="13" t="s">
        <v>81</v>
      </c>
      <c r="F16" s="13" t="s">
        <v>79</v>
      </c>
      <c r="G16" s="13">
        <v>3</v>
      </c>
      <c r="H16" s="13">
        <v>1</v>
      </c>
      <c r="I16" s="13">
        <v>1</v>
      </c>
      <c r="J16" s="13">
        <v>0</v>
      </c>
      <c r="K16" s="14">
        <v>600</v>
      </c>
      <c r="L16" s="14">
        <v>1200</v>
      </c>
      <c r="M16" s="13" t="s">
        <v>89</v>
      </c>
      <c r="N16" s="530">
        <v>0</v>
      </c>
      <c r="O16" s="530">
        <v>0</v>
      </c>
      <c r="P16" s="530">
        <v>0</v>
      </c>
      <c r="Q16" s="530">
        <v>0</v>
      </c>
      <c r="R16" s="530">
        <v>0</v>
      </c>
      <c r="S16" s="530">
        <v>0</v>
      </c>
      <c r="T16" s="530">
        <v>0</v>
      </c>
      <c r="U16" s="530">
        <v>0</v>
      </c>
      <c r="V16" s="530">
        <v>0</v>
      </c>
      <c r="W16" s="530">
        <v>0</v>
      </c>
      <c r="X16" s="530">
        <v>0</v>
      </c>
      <c r="Y16" s="530">
        <v>0</v>
      </c>
      <c r="Z16" s="530">
        <v>0</v>
      </c>
      <c r="AA16" s="530">
        <v>0</v>
      </c>
      <c r="AB16" s="530">
        <v>0</v>
      </c>
      <c r="AC16" s="530">
        <v>0</v>
      </c>
      <c r="AD16" s="530">
        <v>0</v>
      </c>
      <c r="AE16" s="530">
        <v>0</v>
      </c>
      <c r="AF16" s="530">
        <v>0</v>
      </c>
      <c r="AG16" s="530">
        <v>0</v>
      </c>
      <c r="AH16" s="530">
        <v>0</v>
      </c>
      <c r="AI16" s="530">
        <v>0</v>
      </c>
      <c r="AJ16" s="530">
        <v>0</v>
      </c>
      <c r="AK16" s="530">
        <v>0</v>
      </c>
      <c r="AL16" s="530">
        <v>0</v>
      </c>
      <c r="AM16" s="530">
        <v>0</v>
      </c>
      <c r="AN16" s="530">
        <v>2</v>
      </c>
      <c r="AO16" s="13"/>
      <c r="AP16" s="720" t="s">
        <v>250</v>
      </c>
      <c r="AQ16" s="661">
        <f t="shared" si="0"/>
        <v>0.25</v>
      </c>
      <c r="AR16" s="661">
        <f t="shared" si="1"/>
        <v>0.5</v>
      </c>
      <c r="AS16" s="662">
        <f t="shared" si="2"/>
        <v>0.75</v>
      </c>
      <c r="AT16" s="667">
        <f>AS16*0</f>
        <v>0</v>
      </c>
      <c r="AW16" s="669"/>
    </row>
    <row r="17" spans="1:51" s="10" customFormat="1" ht="12.95" customHeight="1" x14ac:dyDescent="0.2">
      <c r="A17" s="530">
        <v>1</v>
      </c>
      <c r="B17" s="442">
        <v>11</v>
      </c>
      <c r="C17" s="663">
        <v>44345</v>
      </c>
      <c r="D17" s="423"/>
      <c r="E17" s="13" t="s">
        <v>78</v>
      </c>
      <c r="F17" s="13" t="s">
        <v>79</v>
      </c>
      <c r="G17" s="13">
        <v>3</v>
      </c>
      <c r="H17" s="13">
        <v>1</v>
      </c>
      <c r="I17" s="13">
        <v>1</v>
      </c>
      <c r="J17" s="13">
        <v>100</v>
      </c>
      <c r="K17" s="14">
        <v>1200</v>
      </c>
      <c r="L17" s="14">
        <v>1245</v>
      </c>
      <c r="M17" s="13" t="s">
        <v>80</v>
      </c>
      <c r="N17" s="530">
        <v>0</v>
      </c>
      <c r="O17" s="530">
        <v>0</v>
      </c>
      <c r="P17" s="530">
        <v>0</v>
      </c>
      <c r="Q17" s="530">
        <v>0</v>
      </c>
      <c r="R17" s="530">
        <v>0</v>
      </c>
      <c r="S17" s="530">
        <v>0</v>
      </c>
      <c r="T17" s="530">
        <v>0</v>
      </c>
      <c r="U17" s="530">
        <v>0</v>
      </c>
      <c r="V17" s="530">
        <v>0</v>
      </c>
      <c r="W17" s="530">
        <v>0</v>
      </c>
      <c r="X17" s="530">
        <v>0</v>
      </c>
      <c r="Y17" s="530">
        <v>0</v>
      </c>
      <c r="Z17" s="530">
        <v>0</v>
      </c>
      <c r="AA17" s="530">
        <v>0</v>
      </c>
      <c r="AB17" s="530">
        <v>0</v>
      </c>
      <c r="AC17" s="530">
        <v>0</v>
      </c>
      <c r="AD17" s="530">
        <v>0</v>
      </c>
      <c r="AE17" s="530">
        <v>0</v>
      </c>
      <c r="AF17" s="530">
        <v>0</v>
      </c>
      <c r="AG17" s="530">
        <v>0</v>
      </c>
      <c r="AH17" s="530">
        <v>0</v>
      </c>
      <c r="AI17" s="530">
        <v>0</v>
      </c>
      <c r="AJ17" s="530">
        <v>0</v>
      </c>
      <c r="AK17" s="530">
        <v>0</v>
      </c>
      <c r="AL17" s="530">
        <v>0</v>
      </c>
      <c r="AM17" s="530">
        <v>0</v>
      </c>
      <c r="AN17" s="530">
        <v>2</v>
      </c>
      <c r="AO17" s="13"/>
      <c r="AP17" s="720" t="s">
        <v>251</v>
      </c>
      <c r="AQ17" s="661">
        <f t="shared" si="0"/>
        <v>0.5</v>
      </c>
      <c r="AR17" s="661">
        <f t="shared" si="1"/>
        <v>0.53125</v>
      </c>
      <c r="AS17" s="662">
        <f t="shared" si="2"/>
        <v>9.375E-2</v>
      </c>
      <c r="AT17" s="423"/>
      <c r="AU17" s="665"/>
      <c r="AV17" s="665"/>
      <c r="AW17" s="665"/>
      <c r="AX17" s="665"/>
      <c r="AY17" s="665"/>
    </row>
    <row r="18" spans="1:51" s="10" customFormat="1" ht="12.95" customHeight="1" x14ac:dyDescent="0.2">
      <c r="A18" s="530">
        <v>1</v>
      </c>
      <c r="B18" s="442">
        <v>12</v>
      </c>
      <c r="C18" s="663">
        <v>44345</v>
      </c>
      <c r="D18" s="423"/>
      <c r="E18" s="13" t="s">
        <v>78</v>
      </c>
      <c r="F18" s="13" t="s">
        <v>79</v>
      </c>
      <c r="G18" s="13">
        <v>3</v>
      </c>
      <c r="H18" s="13">
        <v>2</v>
      </c>
      <c r="I18" s="13">
        <v>1</v>
      </c>
      <c r="J18" s="13">
        <v>100</v>
      </c>
      <c r="K18" s="14">
        <v>500</v>
      </c>
      <c r="L18" s="14">
        <v>1230</v>
      </c>
      <c r="M18" s="13" t="s">
        <v>80</v>
      </c>
      <c r="N18" s="530">
        <v>0</v>
      </c>
      <c r="O18" s="530">
        <v>0</v>
      </c>
      <c r="P18" s="530">
        <v>0</v>
      </c>
      <c r="Q18" s="530">
        <v>0</v>
      </c>
      <c r="R18" s="530">
        <v>0</v>
      </c>
      <c r="S18" s="530">
        <v>1</v>
      </c>
      <c r="T18" s="530">
        <v>0</v>
      </c>
      <c r="U18" s="530">
        <v>0</v>
      </c>
      <c r="V18" s="530">
        <v>1</v>
      </c>
      <c r="W18" s="530">
        <v>0</v>
      </c>
      <c r="X18" s="530">
        <v>0</v>
      </c>
      <c r="Y18" s="530">
        <v>1</v>
      </c>
      <c r="Z18" s="530">
        <v>0</v>
      </c>
      <c r="AA18" s="530">
        <v>1</v>
      </c>
      <c r="AB18" s="530">
        <v>0</v>
      </c>
      <c r="AC18" s="530">
        <v>0</v>
      </c>
      <c r="AD18" s="530">
        <v>0</v>
      </c>
      <c r="AE18" s="530">
        <v>0</v>
      </c>
      <c r="AF18" s="530">
        <v>0</v>
      </c>
      <c r="AG18" s="530">
        <v>0</v>
      </c>
      <c r="AH18" s="530">
        <v>0</v>
      </c>
      <c r="AI18" s="530">
        <v>0</v>
      </c>
      <c r="AJ18" s="530">
        <v>0</v>
      </c>
      <c r="AK18" s="530">
        <v>0</v>
      </c>
      <c r="AL18" s="530">
        <v>0</v>
      </c>
      <c r="AM18" s="530">
        <v>0</v>
      </c>
      <c r="AN18" s="530">
        <v>2</v>
      </c>
      <c r="AO18" s="13">
        <v>2</v>
      </c>
      <c r="AP18" s="720" t="s">
        <v>212</v>
      </c>
      <c r="AQ18" s="661">
        <f t="shared" si="0"/>
        <v>0.20833333333333334</v>
      </c>
      <c r="AR18" s="661">
        <f t="shared" si="1"/>
        <v>0.52083333333333337</v>
      </c>
      <c r="AS18" s="662">
        <f t="shared" si="2"/>
        <v>0.9375</v>
      </c>
      <c r="AT18" s="423"/>
      <c r="AU18" s="665"/>
      <c r="AV18" s="665"/>
      <c r="AW18" s="665"/>
      <c r="AX18" s="665"/>
      <c r="AY18" s="665"/>
    </row>
    <row r="19" spans="1:51" s="665" customFormat="1" ht="12.95" customHeight="1" x14ac:dyDescent="0.25">
      <c r="A19" s="530">
        <v>1</v>
      </c>
      <c r="B19" s="442">
        <v>1</v>
      </c>
      <c r="C19" s="663">
        <v>44345</v>
      </c>
      <c r="D19" s="423" t="s">
        <v>72</v>
      </c>
      <c r="E19" s="589"/>
      <c r="F19" s="13" t="s">
        <v>79</v>
      </c>
      <c r="G19" s="13">
        <v>2</v>
      </c>
      <c r="H19" s="13">
        <v>1</v>
      </c>
      <c r="I19" s="13">
        <v>1</v>
      </c>
      <c r="J19" s="13">
        <v>100</v>
      </c>
      <c r="K19" s="14">
        <v>630</v>
      </c>
      <c r="L19" s="14">
        <v>1400</v>
      </c>
      <c r="M19" s="13" t="s">
        <v>80</v>
      </c>
      <c r="N19" s="530">
        <v>0</v>
      </c>
      <c r="O19" s="530">
        <v>0</v>
      </c>
      <c r="P19" s="530">
        <v>0</v>
      </c>
      <c r="Q19" s="530">
        <v>0</v>
      </c>
      <c r="R19" s="530">
        <v>0</v>
      </c>
      <c r="S19" s="530">
        <v>0</v>
      </c>
      <c r="T19" s="530">
        <v>0</v>
      </c>
      <c r="U19" s="530">
        <v>0</v>
      </c>
      <c r="V19" s="530">
        <v>0</v>
      </c>
      <c r="W19" s="530">
        <v>0</v>
      </c>
      <c r="X19" s="530">
        <v>0</v>
      </c>
      <c r="Y19" s="530">
        <v>0</v>
      </c>
      <c r="Z19" s="530">
        <v>0</v>
      </c>
      <c r="AA19" s="530">
        <v>0</v>
      </c>
      <c r="AB19" s="530">
        <v>0</v>
      </c>
      <c r="AC19" s="530">
        <v>0</v>
      </c>
      <c r="AD19" s="530">
        <v>0</v>
      </c>
      <c r="AE19" s="530">
        <v>0</v>
      </c>
      <c r="AF19" s="530">
        <v>0</v>
      </c>
      <c r="AG19" s="530">
        <v>0</v>
      </c>
      <c r="AH19" s="530">
        <v>0</v>
      </c>
      <c r="AI19" s="530">
        <v>0</v>
      </c>
      <c r="AJ19" s="530">
        <v>0</v>
      </c>
      <c r="AK19" s="530">
        <v>0</v>
      </c>
      <c r="AL19" s="530">
        <v>0</v>
      </c>
      <c r="AM19" s="530">
        <v>0</v>
      </c>
      <c r="AN19" s="530">
        <v>2</v>
      </c>
      <c r="AO19" s="910"/>
      <c r="AP19" s="911"/>
      <c r="AQ19" s="661">
        <f t="shared" si="0"/>
        <v>0.27083333333333331</v>
      </c>
      <c r="AR19" s="661">
        <f t="shared" si="1"/>
        <v>0.58333333333333337</v>
      </c>
      <c r="AS19" s="662">
        <f t="shared" si="2"/>
        <v>0.62500000000000011</v>
      </c>
      <c r="AT19" s="910"/>
    </row>
    <row r="20" spans="1:51" s="665" customFormat="1" ht="12.95" customHeight="1" x14ac:dyDescent="0.2">
      <c r="A20" s="530">
        <v>1</v>
      </c>
      <c r="B20" s="442">
        <v>2</v>
      </c>
      <c r="C20" s="663">
        <v>44345</v>
      </c>
      <c r="D20" s="423" t="s">
        <v>72</v>
      </c>
      <c r="E20" s="13"/>
      <c r="F20" s="13" t="s">
        <v>79</v>
      </c>
      <c r="G20" s="13">
        <v>4</v>
      </c>
      <c r="H20" s="13">
        <v>2</v>
      </c>
      <c r="I20" s="13">
        <v>1</v>
      </c>
      <c r="J20" s="13">
        <v>100</v>
      </c>
      <c r="K20" s="14">
        <v>530</v>
      </c>
      <c r="L20" s="14">
        <v>1420</v>
      </c>
      <c r="M20" s="13" t="s">
        <v>80</v>
      </c>
      <c r="N20" s="530">
        <v>0</v>
      </c>
      <c r="O20" s="530">
        <v>0</v>
      </c>
      <c r="P20" s="530">
        <v>0</v>
      </c>
      <c r="Q20" s="530">
        <v>0</v>
      </c>
      <c r="R20" s="530">
        <v>0</v>
      </c>
      <c r="S20" s="530">
        <v>1</v>
      </c>
      <c r="T20" s="530">
        <v>0</v>
      </c>
      <c r="U20" s="530">
        <v>0</v>
      </c>
      <c r="V20" s="530">
        <v>0</v>
      </c>
      <c r="W20" s="530">
        <v>0</v>
      </c>
      <c r="X20" s="530">
        <v>0</v>
      </c>
      <c r="Y20" s="530">
        <v>0</v>
      </c>
      <c r="Z20" s="530">
        <v>0</v>
      </c>
      <c r="AA20" s="530">
        <v>0</v>
      </c>
      <c r="AB20" s="530">
        <v>0</v>
      </c>
      <c r="AC20" s="530">
        <v>0</v>
      </c>
      <c r="AD20" s="530">
        <v>0</v>
      </c>
      <c r="AE20" s="530">
        <v>0</v>
      </c>
      <c r="AF20" s="530">
        <v>0</v>
      </c>
      <c r="AG20" s="530">
        <v>0</v>
      </c>
      <c r="AH20" s="530">
        <v>0</v>
      </c>
      <c r="AI20" s="530">
        <v>0</v>
      </c>
      <c r="AJ20" s="530">
        <v>0</v>
      </c>
      <c r="AK20" s="530">
        <v>0</v>
      </c>
      <c r="AL20" s="530">
        <v>0</v>
      </c>
      <c r="AM20" s="530">
        <v>0</v>
      </c>
      <c r="AN20" s="530">
        <v>2</v>
      </c>
      <c r="AO20" s="910"/>
      <c r="AP20" s="911"/>
      <c r="AQ20" s="661">
        <f t="shared" si="0"/>
        <v>0.22916666666666666</v>
      </c>
      <c r="AR20" s="661">
        <f t="shared" si="1"/>
        <v>0.59722222222222221</v>
      </c>
      <c r="AS20" s="662">
        <f t="shared" si="2"/>
        <v>1.4722222222222223</v>
      </c>
      <c r="AT20" s="910"/>
    </row>
    <row r="21" spans="1:51" s="665" customFormat="1" ht="12.95" customHeight="1" x14ac:dyDescent="0.2">
      <c r="A21" s="530">
        <v>1</v>
      </c>
      <c r="B21" s="442">
        <v>3</v>
      </c>
      <c r="C21" s="663">
        <v>44345</v>
      </c>
      <c r="D21" s="423" t="s">
        <v>71</v>
      </c>
      <c r="E21" s="13" t="s">
        <v>78</v>
      </c>
      <c r="F21" s="13" t="s">
        <v>79</v>
      </c>
      <c r="G21" s="433">
        <v>7</v>
      </c>
      <c r="H21" s="433">
        <v>2</v>
      </c>
      <c r="I21" s="13">
        <v>1</v>
      </c>
      <c r="J21" s="13">
        <v>100</v>
      </c>
      <c r="K21" s="14">
        <v>600</v>
      </c>
      <c r="L21" s="14">
        <v>1415</v>
      </c>
      <c r="M21" s="13" t="s">
        <v>80</v>
      </c>
      <c r="N21" s="530">
        <v>0</v>
      </c>
      <c r="O21" s="530">
        <v>0</v>
      </c>
      <c r="P21" s="530">
        <v>0</v>
      </c>
      <c r="Q21" s="530">
        <v>0</v>
      </c>
      <c r="R21" s="530">
        <v>0</v>
      </c>
      <c r="S21" s="530">
        <v>1</v>
      </c>
      <c r="T21" s="530">
        <v>0</v>
      </c>
      <c r="U21" s="530">
        <v>1</v>
      </c>
      <c r="V21" s="530">
        <v>1</v>
      </c>
      <c r="W21" s="530">
        <v>0</v>
      </c>
      <c r="X21" s="530">
        <v>0</v>
      </c>
      <c r="Y21" s="530">
        <v>0</v>
      </c>
      <c r="Z21" s="530">
        <v>0</v>
      </c>
      <c r="AA21" s="530">
        <v>1</v>
      </c>
      <c r="AB21" s="530">
        <v>0</v>
      </c>
      <c r="AC21" s="530">
        <v>0</v>
      </c>
      <c r="AD21" s="530">
        <v>0</v>
      </c>
      <c r="AE21" s="530">
        <v>0</v>
      </c>
      <c r="AF21" s="530">
        <v>0</v>
      </c>
      <c r="AG21" s="530">
        <v>0</v>
      </c>
      <c r="AH21" s="530">
        <v>0</v>
      </c>
      <c r="AI21" s="530">
        <v>0</v>
      </c>
      <c r="AJ21" s="530">
        <v>0</v>
      </c>
      <c r="AK21" s="530">
        <v>2</v>
      </c>
      <c r="AL21" s="530">
        <v>0</v>
      </c>
      <c r="AM21" s="530">
        <v>0</v>
      </c>
      <c r="AN21" s="530">
        <v>2</v>
      </c>
      <c r="AO21" s="910">
        <v>1</v>
      </c>
      <c r="AP21" s="720" t="s">
        <v>247</v>
      </c>
      <c r="AQ21" s="661">
        <f t="shared" si="0"/>
        <v>0.25</v>
      </c>
      <c r="AR21" s="661">
        <f t="shared" si="1"/>
        <v>0.59375</v>
      </c>
      <c r="AS21" s="662">
        <f t="shared" si="2"/>
        <v>2.40625</v>
      </c>
      <c r="AT21" s="910"/>
    </row>
    <row r="22" spans="1:51" s="665" customFormat="1" ht="12.95" customHeight="1" x14ac:dyDescent="0.2">
      <c r="A22" s="530">
        <v>1</v>
      </c>
      <c r="B22" s="442">
        <v>4</v>
      </c>
      <c r="C22" s="663">
        <v>44345</v>
      </c>
      <c r="D22" s="423" t="s">
        <v>77</v>
      </c>
      <c r="E22" s="13" t="s">
        <v>81</v>
      </c>
      <c r="F22" s="13" t="s">
        <v>79</v>
      </c>
      <c r="G22" s="13">
        <v>3</v>
      </c>
      <c r="H22" s="13">
        <v>1</v>
      </c>
      <c r="I22" s="13">
        <v>1</v>
      </c>
      <c r="J22" s="13">
        <v>100</v>
      </c>
      <c r="K22" s="14">
        <v>800</v>
      </c>
      <c r="L22" s="14">
        <v>1400</v>
      </c>
      <c r="M22" s="13" t="s">
        <v>80</v>
      </c>
      <c r="N22" s="530">
        <v>0</v>
      </c>
      <c r="O22" s="530">
        <v>0</v>
      </c>
      <c r="P22" s="530">
        <v>0</v>
      </c>
      <c r="Q22" s="530">
        <v>0</v>
      </c>
      <c r="R22" s="530">
        <v>0</v>
      </c>
      <c r="S22" s="530">
        <v>0</v>
      </c>
      <c r="T22" s="530">
        <v>0</v>
      </c>
      <c r="U22" s="530">
        <v>1</v>
      </c>
      <c r="V22" s="530">
        <v>0</v>
      </c>
      <c r="W22" s="530">
        <v>0</v>
      </c>
      <c r="X22" s="530">
        <v>0</v>
      </c>
      <c r="Y22" s="530">
        <v>0</v>
      </c>
      <c r="Z22" s="530">
        <v>0</v>
      </c>
      <c r="AA22" s="530">
        <v>0</v>
      </c>
      <c r="AB22" s="530">
        <v>0</v>
      </c>
      <c r="AC22" s="530">
        <v>0</v>
      </c>
      <c r="AD22" s="530">
        <v>0</v>
      </c>
      <c r="AE22" s="530">
        <v>0</v>
      </c>
      <c r="AF22" s="530">
        <v>0</v>
      </c>
      <c r="AG22" s="530">
        <v>0</v>
      </c>
      <c r="AH22" s="530">
        <v>0</v>
      </c>
      <c r="AI22" s="530">
        <v>0</v>
      </c>
      <c r="AJ22" s="530">
        <v>0</v>
      </c>
      <c r="AK22" s="530">
        <v>0</v>
      </c>
      <c r="AL22" s="530">
        <v>0</v>
      </c>
      <c r="AM22" s="530">
        <v>0</v>
      </c>
      <c r="AN22" s="530">
        <v>2</v>
      </c>
      <c r="AO22" s="910"/>
      <c r="AP22" s="720"/>
      <c r="AQ22" s="661">
        <f t="shared" si="0"/>
        <v>0.33333333333333331</v>
      </c>
      <c r="AR22" s="661">
        <f t="shared" si="1"/>
        <v>0.58333333333333337</v>
      </c>
      <c r="AS22" s="662">
        <f t="shared" si="2"/>
        <v>0.75000000000000022</v>
      </c>
      <c r="AT22" s="910"/>
    </row>
    <row r="23" spans="1:51" s="665" customFormat="1" ht="12.95" customHeight="1" x14ac:dyDescent="0.2">
      <c r="A23" s="530">
        <v>1</v>
      </c>
      <c r="B23" s="442">
        <v>6</v>
      </c>
      <c r="C23" s="663">
        <v>44345</v>
      </c>
      <c r="D23" s="423" t="s">
        <v>71</v>
      </c>
      <c r="E23" s="13" t="s">
        <v>81</v>
      </c>
      <c r="F23" s="13" t="s">
        <v>79</v>
      </c>
      <c r="G23" s="13">
        <v>3</v>
      </c>
      <c r="H23" s="13">
        <v>2</v>
      </c>
      <c r="I23" s="13">
        <v>1</v>
      </c>
      <c r="J23" s="13">
        <v>100</v>
      </c>
      <c r="K23" s="14">
        <v>630</v>
      </c>
      <c r="L23" s="14">
        <v>1610</v>
      </c>
      <c r="M23" s="13" t="s">
        <v>80</v>
      </c>
      <c r="N23" s="530">
        <v>0</v>
      </c>
      <c r="O23" s="530">
        <v>0</v>
      </c>
      <c r="P23" s="530">
        <v>0</v>
      </c>
      <c r="Q23" s="530">
        <v>0</v>
      </c>
      <c r="R23" s="530">
        <v>0</v>
      </c>
      <c r="S23" s="530">
        <v>0</v>
      </c>
      <c r="T23" s="530">
        <v>0</v>
      </c>
      <c r="U23" s="530">
        <v>0</v>
      </c>
      <c r="V23" s="530">
        <v>0</v>
      </c>
      <c r="W23" s="530">
        <v>0</v>
      </c>
      <c r="X23" s="530">
        <v>0</v>
      </c>
      <c r="Y23" s="530">
        <v>0</v>
      </c>
      <c r="Z23" s="530">
        <v>0</v>
      </c>
      <c r="AA23" s="530">
        <v>0</v>
      </c>
      <c r="AB23" s="530">
        <v>0</v>
      </c>
      <c r="AC23" s="530">
        <v>0</v>
      </c>
      <c r="AD23" s="530">
        <v>0</v>
      </c>
      <c r="AE23" s="530">
        <v>0</v>
      </c>
      <c r="AF23" s="530">
        <v>0</v>
      </c>
      <c r="AG23" s="530">
        <v>0</v>
      </c>
      <c r="AH23" s="530">
        <v>0</v>
      </c>
      <c r="AI23" s="530">
        <v>0</v>
      </c>
      <c r="AJ23" s="530">
        <v>0</v>
      </c>
      <c r="AK23" s="530">
        <v>0</v>
      </c>
      <c r="AL23" s="530">
        <v>0</v>
      </c>
      <c r="AM23" s="530">
        <v>0</v>
      </c>
      <c r="AN23" s="530">
        <v>2</v>
      </c>
      <c r="AO23" s="910"/>
      <c r="AP23" s="720"/>
      <c r="AQ23" s="661">
        <f t="shared" ref="AQ23:AQ56" si="4">TIME(INT(K23/100),K23-INT(K23/100)*100,0)</f>
        <v>0.27083333333333331</v>
      </c>
      <c r="AR23" s="661">
        <f t="shared" ref="AR23:AR30" si="5">TIME(INT(L23/100),L23-INT(L23/100)*100,0)</f>
        <v>0.67361111111111116</v>
      </c>
      <c r="AS23" s="662">
        <f t="shared" ref="AS23:AS30" si="6">(AR23-AQ23)*G23</f>
        <v>1.2083333333333335</v>
      </c>
      <c r="AT23" s="910"/>
    </row>
    <row r="24" spans="1:51" s="665" customFormat="1" ht="12.95" customHeight="1" x14ac:dyDescent="0.2">
      <c r="A24" s="530">
        <v>1</v>
      </c>
      <c r="B24" s="442">
        <v>7</v>
      </c>
      <c r="C24" s="663">
        <v>44345</v>
      </c>
      <c r="D24" s="423" t="s">
        <v>85</v>
      </c>
      <c r="E24" s="13"/>
      <c r="F24" s="13" t="s">
        <v>79</v>
      </c>
      <c r="G24" s="13">
        <v>2</v>
      </c>
      <c r="H24" s="13">
        <v>2</v>
      </c>
      <c r="I24" s="13">
        <v>1</v>
      </c>
      <c r="J24" s="13">
        <v>100</v>
      </c>
      <c r="K24" s="14">
        <v>615</v>
      </c>
      <c r="L24" s="14">
        <v>1630</v>
      </c>
      <c r="M24" s="13" t="s">
        <v>80</v>
      </c>
      <c r="N24" s="530">
        <v>0</v>
      </c>
      <c r="O24" s="530">
        <v>0</v>
      </c>
      <c r="P24" s="530">
        <v>0</v>
      </c>
      <c r="Q24" s="530">
        <v>0</v>
      </c>
      <c r="R24" s="530">
        <v>0</v>
      </c>
      <c r="S24" s="530">
        <v>1</v>
      </c>
      <c r="T24" s="530">
        <v>0</v>
      </c>
      <c r="U24" s="530">
        <v>2</v>
      </c>
      <c r="V24" s="530">
        <v>0</v>
      </c>
      <c r="W24" s="530">
        <v>0</v>
      </c>
      <c r="X24" s="530">
        <v>0</v>
      </c>
      <c r="Y24" s="530">
        <v>0</v>
      </c>
      <c r="Z24" s="530">
        <v>0</v>
      </c>
      <c r="AA24" s="530">
        <v>0</v>
      </c>
      <c r="AB24" s="530">
        <v>0</v>
      </c>
      <c r="AC24" s="530">
        <v>0</v>
      </c>
      <c r="AD24" s="530">
        <v>0</v>
      </c>
      <c r="AE24" s="530">
        <v>0</v>
      </c>
      <c r="AF24" s="530">
        <v>0</v>
      </c>
      <c r="AG24" s="530">
        <v>0</v>
      </c>
      <c r="AH24" s="530">
        <v>0</v>
      </c>
      <c r="AI24" s="530">
        <v>0</v>
      </c>
      <c r="AJ24" s="530">
        <v>0</v>
      </c>
      <c r="AK24" s="530">
        <v>0</v>
      </c>
      <c r="AL24" s="530">
        <v>0</v>
      </c>
      <c r="AM24" s="530">
        <v>0</v>
      </c>
      <c r="AN24" s="530">
        <v>2</v>
      </c>
      <c r="AO24" s="910"/>
      <c r="AP24" s="720"/>
      <c r="AQ24" s="661">
        <f t="shared" si="4"/>
        <v>0.26041666666666669</v>
      </c>
      <c r="AR24" s="661">
        <f t="shared" si="5"/>
        <v>0.6875</v>
      </c>
      <c r="AS24" s="662">
        <f t="shared" si="6"/>
        <v>0.85416666666666663</v>
      </c>
      <c r="AT24" s="910"/>
    </row>
    <row r="25" spans="1:51" s="665" customFormat="1" ht="12.95" customHeight="1" x14ac:dyDescent="0.2">
      <c r="A25" s="530">
        <v>1</v>
      </c>
      <c r="B25" s="442">
        <v>8</v>
      </c>
      <c r="C25" s="663">
        <v>44345</v>
      </c>
      <c r="D25" s="423" t="s">
        <v>77</v>
      </c>
      <c r="E25" s="13" t="s">
        <v>78</v>
      </c>
      <c r="F25" s="13" t="s">
        <v>79</v>
      </c>
      <c r="G25" s="13">
        <v>1</v>
      </c>
      <c r="H25" s="13">
        <v>1</v>
      </c>
      <c r="I25" s="13">
        <v>1</v>
      </c>
      <c r="J25" s="13">
        <v>100</v>
      </c>
      <c r="K25" s="14">
        <v>1330</v>
      </c>
      <c r="L25" s="14">
        <v>1815</v>
      </c>
      <c r="M25" s="13" t="s">
        <v>80</v>
      </c>
      <c r="N25" s="530">
        <v>0</v>
      </c>
      <c r="O25" s="530">
        <v>0</v>
      </c>
      <c r="P25" s="530">
        <v>0</v>
      </c>
      <c r="Q25" s="530">
        <v>0</v>
      </c>
      <c r="R25" s="530">
        <v>0</v>
      </c>
      <c r="S25" s="530">
        <v>0</v>
      </c>
      <c r="T25" s="530">
        <v>0</v>
      </c>
      <c r="U25" s="530">
        <v>0</v>
      </c>
      <c r="V25" s="530">
        <v>0</v>
      </c>
      <c r="W25" s="530">
        <v>0</v>
      </c>
      <c r="X25" s="530">
        <v>0</v>
      </c>
      <c r="Y25" s="530">
        <v>0</v>
      </c>
      <c r="Z25" s="530">
        <v>0</v>
      </c>
      <c r="AA25" s="530">
        <v>0</v>
      </c>
      <c r="AB25" s="530">
        <v>0</v>
      </c>
      <c r="AC25" s="530">
        <v>0</v>
      </c>
      <c r="AD25" s="530">
        <v>0</v>
      </c>
      <c r="AE25" s="530">
        <v>0</v>
      </c>
      <c r="AF25" s="530">
        <v>0</v>
      </c>
      <c r="AG25" s="530">
        <v>0</v>
      </c>
      <c r="AH25" s="530">
        <v>0</v>
      </c>
      <c r="AI25" s="530">
        <v>0</v>
      </c>
      <c r="AJ25" s="530">
        <v>0</v>
      </c>
      <c r="AK25" s="530">
        <v>0</v>
      </c>
      <c r="AL25" s="530">
        <v>0</v>
      </c>
      <c r="AM25" s="530">
        <v>0</v>
      </c>
      <c r="AN25" s="530">
        <v>2</v>
      </c>
      <c r="AO25" s="910"/>
      <c r="AP25" s="720"/>
      <c r="AQ25" s="661">
        <f t="shared" si="4"/>
        <v>0.5625</v>
      </c>
      <c r="AR25" s="661">
        <f t="shared" si="5"/>
        <v>0.76041666666666663</v>
      </c>
      <c r="AS25" s="662">
        <f t="shared" si="6"/>
        <v>0.19791666666666663</v>
      </c>
      <c r="AT25" s="910"/>
    </row>
    <row r="26" spans="1:51" s="665" customFormat="1" ht="12.95" customHeight="1" x14ac:dyDescent="0.2">
      <c r="A26" s="530">
        <v>1</v>
      </c>
      <c r="B26" s="442">
        <v>11</v>
      </c>
      <c r="C26" s="663">
        <v>44345</v>
      </c>
      <c r="D26" s="423" t="s">
        <v>67</v>
      </c>
      <c r="E26" s="13"/>
      <c r="F26" s="13" t="s">
        <v>79</v>
      </c>
      <c r="G26" s="13">
        <v>2</v>
      </c>
      <c r="H26" s="13">
        <v>2</v>
      </c>
      <c r="I26" s="13">
        <v>1</v>
      </c>
      <c r="J26" s="13">
        <v>100</v>
      </c>
      <c r="K26" s="14">
        <v>1200</v>
      </c>
      <c r="L26" s="14">
        <v>1915</v>
      </c>
      <c r="M26" s="13" t="s">
        <v>80</v>
      </c>
      <c r="N26" s="530">
        <v>0</v>
      </c>
      <c r="O26" s="530">
        <v>0</v>
      </c>
      <c r="P26" s="530">
        <v>0</v>
      </c>
      <c r="Q26" s="530">
        <v>0</v>
      </c>
      <c r="R26" s="530">
        <v>0</v>
      </c>
      <c r="S26" s="530">
        <v>0</v>
      </c>
      <c r="T26" s="530">
        <v>0</v>
      </c>
      <c r="U26" s="530">
        <v>0</v>
      </c>
      <c r="V26" s="530">
        <v>0</v>
      </c>
      <c r="W26" s="530">
        <v>0</v>
      </c>
      <c r="X26" s="530">
        <v>0</v>
      </c>
      <c r="Y26" s="530">
        <v>0</v>
      </c>
      <c r="Z26" s="530">
        <v>0</v>
      </c>
      <c r="AA26" s="530">
        <v>0</v>
      </c>
      <c r="AB26" s="530">
        <v>0</v>
      </c>
      <c r="AC26" s="530">
        <v>0</v>
      </c>
      <c r="AD26" s="530">
        <v>0</v>
      </c>
      <c r="AE26" s="530">
        <v>0</v>
      </c>
      <c r="AF26" s="530">
        <v>0</v>
      </c>
      <c r="AG26" s="530">
        <v>0</v>
      </c>
      <c r="AH26" s="530">
        <v>0</v>
      </c>
      <c r="AI26" s="530">
        <v>0</v>
      </c>
      <c r="AJ26" s="530">
        <v>0</v>
      </c>
      <c r="AK26" s="530">
        <v>0</v>
      </c>
      <c r="AL26" s="530">
        <v>0</v>
      </c>
      <c r="AM26" s="530">
        <v>0</v>
      </c>
      <c r="AN26" s="530">
        <v>2</v>
      </c>
      <c r="AO26" s="910"/>
      <c r="AP26" s="720"/>
      <c r="AQ26" s="661">
        <f t="shared" si="4"/>
        <v>0.5</v>
      </c>
      <c r="AR26" s="661">
        <f t="shared" si="5"/>
        <v>0.80208333333333337</v>
      </c>
      <c r="AS26" s="662">
        <f t="shared" si="6"/>
        <v>0.60416666666666674</v>
      </c>
      <c r="AT26" s="910"/>
    </row>
    <row r="27" spans="1:51" s="665" customFormat="1" ht="12.95" customHeight="1" x14ac:dyDescent="0.2">
      <c r="A27" s="530">
        <v>1</v>
      </c>
      <c r="B27" s="442">
        <v>12</v>
      </c>
      <c r="C27" s="663">
        <v>44345</v>
      </c>
      <c r="D27" s="423" t="s">
        <v>67</v>
      </c>
      <c r="E27" s="13"/>
      <c r="F27" s="13" t="s">
        <v>79</v>
      </c>
      <c r="G27" s="13">
        <v>2</v>
      </c>
      <c r="H27" s="13">
        <v>1</v>
      </c>
      <c r="I27" s="13">
        <v>1</v>
      </c>
      <c r="J27" s="13">
        <v>100</v>
      </c>
      <c r="K27" s="14">
        <v>1300</v>
      </c>
      <c r="L27" s="14">
        <v>1945</v>
      </c>
      <c r="M27" s="13" t="s">
        <v>80</v>
      </c>
      <c r="N27" s="530">
        <v>0</v>
      </c>
      <c r="O27" s="530">
        <v>0</v>
      </c>
      <c r="P27" s="530">
        <v>0</v>
      </c>
      <c r="Q27" s="530">
        <v>0</v>
      </c>
      <c r="R27" s="530">
        <v>0</v>
      </c>
      <c r="S27" s="530">
        <v>0</v>
      </c>
      <c r="T27" s="530">
        <v>0</v>
      </c>
      <c r="U27" s="530">
        <v>0</v>
      </c>
      <c r="V27" s="530">
        <v>0</v>
      </c>
      <c r="W27" s="530">
        <v>0</v>
      </c>
      <c r="X27" s="530">
        <v>0</v>
      </c>
      <c r="Y27" s="530">
        <v>0</v>
      </c>
      <c r="Z27" s="530">
        <v>0</v>
      </c>
      <c r="AA27" s="530">
        <v>0</v>
      </c>
      <c r="AB27" s="530">
        <v>0</v>
      </c>
      <c r="AC27" s="530">
        <v>0</v>
      </c>
      <c r="AD27" s="530">
        <v>0</v>
      </c>
      <c r="AE27" s="530">
        <v>0</v>
      </c>
      <c r="AF27" s="530">
        <v>0</v>
      </c>
      <c r="AG27" s="530">
        <v>0</v>
      </c>
      <c r="AH27" s="530">
        <v>0</v>
      </c>
      <c r="AI27" s="530">
        <v>0</v>
      </c>
      <c r="AJ27" s="530">
        <v>0</v>
      </c>
      <c r="AK27" s="530">
        <v>0</v>
      </c>
      <c r="AL27" s="530">
        <v>0</v>
      </c>
      <c r="AM27" s="530">
        <v>0</v>
      </c>
      <c r="AN27" s="530">
        <v>2</v>
      </c>
      <c r="AO27" s="910"/>
      <c r="AP27" s="720"/>
      <c r="AQ27" s="661">
        <f t="shared" si="4"/>
        <v>0.54166666666666663</v>
      </c>
      <c r="AR27" s="661">
        <f t="shared" si="5"/>
        <v>0.82291666666666663</v>
      </c>
      <c r="AS27" s="662">
        <f t="shared" si="6"/>
        <v>0.5625</v>
      </c>
      <c r="AT27" s="910"/>
    </row>
    <row r="28" spans="1:51" s="347" customFormat="1" ht="14.1" hidden="1" customHeight="1" x14ac:dyDescent="0.2">
      <c r="A28" s="670">
        <v>1</v>
      </c>
      <c r="B28" s="671">
        <v>1</v>
      </c>
      <c r="C28" s="672">
        <v>44346</v>
      </c>
      <c r="D28" s="673" t="s">
        <v>67</v>
      </c>
      <c r="E28" s="535"/>
      <c r="F28" s="535" t="s">
        <v>84</v>
      </c>
      <c r="G28" s="535">
        <v>2</v>
      </c>
      <c r="H28" s="535">
        <v>2</v>
      </c>
      <c r="I28" s="535">
        <v>0</v>
      </c>
      <c r="J28" s="535">
        <v>100</v>
      </c>
      <c r="K28" s="674">
        <v>430</v>
      </c>
      <c r="L28" s="674">
        <v>1000</v>
      </c>
      <c r="M28" s="535" t="s">
        <v>80</v>
      </c>
      <c r="N28" s="670">
        <v>0</v>
      </c>
      <c r="O28" s="670">
        <v>0</v>
      </c>
      <c r="P28" s="670">
        <v>0</v>
      </c>
      <c r="Q28" s="670">
        <v>0</v>
      </c>
      <c r="R28" s="670">
        <v>0</v>
      </c>
      <c r="S28" s="670">
        <v>0</v>
      </c>
      <c r="T28" s="670">
        <v>0</v>
      </c>
      <c r="U28" s="670">
        <v>0</v>
      </c>
      <c r="V28" s="670">
        <v>0</v>
      </c>
      <c r="W28" s="670">
        <v>0</v>
      </c>
      <c r="X28" s="670">
        <v>0</v>
      </c>
      <c r="Y28" s="670">
        <v>0</v>
      </c>
      <c r="Z28" s="670">
        <v>0</v>
      </c>
      <c r="AA28" s="670">
        <v>0</v>
      </c>
      <c r="AB28" s="670">
        <v>0</v>
      </c>
      <c r="AC28" s="670">
        <v>0</v>
      </c>
      <c r="AD28" s="670">
        <v>0</v>
      </c>
      <c r="AE28" s="670">
        <v>0</v>
      </c>
      <c r="AF28" s="670">
        <v>0</v>
      </c>
      <c r="AG28" s="670">
        <v>0</v>
      </c>
      <c r="AH28" s="670">
        <v>0</v>
      </c>
      <c r="AI28" s="670">
        <v>0</v>
      </c>
      <c r="AJ28" s="670">
        <v>0</v>
      </c>
      <c r="AK28" s="670">
        <v>0</v>
      </c>
      <c r="AL28" s="670">
        <v>0</v>
      </c>
      <c r="AM28" s="670">
        <v>0</v>
      </c>
      <c r="AN28" s="670">
        <v>2</v>
      </c>
      <c r="AO28" s="912"/>
      <c r="AP28" s="721" t="s">
        <v>248</v>
      </c>
      <c r="AQ28" s="675">
        <f t="shared" si="4"/>
        <v>0.1875</v>
      </c>
      <c r="AR28" s="675">
        <f t="shared" si="5"/>
        <v>0.41666666666666669</v>
      </c>
      <c r="AS28" s="676">
        <f t="shared" si="6"/>
        <v>0.45833333333333337</v>
      </c>
      <c r="AT28" s="912"/>
      <c r="AU28" s="1041" t="s">
        <v>17</v>
      </c>
      <c r="AV28" s="1043" t="s">
        <v>195</v>
      </c>
      <c r="AW28" s="1043" t="s">
        <v>196</v>
      </c>
      <c r="AX28" s="1043" t="s">
        <v>197</v>
      </c>
      <c r="AY28" s="1037" t="s">
        <v>198</v>
      </c>
    </row>
    <row r="29" spans="1:51" s="347" customFormat="1" ht="12.95" hidden="1" customHeight="1" x14ac:dyDescent="0.2">
      <c r="A29" s="670">
        <v>1</v>
      </c>
      <c r="B29" s="671">
        <v>1</v>
      </c>
      <c r="C29" s="672">
        <v>44346</v>
      </c>
      <c r="D29" s="673" t="s">
        <v>67</v>
      </c>
      <c r="E29" s="535"/>
      <c r="F29" s="535" t="s">
        <v>84</v>
      </c>
      <c r="G29" s="535">
        <v>5</v>
      </c>
      <c r="H29" s="535">
        <v>1</v>
      </c>
      <c r="I29" s="535">
        <v>0</v>
      </c>
      <c r="J29" s="535">
        <v>100</v>
      </c>
      <c r="K29" s="674">
        <v>1515</v>
      </c>
      <c r="L29" s="674">
        <v>1545</v>
      </c>
      <c r="M29" s="535" t="s">
        <v>144</v>
      </c>
      <c r="N29" s="670">
        <v>0</v>
      </c>
      <c r="O29" s="670">
        <v>0</v>
      </c>
      <c r="P29" s="670">
        <v>0</v>
      </c>
      <c r="Q29" s="670">
        <v>0</v>
      </c>
      <c r="R29" s="670">
        <v>0</v>
      </c>
      <c r="S29" s="670">
        <v>0</v>
      </c>
      <c r="T29" s="670">
        <v>0</v>
      </c>
      <c r="U29" s="670">
        <v>0</v>
      </c>
      <c r="V29" s="670">
        <v>0</v>
      </c>
      <c r="W29" s="670">
        <v>0</v>
      </c>
      <c r="X29" s="670">
        <v>0</v>
      </c>
      <c r="Y29" s="670">
        <v>0</v>
      </c>
      <c r="Z29" s="670">
        <v>0</v>
      </c>
      <c r="AA29" s="670">
        <v>0</v>
      </c>
      <c r="AB29" s="670">
        <v>0</v>
      </c>
      <c r="AC29" s="670">
        <v>0</v>
      </c>
      <c r="AD29" s="670">
        <v>0</v>
      </c>
      <c r="AE29" s="670">
        <v>0</v>
      </c>
      <c r="AF29" s="670">
        <v>0</v>
      </c>
      <c r="AG29" s="670">
        <v>0</v>
      </c>
      <c r="AH29" s="670">
        <v>0</v>
      </c>
      <c r="AI29" s="670">
        <v>0</v>
      </c>
      <c r="AJ29" s="670">
        <v>0</v>
      </c>
      <c r="AK29" s="670">
        <v>0</v>
      </c>
      <c r="AL29" s="670">
        <v>0</v>
      </c>
      <c r="AM29" s="670">
        <v>0</v>
      </c>
      <c r="AN29" s="670">
        <v>1</v>
      </c>
      <c r="AO29" s="912"/>
      <c r="AP29" s="721"/>
      <c r="AQ29" s="675">
        <f t="shared" si="4"/>
        <v>0.63541666666666663</v>
      </c>
      <c r="AR29" s="675">
        <f t="shared" si="5"/>
        <v>0.65625</v>
      </c>
      <c r="AS29" s="676">
        <f t="shared" si="6"/>
        <v>0.10416666666666685</v>
      </c>
      <c r="AT29" s="912"/>
      <c r="AU29" s="1048"/>
      <c r="AV29" s="1049"/>
      <c r="AW29" s="1049"/>
      <c r="AX29" s="1049"/>
      <c r="AY29" s="1038"/>
    </row>
    <row r="30" spans="1:51" s="533" customFormat="1" ht="12.95" hidden="1" customHeight="1" x14ac:dyDescent="0.2">
      <c r="A30" s="670">
        <v>1</v>
      </c>
      <c r="B30" s="671">
        <v>6</v>
      </c>
      <c r="C30" s="672">
        <v>44346</v>
      </c>
      <c r="D30" s="673" t="s">
        <v>73</v>
      </c>
      <c r="E30" s="535" t="s">
        <v>78</v>
      </c>
      <c r="F30" s="535" t="s">
        <v>84</v>
      </c>
      <c r="G30" s="535">
        <v>1</v>
      </c>
      <c r="H30" s="535">
        <v>1</v>
      </c>
      <c r="I30" s="535">
        <v>0</v>
      </c>
      <c r="J30" s="535">
        <v>100</v>
      </c>
      <c r="K30" s="674">
        <v>1415</v>
      </c>
      <c r="L30" s="674">
        <v>1440</v>
      </c>
      <c r="M30" s="535" t="s">
        <v>2</v>
      </c>
      <c r="N30" s="670">
        <v>0</v>
      </c>
      <c r="O30" s="670">
        <v>0</v>
      </c>
      <c r="P30" s="670">
        <v>0</v>
      </c>
      <c r="Q30" s="670">
        <v>0</v>
      </c>
      <c r="R30" s="670">
        <v>0</v>
      </c>
      <c r="S30" s="670">
        <v>0</v>
      </c>
      <c r="T30" s="670">
        <v>0</v>
      </c>
      <c r="U30" s="670">
        <v>0</v>
      </c>
      <c r="V30" s="670">
        <v>0</v>
      </c>
      <c r="W30" s="670">
        <v>0</v>
      </c>
      <c r="X30" s="670">
        <v>0</v>
      </c>
      <c r="Y30" s="670">
        <v>0</v>
      </c>
      <c r="Z30" s="670">
        <v>0</v>
      </c>
      <c r="AA30" s="670">
        <v>0</v>
      </c>
      <c r="AB30" s="670">
        <v>0</v>
      </c>
      <c r="AC30" s="670">
        <v>0</v>
      </c>
      <c r="AD30" s="670">
        <v>0</v>
      </c>
      <c r="AE30" s="670">
        <v>0</v>
      </c>
      <c r="AF30" s="670">
        <v>0</v>
      </c>
      <c r="AG30" s="670">
        <v>0</v>
      </c>
      <c r="AH30" s="670">
        <v>0</v>
      </c>
      <c r="AI30" s="670">
        <v>0</v>
      </c>
      <c r="AJ30" s="670">
        <v>0</v>
      </c>
      <c r="AK30" s="670">
        <v>0</v>
      </c>
      <c r="AL30" s="670">
        <v>0</v>
      </c>
      <c r="AM30" s="670">
        <v>0</v>
      </c>
      <c r="AN30" s="670">
        <v>2</v>
      </c>
      <c r="AO30" s="673"/>
      <c r="AP30" s="721"/>
      <c r="AQ30" s="603">
        <f t="shared" si="4"/>
        <v>0.59375</v>
      </c>
      <c r="AR30" s="603">
        <f t="shared" si="5"/>
        <v>0.61111111111111105</v>
      </c>
      <c r="AS30" s="604">
        <f t="shared" si="6"/>
        <v>1.7361111111111049E-2</v>
      </c>
      <c r="AT30" s="673"/>
      <c r="AU30" s="537" t="s">
        <v>50</v>
      </c>
      <c r="AV30" s="678">
        <f>SUM(G33,G35,G37)</f>
        <v>5</v>
      </c>
      <c r="AW30" s="538">
        <f>SUM(AS33,AS35,AS37)</f>
        <v>0.95138888888888884</v>
      </c>
      <c r="AX30" s="678">
        <f>SUM(H33,H35,H37)</f>
        <v>3</v>
      </c>
      <c r="AY30" s="679">
        <f>SUM(I33,I35,I37)</f>
        <v>3</v>
      </c>
    </row>
    <row r="31" spans="1:51" s="533" customFormat="1" ht="12.95" hidden="1" customHeight="1" x14ac:dyDescent="0.25">
      <c r="A31" s="677">
        <v>1</v>
      </c>
      <c r="B31" s="671">
        <v>7</v>
      </c>
      <c r="C31" s="672">
        <v>44346</v>
      </c>
      <c r="D31" s="673" t="s">
        <v>71</v>
      </c>
      <c r="E31" s="536"/>
      <c r="F31" s="535" t="s">
        <v>84</v>
      </c>
      <c r="G31" s="535">
        <v>1</v>
      </c>
      <c r="H31" s="535">
        <v>1</v>
      </c>
      <c r="I31" s="535">
        <v>0</v>
      </c>
      <c r="J31" s="535">
        <v>100</v>
      </c>
      <c r="K31" s="674">
        <v>1445</v>
      </c>
      <c r="L31" s="674">
        <v>1745</v>
      </c>
      <c r="M31" s="535" t="s">
        <v>2</v>
      </c>
      <c r="N31" s="670">
        <v>0</v>
      </c>
      <c r="O31" s="670">
        <v>0</v>
      </c>
      <c r="P31" s="670">
        <v>0</v>
      </c>
      <c r="Q31" s="670">
        <v>0</v>
      </c>
      <c r="R31" s="670">
        <v>0</v>
      </c>
      <c r="S31" s="670">
        <v>0</v>
      </c>
      <c r="T31" s="670">
        <v>0</v>
      </c>
      <c r="U31" s="670">
        <v>0</v>
      </c>
      <c r="V31" s="670">
        <v>0</v>
      </c>
      <c r="W31" s="670">
        <v>0</v>
      </c>
      <c r="X31" s="670">
        <v>0</v>
      </c>
      <c r="Y31" s="670">
        <v>0</v>
      </c>
      <c r="Z31" s="670">
        <v>0</v>
      </c>
      <c r="AA31" s="670">
        <v>0</v>
      </c>
      <c r="AB31" s="670">
        <v>0</v>
      </c>
      <c r="AC31" s="670">
        <v>0</v>
      </c>
      <c r="AD31" s="670">
        <v>0</v>
      </c>
      <c r="AE31" s="670">
        <v>0</v>
      </c>
      <c r="AF31" s="670">
        <v>0</v>
      </c>
      <c r="AG31" s="670">
        <v>0</v>
      </c>
      <c r="AH31" s="670">
        <v>0</v>
      </c>
      <c r="AI31" s="670">
        <v>0</v>
      </c>
      <c r="AJ31" s="670">
        <v>0</v>
      </c>
      <c r="AK31" s="670">
        <v>0</v>
      </c>
      <c r="AL31" s="670">
        <v>0</v>
      </c>
      <c r="AM31" s="670">
        <v>0</v>
      </c>
      <c r="AN31" s="670">
        <v>1</v>
      </c>
      <c r="AO31" s="673"/>
      <c r="AP31" s="721"/>
      <c r="AQ31" s="692">
        <f t="shared" si="4"/>
        <v>0.61458333333333337</v>
      </c>
      <c r="AR31" s="692">
        <f t="shared" ref="AR31:AR40" si="7">TIME(INT(L31/100),L31-INT(L31/100)*100,0)</f>
        <v>0.73958333333333337</v>
      </c>
      <c r="AS31" s="693">
        <f t="shared" ref="AS31:AS38" si="8">(AR31-AQ31)*G31</f>
        <v>0.125</v>
      </c>
      <c r="AT31" s="673"/>
      <c r="AU31" s="539" t="s">
        <v>49</v>
      </c>
      <c r="AV31" s="680">
        <f>SUM(G28:G32)</f>
        <v>11</v>
      </c>
      <c r="AW31" s="540">
        <f>SUM(AS28:AS32)</f>
        <v>1.021527777777778</v>
      </c>
      <c r="AX31" s="680">
        <f>SUM(H28:H32)</f>
        <v>6</v>
      </c>
      <c r="AY31" s="681">
        <f>SUM(I28:I32)</f>
        <v>0</v>
      </c>
    </row>
    <row r="32" spans="1:51" s="533" customFormat="1" ht="12.95" hidden="1" customHeight="1" x14ac:dyDescent="0.25">
      <c r="A32" s="677">
        <v>1</v>
      </c>
      <c r="B32" s="671">
        <v>8</v>
      </c>
      <c r="C32" s="672">
        <v>44346</v>
      </c>
      <c r="D32" s="673" t="s">
        <v>83</v>
      </c>
      <c r="E32" s="536"/>
      <c r="F32" s="535" t="s">
        <v>84</v>
      </c>
      <c r="G32" s="535">
        <v>2</v>
      </c>
      <c r="H32" s="535">
        <v>1</v>
      </c>
      <c r="I32" s="535">
        <v>0</v>
      </c>
      <c r="J32" s="535">
        <v>100</v>
      </c>
      <c r="K32" s="674">
        <v>1400</v>
      </c>
      <c r="L32" s="674">
        <v>1748</v>
      </c>
      <c r="M32" s="535" t="s">
        <v>2</v>
      </c>
      <c r="N32" s="670">
        <v>0</v>
      </c>
      <c r="O32" s="670">
        <v>0</v>
      </c>
      <c r="P32" s="670">
        <v>0</v>
      </c>
      <c r="Q32" s="670">
        <v>0</v>
      </c>
      <c r="R32" s="670">
        <v>0</v>
      </c>
      <c r="S32" s="670">
        <v>0</v>
      </c>
      <c r="T32" s="670">
        <v>0</v>
      </c>
      <c r="U32" s="670">
        <v>0</v>
      </c>
      <c r="V32" s="670">
        <v>0</v>
      </c>
      <c r="W32" s="670">
        <v>0</v>
      </c>
      <c r="X32" s="670">
        <v>0</v>
      </c>
      <c r="Y32" s="670">
        <v>0</v>
      </c>
      <c r="Z32" s="670">
        <v>0</v>
      </c>
      <c r="AA32" s="670">
        <v>0</v>
      </c>
      <c r="AB32" s="670">
        <v>0</v>
      </c>
      <c r="AC32" s="670">
        <v>0</v>
      </c>
      <c r="AD32" s="670">
        <v>0</v>
      </c>
      <c r="AE32" s="670">
        <v>0</v>
      </c>
      <c r="AF32" s="670">
        <v>0</v>
      </c>
      <c r="AG32" s="670">
        <v>0</v>
      </c>
      <c r="AH32" s="670">
        <v>0</v>
      </c>
      <c r="AI32" s="670">
        <v>0</v>
      </c>
      <c r="AJ32" s="670">
        <v>0</v>
      </c>
      <c r="AK32" s="670">
        <v>0</v>
      </c>
      <c r="AL32" s="670">
        <v>0</v>
      </c>
      <c r="AM32" s="670">
        <v>0</v>
      </c>
      <c r="AN32" s="670">
        <v>2</v>
      </c>
      <c r="AO32" s="673"/>
      <c r="AP32" s="721"/>
      <c r="AQ32" s="675">
        <f t="shared" si="4"/>
        <v>0.58333333333333337</v>
      </c>
      <c r="AR32" s="675">
        <f t="shared" si="7"/>
        <v>0.7416666666666667</v>
      </c>
      <c r="AS32" s="676">
        <f t="shared" si="8"/>
        <v>0.31666666666666665</v>
      </c>
      <c r="AT32" s="673"/>
      <c r="AU32" s="541" t="s">
        <v>199</v>
      </c>
      <c r="AV32" s="542">
        <f>SUM(AV30:AV31)</f>
        <v>16</v>
      </c>
      <c r="AW32" s="543">
        <f>SUM(AW30:AW31)</f>
        <v>1.9729166666666669</v>
      </c>
      <c r="AX32" s="544">
        <f>SUM(AX30:AX31)</f>
        <v>9</v>
      </c>
      <c r="AY32" s="545">
        <f>SUM(AY30:AY31)</f>
        <v>3</v>
      </c>
    </row>
    <row r="33" spans="1:55" s="533" customFormat="1" ht="12.95" customHeight="1" x14ac:dyDescent="0.2">
      <c r="A33" s="677">
        <v>1</v>
      </c>
      <c r="B33" s="671">
        <v>2</v>
      </c>
      <c r="C33" s="672">
        <v>44346</v>
      </c>
      <c r="D33" s="673" t="s">
        <v>77</v>
      </c>
      <c r="E33" s="535" t="s">
        <v>78</v>
      </c>
      <c r="F33" s="535" t="s">
        <v>79</v>
      </c>
      <c r="G33" s="535">
        <v>2</v>
      </c>
      <c r="H33" s="535">
        <v>1</v>
      </c>
      <c r="I33" s="535">
        <v>1</v>
      </c>
      <c r="J33" s="535">
        <v>100</v>
      </c>
      <c r="K33" s="674">
        <v>900</v>
      </c>
      <c r="L33" s="674">
        <v>1300</v>
      </c>
      <c r="M33" s="535" t="s">
        <v>144</v>
      </c>
      <c r="N33" s="670">
        <v>0</v>
      </c>
      <c r="O33" s="670">
        <v>0</v>
      </c>
      <c r="P33" s="670">
        <v>0</v>
      </c>
      <c r="Q33" s="670">
        <v>0</v>
      </c>
      <c r="R33" s="670">
        <v>0</v>
      </c>
      <c r="S33" s="670">
        <v>0</v>
      </c>
      <c r="T33" s="670">
        <v>0</v>
      </c>
      <c r="U33" s="670">
        <v>0</v>
      </c>
      <c r="V33" s="670">
        <v>0</v>
      </c>
      <c r="W33" s="670">
        <v>0</v>
      </c>
      <c r="X33" s="670">
        <v>0</v>
      </c>
      <c r="Y33" s="670">
        <v>0</v>
      </c>
      <c r="Z33" s="670">
        <v>0</v>
      </c>
      <c r="AA33" s="670">
        <v>0</v>
      </c>
      <c r="AB33" s="670">
        <v>0</v>
      </c>
      <c r="AC33" s="670">
        <v>0</v>
      </c>
      <c r="AD33" s="670">
        <v>0</v>
      </c>
      <c r="AE33" s="670">
        <v>0</v>
      </c>
      <c r="AF33" s="670">
        <v>0</v>
      </c>
      <c r="AG33" s="670">
        <v>0</v>
      </c>
      <c r="AH33" s="670">
        <v>0</v>
      </c>
      <c r="AI33" s="670">
        <v>0</v>
      </c>
      <c r="AJ33" s="670">
        <v>0</v>
      </c>
      <c r="AK33" s="670">
        <v>0</v>
      </c>
      <c r="AL33" s="670">
        <v>0</v>
      </c>
      <c r="AM33" s="670">
        <v>0</v>
      </c>
      <c r="AN33" s="670">
        <v>2</v>
      </c>
      <c r="AO33" s="673"/>
      <c r="AP33" s="721" t="s">
        <v>250</v>
      </c>
      <c r="AQ33" s="675">
        <f t="shared" si="4"/>
        <v>0.375</v>
      </c>
      <c r="AR33" s="675">
        <f t="shared" si="7"/>
        <v>0.54166666666666663</v>
      </c>
      <c r="AS33" s="676">
        <f t="shared" si="8"/>
        <v>0.33333333333333326</v>
      </c>
      <c r="AT33" s="673"/>
      <c r="AU33" s="683"/>
      <c r="AW33" s="684"/>
      <c r="AX33" s="685"/>
      <c r="AY33" s="685"/>
    </row>
    <row r="34" spans="1:55" s="533" customFormat="1" ht="12.95" customHeight="1" x14ac:dyDescent="0.25">
      <c r="A34" s="677">
        <v>1</v>
      </c>
      <c r="B34" s="671">
        <v>3</v>
      </c>
      <c r="C34" s="672">
        <v>44346</v>
      </c>
      <c r="D34" s="673" t="s">
        <v>77</v>
      </c>
      <c r="E34" s="536"/>
      <c r="F34" s="535" t="s">
        <v>79</v>
      </c>
      <c r="G34" s="535">
        <v>2</v>
      </c>
      <c r="H34" s="535">
        <v>1</v>
      </c>
      <c r="I34" s="535">
        <v>1</v>
      </c>
      <c r="J34" s="535">
        <v>0</v>
      </c>
      <c r="K34" s="674">
        <v>1300</v>
      </c>
      <c r="L34" s="674">
        <v>1615</v>
      </c>
      <c r="M34" s="535" t="s">
        <v>2</v>
      </c>
      <c r="N34" s="670">
        <v>0</v>
      </c>
      <c r="O34" s="670">
        <v>0</v>
      </c>
      <c r="P34" s="670">
        <v>0</v>
      </c>
      <c r="Q34" s="670">
        <v>0</v>
      </c>
      <c r="R34" s="670">
        <v>0</v>
      </c>
      <c r="S34" s="670">
        <v>0</v>
      </c>
      <c r="T34" s="670">
        <v>0</v>
      </c>
      <c r="U34" s="670">
        <v>0</v>
      </c>
      <c r="V34" s="670">
        <v>0</v>
      </c>
      <c r="W34" s="670">
        <v>0</v>
      </c>
      <c r="X34" s="670">
        <v>0</v>
      </c>
      <c r="Y34" s="670">
        <v>0</v>
      </c>
      <c r="Z34" s="670">
        <v>0</v>
      </c>
      <c r="AA34" s="670">
        <v>0</v>
      </c>
      <c r="AB34" s="670">
        <v>0</v>
      </c>
      <c r="AC34" s="670">
        <v>0</v>
      </c>
      <c r="AD34" s="670">
        <v>0</v>
      </c>
      <c r="AE34" s="670">
        <v>0</v>
      </c>
      <c r="AF34" s="670">
        <v>0</v>
      </c>
      <c r="AG34" s="670">
        <v>0</v>
      </c>
      <c r="AH34" s="670">
        <v>0</v>
      </c>
      <c r="AI34" s="670">
        <v>0</v>
      </c>
      <c r="AJ34" s="670">
        <v>0</v>
      </c>
      <c r="AK34" s="670">
        <v>0</v>
      </c>
      <c r="AL34" s="670">
        <v>0</v>
      </c>
      <c r="AM34" s="670">
        <v>0</v>
      </c>
      <c r="AN34" s="670">
        <v>2</v>
      </c>
      <c r="AO34" s="673"/>
      <c r="AP34" s="721" t="s">
        <v>251</v>
      </c>
      <c r="AQ34" s="675">
        <f t="shared" si="4"/>
        <v>0.54166666666666663</v>
      </c>
      <c r="AR34" s="675">
        <f t="shared" si="7"/>
        <v>0.67708333333333337</v>
      </c>
      <c r="AS34" s="676">
        <f t="shared" si="8"/>
        <v>0.27083333333333348</v>
      </c>
      <c r="AT34" s="682">
        <f>AS34*0</f>
        <v>0</v>
      </c>
      <c r="AU34" s="683"/>
      <c r="AV34" s="697" t="str">
        <f>AU30</f>
        <v>Boat</v>
      </c>
      <c r="AW34" s="698">
        <f>AW30*24</f>
        <v>22.833333333333332</v>
      </c>
      <c r="AX34" s="685"/>
      <c r="AY34" s="685"/>
    </row>
    <row r="35" spans="1:55" s="533" customFormat="1" ht="12.95" customHeight="1" x14ac:dyDescent="0.25">
      <c r="A35" s="677">
        <v>1</v>
      </c>
      <c r="B35" s="671">
        <v>4</v>
      </c>
      <c r="C35" s="672">
        <v>44346</v>
      </c>
      <c r="D35" s="673" t="s">
        <v>77</v>
      </c>
      <c r="E35" s="536"/>
      <c r="F35" s="535" t="s">
        <v>79</v>
      </c>
      <c r="G35" s="535">
        <v>1</v>
      </c>
      <c r="H35" s="535">
        <v>1</v>
      </c>
      <c r="I35" s="535">
        <v>1</v>
      </c>
      <c r="J35" s="535">
        <v>100</v>
      </c>
      <c r="K35" s="674">
        <v>1015</v>
      </c>
      <c r="L35" s="674">
        <v>1315</v>
      </c>
      <c r="M35" s="535" t="s">
        <v>144</v>
      </c>
      <c r="N35" s="670">
        <v>0</v>
      </c>
      <c r="O35" s="670">
        <v>0</v>
      </c>
      <c r="P35" s="670">
        <v>0</v>
      </c>
      <c r="Q35" s="670">
        <v>0</v>
      </c>
      <c r="R35" s="670">
        <v>0</v>
      </c>
      <c r="S35" s="670">
        <v>0</v>
      </c>
      <c r="T35" s="670">
        <v>0</v>
      </c>
      <c r="U35" s="670">
        <v>0</v>
      </c>
      <c r="V35" s="670">
        <v>0</v>
      </c>
      <c r="W35" s="670">
        <v>0</v>
      </c>
      <c r="X35" s="670">
        <v>0</v>
      </c>
      <c r="Y35" s="670">
        <v>0</v>
      </c>
      <c r="Z35" s="670">
        <v>0</v>
      </c>
      <c r="AA35" s="670">
        <v>0</v>
      </c>
      <c r="AB35" s="670">
        <v>0</v>
      </c>
      <c r="AC35" s="670">
        <v>0</v>
      </c>
      <c r="AD35" s="670">
        <v>0</v>
      </c>
      <c r="AE35" s="670">
        <v>0</v>
      </c>
      <c r="AF35" s="670">
        <v>0</v>
      </c>
      <c r="AG35" s="670">
        <v>0</v>
      </c>
      <c r="AH35" s="670">
        <v>0</v>
      </c>
      <c r="AI35" s="670">
        <v>0</v>
      </c>
      <c r="AJ35" s="670">
        <v>0</v>
      </c>
      <c r="AK35" s="670">
        <v>0</v>
      </c>
      <c r="AL35" s="670">
        <v>0</v>
      </c>
      <c r="AM35" s="670">
        <v>0</v>
      </c>
      <c r="AN35" s="670">
        <v>2</v>
      </c>
      <c r="AO35" s="673"/>
      <c r="AP35" s="721" t="s">
        <v>250</v>
      </c>
      <c r="AQ35" s="675">
        <f t="shared" si="4"/>
        <v>0.42708333333333331</v>
      </c>
      <c r="AR35" s="675">
        <f t="shared" si="7"/>
        <v>0.55208333333333337</v>
      </c>
      <c r="AS35" s="676">
        <f t="shared" si="8"/>
        <v>0.12500000000000006</v>
      </c>
      <c r="AT35" s="682"/>
      <c r="AU35" s="683"/>
      <c r="AV35" s="697" t="str">
        <f>AU31</f>
        <v>Shore</v>
      </c>
      <c r="AW35" s="699">
        <f>AW31*24</f>
        <v>24.516666666666673</v>
      </c>
      <c r="AX35" s="685"/>
      <c r="AY35" s="685"/>
    </row>
    <row r="36" spans="1:55" s="533" customFormat="1" ht="12.95" customHeight="1" x14ac:dyDescent="0.25">
      <c r="A36" s="677">
        <v>1</v>
      </c>
      <c r="B36" s="671">
        <v>5</v>
      </c>
      <c r="C36" s="672">
        <v>44346</v>
      </c>
      <c r="D36" s="673" t="s">
        <v>67</v>
      </c>
      <c r="E36" s="536"/>
      <c r="F36" s="535" t="s">
        <v>79</v>
      </c>
      <c r="G36" s="535">
        <v>1</v>
      </c>
      <c r="H36" s="535">
        <v>1</v>
      </c>
      <c r="I36" s="535">
        <v>1</v>
      </c>
      <c r="J36" s="535">
        <v>0</v>
      </c>
      <c r="K36" s="674">
        <v>1315</v>
      </c>
      <c r="L36" s="674">
        <v>1420</v>
      </c>
      <c r="M36" s="535" t="s">
        <v>2</v>
      </c>
      <c r="N36" s="670">
        <v>0</v>
      </c>
      <c r="O36" s="670">
        <v>0</v>
      </c>
      <c r="P36" s="670">
        <v>0</v>
      </c>
      <c r="Q36" s="670">
        <v>0</v>
      </c>
      <c r="R36" s="670">
        <v>0</v>
      </c>
      <c r="S36" s="670">
        <v>0</v>
      </c>
      <c r="T36" s="670">
        <v>0</v>
      </c>
      <c r="U36" s="670">
        <v>0</v>
      </c>
      <c r="V36" s="670">
        <v>0</v>
      </c>
      <c r="W36" s="670">
        <v>0</v>
      </c>
      <c r="X36" s="670">
        <v>0</v>
      </c>
      <c r="Y36" s="670">
        <v>0</v>
      </c>
      <c r="Z36" s="670">
        <v>0</v>
      </c>
      <c r="AA36" s="670">
        <v>0</v>
      </c>
      <c r="AB36" s="670">
        <v>0</v>
      </c>
      <c r="AC36" s="670">
        <v>0</v>
      </c>
      <c r="AD36" s="670">
        <v>0</v>
      </c>
      <c r="AE36" s="670">
        <v>0</v>
      </c>
      <c r="AF36" s="670">
        <v>0</v>
      </c>
      <c r="AG36" s="670">
        <v>0</v>
      </c>
      <c r="AH36" s="670">
        <v>0</v>
      </c>
      <c r="AI36" s="670">
        <v>0</v>
      </c>
      <c r="AJ36" s="670">
        <v>0</v>
      </c>
      <c r="AK36" s="670">
        <v>0</v>
      </c>
      <c r="AL36" s="670">
        <v>0</v>
      </c>
      <c r="AM36" s="670">
        <v>0</v>
      </c>
      <c r="AN36" s="670">
        <v>2</v>
      </c>
      <c r="AO36" s="673"/>
      <c r="AP36" s="721" t="s">
        <v>251</v>
      </c>
      <c r="AQ36" s="675">
        <f t="shared" si="4"/>
        <v>0.55208333333333337</v>
      </c>
      <c r="AR36" s="675">
        <f t="shared" si="7"/>
        <v>0.59722222222222221</v>
      </c>
      <c r="AS36" s="676">
        <f t="shared" si="8"/>
        <v>4.513888888888884E-2</v>
      </c>
      <c r="AT36" s="682">
        <f>AS36*0</f>
        <v>0</v>
      </c>
      <c r="AU36" s="347"/>
      <c r="AV36" s="347"/>
      <c r="AW36" s="347"/>
      <c r="AX36" s="347"/>
      <c r="AY36" s="347"/>
    </row>
    <row r="37" spans="1:55" s="533" customFormat="1" ht="12.95" customHeight="1" x14ac:dyDescent="0.25">
      <c r="A37" s="670">
        <v>1</v>
      </c>
      <c r="B37" s="671">
        <v>9</v>
      </c>
      <c r="C37" s="672">
        <v>44346</v>
      </c>
      <c r="D37" s="673" t="s">
        <v>67</v>
      </c>
      <c r="E37" s="536"/>
      <c r="F37" s="535" t="s">
        <v>79</v>
      </c>
      <c r="G37" s="535">
        <v>2</v>
      </c>
      <c r="H37" s="535">
        <v>1</v>
      </c>
      <c r="I37" s="535">
        <v>1</v>
      </c>
      <c r="J37" s="535">
        <v>100</v>
      </c>
      <c r="K37" s="674">
        <v>1400</v>
      </c>
      <c r="L37" s="674">
        <v>1955</v>
      </c>
      <c r="M37" s="535" t="s">
        <v>2</v>
      </c>
      <c r="N37" s="670">
        <v>0</v>
      </c>
      <c r="O37" s="670">
        <v>0</v>
      </c>
      <c r="P37" s="670">
        <v>0</v>
      </c>
      <c r="Q37" s="670">
        <v>0</v>
      </c>
      <c r="R37" s="670">
        <v>0</v>
      </c>
      <c r="S37" s="670">
        <v>0</v>
      </c>
      <c r="T37" s="670">
        <v>0</v>
      </c>
      <c r="U37" s="670">
        <v>0</v>
      </c>
      <c r="V37" s="670">
        <v>0</v>
      </c>
      <c r="W37" s="670">
        <v>0</v>
      </c>
      <c r="X37" s="670">
        <v>0</v>
      </c>
      <c r="Y37" s="670">
        <v>0</v>
      </c>
      <c r="Z37" s="670">
        <v>0</v>
      </c>
      <c r="AA37" s="670">
        <v>0</v>
      </c>
      <c r="AB37" s="670">
        <v>0</v>
      </c>
      <c r="AC37" s="670">
        <v>0</v>
      </c>
      <c r="AD37" s="670">
        <v>0</v>
      </c>
      <c r="AE37" s="670">
        <v>0</v>
      </c>
      <c r="AF37" s="670">
        <v>0</v>
      </c>
      <c r="AG37" s="670">
        <v>0</v>
      </c>
      <c r="AH37" s="670">
        <v>0</v>
      </c>
      <c r="AI37" s="670">
        <v>0</v>
      </c>
      <c r="AJ37" s="670">
        <v>0</v>
      </c>
      <c r="AK37" s="670">
        <v>0</v>
      </c>
      <c r="AL37" s="670">
        <v>0</v>
      </c>
      <c r="AM37" s="670">
        <v>0</v>
      </c>
      <c r="AN37" s="670">
        <v>2</v>
      </c>
      <c r="AO37" s="674"/>
      <c r="AP37" s="721" t="s">
        <v>249</v>
      </c>
      <c r="AQ37" s="675">
        <f t="shared" si="4"/>
        <v>0.58333333333333337</v>
      </c>
      <c r="AR37" s="675">
        <f t="shared" si="7"/>
        <v>0.82986111111111116</v>
      </c>
      <c r="AS37" s="676">
        <f t="shared" si="8"/>
        <v>0.49305555555555558</v>
      </c>
      <c r="AT37" s="682"/>
    </row>
    <row r="38" spans="1:55" s="9" customFormat="1" ht="12.95" customHeight="1" x14ac:dyDescent="0.2">
      <c r="A38" s="462">
        <v>1</v>
      </c>
      <c r="B38" s="441">
        <v>1</v>
      </c>
      <c r="C38" s="11">
        <v>44350</v>
      </c>
      <c r="D38" s="455" t="s">
        <v>77</v>
      </c>
      <c r="E38" s="13" t="s">
        <v>78</v>
      </c>
      <c r="F38" s="13" t="s">
        <v>79</v>
      </c>
      <c r="G38" s="13">
        <v>3</v>
      </c>
      <c r="H38" s="13">
        <v>2</v>
      </c>
      <c r="I38" s="13">
        <v>1</v>
      </c>
      <c r="J38" s="433">
        <v>100</v>
      </c>
      <c r="K38" s="691">
        <v>1000</v>
      </c>
      <c r="L38" s="691">
        <v>1830</v>
      </c>
      <c r="M38" s="13" t="s">
        <v>2</v>
      </c>
      <c r="N38" s="530">
        <v>0</v>
      </c>
      <c r="O38" s="530">
        <v>0</v>
      </c>
      <c r="P38" s="530">
        <v>0</v>
      </c>
      <c r="Q38" s="530">
        <v>2</v>
      </c>
      <c r="R38" s="530">
        <v>0</v>
      </c>
      <c r="S38" s="530">
        <v>0</v>
      </c>
      <c r="T38" s="530">
        <v>0</v>
      </c>
      <c r="U38" s="530">
        <v>1</v>
      </c>
      <c r="V38" s="530">
        <v>1</v>
      </c>
      <c r="W38" s="530">
        <v>0</v>
      </c>
      <c r="X38" s="530">
        <v>0</v>
      </c>
      <c r="Y38" s="530">
        <v>0</v>
      </c>
      <c r="Z38" s="530">
        <v>0</v>
      </c>
      <c r="AA38" s="530">
        <v>0</v>
      </c>
      <c r="AB38" s="530">
        <v>0</v>
      </c>
      <c r="AC38" s="530">
        <v>0</v>
      </c>
      <c r="AD38" s="530">
        <v>0</v>
      </c>
      <c r="AE38" s="530">
        <v>0</v>
      </c>
      <c r="AF38" s="530">
        <v>0</v>
      </c>
      <c r="AG38" s="530">
        <v>0</v>
      </c>
      <c r="AH38" s="530">
        <v>0</v>
      </c>
      <c r="AI38" s="530">
        <v>0</v>
      </c>
      <c r="AJ38" s="530">
        <v>0</v>
      </c>
      <c r="AK38" s="530">
        <v>0</v>
      </c>
      <c r="AL38" s="530">
        <v>0</v>
      </c>
      <c r="AM38" s="530">
        <v>0</v>
      </c>
      <c r="AN38" s="530">
        <v>2</v>
      </c>
      <c r="AO38" s="14">
        <v>2</v>
      </c>
      <c r="AP38" s="720" t="s">
        <v>253</v>
      </c>
      <c r="AQ38" s="600">
        <f t="shared" si="4"/>
        <v>0.41666666666666669</v>
      </c>
      <c r="AR38" s="600">
        <f t="shared" si="7"/>
        <v>0.77083333333333337</v>
      </c>
      <c r="AS38" s="601">
        <f t="shared" si="8"/>
        <v>1.0625</v>
      </c>
      <c r="AT38" s="455"/>
      <c r="AU38" s="1020" t="s">
        <v>17</v>
      </c>
      <c r="AV38" s="1009" t="s">
        <v>195</v>
      </c>
      <c r="AW38" s="1013" t="str">
        <f>$AW$28</f>
        <v>Sum of Fishing time (anglers x hours)</v>
      </c>
      <c r="AX38" s="1011" t="s">
        <v>197</v>
      </c>
      <c r="AY38" s="1007" t="s">
        <v>198</v>
      </c>
      <c r="AZ38" s="10"/>
      <c r="BA38" s="10"/>
      <c r="BB38" s="10"/>
    </row>
    <row r="39" spans="1:55" s="533" customFormat="1" ht="12.95" customHeight="1" x14ac:dyDescent="0.2">
      <c r="A39" s="670">
        <v>1</v>
      </c>
      <c r="B39" s="671">
        <v>1</v>
      </c>
      <c r="C39" s="672">
        <v>44351</v>
      </c>
      <c r="D39" s="673" t="s">
        <v>77</v>
      </c>
      <c r="E39" s="535" t="s">
        <v>78</v>
      </c>
      <c r="F39" s="535" t="s">
        <v>79</v>
      </c>
      <c r="G39" s="535">
        <v>4</v>
      </c>
      <c r="H39" s="535">
        <v>1</v>
      </c>
      <c r="I39" s="535">
        <v>1</v>
      </c>
      <c r="J39" s="715">
        <v>100</v>
      </c>
      <c r="K39" s="716">
        <v>730</v>
      </c>
      <c r="L39" s="716">
        <v>1100</v>
      </c>
      <c r="M39" s="535" t="s">
        <v>80</v>
      </c>
      <c r="N39" s="670">
        <v>0</v>
      </c>
      <c r="O39" s="670">
        <v>0</v>
      </c>
      <c r="P39" s="670">
        <v>0</v>
      </c>
      <c r="Q39" s="670">
        <v>0</v>
      </c>
      <c r="R39" s="670">
        <v>0</v>
      </c>
      <c r="S39" s="670">
        <v>0</v>
      </c>
      <c r="T39" s="670">
        <v>0</v>
      </c>
      <c r="U39" s="670">
        <v>0</v>
      </c>
      <c r="V39" s="670">
        <v>0</v>
      </c>
      <c r="W39" s="670">
        <v>0</v>
      </c>
      <c r="X39" s="670">
        <v>0</v>
      </c>
      <c r="Y39" s="670">
        <v>0</v>
      </c>
      <c r="Z39" s="670">
        <v>0</v>
      </c>
      <c r="AA39" s="670">
        <v>0</v>
      </c>
      <c r="AB39" s="670">
        <v>0</v>
      </c>
      <c r="AC39" s="670">
        <v>0</v>
      </c>
      <c r="AD39" s="670">
        <v>0</v>
      </c>
      <c r="AE39" s="670">
        <v>0</v>
      </c>
      <c r="AF39" s="670">
        <v>0</v>
      </c>
      <c r="AG39" s="670">
        <v>1</v>
      </c>
      <c r="AH39" s="670">
        <v>0</v>
      </c>
      <c r="AI39" s="670">
        <v>0</v>
      </c>
      <c r="AJ39" s="670">
        <v>0</v>
      </c>
      <c r="AK39" s="670">
        <v>0</v>
      </c>
      <c r="AL39" s="670">
        <v>0</v>
      </c>
      <c r="AM39" s="670">
        <v>0</v>
      </c>
      <c r="AN39" s="670">
        <v>2</v>
      </c>
      <c r="AO39" s="674"/>
      <c r="AP39" s="721"/>
      <c r="AQ39" s="675">
        <f t="shared" si="4"/>
        <v>0.3125</v>
      </c>
      <c r="AR39" s="675">
        <f t="shared" si="7"/>
        <v>0.45833333333333331</v>
      </c>
      <c r="AS39" s="676">
        <f>(AR39-AQ39)*G39</f>
        <v>0.58333333333333326</v>
      </c>
      <c r="AT39" s="673"/>
      <c r="AU39" s="1021"/>
      <c r="AV39" s="1022"/>
      <c r="AW39" s="1008"/>
      <c r="AX39" s="1025"/>
      <c r="AY39" s="1026"/>
      <c r="AZ39" s="10"/>
      <c r="BA39" s="694" t="str">
        <f>AU40</f>
        <v>Boat</v>
      </c>
      <c r="BB39" s="695">
        <f>AW40*24</f>
        <v>25.5</v>
      </c>
      <c r="BC39" s="10"/>
    </row>
    <row r="40" spans="1:55" s="533" customFormat="1" ht="12.95" customHeight="1" x14ac:dyDescent="0.2">
      <c r="A40" s="670">
        <v>1</v>
      </c>
      <c r="B40" s="671">
        <v>2</v>
      </c>
      <c r="C40" s="672">
        <v>44351</v>
      </c>
      <c r="D40" s="673" t="s">
        <v>77</v>
      </c>
      <c r="E40" s="535" t="s">
        <v>78</v>
      </c>
      <c r="F40" s="535" t="s">
        <v>79</v>
      </c>
      <c r="G40" s="535">
        <v>2</v>
      </c>
      <c r="H40" s="535">
        <v>2</v>
      </c>
      <c r="I40" s="535">
        <v>1</v>
      </c>
      <c r="J40" s="715">
        <v>100</v>
      </c>
      <c r="K40" s="716">
        <v>500</v>
      </c>
      <c r="L40" s="716">
        <v>1230</v>
      </c>
      <c r="M40" s="535" t="s">
        <v>2</v>
      </c>
      <c r="N40" s="670">
        <v>0</v>
      </c>
      <c r="O40" s="670">
        <v>0</v>
      </c>
      <c r="P40" s="670">
        <v>0</v>
      </c>
      <c r="Q40" s="670">
        <v>0</v>
      </c>
      <c r="R40" s="670">
        <v>0</v>
      </c>
      <c r="S40" s="670">
        <v>0</v>
      </c>
      <c r="T40" s="670">
        <v>0</v>
      </c>
      <c r="U40" s="670">
        <v>0</v>
      </c>
      <c r="V40" s="670">
        <v>0</v>
      </c>
      <c r="W40" s="670">
        <v>0</v>
      </c>
      <c r="X40" s="670">
        <v>0</v>
      </c>
      <c r="Y40" s="670">
        <v>0</v>
      </c>
      <c r="Z40" s="670">
        <v>0</v>
      </c>
      <c r="AA40" s="670">
        <v>0</v>
      </c>
      <c r="AB40" s="670">
        <v>0</v>
      </c>
      <c r="AC40" s="670">
        <v>0</v>
      </c>
      <c r="AD40" s="670">
        <v>0</v>
      </c>
      <c r="AE40" s="670">
        <v>0</v>
      </c>
      <c r="AF40" s="670">
        <v>0</v>
      </c>
      <c r="AG40" s="670">
        <v>0</v>
      </c>
      <c r="AH40" s="670">
        <v>0</v>
      </c>
      <c r="AI40" s="670">
        <v>0</v>
      </c>
      <c r="AJ40" s="670">
        <v>0</v>
      </c>
      <c r="AK40" s="670">
        <v>0</v>
      </c>
      <c r="AL40" s="670">
        <v>0</v>
      </c>
      <c r="AM40" s="670">
        <v>0</v>
      </c>
      <c r="AN40" s="670">
        <v>2</v>
      </c>
      <c r="AO40" s="674"/>
      <c r="AP40" s="721" t="s">
        <v>254</v>
      </c>
      <c r="AQ40" s="675">
        <f t="shared" si="4"/>
        <v>0.20833333333333334</v>
      </c>
      <c r="AR40" s="675">
        <f t="shared" si="7"/>
        <v>0.52083333333333337</v>
      </c>
      <c r="AS40" s="676">
        <f t="shared" ref="AS40:AS53" si="9">(AR40-AQ40)*G40</f>
        <v>0.625</v>
      </c>
      <c r="AT40" s="673"/>
      <c r="AU40" s="349" t="s">
        <v>50</v>
      </c>
      <c r="AV40" s="350">
        <f>G38</f>
        <v>3</v>
      </c>
      <c r="AW40" s="351">
        <f>AS38</f>
        <v>1.0625</v>
      </c>
      <c r="AX40" s="424">
        <f>H38</f>
        <v>2</v>
      </c>
      <c r="AY40" s="427">
        <f>I38</f>
        <v>1</v>
      </c>
      <c r="AZ40" s="10"/>
      <c r="BA40" s="694" t="str">
        <f>AU41</f>
        <v>Shore</v>
      </c>
      <c r="BB40" s="696">
        <f>AW41*24</f>
        <v>0</v>
      </c>
      <c r="BC40" s="10"/>
    </row>
    <row r="41" spans="1:55" s="533" customFormat="1" ht="12.95" customHeight="1" x14ac:dyDescent="0.2">
      <c r="A41" s="670">
        <v>1</v>
      </c>
      <c r="B41" s="671">
        <v>3</v>
      </c>
      <c r="C41" s="672">
        <v>44351</v>
      </c>
      <c r="D41" s="673" t="s">
        <v>77</v>
      </c>
      <c r="E41" s="535" t="s">
        <v>78</v>
      </c>
      <c r="F41" s="535" t="s">
        <v>79</v>
      </c>
      <c r="G41" s="535">
        <v>2</v>
      </c>
      <c r="H41" s="535">
        <v>2</v>
      </c>
      <c r="I41" s="535">
        <v>1</v>
      </c>
      <c r="J41" s="715">
        <v>100</v>
      </c>
      <c r="K41" s="716">
        <v>600</v>
      </c>
      <c r="L41" s="716">
        <v>1300</v>
      </c>
      <c r="M41" s="535" t="s">
        <v>2</v>
      </c>
      <c r="N41" s="670">
        <v>0</v>
      </c>
      <c r="O41" s="670">
        <v>0</v>
      </c>
      <c r="P41" s="670">
        <v>0</v>
      </c>
      <c r="Q41" s="670">
        <v>0</v>
      </c>
      <c r="R41" s="670">
        <v>0</v>
      </c>
      <c r="S41" s="670">
        <v>0</v>
      </c>
      <c r="T41" s="670">
        <v>0</v>
      </c>
      <c r="U41" s="670">
        <v>0</v>
      </c>
      <c r="V41" s="670">
        <v>0</v>
      </c>
      <c r="W41" s="670">
        <v>0</v>
      </c>
      <c r="X41" s="670">
        <v>0</v>
      </c>
      <c r="Y41" s="670">
        <v>0</v>
      </c>
      <c r="Z41" s="670">
        <v>0</v>
      </c>
      <c r="AA41" s="670">
        <v>0</v>
      </c>
      <c r="AB41" s="670">
        <v>0</v>
      </c>
      <c r="AC41" s="670">
        <v>0</v>
      </c>
      <c r="AD41" s="670">
        <v>0</v>
      </c>
      <c r="AE41" s="670">
        <v>0</v>
      </c>
      <c r="AF41" s="670">
        <v>0</v>
      </c>
      <c r="AG41" s="670">
        <v>0</v>
      </c>
      <c r="AH41" s="670">
        <v>0</v>
      </c>
      <c r="AI41" s="670">
        <v>0</v>
      </c>
      <c r="AJ41" s="670">
        <v>0</v>
      </c>
      <c r="AK41" s="670">
        <v>0</v>
      </c>
      <c r="AL41" s="670">
        <v>0</v>
      </c>
      <c r="AM41" s="670">
        <v>0</v>
      </c>
      <c r="AN41" s="670">
        <v>2</v>
      </c>
      <c r="AO41" s="674"/>
      <c r="AP41" s="721"/>
      <c r="AQ41" s="675">
        <f t="shared" si="4"/>
        <v>0.25</v>
      </c>
      <c r="AR41" s="675">
        <f t="shared" ref="AR41:AR53" si="10">TIME(INT(L41/100),L41-INT(L41/100)*100,0)</f>
        <v>0.54166666666666663</v>
      </c>
      <c r="AS41" s="676">
        <f t="shared" si="9"/>
        <v>0.58333333333333326</v>
      </c>
      <c r="AT41" s="673"/>
      <c r="AU41" s="353" t="s">
        <v>49</v>
      </c>
      <c r="AV41" s="422">
        <v>0</v>
      </c>
      <c r="AW41" s="355">
        <v>0</v>
      </c>
      <c r="AX41" s="354">
        <v>0</v>
      </c>
      <c r="AY41" s="356">
        <v>0</v>
      </c>
      <c r="AZ41" s="10"/>
      <c r="BA41" s="10"/>
      <c r="BB41" s="10"/>
      <c r="BC41" s="10"/>
    </row>
    <row r="42" spans="1:55" s="533" customFormat="1" ht="12.95" customHeight="1" x14ac:dyDescent="0.2">
      <c r="A42" s="670">
        <v>1</v>
      </c>
      <c r="B42" s="671">
        <v>4</v>
      </c>
      <c r="C42" s="672">
        <v>44351</v>
      </c>
      <c r="D42" s="673" t="s">
        <v>77</v>
      </c>
      <c r="E42" s="535" t="s">
        <v>78</v>
      </c>
      <c r="F42" s="535" t="s">
        <v>79</v>
      </c>
      <c r="G42" s="535">
        <v>4</v>
      </c>
      <c r="H42" s="535">
        <v>2</v>
      </c>
      <c r="I42" s="535">
        <v>1</v>
      </c>
      <c r="J42" s="715">
        <v>100</v>
      </c>
      <c r="K42" s="716">
        <v>515</v>
      </c>
      <c r="L42" s="716">
        <v>1325</v>
      </c>
      <c r="M42" s="535" t="s">
        <v>2</v>
      </c>
      <c r="N42" s="670">
        <v>0</v>
      </c>
      <c r="O42" s="670">
        <v>0</v>
      </c>
      <c r="P42" s="670">
        <v>0</v>
      </c>
      <c r="Q42" s="670">
        <v>0</v>
      </c>
      <c r="R42" s="670">
        <v>0</v>
      </c>
      <c r="S42" s="670">
        <v>0</v>
      </c>
      <c r="T42" s="670">
        <v>0</v>
      </c>
      <c r="U42" s="670">
        <v>0</v>
      </c>
      <c r="V42" s="670">
        <v>0</v>
      </c>
      <c r="W42" s="670">
        <v>0</v>
      </c>
      <c r="X42" s="670">
        <v>0</v>
      </c>
      <c r="Y42" s="670">
        <v>0</v>
      </c>
      <c r="Z42" s="670">
        <v>0</v>
      </c>
      <c r="AA42" s="670">
        <v>0</v>
      </c>
      <c r="AB42" s="670">
        <v>0</v>
      </c>
      <c r="AC42" s="670">
        <v>0</v>
      </c>
      <c r="AD42" s="670">
        <v>0</v>
      </c>
      <c r="AE42" s="670">
        <v>1</v>
      </c>
      <c r="AF42" s="670">
        <v>0</v>
      </c>
      <c r="AG42" s="670">
        <v>0</v>
      </c>
      <c r="AH42" s="670">
        <v>0</v>
      </c>
      <c r="AI42" s="670">
        <v>0</v>
      </c>
      <c r="AJ42" s="670">
        <v>0</v>
      </c>
      <c r="AK42" s="670">
        <v>0</v>
      </c>
      <c r="AL42" s="670">
        <v>0</v>
      </c>
      <c r="AM42" s="670">
        <v>0</v>
      </c>
      <c r="AN42" s="670">
        <v>2</v>
      </c>
      <c r="AO42" s="674"/>
      <c r="AP42" s="721"/>
      <c r="AQ42" s="675">
        <f t="shared" si="4"/>
        <v>0.21875</v>
      </c>
      <c r="AR42" s="675">
        <f t="shared" si="10"/>
        <v>0.55902777777777779</v>
      </c>
      <c r="AS42" s="676">
        <f t="shared" si="9"/>
        <v>1.3611111111111112</v>
      </c>
      <c r="AT42" s="673"/>
      <c r="AU42" s="425" t="s">
        <v>199</v>
      </c>
      <c r="AV42" s="574">
        <f>SUM(AV40:AV41)</f>
        <v>3</v>
      </c>
      <c r="AW42" s="355">
        <f>SUM(AW40:AW41)</f>
        <v>1.0625</v>
      </c>
      <c r="AX42" s="354">
        <f>SUM(AX40:AX41)</f>
        <v>2</v>
      </c>
      <c r="AY42" s="356">
        <f>SUM(AY40:AY41)</f>
        <v>1</v>
      </c>
    </row>
    <row r="43" spans="1:55" s="533" customFormat="1" ht="12.95" customHeight="1" x14ac:dyDescent="0.2">
      <c r="A43" s="670">
        <v>1</v>
      </c>
      <c r="B43" s="671">
        <v>5</v>
      </c>
      <c r="C43" s="672">
        <v>44351</v>
      </c>
      <c r="D43" s="673" t="s">
        <v>77</v>
      </c>
      <c r="E43" s="535" t="s">
        <v>78</v>
      </c>
      <c r="F43" s="535" t="s">
        <v>79</v>
      </c>
      <c r="G43" s="535">
        <v>4</v>
      </c>
      <c r="H43" s="535">
        <v>2</v>
      </c>
      <c r="I43" s="535">
        <v>1</v>
      </c>
      <c r="J43" s="715">
        <v>100</v>
      </c>
      <c r="K43" s="716">
        <v>700</v>
      </c>
      <c r="L43" s="716">
        <v>1315</v>
      </c>
      <c r="M43" s="535" t="s">
        <v>2</v>
      </c>
      <c r="N43" s="670">
        <v>0</v>
      </c>
      <c r="O43" s="670">
        <v>0</v>
      </c>
      <c r="P43" s="670">
        <v>0</v>
      </c>
      <c r="Q43" s="670">
        <v>0</v>
      </c>
      <c r="R43" s="670">
        <v>0</v>
      </c>
      <c r="S43" s="670">
        <v>0</v>
      </c>
      <c r="T43" s="670">
        <v>0</v>
      </c>
      <c r="U43" s="670">
        <v>0</v>
      </c>
      <c r="V43" s="670">
        <v>3</v>
      </c>
      <c r="W43" s="670">
        <v>0</v>
      </c>
      <c r="X43" s="670">
        <v>0</v>
      </c>
      <c r="Y43" s="670">
        <v>0</v>
      </c>
      <c r="Z43" s="670">
        <v>0</v>
      </c>
      <c r="AA43" s="670">
        <v>0</v>
      </c>
      <c r="AB43" s="670">
        <v>0</v>
      </c>
      <c r="AC43" s="670">
        <v>0</v>
      </c>
      <c r="AD43" s="670">
        <v>0</v>
      </c>
      <c r="AE43" s="670">
        <v>0</v>
      </c>
      <c r="AF43" s="670">
        <v>0</v>
      </c>
      <c r="AG43" s="670">
        <v>0</v>
      </c>
      <c r="AH43" s="670">
        <v>0</v>
      </c>
      <c r="AI43" s="670">
        <v>0</v>
      </c>
      <c r="AJ43" s="670">
        <v>0</v>
      </c>
      <c r="AK43" s="670">
        <v>0</v>
      </c>
      <c r="AL43" s="670">
        <v>0</v>
      </c>
      <c r="AM43" s="670">
        <v>0</v>
      </c>
      <c r="AN43" s="670">
        <v>2</v>
      </c>
      <c r="AO43" s="674">
        <v>2</v>
      </c>
      <c r="AP43" s="721"/>
      <c r="AQ43" s="675">
        <f t="shared" si="4"/>
        <v>0.29166666666666669</v>
      </c>
      <c r="AR43" s="675">
        <f t="shared" si="10"/>
        <v>0.55208333333333337</v>
      </c>
      <c r="AS43" s="676">
        <f t="shared" si="9"/>
        <v>1.0416666666666667</v>
      </c>
      <c r="AT43" s="673"/>
      <c r="AU43" s="683"/>
      <c r="AW43" s="684"/>
      <c r="AX43" s="685"/>
      <c r="AY43" s="685"/>
    </row>
    <row r="44" spans="1:55" s="533" customFormat="1" ht="12.95" customHeight="1" x14ac:dyDescent="0.2">
      <c r="A44" s="670">
        <v>1</v>
      </c>
      <c r="B44" s="671">
        <v>1</v>
      </c>
      <c r="C44" s="672">
        <v>44351</v>
      </c>
      <c r="D44" s="673" t="s">
        <v>77</v>
      </c>
      <c r="E44" s="535" t="s">
        <v>81</v>
      </c>
      <c r="F44" s="535" t="s">
        <v>79</v>
      </c>
      <c r="G44" s="535">
        <v>3</v>
      </c>
      <c r="H44" s="535">
        <v>2</v>
      </c>
      <c r="I44" s="535">
        <v>1</v>
      </c>
      <c r="J44" s="715">
        <v>100</v>
      </c>
      <c r="K44" s="716">
        <v>600</v>
      </c>
      <c r="L44" s="716">
        <v>1500</v>
      </c>
      <c r="M44" s="535" t="s">
        <v>80</v>
      </c>
      <c r="N44" s="670">
        <v>0</v>
      </c>
      <c r="O44" s="670">
        <v>0</v>
      </c>
      <c r="P44" s="670">
        <v>0</v>
      </c>
      <c r="Q44" s="670">
        <v>0</v>
      </c>
      <c r="R44" s="670">
        <v>0</v>
      </c>
      <c r="S44" s="670">
        <v>0</v>
      </c>
      <c r="T44" s="670">
        <v>0</v>
      </c>
      <c r="U44" s="670">
        <v>0</v>
      </c>
      <c r="V44" s="670">
        <v>1</v>
      </c>
      <c r="W44" s="670">
        <v>0</v>
      </c>
      <c r="X44" s="670">
        <v>0</v>
      </c>
      <c r="Y44" s="670">
        <v>0</v>
      </c>
      <c r="Z44" s="670">
        <v>0</v>
      </c>
      <c r="AA44" s="670">
        <v>1</v>
      </c>
      <c r="AB44" s="670">
        <v>0</v>
      </c>
      <c r="AC44" s="670">
        <v>0</v>
      </c>
      <c r="AD44" s="670">
        <v>0</v>
      </c>
      <c r="AE44" s="670">
        <v>0</v>
      </c>
      <c r="AF44" s="670">
        <v>0</v>
      </c>
      <c r="AG44" s="670">
        <v>0</v>
      </c>
      <c r="AH44" s="670">
        <v>0</v>
      </c>
      <c r="AI44" s="670">
        <v>0</v>
      </c>
      <c r="AJ44" s="670">
        <v>0</v>
      </c>
      <c r="AK44" s="670">
        <v>0</v>
      </c>
      <c r="AL44" s="670">
        <v>0</v>
      </c>
      <c r="AM44" s="670">
        <v>0</v>
      </c>
      <c r="AN44" s="670">
        <v>2</v>
      </c>
      <c r="AO44" s="674">
        <v>1</v>
      </c>
      <c r="AP44" s="721" t="s">
        <v>255</v>
      </c>
      <c r="AQ44" s="675">
        <f t="shared" si="4"/>
        <v>0.25</v>
      </c>
      <c r="AR44" s="675">
        <f t="shared" si="10"/>
        <v>0.625</v>
      </c>
      <c r="AS44" s="676">
        <f t="shared" si="9"/>
        <v>1.125</v>
      </c>
      <c r="AT44" s="673"/>
      <c r="AU44" s="1041" t="s">
        <v>17</v>
      </c>
      <c r="AV44" s="1043" t="s">
        <v>195</v>
      </c>
      <c r="AW44" s="1046" t="str">
        <f>$AW$28</f>
        <v>Sum of Fishing time (anglers x hours)</v>
      </c>
      <c r="AX44" s="1035" t="s">
        <v>197</v>
      </c>
      <c r="AY44" s="1037" t="s">
        <v>198</v>
      </c>
      <c r="BA44" s="697" t="str">
        <f>AU46</f>
        <v>Boat</v>
      </c>
      <c r="BB44" s="698">
        <f>AW46*24</f>
        <v>219.83333333333337</v>
      </c>
    </row>
    <row r="45" spans="1:55" s="533" customFormat="1" ht="12.95" customHeight="1" x14ac:dyDescent="0.2">
      <c r="A45" s="670">
        <v>1</v>
      </c>
      <c r="B45" s="671">
        <v>2</v>
      </c>
      <c r="C45" s="672">
        <v>44351</v>
      </c>
      <c r="D45" s="673" t="s">
        <v>77</v>
      </c>
      <c r="E45" s="535" t="s">
        <v>81</v>
      </c>
      <c r="F45" s="535" t="s">
        <v>79</v>
      </c>
      <c r="G45" s="535">
        <v>2</v>
      </c>
      <c r="H45" s="535">
        <v>2</v>
      </c>
      <c r="I45" s="535">
        <v>1</v>
      </c>
      <c r="J45" s="715">
        <v>100</v>
      </c>
      <c r="K45" s="716">
        <v>1330</v>
      </c>
      <c r="L45" s="716">
        <v>1530</v>
      </c>
      <c r="M45" s="535" t="s">
        <v>80</v>
      </c>
      <c r="N45" s="670">
        <v>0</v>
      </c>
      <c r="O45" s="670">
        <v>0</v>
      </c>
      <c r="P45" s="670">
        <v>0</v>
      </c>
      <c r="Q45" s="670">
        <v>0</v>
      </c>
      <c r="R45" s="670">
        <v>0</v>
      </c>
      <c r="S45" s="670">
        <v>0</v>
      </c>
      <c r="T45" s="670">
        <v>0</v>
      </c>
      <c r="U45" s="670">
        <v>0</v>
      </c>
      <c r="V45" s="670">
        <v>0</v>
      </c>
      <c r="W45" s="670">
        <v>0</v>
      </c>
      <c r="X45" s="670">
        <v>0</v>
      </c>
      <c r="Y45" s="670">
        <v>0</v>
      </c>
      <c r="Z45" s="670">
        <v>0</v>
      </c>
      <c r="AA45" s="670">
        <v>0</v>
      </c>
      <c r="AB45" s="670">
        <v>0</v>
      </c>
      <c r="AC45" s="670">
        <v>0</v>
      </c>
      <c r="AD45" s="670">
        <v>0</v>
      </c>
      <c r="AE45" s="670">
        <v>0</v>
      </c>
      <c r="AF45" s="670">
        <v>0</v>
      </c>
      <c r="AG45" s="670">
        <v>0</v>
      </c>
      <c r="AH45" s="670">
        <v>0</v>
      </c>
      <c r="AI45" s="670">
        <v>0</v>
      </c>
      <c r="AJ45" s="670">
        <v>0</v>
      </c>
      <c r="AK45" s="670">
        <v>0</v>
      </c>
      <c r="AL45" s="670">
        <v>0</v>
      </c>
      <c r="AM45" s="670">
        <v>0</v>
      </c>
      <c r="AN45" s="670">
        <v>2</v>
      </c>
      <c r="AO45" s="674"/>
      <c r="AP45" s="721"/>
      <c r="AQ45" s="675">
        <f t="shared" si="4"/>
        <v>0.5625</v>
      </c>
      <c r="AR45" s="675">
        <f t="shared" si="10"/>
        <v>0.64583333333333337</v>
      </c>
      <c r="AS45" s="676">
        <f t="shared" si="9"/>
        <v>0.16666666666666674</v>
      </c>
      <c r="AT45" s="673"/>
      <c r="AU45" s="1048"/>
      <c r="AV45" s="1049"/>
      <c r="AW45" s="1047"/>
      <c r="AX45" s="1036"/>
      <c r="AY45" s="1038"/>
      <c r="BA45" s="697" t="str">
        <f>AU47</f>
        <v>Shore</v>
      </c>
      <c r="BB45" s="699">
        <f>AW47*24</f>
        <v>3</v>
      </c>
    </row>
    <row r="46" spans="1:55" s="533" customFormat="1" ht="12.95" customHeight="1" x14ac:dyDescent="0.2">
      <c r="A46" s="670">
        <v>1</v>
      </c>
      <c r="B46" s="671">
        <v>3</v>
      </c>
      <c r="C46" s="672">
        <v>44351</v>
      </c>
      <c r="D46" s="673" t="s">
        <v>77</v>
      </c>
      <c r="E46" s="535" t="s">
        <v>205</v>
      </c>
      <c r="F46" s="535" t="s">
        <v>79</v>
      </c>
      <c r="G46" s="535">
        <v>2</v>
      </c>
      <c r="H46" s="535">
        <v>2</v>
      </c>
      <c r="I46" s="535">
        <v>1</v>
      </c>
      <c r="J46" s="715">
        <v>0</v>
      </c>
      <c r="K46" s="716">
        <v>1000</v>
      </c>
      <c r="L46" s="716">
        <v>1330</v>
      </c>
      <c r="M46" s="535" t="s">
        <v>80</v>
      </c>
      <c r="N46" s="670">
        <v>0</v>
      </c>
      <c r="O46" s="670">
        <v>0</v>
      </c>
      <c r="P46" s="670">
        <v>0</v>
      </c>
      <c r="Q46" s="670">
        <v>0</v>
      </c>
      <c r="R46" s="670">
        <v>0</v>
      </c>
      <c r="S46" s="670">
        <v>0</v>
      </c>
      <c r="T46" s="670">
        <v>0</v>
      </c>
      <c r="U46" s="670">
        <v>1</v>
      </c>
      <c r="V46" s="670">
        <v>0</v>
      </c>
      <c r="W46" s="670">
        <v>0</v>
      </c>
      <c r="X46" s="670">
        <v>0</v>
      </c>
      <c r="Y46" s="670">
        <v>0</v>
      </c>
      <c r="Z46" s="670">
        <v>0</v>
      </c>
      <c r="AA46" s="670">
        <v>0</v>
      </c>
      <c r="AB46" s="670">
        <v>0</v>
      </c>
      <c r="AC46" s="670">
        <v>0</v>
      </c>
      <c r="AD46" s="670">
        <v>0</v>
      </c>
      <c r="AE46" s="670">
        <v>0</v>
      </c>
      <c r="AF46" s="670">
        <v>0</v>
      </c>
      <c r="AG46" s="670">
        <v>0</v>
      </c>
      <c r="AH46" s="670">
        <v>0</v>
      </c>
      <c r="AI46" s="670">
        <v>0</v>
      </c>
      <c r="AJ46" s="670">
        <v>0</v>
      </c>
      <c r="AK46" s="670">
        <v>0</v>
      </c>
      <c r="AL46" s="670">
        <v>0</v>
      </c>
      <c r="AM46" s="670">
        <v>0</v>
      </c>
      <c r="AN46" s="670">
        <v>2</v>
      </c>
      <c r="AO46" s="674"/>
      <c r="AP46" s="721"/>
      <c r="AQ46" s="675">
        <f t="shared" si="4"/>
        <v>0.41666666666666669</v>
      </c>
      <c r="AR46" s="675">
        <f t="shared" si="10"/>
        <v>0.5625</v>
      </c>
      <c r="AS46" s="676">
        <f t="shared" si="9"/>
        <v>0.29166666666666663</v>
      </c>
      <c r="AT46" s="673"/>
      <c r="AU46" s="537" t="s">
        <v>50</v>
      </c>
      <c r="AV46" s="678">
        <f>SUM(G39:G45,G48)</f>
        <v>24</v>
      </c>
      <c r="AW46" s="538">
        <f>SUM(AS39:AS45,AS65,AS78:AS80,AS68:AS71,AS48)</f>
        <v>9.1597222222222232</v>
      </c>
      <c r="AX46" s="729">
        <f>SUM(H39:H45,H65,H68:H71,H48)</f>
        <v>23</v>
      </c>
      <c r="AY46" s="730">
        <f>SUM(I39:I45,I65,I78:I80,I68:I71,I48)</f>
        <v>15</v>
      </c>
    </row>
    <row r="47" spans="1:55" s="533" customFormat="1" ht="12.95" hidden="1" customHeight="1" x14ac:dyDescent="0.2">
      <c r="A47" s="670">
        <v>1</v>
      </c>
      <c r="B47" s="671">
        <v>4</v>
      </c>
      <c r="C47" s="672">
        <v>44351</v>
      </c>
      <c r="D47" s="673" t="s">
        <v>77</v>
      </c>
      <c r="E47" s="535" t="s">
        <v>204</v>
      </c>
      <c r="F47" s="535" t="s">
        <v>84</v>
      </c>
      <c r="G47" s="535">
        <v>1</v>
      </c>
      <c r="H47" s="535">
        <v>1</v>
      </c>
      <c r="I47" s="535">
        <v>0</v>
      </c>
      <c r="J47" s="715">
        <v>100</v>
      </c>
      <c r="K47" s="716">
        <v>1630</v>
      </c>
      <c r="L47" s="716">
        <v>1930</v>
      </c>
      <c r="M47" s="535" t="s">
        <v>80</v>
      </c>
      <c r="N47" s="670">
        <v>0</v>
      </c>
      <c r="O47" s="670">
        <v>0</v>
      </c>
      <c r="P47" s="670">
        <v>0</v>
      </c>
      <c r="Q47" s="670">
        <v>0</v>
      </c>
      <c r="R47" s="670">
        <v>0</v>
      </c>
      <c r="S47" s="670">
        <v>0</v>
      </c>
      <c r="T47" s="670">
        <v>0</v>
      </c>
      <c r="U47" s="670">
        <v>0</v>
      </c>
      <c r="V47" s="670">
        <v>0</v>
      </c>
      <c r="W47" s="670">
        <v>0</v>
      </c>
      <c r="X47" s="670">
        <v>0</v>
      </c>
      <c r="Y47" s="670">
        <v>0</v>
      </c>
      <c r="Z47" s="670">
        <v>0</v>
      </c>
      <c r="AA47" s="670">
        <v>0</v>
      </c>
      <c r="AB47" s="670">
        <v>0</v>
      </c>
      <c r="AC47" s="670">
        <v>0</v>
      </c>
      <c r="AD47" s="670">
        <v>0</v>
      </c>
      <c r="AE47" s="670">
        <v>0</v>
      </c>
      <c r="AF47" s="670">
        <v>0</v>
      </c>
      <c r="AG47" s="670">
        <v>0</v>
      </c>
      <c r="AH47" s="670">
        <v>0</v>
      </c>
      <c r="AI47" s="670">
        <v>0</v>
      </c>
      <c r="AJ47" s="670">
        <v>0</v>
      </c>
      <c r="AK47" s="670">
        <v>0</v>
      </c>
      <c r="AL47" s="670">
        <v>0</v>
      </c>
      <c r="AM47" s="670">
        <v>0</v>
      </c>
      <c r="AN47" s="670">
        <v>2</v>
      </c>
      <c r="AO47" s="674"/>
      <c r="AP47" s="721" t="s">
        <v>74</v>
      </c>
      <c r="AQ47" s="675">
        <f t="shared" si="4"/>
        <v>0.6875</v>
      </c>
      <c r="AR47" s="675">
        <f t="shared" si="10"/>
        <v>0.8125</v>
      </c>
      <c r="AS47" s="676">
        <f>(AR47-AQ47)*G47</f>
        <v>0.125</v>
      </c>
      <c r="AT47" s="673"/>
      <c r="AU47" s="539" t="s">
        <v>49</v>
      </c>
      <c r="AV47" s="731">
        <f>G47</f>
        <v>1</v>
      </c>
      <c r="AW47" s="540">
        <f>AS47</f>
        <v>0.125</v>
      </c>
      <c r="AX47" s="680">
        <f>H47</f>
        <v>1</v>
      </c>
      <c r="AY47" s="681">
        <f>I47</f>
        <v>0</v>
      </c>
    </row>
    <row r="48" spans="1:55" s="533" customFormat="1" ht="12.95" customHeight="1" x14ac:dyDescent="0.2">
      <c r="A48" s="670">
        <v>1</v>
      </c>
      <c r="B48" s="671">
        <v>5</v>
      </c>
      <c r="C48" s="672">
        <v>44351</v>
      </c>
      <c r="D48" s="673" t="s">
        <v>77</v>
      </c>
      <c r="E48" s="535" t="s">
        <v>204</v>
      </c>
      <c r="F48" s="535" t="s">
        <v>79</v>
      </c>
      <c r="G48" s="535">
        <v>3</v>
      </c>
      <c r="H48" s="535">
        <v>2</v>
      </c>
      <c r="I48" s="535">
        <v>1</v>
      </c>
      <c r="J48" s="715">
        <v>100</v>
      </c>
      <c r="K48" s="716">
        <v>1700</v>
      </c>
      <c r="L48" s="716">
        <v>1955</v>
      </c>
      <c r="M48" s="535" t="s">
        <v>80</v>
      </c>
      <c r="N48" s="670">
        <v>0</v>
      </c>
      <c r="O48" s="670">
        <v>0</v>
      </c>
      <c r="P48" s="670">
        <v>0</v>
      </c>
      <c r="Q48" s="670">
        <v>0</v>
      </c>
      <c r="R48" s="670">
        <v>0</v>
      </c>
      <c r="S48" s="670">
        <v>0</v>
      </c>
      <c r="T48" s="670">
        <v>0</v>
      </c>
      <c r="U48" s="670">
        <v>0</v>
      </c>
      <c r="V48" s="670">
        <v>0</v>
      </c>
      <c r="W48" s="670">
        <v>0</v>
      </c>
      <c r="X48" s="670">
        <v>0</v>
      </c>
      <c r="Y48" s="670">
        <v>0</v>
      </c>
      <c r="Z48" s="670">
        <v>0</v>
      </c>
      <c r="AA48" s="670">
        <v>0</v>
      </c>
      <c r="AB48" s="670">
        <v>0</v>
      </c>
      <c r="AC48" s="670">
        <v>0</v>
      </c>
      <c r="AD48" s="670">
        <v>0</v>
      </c>
      <c r="AE48" s="670">
        <v>0</v>
      </c>
      <c r="AF48" s="670">
        <v>0</v>
      </c>
      <c r="AG48" s="670">
        <v>0</v>
      </c>
      <c r="AH48" s="670">
        <v>0</v>
      </c>
      <c r="AI48" s="670">
        <v>0</v>
      </c>
      <c r="AJ48" s="670">
        <v>0</v>
      </c>
      <c r="AK48" s="670">
        <v>0</v>
      </c>
      <c r="AL48" s="670">
        <v>0</v>
      </c>
      <c r="AM48" s="670">
        <v>0</v>
      </c>
      <c r="AN48" s="670">
        <v>2</v>
      </c>
      <c r="AO48" s="674"/>
      <c r="AP48" s="721"/>
      <c r="AQ48" s="675">
        <f t="shared" si="4"/>
        <v>0.70833333333333337</v>
      </c>
      <c r="AR48" s="675">
        <f t="shared" si="10"/>
        <v>0.82986111111111116</v>
      </c>
      <c r="AS48" s="676">
        <f t="shared" si="9"/>
        <v>0.36458333333333337</v>
      </c>
      <c r="AT48" s="673"/>
      <c r="AU48" s="732" t="s">
        <v>199</v>
      </c>
      <c r="AV48" s="733">
        <f>SUM(AV46:AV47)</f>
        <v>25</v>
      </c>
      <c r="AW48" s="540">
        <f>SUM(AW46:AW47)</f>
        <v>9.2847222222222232</v>
      </c>
      <c r="AX48" s="680">
        <f>SUM(AX46:AX47)</f>
        <v>24</v>
      </c>
      <c r="AY48" s="681">
        <f>SUM(AY46:AY47)</f>
        <v>15</v>
      </c>
    </row>
    <row r="49" spans="1:56" s="9" customFormat="1" ht="12.95" hidden="1" customHeight="1" x14ac:dyDescent="0.2">
      <c r="A49" s="462">
        <v>1</v>
      </c>
      <c r="B49" s="441">
        <v>1</v>
      </c>
      <c r="C49" s="11">
        <v>44352</v>
      </c>
      <c r="D49" s="455" t="s">
        <v>77</v>
      </c>
      <c r="E49" s="13" t="s">
        <v>78</v>
      </c>
      <c r="F49" s="13" t="s">
        <v>84</v>
      </c>
      <c r="G49" s="13">
        <v>2</v>
      </c>
      <c r="H49" s="13">
        <v>1</v>
      </c>
      <c r="I49" s="13">
        <v>0</v>
      </c>
      <c r="J49" s="433">
        <v>100</v>
      </c>
      <c r="K49" s="691">
        <v>900</v>
      </c>
      <c r="L49" s="691">
        <v>940</v>
      </c>
      <c r="M49" s="12" t="s">
        <v>2</v>
      </c>
      <c r="N49" s="530">
        <v>0</v>
      </c>
      <c r="O49" s="530">
        <v>0</v>
      </c>
      <c r="P49" s="530">
        <v>0</v>
      </c>
      <c r="Q49" s="530">
        <v>0</v>
      </c>
      <c r="R49" s="530">
        <v>0</v>
      </c>
      <c r="S49" s="530">
        <v>0</v>
      </c>
      <c r="T49" s="530">
        <v>0</v>
      </c>
      <c r="U49" s="530">
        <v>0</v>
      </c>
      <c r="V49" s="530">
        <v>0</v>
      </c>
      <c r="W49" s="530">
        <v>0</v>
      </c>
      <c r="X49" s="530">
        <v>0</v>
      </c>
      <c r="Y49" s="530">
        <v>0</v>
      </c>
      <c r="Z49" s="530">
        <v>0</v>
      </c>
      <c r="AA49" s="530">
        <v>0</v>
      </c>
      <c r="AB49" s="530">
        <v>0</v>
      </c>
      <c r="AC49" s="530">
        <v>0</v>
      </c>
      <c r="AD49" s="530">
        <v>0</v>
      </c>
      <c r="AE49" s="530">
        <v>0</v>
      </c>
      <c r="AF49" s="530">
        <v>0</v>
      </c>
      <c r="AG49" s="530">
        <v>0</v>
      </c>
      <c r="AH49" s="530">
        <v>0</v>
      </c>
      <c r="AI49" s="530">
        <v>0</v>
      </c>
      <c r="AJ49" s="530">
        <v>0</v>
      </c>
      <c r="AK49" s="530">
        <v>0</v>
      </c>
      <c r="AL49" s="530">
        <v>0</v>
      </c>
      <c r="AM49" s="530">
        <v>0</v>
      </c>
      <c r="AN49" s="530">
        <v>2</v>
      </c>
      <c r="AO49" s="14"/>
      <c r="AP49" s="720"/>
      <c r="AQ49" s="600">
        <f t="shared" si="4"/>
        <v>0.375</v>
      </c>
      <c r="AR49" s="600">
        <f t="shared" si="10"/>
        <v>0.40277777777777773</v>
      </c>
      <c r="AS49" s="601">
        <f t="shared" si="9"/>
        <v>5.5555555555555469E-2</v>
      </c>
      <c r="AT49" s="455"/>
      <c r="AU49" s="393"/>
      <c r="AW49" s="394"/>
      <c r="AX49" s="395"/>
      <c r="AY49" s="395"/>
    </row>
    <row r="50" spans="1:56" s="9" customFormat="1" ht="12.95" hidden="1" customHeight="1" x14ac:dyDescent="0.2">
      <c r="A50" s="462">
        <v>1</v>
      </c>
      <c r="B50" s="441">
        <v>2</v>
      </c>
      <c r="C50" s="11">
        <v>44352</v>
      </c>
      <c r="D50" s="455" t="s">
        <v>203</v>
      </c>
      <c r="E50" s="13"/>
      <c r="F50" s="13" t="s">
        <v>84</v>
      </c>
      <c r="G50" s="13">
        <v>1</v>
      </c>
      <c r="H50" s="13">
        <v>1</v>
      </c>
      <c r="I50" s="13">
        <v>0</v>
      </c>
      <c r="J50" s="433">
        <v>100</v>
      </c>
      <c r="K50" s="691">
        <v>630</v>
      </c>
      <c r="L50" s="691">
        <v>1018</v>
      </c>
      <c r="M50" s="12" t="s">
        <v>2</v>
      </c>
      <c r="N50" s="530">
        <v>0</v>
      </c>
      <c r="O50" s="530">
        <v>0</v>
      </c>
      <c r="P50" s="530">
        <v>0</v>
      </c>
      <c r="Q50" s="530">
        <v>0</v>
      </c>
      <c r="R50" s="530">
        <v>0</v>
      </c>
      <c r="S50" s="530">
        <v>0</v>
      </c>
      <c r="T50" s="530">
        <v>0</v>
      </c>
      <c r="U50" s="530">
        <v>1</v>
      </c>
      <c r="V50" s="530">
        <v>0</v>
      </c>
      <c r="W50" s="530">
        <v>0</v>
      </c>
      <c r="X50" s="530">
        <v>0</v>
      </c>
      <c r="Y50" s="530">
        <v>0</v>
      </c>
      <c r="Z50" s="530">
        <v>0</v>
      </c>
      <c r="AA50" s="530">
        <v>0</v>
      </c>
      <c r="AB50" s="530">
        <v>0</v>
      </c>
      <c r="AC50" s="530">
        <v>0</v>
      </c>
      <c r="AD50" s="530">
        <v>0</v>
      </c>
      <c r="AE50" s="530">
        <v>0</v>
      </c>
      <c r="AF50" s="530">
        <v>0</v>
      </c>
      <c r="AG50" s="530">
        <v>0</v>
      </c>
      <c r="AH50" s="530">
        <v>0</v>
      </c>
      <c r="AI50" s="530">
        <v>0</v>
      </c>
      <c r="AJ50" s="530">
        <v>0</v>
      </c>
      <c r="AK50" s="530">
        <v>0</v>
      </c>
      <c r="AL50" s="530">
        <v>0</v>
      </c>
      <c r="AM50" s="530">
        <v>0</v>
      </c>
      <c r="AN50" s="530">
        <v>1</v>
      </c>
      <c r="AO50" s="14"/>
      <c r="AP50" s="720"/>
      <c r="AQ50" s="600">
        <f t="shared" si="4"/>
        <v>0.27083333333333331</v>
      </c>
      <c r="AR50" s="600">
        <f t="shared" si="10"/>
        <v>0.4291666666666667</v>
      </c>
      <c r="AS50" s="601">
        <f t="shared" si="9"/>
        <v>0.15833333333333338</v>
      </c>
      <c r="AT50" s="455"/>
      <c r="AU50" s="393"/>
      <c r="AX50" s="395"/>
      <c r="AY50" s="395"/>
    </row>
    <row r="51" spans="1:56" s="9" customFormat="1" ht="12.95" hidden="1" customHeight="1" x14ac:dyDescent="0.2">
      <c r="A51" s="462">
        <v>1</v>
      </c>
      <c r="B51" s="441">
        <v>3</v>
      </c>
      <c r="C51" s="11">
        <v>44352</v>
      </c>
      <c r="D51" s="455" t="s">
        <v>203</v>
      </c>
      <c r="E51" s="13"/>
      <c r="F51" s="13" t="s">
        <v>84</v>
      </c>
      <c r="G51" s="13">
        <v>1</v>
      </c>
      <c r="H51" s="13">
        <v>1</v>
      </c>
      <c r="I51" s="13">
        <v>0</v>
      </c>
      <c r="J51" s="433">
        <v>100</v>
      </c>
      <c r="K51" s="691">
        <v>500</v>
      </c>
      <c r="L51" s="691">
        <v>1045</v>
      </c>
      <c r="M51" s="12" t="s">
        <v>80</v>
      </c>
      <c r="N51" s="530">
        <v>1</v>
      </c>
      <c r="O51" s="530">
        <v>0</v>
      </c>
      <c r="P51" s="530">
        <v>0</v>
      </c>
      <c r="Q51" s="530">
        <v>0</v>
      </c>
      <c r="R51" s="530">
        <v>0</v>
      </c>
      <c r="S51" s="530">
        <v>0</v>
      </c>
      <c r="T51" s="530">
        <v>0</v>
      </c>
      <c r="U51" s="530">
        <v>0</v>
      </c>
      <c r="V51" s="530">
        <v>0</v>
      </c>
      <c r="W51" s="530">
        <v>0</v>
      </c>
      <c r="X51" s="530">
        <v>0</v>
      </c>
      <c r="Y51" s="530">
        <v>0</v>
      </c>
      <c r="Z51" s="530">
        <v>0</v>
      </c>
      <c r="AA51" s="530">
        <v>0</v>
      </c>
      <c r="AB51" s="530">
        <v>0</v>
      </c>
      <c r="AC51" s="530">
        <v>0</v>
      </c>
      <c r="AD51" s="530">
        <v>0</v>
      </c>
      <c r="AE51" s="530">
        <v>0</v>
      </c>
      <c r="AF51" s="530">
        <v>0</v>
      </c>
      <c r="AG51" s="530">
        <v>0</v>
      </c>
      <c r="AH51" s="530">
        <v>0</v>
      </c>
      <c r="AI51" s="530">
        <v>0</v>
      </c>
      <c r="AJ51" s="530">
        <v>0</v>
      </c>
      <c r="AK51" s="530">
        <v>0</v>
      </c>
      <c r="AL51" s="530">
        <v>0</v>
      </c>
      <c r="AM51" s="530">
        <v>0</v>
      </c>
      <c r="AN51" s="530">
        <v>2</v>
      </c>
      <c r="AO51" s="14"/>
      <c r="AP51" s="720"/>
      <c r="AQ51" s="600">
        <f t="shared" si="4"/>
        <v>0.20833333333333334</v>
      </c>
      <c r="AR51" s="600">
        <f t="shared" si="10"/>
        <v>0.44791666666666669</v>
      </c>
      <c r="AS51" s="601">
        <f t="shared" si="9"/>
        <v>0.23958333333333334</v>
      </c>
      <c r="AT51" s="455"/>
      <c r="AU51" s="1020" t="s">
        <v>17</v>
      </c>
      <c r="AV51" s="1009" t="s">
        <v>195</v>
      </c>
      <c r="AW51" s="1013" t="str">
        <f>$AW$28</f>
        <v>Sum of Fishing time (anglers x hours)</v>
      </c>
      <c r="AX51" s="1011" t="s">
        <v>197</v>
      </c>
      <c r="AY51" s="1007" t="s">
        <v>198</v>
      </c>
      <c r="AZ51" s="10"/>
      <c r="BA51" s="10"/>
      <c r="BB51" s="720"/>
      <c r="BC51" s="720"/>
      <c r="BD51" s="720"/>
    </row>
    <row r="52" spans="1:56" s="9" customFormat="1" ht="12.95" hidden="1" customHeight="1" x14ac:dyDescent="0.2">
      <c r="A52" s="462">
        <v>1</v>
      </c>
      <c r="B52" s="441">
        <v>5</v>
      </c>
      <c r="C52" s="11">
        <v>44352</v>
      </c>
      <c r="D52" s="455" t="s">
        <v>72</v>
      </c>
      <c r="E52" s="13"/>
      <c r="F52" s="13" t="s">
        <v>84</v>
      </c>
      <c r="G52" s="13">
        <v>3</v>
      </c>
      <c r="H52" s="13">
        <v>1</v>
      </c>
      <c r="I52" s="13">
        <v>0</v>
      </c>
      <c r="J52" s="433">
        <v>100</v>
      </c>
      <c r="K52" s="691">
        <v>500</v>
      </c>
      <c r="L52" s="691">
        <v>1130</v>
      </c>
      <c r="M52" s="12" t="s">
        <v>80</v>
      </c>
      <c r="N52" s="530">
        <v>0</v>
      </c>
      <c r="O52" s="530">
        <v>0</v>
      </c>
      <c r="P52" s="530">
        <v>0</v>
      </c>
      <c r="Q52" s="530">
        <v>0</v>
      </c>
      <c r="R52" s="530">
        <v>0</v>
      </c>
      <c r="S52" s="530">
        <v>0</v>
      </c>
      <c r="T52" s="530">
        <v>0</v>
      </c>
      <c r="U52" s="530">
        <v>0</v>
      </c>
      <c r="V52" s="530">
        <v>0</v>
      </c>
      <c r="W52" s="530">
        <v>0</v>
      </c>
      <c r="X52" s="530">
        <v>0</v>
      </c>
      <c r="Y52" s="530">
        <v>0</v>
      </c>
      <c r="Z52" s="530">
        <v>0</v>
      </c>
      <c r="AA52" s="530">
        <v>0</v>
      </c>
      <c r="AB52" s="530">
        <v>0</v>
      </c>
      <c r="AC52" s="530">
        <v>0</v>
      </c>
      <c r="AD52" s="530">
        <v>0</v>
      </c>
      <c r="AE52" s="530">
        <v>0</v>
      </c>
      <c r="AF52" s="530">
        <v>0</v>
      </c>
      <c r="AG52" s="530">
        <v>0</v>
      </c>
      <c r="AH52" s="530">
        <v>0</v>
      </c>
      <c r="AI52" s="530">
        <v>0</v>
      </c>
      <c r="AJ52" s="530">
        <v>0</v>
      </c>
      <c r="AK52" s="530">
        <v>0</v>
      </c>
      <c r="AL52" s="530">
        <v>0</v>
      </c>
      <c r="AM52" s="530">
        <v>0</v>
      </c>
      <c r="AN52" s="530">
        <v>2</v>
      </c>
      <c r="AO52" s="14"/>
      <c r="AP52" s="720"/>
      <c r="AQ52" s="600">
        <f t="shared" si="4"/>
        <v>0.20833333333333334</v>
      </c>
      <c r="AR52" s="600">
        <f t="shared" si="10"/>
        <v>0.47916666666666669</v>
      </c>
      <c r="AS52" s="601">
        <f t="shared" si="9"/>
        <v>0.81250000000000011</v>
      </c>
      <c r="AT52" s="455"/>
      <c r="AU52" s="1051"/>
      <c r="AV52" s="1010"/>
      <c r="AW52" s="1014"/>
      <c r="AX52" s="1012"/>
      <c r="AY52" s="1050"/>
      <c r="AZ52" s="10"/>
      <c r="BA52" s="694" t="str">
        <f>AU53</f>
        <v>Boat</v>
      </c>
      <c r="BB52" s="695">
        <f>AW53*24</f>
        <v>62.233333333333334</v>
      </c>
      <c r="BC52" s="10"/>
      <c r="BD52" s="10"/>
    </row>
    <row r="53" spans="1:56" s="9" customFormat="1" ht="12.95" hidden="1" customHeight="1" x14ac:dyDescent="0.2">
      <c r="A53" s="462">
        <v>1</v>
      </c>
      <c r="B53" s="441">
        <v>6</v>
      </c>
      <c r="C53" s="11">
        <v>44352</v>
      </c>
      <c r="D53" s="455" t="s">
        <v>77</v>
      </c>
      <c r="E53" s="13" t="s">
        <v>81</v>
      </c>
      <c r="F53" s="13" t="s">
        <v>84</v>
      </c>
      <c r="G53" s="13">
        <v>2</v>
      </c>
      <c r="H53" s="13">
        <v>1</v>
      </c>
      <c r="I53" s="13">
        <v>0</v>
      </c>
      <c r="J53" s="433">
        <v>100</v>
      </c>
      <c r="K53" s="691">
        <v>530</v>
      </c>
      <c r="L53" s="691">
        <v>1145</v>
      </c>
      <c r="M53" s="12" t="s">
        <v>80</v>
      </c>
      <c r="N53" s="530">
        <v>0</v>
      </c>
      <c r="O53" s="530">
        <v>0</v>
      </c>
      <c r="P53" s="530">
        <v>0</v>
      </c>
      <c r="Q53" s="530">
        <v>0</v>
      </c>
      <c r="R53" s="530">
        <v>0</v>
      </c>
      <c r="S53" s="530">
        <v>0</v>
      </c>
      <c r="T53" s="530">
        <v>0</v>
      </c>
      <c r="U53" s="530">
        <v>0</v>
      </c>
      <c r="V53" s="530">
        <v>0</v>
      </c>
      <c r="W53" s="530">
        <v>0</v>
      </c>
      <c r="X53" s="530">
        <v>0</v>
      </c>
      <c r="Y53" s="530">
        <v>0</v>
      </c>
      <c r="Z53" s="530">
        <v>0</v>
      </c>
      <c r="AA53" s="530">
        <v>0</v>
      </c>
      <c r="AB53" s="530">
        <v>0</v>
      </c>
      <c r="AC53" s="530">
        <v>0</v>
      </c>
      <c r="AD53" s="530">
        <v>0</v>
      </c>
      <c r="AE53" s="530">
        <v>0</v>
      </c>
      <c r="AF53" s="530">
        <v>0</v>
      </c>
      <c r="AG53" s="530">
        <v>0</v>
      </c>
      <c r="AH53" s="530">
        <v>0</v>
      </c>
      <c r="AI53" s="530">
        <v>0</v>
      </c>
      <c r="AJ53" s="530">
        <v>0</v>
      </c>
      <c r="AK53" s="530">
        <v>0</v>
      </c>
      <c r="AL53" s="530">
        <v>0</v>
      </c>
      <c r="AM53" s="530">
        <v>0</v>
      </c>
      <c r="AN53" s="530">
        <v>2</v>
      </c>
      <c r="AO53" s="14"/>
      <c r="AP53" s="720"/>
      <c r="AQ53" s="600">
        <f t="shared" si="4"/>
        <v>0.22916666666666666</v>
      </c>
      <c r="AR53" s="600">
        <f t="shared" si="10"/>
        <v>0.48958333333333331</v>
      </c>
      <c r="AS53" s="601">
        <f t="shared" si="9"/>
        <v>0.52083333333333326</v>
      </c>
      <c r="AT53" s="455"/>
      <c r="AU53" s="349" t="s">
        <v>50</v>
      </c>
      <c r="AV53" s="350">
        <f>SUM(G56:G59)</f>
        <v>12</v>
      </c>
      <c r="AW53" s="351">
        <f>SUM(AS56:AS59)</f>
        <v>2.5930555555555554</v>
      </c>
      <c r="AX53" s="424">
        <f>SUM(H56:H59)</f>
        <v>10</v>
      </c>
      <c r="AY53" s="427">
        <f>SUM(I56:I59)</f>
        <v>4</v>
      </c>
      <c r="AZ53" s="10"/>
      <c r="BA53" s="694" t="str">
        <f>AU54</f>
        <v>Shore</v>
      </c>
      <c r="BB53" s="696">
        <f>AW54*24</f>
        <v>50.88333333333334</v>
      </c>
      <c r="BC53" s="10"/>
      <c r="BD53" s="10"/>
    </row>
    <row r="54" spans="1:56" s="9" customFormat="1" ht="12.95" hidden="1" customHeight="1" x14ac:dyDescent="0.2">
      <c r="A54" s="462">
        <v>1</v>
      </c>
      <c r="B54" s="441">
        <v>7</v>
      </c>
      <c r="C54" s="11">
        <v>44352</v>
      </c>
      <c r="D54" s="455" t="s">
        <v>203</v>
      </c>
      <c r="E54" s="13" t="s">
        <v>81</v>
      </c>
      <c r="F54" s="13" t="s">
        <v>84</v>
      </c>
      <c r="G54" s="13">
        <v>1</v>
      </c>
      <c r="H54" s="13">
        <v>1</v>
      </c>
      <c r="I54" s="13">
        <v>0</v>
      </c>
      <c r="J54" s="433">
        <v>100</v>
      </c>
      <c r="K54" s="691">
        <v>445</v>
      </c>
      <c r="L54" s="691">
        <v>1200</v>
      </c>
      <c r="M54" s="12" t="s">
        <v>80</v>
      </c>
      <c r="N54" s="530">
        <v>0</v>
      </c>
      <c r="O54" s="530">
        <v>0</v>
      </c>
      <c r="P54" s="530">
        <v>0</v>
      </c>
      <c r="Q54" s="530">
        <v>0</v>
      </c>
      <c r="R54" s="530">
        <v>0</v>
      </c>
      <c r="S54" s="530">
        <v>0</v>
      </c>
      <c r="T54" s="530">
        <v>0</v>
      </c>
      <c r="U54" s="530">
        <v>0</v>
      </c>
      <c r="V54" s="530">
        <v>0</v>
      </c>
      <c r="W54" s="530">
        <v>0</v>
      </c>
      <c r="X54" s="530">
        <v>0</v>
      </c>
      <c r="Y54" s="530">
        <v>0</v>
      </c>
      <c r="Z54" s="530">
        <v>0</v>
      </c>
      <c r="AA54" s="530">
        <v>0</v>
      </c>
      <c r="AB54" s="530">
        <v>0</v>
      </c>
      <c r="AC54" s="530">
        <v>0</v>
      </c>
      <c r="AD54" s="530">
        <v>0</v>
      </c>
      <c r="AE54" s="530">
        <v>0</v>
      </c>
      <c r="AF54" s="530">
        <v>0</v>
      </c>
      <c r="AG54" s="530">
        <v>0</v>
      </c>
      <c r="AH54" s="530">
        <v>0</v>
      </c>
      <c r="AI54" s="530">
        <v>0</v>
      </c>
      <c r="AJ54" s="530">
        <v>0</v>
      </c>
      <c r="AK54" s="530">
        <v>0</v>
      </c>
      <c r="AL54" s="530">
        <v>0</v>
      </c>
      <c r="AM54" s="530">
        <v>0</v>
      </c>
      <c r="AN54" s="530">
        <v>2</v>
      </c>
      <c r="AO54" s="14"/>
      <c r="AP54" s="720"/>
      <c r="AQ54" s="600">
        <f t="shared" si="4"/>
        <v>0.19791666666666666</v>
      </c>
      <c r="AR54" s="600">
        <f t="shared" ref="AR54:AR59" si="11">TIME(INT(L54/100),L54-INT(L54/100)*100,0)</f>
        <v>0.5</v>
      </c>
      <c r="AS54" s="601">
        <f t="shared" ref="AS54:AS59" si="12">(AR54-AQ54)*G54</f>
        <v>0.30208333333333337</v>
      </c>
      <c r="AT54" s="455"/>
      <c r="AU54" s="353" t="s">
        <v>49</v>
      </c>
      <c r="AV54" s="422">
        <f>SUM(G49:G55)</f>
        <v>11</v>
      </c>
      <c r="AW54" s="355">
        <f>SUM(AS49:AS55)</f>
        <v>2.120138888888889</v>
      </c>
      <c r="AX54" s="354">
        <f>SUM(H49:H55)</f>
        <v>7</v>
      </c>
      <c r="AY54" s="356">
        <f>SUM(I49:I55)</f>
        <v>0</v>
      </c>
      <c r="AZ54" s="665"/>
      <c r="BA54" s="665"/>
      <c r="BB54" s="665"/>
      <c r="BC54" s="10"/>
      <c r="BD54" s="10"/>
    </row>
    <row r="55" spans="1:56" s="9" customFormat="1" ht="12.95" hidden="1" customHeight="1" x14ac:dyDescent="0.2">
      <c r="A55" s="462">
        <v>1</v>
      </c>
      <c r="B55" s="441">
        <v>3</v>
      </c>
      <c r="C55" s="11">
        <v>44352</v>
      </c>
      <c r="D55" s="455"/>
      <c r="E55" s="13"/>
      <c r="F55" s="13" t="s">
        <v>84</v>
      </c>
      <c r="G55" s="13">
        <v>1</v>
      </c>
      <c r="H55" s="13">
        <v>1</v>
      </c>
      <c r="I55" s="13">
        <v>0</v>
      </c>
      <c r="J55" s="433">
        <v>100</v>
      </c>
      <c r="K55" s="691">
        <v>1530</v>
      </c>
      <c r="L55" s="691">
        <v>1615</v>
      </c>
      <c r="M55" s="12" t="s">
        <v>2</v>
      </c>
      <c r="N55" s="530">
        <v>0</v>
      </c>
      <c r="O55" s="530">
        <v>0</v>
      </c>
      <c r="P55" s="530">
        <v>0</v>
      </c>
      <c r="Q55" s="530">
        <v>0</v>
      </c>
      <c r="R55" s="530">
        <v>0</v>
      </c>
      <c r="S55" s="530">
        <v>0</v>
      </c>
      <c r="T55" s="530">
        <v>0</v>
      </c>
      <c r="U55" s="530">
        <v>0</v>
      </c>
      <c r="V55" s="530">
        <v>0</v>
      </c>
      <c r="W55" s="530">
        <v>0</v>
      </c>
      <c r="X55" s="530">
        <v>0</v>
      </c>
      <c r="Y55" s="530">
        <v>0</v>
      </c>
      <c r="Z55" s="530">
        <v>0</v>
      </c>
      <c r="AA55" s="530">
        <v>0</v>
      </c>
      <c r="AB55" s="530">
        <v>0</v>
      </c>
      <c r="AC55" s="530">
        <v>0</v>
      </c>
      <c r="AD55" s="530">
        <v>0</v>
      </c>
      <c r="AE55" s="530">
        <v>0</v>
      </c>
      <c r="AF55" s="530">
        <v>0</v>
      </c>
      <c r="AG55" s="530">
        <v>0</v>
      </c>
      <c r="AH55" s="530">
        <v>0</v>
      </c>
      <c r="AI55" s="530">
        <v>0</v>
      </c>
      <c r="AJ55" s="530">
        <v>0</v>
      </c>
      <c r="AK55" s="530">
        <v>0</v>
      </c>
      <c r="AL55" s="530">
        <v>0</v>
      </c>
      <c r="AM55" s="530">
        <v>0</v>
      </c>
      <c r="AN55" s="530">
        <v>2</v>
      </c>
      <c r="AO55" s="14"/>
      <c r="AP55" s="720"/>
      <c r="AQ55" s="595">
        <f t="shared" si="4"/>
        <v>0.64583333333333337</v>
      </c>
      <c r="AR55" s="595">
        <f t="shared" si="11"/>
        <v>0.67708333333333337</v>
      </c>
      <c r="AS55" s="596">
        <f t="shared" si="12"/>
        <v>3.125E-2</v>
      </c>
      <c r="AT55" s="455"/>
      <c r="AU55" s="425" t="s">
        <v>199</v>
      </c>
      <c r="AV55" s="574">
        <f>SUM(AV53:AV54)</f>
        <v>23</v>
      </c>
      <c r="AW55" s="355">
        <f>SUM(AW53:AW54)</f>
        <v>4.7131944444444445</v>
      </c>
      <c r="AX55" s="354">
        <f>SUM(AX53:AX54)</f>
        <v>17</v>
      </c>
      <c r="AY55" s="356">
        <f>SUM(AY53:AY54)</f>
        <v>4</v>
      </c>
      <c r="AZ55" s="665"/>
      <c r="BA55" s="665"/>
      <c r="BB55" s="665"/>
      <c r="BC55" s="10"/>
      <c r="BD55" s="10"/>
    </row>
    <row r="56" spans="1:56" s="9" customFormat="1" ht="12.95" customHeight="1" x14ac:dyDescent="0.2">
      <c r="A56" s="462">
        <v>1</v>
      </c>
      <c r="B56" s="441">
        <v>4</v>
      </c>
      <c r="C56" s="11">
        <v>44352</v>
      </c>
      <c r="D56" s="455" t="s">
        <v>71</v>
      </c>
      <c r="E56" s="13" t="s">
        <v>78</v>
      </c>
      <c r="F56" s="13" t="s">
        <v>79</v>
      </c>
      <c r="G56" s="13">
        <v>3</v>
      </c>
      <c r="H56" s="13">
        <v>2</v>
      </c>
      <c r="I56" s="13">
        <v>1</v>
      </c>
      <c r="J56" s="433">
        <v>100</v>
      </c>
      <c r="K56" s="691">
        <v>600</v>
      </c>
      <c r="L56" s="691">
        <v>1138</v>
      </c>
      <c r="M56" s="12" t="s">
        <v>80</v>
      </c>
      <c r="N56" s="530">
        <v>0</v>
      </c>
      <c r="O56" s="530">
        <v>0</v>
      </c>
      <c r="P56" s="530">
        <v>0</v>
      </c>
      <c r="Q56" s="530">
        <v>0</v>
      </c>
      <c r="R56" s="530">
        <v>0</v>
      </c>
      <c r="S56" s="530">
        <v>0</v>
      </c>
      <c r="T56" s="530">
        <v>0</v>
      </c>
      <c r="U56" s="530">
        <v>0</v>
      </c>
      <c r="V56" s="530">
        <v>0</v>
      </c>
      <c r="W56" s="530">
        <v>0</v>
      </c>
      <c r="X56" s="530">
        <v>0</v>
      </c>
      <c r="Y56" s="530">
        <v>0</v>
      </c>
      <c r="Z56" s="530">
        <v>0</v>
      </c>
      <c r="AA56" s="530">
        <v>0</v>
      </c>
      <c r="AB56" s="530">
        <v>0</v>
      </c>
      <c r="AC56" s="530">
        <v>0</v>
      </c>
      <c r="AD56" s="530">
        <v>0</v>
      </c>
      <c r="AE56" s="530">
        <v>0</v>
      </c>
      <c r="AF56" s="530">
        <v>0</v>
      </c>
      <c r="AG56" s="530">
        <v>0</v>
      </c>
      <c r="AH56" s="530">
        <v>0</v>
      </c>
      <c r="AI56" s="530">
        <v>0</v>
      </c>
      <c r="AJ56" s="530">
        <v>0</v>
      </c>
      <c r="AK56" s="530">
        <v>0</v>
      </c>
      <c r="AL56" s="530">
        <v>0</v>
      </c>
      <c r="AM56" s="530">
        <v>0</v>
      </c>
      <c r="AN56" s="530">
        <v>2</v>
      </c>
      <c r="AO56" s="14"/>
      <c r="AP56" s="720"/>
      <c r="AQ56" s="595">
        <f t="shared" si="4"/>
        <v>0.25</v>
      </c>
      <c r="AR56" s="595">
        <f t="shared" si="11"/>
        <v>0.48472222222222222</v>
      </c>
      <c r="AS56" s="596">
        <f t="shared" si="12"/>
        <v>0.70416666666666661</v>
      </c>
      <c r="AT56" s="455"/>
      <c r="AU56" s="328"/>
      <c r="AV56" s="328"/>
      <c r="AW56" s="328"/>
      <c r="AX56" s="328"/>
      <c r="AY56" s="328"/>
      <c r="AZ56" s="328"/>
      <c r="BA56" s="328"/>
      <c r="BB56" s="328"/>
    </row>
    <row r="57" spans="1:56" s="9" customFormat="1" ht="12.95" customHeight="1" x14ac:dyDescent="0.2">
      <c r="A57" s="462">
        <v>1</v>
      </c>
      <c r="B57" s="441">
        <v>8</v>
      </c>
      <c r="C57" s="11">
        <v>44352</v>
      </c>
      <c r="D57" s="455" t="s">
        <v>207</v>
      </c>
      <c r="E57" s="13"/>
      <c r="F57" s="13" t="s">
        <v>79</v>
      </c>
      <c r="G57" s="13">
        <v>4</v>
      </c>
      <c r="H57" s="13">
        <v>4</v>
      </c>
      <c r="I57" s="13">
        <v>1</v>
      </c>
      <c r="J57" s="433">
        <v>100</v>
      </c>
      <c r="K57" s="691">
        <v>800</v>
      </c>
      <c r="L57" s="691">
        <v>1200</v>
      </c>
      <c r="M57" s="12" t="s">
        <v>80</v>
      </c>
      <c r="N57" s="530">
        <v>0</v>
      </c>
      <c r="O57" s="530">
        <v>0</v>
      </c>
      <c r="P57" s="530">
        <v>0</v>
      </c>
      <c r="Q57" s="530">
        <v>0</v>
      </c>
      <c r="R57" s="530">
        <v>0</v>
      </c>
      <c r="S57" s="530">
        <v>1</v>
      </c>
      <c r="T57" s="530">
        <v>0</v>
      </c>
      <c r="U57" s="530">
        <v>0</v>
      </c>
      <c r="V57" s="530">
        <v>0</v>
      </c>
      <c r="W57" s="530">
        <v>0</v>
      </c>
      <c r="X57" s="530">
        <v>0</v>
      </c>
      <c r="Y57" s="530">
        <v>0</v>
      </c>
      <c r="Z57" s="530">
        <v>0</v>
      </c>
      <c r="AA57" s="530">
        <v>0</v>
      </c>
      <c r="AB57" s="530">
        <v>0</v>
      </c>
      <c r="AC57" s="530">
        <v>0</v>
      </c>
      <c r="AD57" s="530">
        <v>0</v>
      </c>
      <c r="AE57" s="530">
        <v>0</v>
      </c>
      <c r="AF57" s="530">
        <v>0</v>
      </c>
      <c r="AG57" s="530">
        <v>0</v>
      </c>
      <c r="AH57" s="530">
        <v>0</v>
      </c>
      <c r="AI57" s="530">
        <v>0</v>
      </c>
      <c r="AJ57" s="530">
        <v>0</v>
      </c>
      <c r="AK57" s="530">
        <v>0</v>
      </c>
      <c r="AL57" s="530">
        <v>0</v>
      </c>
      <c r="AM57" s="530">
        <v>0</v>
      </c>
      <c r="AN57" s="530">
        <v>1</v>
      </c>
      <c r="AO57" s="14"/>
      <c r="AP57" s="722" t="s">
        <v>257</v>
      </c>
      <c r="AQ57" s="595">
        <f>TIME(INT(K57/100),K57-INT(K57/100)*100,0)</f>
        <v>0.33333333333333331</v>
      </c>
      <c r="AR57" s="595">
        <f t="shared" si="11"/>
        <v>0.5</v>
      </c>
      <c r="AS57" s="596">
        <f t="shared" si="12"/>
        <v>0.66666666666666674</v>
      </c>
      <c r="AT57" s="455"/>
      <c r="AU57" s="328"/>
      <c r="AV57" s="328"/>
      <c r="AW57" s="328"/>
      <c r="AX57" s="328"/>
      <c r="AY57" s="328"/>
      <c r="AZ57" s="328"/>
      <c r="BA57" s="328"/>
      <c r="BB57" s="328"/>
    </row>
    <row r="58" spans="1:56" s="9" customFormat="1" ht="12.95" customHeight="1" x14ac:dyDescent="0.25">
      <c r="A58" s="462">
        <v>1</v>
      </c>
      <c r="B58" s="441">
        <v>1</v>
      </c>
      <c r="C58" s="11">
        <v>44352</v>
      </c>
      <c r="D58" s="455" t="s">
        <v>83</v>
      </c>
      <c r="E58" s="531"/>
      <c r="F58" s="13" t="s">
        <v>79</v>
      </c>
      <c r="G58" s="13">
        <v>2</v>
      </c>
      <c r="H58" s="13">
        <v>1</v>
      </c>
      <c r="I58" s="13">
        <v>1</v>
      </c>
      <c r="J58" s="433">
        <v>100</v>
      </c>
      <c r="K58" s="691">
        <v>700</v>
      </c>
      <c r="L58" s="691">
        <v>1440</v>
      </c>
      <c r="M58" s="12" t="s">
        <v>2</v>
      </c>
      <c r="N58" s="530">
        <v>0</v>
      </c>
      <c r="O58" s="530">
        <v>0</v>
      </c>
      <c r="P58" s="530">
        <v>0</v>
      </c>
      <c r="Q58" s="530">
        <v>0</v>
      </c>
      <c r="R58" s="530">
        <v>0</v>
      </c>
      <c r="S58" s="530">
        <v>0</v>
      </c>
      <c r="T58" s="530">
        <v>0</v>
      </c>
      <c r="U58" s="530">
        <v>0</v>
      </c>
      <c r="V58" s="530">
        <v>0</v>
      </c>
      <c r="W58" s="530">
        <v>0</v>
      </c>
      <c r="X58" s="530">
        <v>0</v>
      </c>
      <c r="Y58" s="530">
        <v>0</v>
      </c>
      <c r="Z58" s="530">
        <v>0</v>
      </c>
      <c r="AA58" s="530">
        <v>0</v>
      </c>
      <c r="AB58" s="530">
        <v>0</v>
      </c>
      <c r="AC58" s="530">
        <v>0</v>
      </c>
      <c r="AD58" s="530">
        <v>0</v>
      </c>
      <c r="AE58" s="530">
        <v>0</v>
      </c>
      <c r="AF58" s="530">
        <v>0</v>
      </c>
      <c r="AG58" s="530">
        <v>0</v>
      </c>
      <c r="AH58" s="530">
        <v>0</v>
      </c>
      <c r="AI58" s="530">
        <v>0</v>
      </c>
      <c r="AJ58" s="530">
        <v>0</v>
      </c>
      <c r="AK58" s="530">
        <v>0</v>
      </c>
      <c r="AL58" s="530">
        <v>0</v>
      </c>
      <c r="AM58" s="530">
        <v>0</v>
      </c>
      <c r="AN58" s="530">
        <v>2</v>
      </c>
      <c r="AO58" s="14"/>
      <c r="AP58" s="722"/>
      <c r="AQ58" s="595">
        <f>TIME(INT(K58/100),K58-INT(K58/100)*100,0)</f>
        <v>0.29166666666666669</v>
      </c>
      <c r="AR58" s="595">
        <f t="shared" si="11"/>
        <v>0.61111111111111105</v>
      </c>
      <c r="AS58" s="596">
        <f t="shared" si="12"/>
        <v>0.63888888888888873</v>
      </c>
      <c r="AT58" s="455"/>
      <c r="AU58" s="328"/>
      <c r="AV58" s="328"/>
      <c r="AW58" s="328"/>
      <c r="AX58" s="328"/>
      <c r="AY58" s="328"/>
      <c r="AZ58" s="328"/>
      <c r="BA58" s="328"/>
      <c r="BB58" s="328"/>
    </row>
    <row r="59" spans="1:56" ht="12.95" customHeight="1" x14ac:dyDescent="0.25">
      <c r="A59" s="462">
        <v>1</v>
      </c>
      <c r="B59" s="441">
        <v>2</v>
      </c>
      <c r="C59" s="11">
        <v>44352</v>
      </c>
      <c r="D59" s="455" t="s">
        <v>85</v>
      </c>
      <c r="F59" s="13" t="s">
        <v>79</v>
      </c>
      <c r="G59" s="13">
        <v>3</v>
      </c>
      <c r="H59" s="13">
        <v>3</v>
      </c>
      <c r="I59" s="13">
        <v>1</v>
      </c>
      <c r="J59" s="433">
        <v>100</v>
      </c>
      <c r="K59" s="691">
        <v>1300</v>
      </c>
      <c r="L59" s="691">
        <v>1740</v>
      </c>
      <c r="M59" s="12" t="s">
        <v>2</v>
      </c>
      <c r="N59" s="530">
        <v>0</v>
      </c>
      <c r="O59" s="530">
        <v>0</v>
      </c>
      <c r="P59" s="530">
        <v>0</v>
      </c>
      <c r="Q59" s="530">
        <v>0</v>
      </c>
      <c r="R59" s="530">
        <v>0</v>
      </c>
      <c r="S59" s="530">
        <v>0</v>
      </c>
      <c r="T59" s="530">
        <v>0</v>
      </c>
      <c r="U59" s="530">
        <v>0</v>
      </c>
      <c r="V59" s="530">
        <v>0</v>
      </c>
      <c r="W59" s="530">
        <v>0</v>
      </c>
      <c r="X59" s="530">
        <v>0</v>
      </c>
      <c r="Y59" s="530">
        <v>0</v>
      </c>
      <c r="Z59" s="530">
        <v>0</v>
      </c>
      <c r="AA59" s="530">
        <v>0</v>
      </c>
      <c r="AB59" s="530">
        <v>0</v>
      </c>
      <c r="AC59" s="530">
        <v>0</v>
      </c>
      <c r="AD59" s="530">
        <v>0</v>
      </c>
      <c r="AE59" s="530">
        <v>0</v>
      </c>
      <c r="AF59" s="530">
        <v>0</v>
      </c>
      <c r="AG59" s="530">
        <v>0</v>
      </c>
      <c r="AH59" s="530">
        <v>0</v>
      </c>
      <c r="AI59" s="530">
        <v>0</v>
      </c>
      <c r="AJ59" s="530">
        <v>0</v>
      </c>
      <c r="AK59" s="530">
        <v>0</v>
      </c>
      <c r="AL59" s="530">
        <v>0</v>
      </c>
      <c r="AM59" s="530">
        <v>0</v>
      </c>
      <c r="AN59" s="530">
        <v>1</v>
      </c>
      <c r="AO59" s="910"/>
      <c r="AP59" s="722"/>
      <c r="AQ59" s="595">
        <f>TIME(INT(K59/100),K59-INT(K59/100)*100,0)</f>
        <v>0.54166666666666663</v>
      </c>
      <c r="AR59" s="595">
        <f t="shared" si="11"/>
        <v>0.73611111111111116</v>
      </c>
      <c r="AS59" s="596">
        <f t="shared" si="12"/>
        <v>0.58333333333333359</v>
      </c>
    </row>
    <row r="60" spans="1:56" s="347" customFormat="1" ht="12.95" hidden="1" customHeight="1" x14ac:dyDescent="0.2">
      <c r="A60" s="670">
        <v>1</v>
      </c>
      <c r="B60" s="671">
        <v>1</v>
      </c>
      <c r="C60" s="672">
        <v>44353</v>
      </c>
      <c r="D60" s="673" t="s">
        <v>73</v>
      </c>
      <c r="E60" s="673" t="s">
        <v>78</v>
      </c>
      <c r="F60" s="535" t="s">
        <v>84</v>
      </c>
      <c r="G60" s="535">
        <v>1</v>
      </c>
      <c r="H60" s="535">
        <v>1</v>
      </c>
      <c r="I60" s="535">
        <v>0</v>
      </c>
      <c r="J60" s="715">
        <v>100</v>
      </c>
      <c r="K60" s="716">
        <v>900</v>
      </c>
      <c r="L60" s="716">
        <v>1045</v>
      </c>
      <c r="M60" s="535" t="s">
        <v>2</v>
      </c>
      <c r="N60" s="670">
        <v>0</v>
      </c>
      <c r="O60" s="670">
        <v>0</v>
      </c>
      <c r="P60" s="670">
        <v>0</v>
      </c>
      <c r="Q60" s="670">
        <v>0</v>
      </c>
      <c r="R60" s="670">
        <v>0</v>
      </c>
      <c r="S60" s="670">
        <v>0</v>
      </c>
      <c r="T60" s="670">
        <v>0</v>
      </c>
      <c r="U60" s="670">
        <v>0</v>
      </c>
      <c r="V60" s="670">
        <v>0</v>
      </c>
      <c r="W60" s="670">
        <v>0</v>
      </c>
      <c r="X60" s="670">
        <v>0</v>
      </c>
      <c r="Y60" s="670">
        <v>0</v>
      </c>
      <c r="Z60" s="670">
        <v>0</v>
      </c>
      <c r="AA60" s="670">
        <v>0</v>
      </c>
      <c r="AB60" s="670">
        <v>0</v>
      </c>
      <c r="AC60" s="670">
        <v>0</v>
      </c>
      <c r="AD60" s="670">
        <v>0</v>
      </c>
      <c r="AE60" s="670">
        <v>0</v>
      </c>
      <c r="AF60" s="670">
        <v>0</v>
      </c>
      <c r="AG60" s="670">
        <v>0</v>
      </c>
      <c r="AH60" s="670">
        <v>0</v>
      </c>
      <c r="AI60" s="670">
        <v>0</v>
      </c>
      <c r="AJ60" s="670">
        <v>0</v>
      </c>
      <c r="AK60" s="670">
        <v>0</v>
      </c>
      <c r="AL60" s="670">
        <v>0</v>
      </c>
      <c r="AM60" s="670">
        <v>0</v>
      </c>
      <c r="AN60" s="670">
        <v>2</v>
      </c>
      <c r="AO60" s="912"/>
      <c r="AP60" s="741" t="s">
        <v>259</v>
      </c>
      <c r="AQ60" s="603">
        <f t="shared" ref="AQ60:AQ71" si="13">TIME(INT(K60/100),K60-INT(K60/100)*100,0)</f>
        <v>0.375</v>
      </c>
      <c r="AR60" s="603">
        <f t="shared" ref="AR60:AR71" si="14">TIME(INT(L60/100),L60-INT(L60/100)*100,0)</f>
        <v>0.44791666666666669</v>
      </c>
      <c r="AS60" s="604">
        <f t="shared" ref="AS60:AS71" si="15">(AR60-AQ60)*G60</f>
        <v>7.2916666666666685E-2</v>
      </c>
      <c r="AT60" s="912"/>
    </row>
    <row r="61" spans="1:56" s="347" customFormat="1" ht="12.95" hidden="1" customHeight="1" x14ac:dyDescent="0.2">
      <c r="A61" s="670">
        <v>1</v>
      </c>
      <c r="B61" s="671">
        <v>5</v>
      </c>
      <c r="C61" s="672">
        <v>44353</v>
      </c>
      <c r="D61" s="673" t="s">
        <v>77</v>
      </c>
      <c r="E61" s="673" t="s">
        <v>81</v>
      </c>
      <c r="F61" s="535" t="s">
        <v>84</v>
      </c>
      <c r="G61" s="535">
        <v>3</v>
      </c>
      <c r="H61" s="535">
        <v>2</v>
      </c>
      <c r="I61" s="535">
        <v>0</v>
      </c>
      <c r="J61" s="715">
        <v>100</v>
      </c>
      <c r="K61" s="716">
        <v>1500</v>
      </c>
      <c r="L61" s="716">
        <v>1600</v>
      </c>
      <c r="M61" s="535" t="s">
        <v>80</v>
      </c>
      <c r="N61" s="670">
        <v>0</v>
      </c>
      <c r="O61" s="670">
        <v>0</v>
      </c>
      <c r="P61" s="670">
        <v>0</v>
      </c>
      <c r="Q61" s="670">
        <v>0</v>
      </c>
      <c r="R61" s="670">
        <v>0</v>
      </c>
      <c r="S61" s="670">
        <v>0</v>
      </c>
      <c r="T61" s="670">
        <v>0</v>
      </c>
      <c r="U61" s="670">
        <v>0</v>
      </c>
      <c r="V61" s="670">
        <v>0</v>
      </c>
      <c r="W61" s="670">
        <v>0</v>
      </c>
      <c r="X61" s="670">
        <v>0</v>
      </c>
      <c r="Y61" s="670">
        <v>0</v>
      </c>
      <c r="Z61" s="670">
        <v>0</v>
      </c>
      <c r="AA61" s="670">
        <v>0</v>
      </c>
      <c r="AB61" s="670">
        <v>0</v>
      </c>
      <c r="AC61" s="670">
        <v>0</v>
      </c>
      <c r="AD61" s="670">
        <v>0</v>
      </c>
      <c r="AE61" s="670">
        <v>0</v>
      </c>
      <c r="AF61" s="670">
        <v>0</v>
      </c>
      <c r="AG61" s="670">
        <v>0</v>
      </c>
      <c r="AH61" s="670">
        <v>0</v>
      </c>
      <c r="AI61" s="670">
        <v>0</v>
      </c>
      <c r="AJ61" s="670">
        <v>0</v>
      </c>
      <c r="AK61" s="670">
        <v>0</v>
      </c>
      <c r="AL61" s="670">
        <v>0</v>
      </c>
      <c r="AM61" s="670">
        <v>0</v>
      </c>
      <c r="AN61" s="670">
        <v>2</v>
      </c>
      <c r="AO61" s="674"/>
      <c r="AP61" s="741"/>
      <c r="AQ61" s="603">
        <f t="shared" si="13"/>
        <v>0.625</v>
      </c>
      <c r="AR61" s="603">
        <f t="shared" si="14"/>
        <v>0.66666666666666663</v>
      </c>
      <c r="AS61" s="604">
        <f t="shared" si="15"/>
        <v>0.12499999999999989</v>
      </c>
      <c r="AT61" s="912"/>
      <c r="AU61" s="533"/>
      <c r="AV61" s="533"/>
      <c r="AW61" s="533"/>
      <c r="AX61" s="533"/>
      <c r="AY61" s="533"/>
    </row>
    <row r="62" spans="1:56" s="347" customFormat="1" ht="12.95" hidden="1" customHeight="1" x14ac:dyDescent="0.2">
      <c r="A62" s="670">
        <v>1</v>
      </c>
      <c r="B62" s="671">
        <v>7</v>
      </c>
      <c r="C62" s="672">
        <v>44353</v>
      </c>
      <c r="D62" s="673"/>
      <c r="E62" s="673" t="s">
        <v>78</v>
      </c>
      <c r="F62" s="535" t="s">
        <v>84</v>
      </c>
      <c r="G62" s="535">
        <v>1</v>
      </c>
      <c r="H62" s="535">
        <v>1</v>
      </c>
      <c r="I62" s="535">
        <v>0</v>
      </c>
      <c r="J62" s="715">
        <v>100</v>
      </c>
      <c r="K62" s="716">
        <v>1630</v>
      </c>
      <c r="L62" s="716">
        <v>1830</v>
      </c>
      <c r="M62" s="535" t="s">
        <v>2</v>
      </c>
      <c r="N62" s="670">
        <v>0</v>
      </c>
      <c r="O62" s="670">
        <v>0</v>
      </c>
      <c r="P62" s="670">
        <v>0</v>
      </c>
      <c r="Q62" s="670">
        <v>0</v>
      </c>
      <c r="R62" s="670">
        <v>0</v>
      </c>
      <c r="S62" s="670">
        <v>0</v>
      </c>
      <c r="T62" s="670">
        <v>0</v>
      </c>
      <c r="U62" s="670">
        <v>0</v>
      </c>
      <c r="V62" s="670">
        <v>0</v>
      </c>
      <c r="W62" s="670">
        <v>0</v>
      </c>
      <c r="X62" s="670">
        <v>0</v>
      </c>
      <c r="Y62" s="670">
        <v>0</v>
      </c>
      <c r="Z62" s="670">
        <v>0</v>
      </c>
      <c r="AA62" s="670">
        <v>0</v>
      </c>
      <c r="AB62" s="670">
        <v>0</v>
      </c>
      <c r="AC62" s="670">
        <v>0</v>
      </c>
      <c r="AD62" s="670">
        <v>0</v>
      </c>
      <c r="AE62" s="670">
        <v>0</v>
      </c>
      <c r="AF62" s="670">
        <v>0</v>
      </c>
      <c r="AG62" s="670">
        <v>0</v>
      </c>
      <c r="AH62" s="670">
        <v>0</v>
      </c>
      <c r="AI62" s="670">
        <v>0</v>
      </c>
      <c r="AJ62" s="670">
        <v>0</v>
      </c>
      <c r="AK62" s="670">
        <v>0</v>
      </c>
      <c r="AL62" s="670">
        <v>0</v>
      </c>
      <c r="AM62" s="670">
        <v>0</v>
      </c>
      <c r="AN62" s="670">
        <v>2</v>
      </c>
      <c r="AO62" s="912"/>
      <c r="AP62" s="914"/>
      <c r="AQ62" s="603">
        <f t="shared" si="13"/>
        <v>0.6875</v>
      </c>
      <c r="AR62" s="603">
        <f t="shared" si="14"/>
        <v>0.77083333333333337</v>
      </c>
      <c r="AS62" s="604">
        <f t="shared" si="15"/>
        <v>8.333333333333337E-2</v>
      </c>
      <c r="AT62" s="912"/>
      <c r="AU62" s="1041" t="s">
        <v>17</v>
      </c>
      <c r="AV62" s="1043" t="s">
        <v>195</v>
      </c>
      <c r="AW62" s="1046" t="s">
        <v>196</v>
      </c>
      <c r="AX62" s="1035" t="s">
        <v>197</v>
      </c>
      <c r="AY62" s="1037" t="s">
        <v>198</v>
      </c>
    </row>
    <row r="63" spans="1:56" s="347" customFormat="1" ht="12.95" customHeight="1" x14ac:dyDescent="0.2">
      <c r="A63" s="670">
        <v>1</v>
      </c>
      <c r="B63" s="671">
        <v>2</v>
      </c>
      <c r="C63" s="672">
        <v>44353</v>
      </c>
      <c r="D63" s="673" t="s">
        <v>77</v>
      </c>
      <c r="E63" s="673" t="s">
        <v>81</v>
      </c>
      <c r="F63" s="673" t="s">
        <v>79</v>
      </c>
      <c r="G63" s="535">
        <v>2</v>
      </c>
      <c r="H63" s="535">
        <v>2</v>
      </c>
      <c r="I63" s="535">
        <v>1</v>
      </c>
      <c r="J63" s="715">
        <v>100</v>
      </c>
      <c r="K63" s="716">
        <v>600</v>
      </c>
      <c r="L63" s="716">
        <v>1100</v>
      </c>
      <c r="M63" s="535" t="s">
        <v>80</v>
      </c>
      <c r="N63" s="670">
        <v>0</v>
      </c>
      <c r="O63" s="670">
        <v>0</v>
      </c>
      <c r="P63" s="670">
        <v>0</v>
      </c>
      <c r="Q63" s="670">
        <v>0</v>
      </c>
      <c r="R63" s="670">
        <v>0</v>
      </c>
      <c r="S63" s="670">
        <v>0</v>
      </c>
      <c r="T63" s="670">
        <v>0</v>
      </c>
      <c r="U63" s="670">
        <v>0</v>
      </c>
      <c r="V63" s="670">
        <v>0</v>
      </c>
      <c r="W63" s="670">
        <v>0</v>
      </c>
      <c r="X63" s="670">
        <v>0</v>
      </c>
      <c r="Y63" s="670">
        <v>0</v>
      </c>
      <c r="Z63" s="670">
        <v>0</v>
      </c>
      <c r="AA63" s="670">
        <v>0</v>
      </c>
      <c r="AB63" s="670">
        <v>0</v>
      </c>
      <c r="AC63" s="670">
        <v>0</v>
      </c>
      <c r="AD63" s="670">
        <v>0</v>
      </c>
      <c r="AE63" s="670">
        <v>0</v>
      </c>
      <c r="AF63" s="670">
        <v>0</v>
      </c>
      <c r="AG63" s="670">
        <v>0</v>
      </c>
      <c r="AH63" s="670">
        <v>0</v>
      </c>
      <c r="AI63" s="670">
        <v>0</v>
      </c>
      <c r="AJ63" s="670">
        <v>0</v>
      </c>
      <c r="AK63" s="670">
        <v>0</v>
      </c>
      <c r="AL63" s="670">
        <v>0</v>
      </c>
      <c r="AM63" s="670">
        <v>0</v>
      </c>
      <c r="AN63" s="670">
        <v>2</v>
      </c>
      <c r="AO63" s="912"/>
      <c r="AP63" s="914"/>
      <c r="AQ63" s="603">
        <f t="shared" si="13"/>
        <v>0.25</v>
      </c>
      <c r="AR63" s="603">
        <f t="shared" si="14"/>
        <v>0.45833333333333331</v>
      </c>
      <c r="AS63" s="604">
        <f t="shared" si="15"/>
        <v>0.41666666666666663</v>
      </c>
      <c r="AT63" s="912"/>
      <c r="AU63" s="1042"/>
      <c r="AV63" s="1039"/>
      <c r="AW63" s="1047"/>
      <c r="AX63" s="1044"/>
      <c r="AY63" s="1045"/>
      <c r="AZ63" s="533"/>
      <c r="BA63" s="697" t="str">
        <f>AU64</f>
        <v>Boat</v>
      </c>
      <c r="BB63" s="698">
        <f>AW64*24</f>
        <v>118.1666666666667</v>
      </c>
    </row>
    <row r="64" spans="1:56" s="347" customFormat="1" ht="12.95" customHeight="1" x14ac:dyDescent="0.2">
      <c r="A64" s="670">
        <v>1</v>
      </c>
      <c r="B64" s="671">
        <v>3</v>
      </c>
      <c r="C64" s="672">
        <v>44353</v>
      </c>
      <c r="D64" s="673" t="s">
        <v>77</v>
      </c>
      <c r="E64" s="673"/>
      <c r="F64" s="673" t="s">
        <v>79</v>
      </c>
      <c r="G64" s="535">
        <v>4</v>
      </c>
      <c r="H64" s="535">
        <v>2</v>
      </c>
      <c r="I64" s="535">
        <v>1</v>
      </c>
      <c r="J64" s="715">
        <v>100</v>
      </c>
      <c r="K64" s="716">
        <v>630</v>
      </c>
      <c r="L64" s="716">
        <v>1115</v>
      </c>
      <c r="M64" s="535" t="s">
        <v>80</v>
      </c>
      <c r="N64" s="670">
        <v>0</v>
      </c>
      <c r="O64" s="670">
        <v>0</v>
      </c>
      <c r="P64" s="670">
        <v>0</v>
      </c>
      <c r="Q64" s="670">
        <v>0</v>
      </c>
      <c r="R64" s="670">
        <v>0</v>
      </c>
      <c r="S64" s="670">
        <v>0</v>
      </c>
      <c r="T64" s="670">
        <v>0</v>
      </c>
      <c r="U64" s="670">
        <v>0</v>
      </c>
      <c r="V64" s="670">
        <v>0</v>
      </c>
      <c r="W64" s="670">
        <v>0</v>
      </c>
      <c r="X64" s="670">
        <v>0</v>
      </c>
      <c r="Y64" s="670">
        <v>0</v>
      </c>
      <c r="Z64" s="670">
        <v>0</v>
      </c>
      <c r="AA64" s="670">
        <v>0</v>
      </c>
      <c r="AB64" s="670">
        <v>0</v>
      </c>
      <c r="AC64" s="670">
        <v>0</v>
      </c>
      <c r="AD64" s="670">
        <v>0</v>
      </c>
      <c r="AE64" s="670">
        <v>0</v>
      </c>
      <c r="AF64" s="670">
        <v>0</v>
      </c>
      <c r="AG64" s="670">
        <v>0</v>
      </c>
      <c r="AH64" s="670">
        <v>0</v>
      </c>
      <c r="AI64" s="670">
        <v>0</v>
      </c>
      <c r="AJ64" s="670">
        <v>0</v>
      </c>
      <c r="AK64" s="670">
        <v>0</v>
      </c>
      <c r="AL64" s="670">
        <v>0</v>
      </c>
      <c r="AM64" s="670">
        <v>0</v>
      </c>
      <c r="AN64" s="670">
        <v>2</v>
      </c>
      <c r="AO64" s="912"/>
      <c r="AP64" s="741" t="s">
        <v>258</v>
      </c>
      <c r="AQ64" s="603">
        <f t="shared" si="13"/>
        <v>0.27083333333333331</v>
      </c>
      <c r="AR64" s="603">
        <f t="shared" si="14"/>
        <v>0.46875</v>
      </c>
      <c r="AS64" s="604">
        <f t="shared" si="15"/>
        <v>0.79166666666666674</v>
      </c>
      <c r="AT64" s="912"/>
      <c r="AU64" s="537" t="s">
        <v>50</v>
      </c>
      <c r="AV64" s="729">
        <f>SUM(G63:G72)</f>
        <v>24</v>
      </c>
      <c r="AW64" s="538">
        <f>SUM(AS63:AS72)</f>
        <v>4.9236111111111125</v>
      </c>
      <c r="AX64" s="729">
        <f>SUM(H63:H72)</f>
        <v>17</v>
      </c>
      <c r="AY64" s="730">
        <f>SUM(I63:I72)</f>
        <v>9</v>
      </c>
      <c r="AZ64" s="533"/>
      <c r="BA64" s="697" t="str">
        <f>AU65</f>
        <v>Shore</v>
      </c>
      <c r="BB64" s="699">
        <f>AW65*24</f>
        <v>134.25</v>
      </c>
    </row>
    <row r="65" spans="1:95" s="347" customFormat="1" ht="12.95" customHeight="1" x14ac:dyDescent="0.2">
      <c r="A65" s="670">
        <v>1</v>
      </c>
      <c r="B65" s="671">
        <v>4</v>
      </c>
      <c r="C65" s="672">
        <v>44353</v>
      </c>
      <c r="D65" s="673" t="s">
        <v>82</v>
      </c>
      <c r="E65" s="673" t="s">
        <v>208</v>
      </c>
      <c r="F65" s="673" t="s">
        <v>79</v>
      </c>
      <c r="G65" s="535">
        <v>2</v>
      </c>
      <c r="H65" s="535">
        <v>2</v>
      </c>
      <c r="I65" s="535">
        <v>1</v>
      </c>
      <c r="J65" s="715">
        <v>100</v>
      </c>
      <c r="K65" s="716">
        <v>730</v>
      </c>
      <c r="L65" s="716">
        <v>1120</v>
      </c>
      <c r="M65" s="535" t="s">
        <v>80</v>
      </c>
      <c r="N65" s="670">
        <v>0</v>
      </c>
      <c r="O65" s="670">
        <v>0</v>
      </c>
      <c r="P65" s="670">
        <v>0</v>
      </c>
      <c r="Q65" s="670">
        <v>0</v>
      </c>
      <c r="R65" s="670">
        <v>0</v>
      </c>
      <c r="S65" s="670">
        <v>0</v>
      </c>
      <c r="T65" s="670">
        <v>0</v>
      </c>
      <c r="U65" s="670">
        <v>0</v>
      </c>
      <c r="V65" s="670">
        <v>0</v>
      </c>
      <c r="W65" s="670">
        <v>0</v>
      </c>
      <c r="X65" s="670">
        <v>0</v>
      </c>
      <c r="Y65" s="670">
        <v>0</v>
      </c>
      <c r="Z65" s="670">
        <v>0</v>
      </c>
      <c r="AA65" s="670">
        <v>0</v>
      </c>
      <c r="AB65" s="670">
        <v>0</v>
      </c>
      <c r="AC65" s="670">
        <v>0</v>
      </c>
      <c r="AD65" s="670">
        <v>0</v>
      </c>
      <c r="AE65" s="670">
        <v>0</v>
      </c>
      <c r="AF65" s="670">
        <v>0</v>
      </c>
      <c r="AG65" s="670">
        <v>0</v>
      </c>
      <c r="AH65" s="670">
        <v>0</v>
      </c>
      <c r="AI65" s="670">
        <v>0</v>
      </c>
      <c r="AJ65" s="670">
        <v>0</v>
      </c>
      <c r="AK65" s="670">
        <v>0</v>
      </c>
      <c r="AL65" s="670">
        <v>0</v>
      </c>
      <c r="AM65" s="670">
        <v>0</v>
      </c>
      <c r="AN65" s="670">
        <v>2</v>
      </c>
      <c r="AO65" s="912"/>
      <c r="AP65" s="741"/>
      <c r="AQ65" s="603">
        <f t="shared" si="13"/>
        <v>0.3125</v>
      </c>
      <c r="AR65" s="603">
        <f t="shared" si="14"/>
        <v>0.47222222222222227</v>
      </c>
      <c r="AS65" s="604">
        <f t="shared" si="15"/>
        <v>0.31944444444444453</v>
      </c>
      <c r="AT65" s="912"/>
      <c r="AU65" s="539" t="s">
        <v>49</v>
      </c>
      <c r="AV65" s="731">
        <f>SUM(G60:G62)</f>
        <v>5</v>
      </c>
      <c r="AW65" s="540">
        <f>SUM(AS96,AS82:AS88,AS60:AS62)</f>
        <v>5.59375</v>
      </c>
      <c r="AX65" s="680">
        <f>SUM(H60:H62)</f>
        <v>4</v>
      </c>
      <c r="AY65" s="681">
        <f>SUM(I60:I62)</f>
        <v>0</v>
      </c>
      <c r="AZ65" s="742"/>
      <c r="BA65" s="742"/>
      <c r="BB65" s="742"/>
    </row>
    <row r="66" spans="1:95" s="347" customFormat="1" ht="12.95" customHeight="1" x14ac:dyDescent="0.2">
      <c r="A66" s="670">
        <v>1</v>
      </c>
      <c r="B66" s="671">
        <v>5</v>
      </c>
      <c r="C66" s="672">
        <v>44353</v>
      </c>
      <c r="D66" s="673" t="s">
        <v>83</v>
      </c>
      <c r="E66" s="673"/>
      <c r="F66" s="673" t="s">
        <v>79</v>
      </c>
      <c r="G66" s="535">
        <v>4</v>
      </c>
      <c r="H66" s="535">
        <v>2</v>
      </c>
      <c r="I66" s="535">
        <v>1</v>
      </c>
      <c r="J66" s="715">
        <v>100</v>
      </c>
      <c r="K66" s="716">
        <v>600</v>
      </c>
      <c r="L66" s="716">
        <v>1130</v>
      </c>
      <c r="M66" s="535" t="s">
        <v>80</v>
      </c>
      <c r="N66" s="670">
        <v>0</v>
      </c>
      <c r="O66" s="670">
        <v>0</v>
      </c>
      <c r="P66" s="670">
        <v>0</v>
      </c>
      <c r="Q66" s="670">
        <v>0</v>
      </c>
      <c r="R66" s="670">
        <v>0</v>
      </c>
      <c r="S66" s="670">
        <v>0</v>
      </c>
      <c r="T66" s="670">
        <v>0</v>
      </c>
      <c r="U66" s="670">
        <v>0</v>
      </c>
      <c r="V66" s="670">
        <v>0</v>
      </c>
      <c r="W66" s="670">
        <v>0</v>
      </c>
      <c r="X66" s="670">
        <v>0</v>
      </c>
      <c r="Y66" s="670">
        <v>0</v>
      </c>
      <c r="Z66" s="670">
        <v>0</v>
      </c>
      <c r="AA66" s="670">
        <v>0</v>
      </c>
      <c r="AB66" s="670">
        <v>0</v>
      </c>
      <c r="AC66" s="670">
        <v>0</v>
      </c>
      <c r="AD66" s="670">
        <v>0</v>
      </c>
      <c r="AE66" s="670">
        <v>0</v>
      </c>
      <c r="AF66" s="670">
        <v>0</v>
      </c>
      <c r="AG66" s="670">
        <v>0</v>
      </c>
      <c r="AH66" s="670">
        <v>0</v>
      </c>
      <c r="AI66" s="670">
        <v>0</v>
      </c>
      <c r="AJ66" s="670">
        <v>0</v>
      </c>
      <c r="AK66" s="670">
        <v>0</v>
      </c>
      <c r="AL66" s="670">
        <v>0</v>
      </c>
      <c r="AM66" s="670">
        <v>0</v>
      </c>
      <c r="AN66" s="670">
        <v>2</v>
      </c>
      <c r="AO66" s="912"/>
      <c r="AP66" s="741"/>
      <c r="AQ66" s="603">
        <f t="shared" si="13"/>
        <v>0.25</v>
      </c>
      <c r="AR66" s="603">
        <f t="shared" si="14"/>
        <v>0.47916666666666669</v>
      </c>
      <c r="AS66" s="604">
        <f t="shared" si="15"/>
        <v>0.91666666666666674</v>
      </c>
      <c r="AT66" s="912"/>
      <c r="AU66" s="732" t="s">
        <v>199</v>
      </c>
      <c r="AV66" s="733">
        <f>SUM(AV64:AV65)</f>
        <v>29</v>
      </c>
      <c r="AW66" s="540">
        <f>SUM(AW64:AW65)</f>
        <v>10.517361111111112</v>
      </c>
      <c r="AX66" s="680">
        <f>SUM(AX64:AX65)</f>
        <v>21</v>
      </c>
      <c r="AY66" s="681">
        <f>SUM(AY64:AY65)</f>
        <v>9</v>
      </c>
      <c r="AZ66" s="535"/>
      <c r="BA66" s="535"/>
      <c r="BB66" s="535"/>
    </row>
    <row r="67" spans="1:95" s="533" customFormat="1" ht="12.95" customHeight="1" x14ac:dyDescent="0.2">
      <c r="A67" s="670">
        <v>1</v>
      </c>
      <c r="B67" s="671">
        <v>1</v>
      </c>
      <c r="C67" s="672">
        <v>44353</v>
      </c>
      <c r="D67" s="673" t="s">
        <v>83</v>
      </c>
      <c r="E67" s="673"/>
      <c r="F67" s="673" t="s">
        <v>79</v>
      </c>
      <c r="G67" s="535">
        <v>1</v>
      </c>
      <c r="H67" s="535">
        <v>1</v>
      </c>
      <c r="I67" s="535">
        <v>0</v>
      </c>
      <c r="J67" s="715">
        <v>100</v>
      </c>
      <c r="K67" s="716">
        <v>1400</v>
      </c>
      <c r="L67" s="716">
        <v>1530</v>
      </c>
      <c r="M67" s="535" t="s">
        <v>80</v>
      </c>
      <c r="N67" s="670">
        <v>0</v>
      </c>
      <c r="O67" s="670">
        <v>0</v>
      </c>
      <c r="P67" s="670">
        <v>0</v>
      </c>
      <c r="Q67" s="670">
        <v>0</v>
      </c>
      <c r="R67" s="670">
        <v>0</v>
      </c>
      <c r="S67" s="670">
        <v>0</v>
      </c>
      <c r="T67" s="670">
        <v>0</v>
      </c>
      <c r="U67" s="670">
        <v>0</v>
      </c>
      <c r="V67" s="670">
        <v>0</v>
      </c>
      <c r="W67" s="670">
        <v>0</v>
      </c>
      <c r="X67" s="670">
        <v>0</v>
      </c>
      <c r="Y67" s="670">
        <v>0</v>
      </c>
      <c r="Z67" s="670">
        <v>0</v>
      </c>
      <c r="AA67" s="670">
        <v>0</v>
      </c>
      <c r="AB67" s="670">
        <v>0</v>
      </c>
      <c r="AC67" s="670">
        <v>0</v>
      </c>
      <c r="AD67" s="670">
        <v>0</v>
      </c>
      <c r="AE67" s="670">
        <v>0</v>
      </c>
      <c r="AF67" s="670">
        <v>0</v>
      </c>
      <c r="AG67" s="670">
        <v>0</v>
      </c>
      <c r="AH67" s="670">
        <v>0</v>
      </c>
      <c r="AI67" s="670">
        <v>0</v>
      </c>
      <c r="AJ67" s="670">
        <v>0</v>
      </c>
      <c r="AK67" s="670">
        <v>0</v>
      </c>
      <c r="AL67" s="670">
        <v>0</v>
      </c>
      <c r="AM67" s="670">
        <v>0</v>
      </c>
      <c r="AN67" s="670">
        <v>2</v>
      </c>
      <c r="AO67" s="673"/>
      <c r="AP67" s="741" t="s">
        <v>260</v>
      </c>
      <c r="AQ67" s="603">
        <f t="shared" si="13"/>
        <v>0.58333333333333337</v>
      </c>
      <c r="AR67" s="603">
        <f t="shared" si="14"/>
        <v>0.64583333333333337</v>
      </c>
      <c r="AS67" s="604">
        <f t="shared" si="15"/>
        <v>6.25E-2</v>
      </c>
      <c r="AT67" s="673"/>
      <c r="AU67" s="715"/>
      <c r="AV67" s="715"/>
      <c r="AW67" s="715"/>
      <c r="AX67" s="715"/>
      <c r="AY67" s="715"/>
      <c r="AZ67" s="535"/>
      <c r="BA67" s="535"/>
      <c r="BB67" s="535"/>
    </row>
    <row r="68" spans="1:95" s="533" customFormat="1" ht="12.95" customHeight="1" x14ac:dyDescent="0.2">
      <c r="A68" s="670">
        <v>1</v>
      </c>
      <c r="B68" s="671">
        <v>2</v>
      </c>
      <c r="C68" s="672">
        <v>44353</v>
      </c>
      <c r="D68" s="673" t="s">
        <v>83</v>
      </c>
      <c r="E68" s="673"/>
      <c r="F68" s="673" t="s">
        <v>79</v>
      </c>
      <c r="G68" s="535">
        <v>2</v>
      </c>
      <c r="H68" s="535">
        <v>1</v>
      </c>
      <c r="I68" s="535">
        <v>1</v>
      </c>
      <c r="J68" s="715">
        <v>100</v>
      </c>
      <c r="K68" s="716">
        <v>800</v>
      </c>
      <c r="L68" s="716">
        <v>1530</v>
      </c>
      <c r="M68" s="535" t="s">
        <v>80</v>
      </c>
      <c r="N68" s="670">
        <v>0</v>
      </c>
      <c r="O68" s="670">
        <v>0</v>
      </c>
      <c r="P68" s="670">
        <v>0</v>
      </c>
      <c r="Q68" s="670">
        <v>0</v>
      </c>
      <c r="R68" s="670">
        <v>0</v>
      </c>
      <c r="S68" s="670">
        <v>0</v>
      </c>
      <c r="T68" s="670">
        <v>0</v>
      </c>
      <c r="U68" s="670">
        <v>0</v>
      </c>
      <c r="V68" s="670">
        <v>0</v>
      </c>
      <c r="W68" s="670">
        <v>0</v>
      </c>
      <c r="X68" s="670">
        <v>0</v>
      </c>
      <c r="Y68" s="670">
        <v>0</v>
      </c>
      <c r="Z68" s="670">
        <v>0</v>
      </c>
      <c r="AA68" s="670">
        <v>0</v>
      </c>
      <c r="AB68" s="670">
        <v>0</v>
      </c>
      <c r="AC68" s="670">
        <v>0</v>
      </c>
      <c r="AD68" s="670">
        <v>0</v>
      </c>
      <c r="AE68" s="670">
        <v>0</v>
      </c>
      <c r="AF68" s="670">
        <v>0</v>
      </c>
      <c r="AG68" s="670">
        <v>0</v>
      </c>
      <c r="AH68" s="670">
        <v>0</v>
      </c>
      <c r="AI68" s="670">
        <v>0</v>
      </c>
      <c r="AJ68" s="670">
        <v>0</v>
      </c>
      <c r="AK68" s="670">
        <v>0</v>
      </c>
      <c r="AL68" s="670">
        <v>0</v>
      </c>
      <c r="AM68" s="670">
        <v>0</v>
      </c>
      <c r="AN68" s="670">
        <v>2</v>
      </c>
      <c r="AO68" s="673"/>
      <c r="AP68" s="741"/>
      <c r="AQ68" s="603">
        <f t="shared" si="13"/>
        <v>0.33333333333333331</v>
      </c>
      <c r="AR68" s="603">
        <f t="shared" si="14"/>
        <v>0.64583333333333337</v>
      </c>
      <c r="AS68" s="604">
        <f t="shared" si="15"/>
        <v>0.62500000000000011</v>
      </c>
      <c r="AT68" s="673"/>
      <c r="AW68" s="743"/>
      <c r="AZ68" s="715"/>
      <c r="BA68" s="715"/>
      <c r="BB68" s="715"/>
    </row>
    <row r="69" spans="1:95" s="533" customFormat="1" ht="12.95" customHeight="1" x14ac:dyDescent="0.2">
      <c r="A69" s="670">
        <v>1</v>
      </c>
      <c r="B69" s="671">
        <v>3</v>
      </c>
      <c r="C69" s="672">
        <v>44353</v>
      </c>
      <c r="D69" s="673" t="s">
        <v>83</v>
      </c>
      <c r="E69" s="673"/>
      <c r="F69" s="673" t="s">
        <v>79</v>
      </c>
      <c r="G69" s="535">
        <v>2</v>
      </c>
      <c r="H69" s="535">
        <v>2</v>
      </c>
      <c r="I69" s="535">
        <v>1</v>
      </c>
      <c r="J69" s="715">
        <v>100</v>
      </c>
      <c r="K69" s="716">
        <v>1000</v>
      </c>
      <c r="L69" s="716">
        <v>1530</v>
      </c>
      <c r="M69" s="535" t="s">
        <v>80</v>
      </c>
      <c r="N69" s="670">
        <v>0</v>
      </c>
      <c r="O69" s="670">
        <v>0</v>
      </c>
      <c r="P69" s="670">
        <v>0</v>
      </c>
      <c r="Q69" s="670">
        <v>0</v>
      </c>
      <c r="R69" s="670">
        <v>0</v>
      </c>
      <c r="S69" s="670">
        <v>0</v>
      </c>
      <c r="T69" s="670">
        <v>0</v>
      </c>
      <c r="U69" s="670">
        <v>0</v>
      </c>
      <c r="V69" s="670">
        <v>0</v>
      </c>
      <c r="W69" s="670">
        <v>0</v>
      </c>
      <c r="X69" s="670">
        <v>0</v>
      </c>
      <c r="Y69" s="670">
        <v>0</v>
      </c>
      <c r="Z69" s="670">
        <v>0</v>
      </c>
      <c r="AA69" s="670">
        <v>0</v>
      </c>
      <c r="AB69" s="670">
        <v>0</v>
      </c>
      <c r="AC69" s="670">
        <v>0</v>
      </c>
      <c r="AD69" s="670">
        <v>0</v>
      </c>
      <c r="AE69" s="670">
        <v>0</v>
      </c>
      <c r="AF69" s="670">
        <v>0</v>
      </c>
      <c r="AG69" s="670">
        <v>0</v>
      </c>
      <c r="AH69" s="670">
        <v>0</v>
      </c>
      <c r="AI69" s="670">
        <v>0</v>
      </c>
      <c r="AJ69" s="670">
        <v>0</v>
      </c>
      <c r="AK69" s="670">
        <v>0</v>
      </c>
      <c r="AL69" s="670">
        <v>0</v>
      </c>
      <c r="AM69" s="670">
        <v>0</v>
      </c>
      <c r="AN69" s="670">
        <v>2</v>
      </c>
      <c r="AO69" s="742"/>
      <c r="AP69" s="744"/>
      <c r="AQ69" s="603">
        <f t="shared" si="13"/>
        <v>0.41666666666666669</v>
      </c>
      <c r="AR69" s="603">
        <f t="shared" si="14"/>
        <v>0.64583333333333337</v>
      </c>
      <c r="AS69" s="604">
        <f t="shared" si="15"/>
        <v>0.45833333333333337</v>
      </c>
      <c r="AT69" s="742"/>
      <c r="AZ69" s="715"/>
      <c r="BA69" s="715"/>
      <c r="BB69" s="715"/>
      <c r="BC69" s="742"/>
      <c r="BD69" s="742"/>
      <c r="BE69" s="742"/>
      <c r="BF69" s="742"/>
      <c r="BG69" s="742"/>
      <c r="BH69" s="742"/>
      <c r="BI69" s="742"/>
      <c r="BJ69" s="742"/>
      <c r="BK69" s="742"/>
      <c r="BL69" s="742"/>
      <c r="BM69" s="742"/>
      <c r="BN69" s="742"/>
      <c r="BO69" s="742"/>
      <c r="BP69" s="742"/>
      <c r="BQ69" s="742"/>
      <c r="BR69" s="742"/>
      <c r="BS69" s="742"/>
      <c r="BT69" s="742"/>
      <c r="BU69" s="742"/>
      <c r="BV69" s="742"/>
      <c r="BW69" s="742"/>
      <c r="BX69" s="742"/>
      <c r="BY69" s="742"/>
      <c r="BZ69" s="742"/>
      <c r="CA69" s="742"/>
      <c r="CB69" s="742"/>
      <c r="CC69" s="742"/>
      <c r="CD69" s="742"/>
      <c r="CE69" s="742"/>
      <c r="CF69" s="742"/>
      <c r="CG69" s="742"/>
      <c r="CH69" s="742"/>
      <c r="CI69" s="742"/>
      <c r="CJ69" s="742"/>
      <c r="CK69" s="742"/>
      <c r="CL69" s="742"/>
      <c r="CM69" s="742"/>
      <c r="CN69" s="742"/>
      <c r="CO69" s="742"/>
      <c r="CP69" s="742"/>
      <c r="CQ69" s="742"/>
    </row>
    <row r="70" spans="1:95" s="533" customFormat="1" ht="12.95" customHeight="1" x14ac:dyDescent="0.2">
      <c r="A70" s="670">
        <v>1</v>
      </c>
      <c r="B70" s="671">
        <v>4</v>
      </c>
      <c r="C70" s="672">
        <v>44353</v>
      </c>
      <c r="D70" s="673" t="s">
        <v>83</v>
      </c>
      <c r="E70" s="673"/>
      <c r="F70" s="673" t="s">
        <v>79</v>
      </c>
      <c r="G70" s="535">
        <v>3</v>
      </c>
      <c r="H70" s="535">
        <v>2</v>
      </c>
      <c r="I70" s="535">
        <v>1</v>
      </c>
      <c r="J70" s="715">
        <v>100</v>
      </c>
      <c r="K70" s="716">
        <v>1200</v>
      </c>
      <c r="L70" s="716">
        <v>1530</v>
      </c>
      <c r="M70" s="535" t="s">
        <v>80</v>
      </c>
      <c r="N70" s="670">
        <v>0</v>
      </c>
      <c r="O70" s="670">
        <v>0</v>
      </c>
      <c r="P70" s="670">
        <v>0</v>
      </c>
      <c r="Q70" s="670">
        <v>0</v>
      </c>
      <c r="R70" s="670">
        <v>0</v>
      </c>
      <c r="S70" s="670">
        <v>0</v>
      </c>
      <c r="T70" s="670">
        <v>0</v>
      </c>
      <c r="U70" s="670">
        <v>0</v>
      </c>
      <c r="V70" s="670">
        <v>0</v>
      </c>
      <c r="W70" s="670">
        <v>0</v>
      </c>
      <c r="X70" s="670">
        <v>0</v>
      </c>
      <c r="Y70" s="670">
        <v>0</v>
      </c>
      <c r="Z70" s="670">
        <v>0</v>
      </c>
      <c r="AA70" s="670">
        <v>0</v>
      </c>
      <c r="AB70" s="670">
        <v>0</v>
      </c>
      <c r="AC70" s="670">
        <v>0</v>
      </c>
      <c r="AD70" s="670">
        <v>0</v>
      </c>
      <c r="AE70" s="670">
        <v>0</v>
      </c>
      <c r="AF70" s="670">
        <v>0</v>
      </c>
      <c r="AG70" s="670">
        <v>0</v>
      </c>
      <c r="AH70" s="670">
        <v>0</v>
      </c>
      <c r="AI70" s="670">
        <v>0</v>
      </c>
      <c r="AJ70" s="670">
        <v>0</v>
      </c>
      <c r="AK70" s="670">
        <v>0</v>
      </c>
      <c r="AL70" s="670">
        <v>0</v>
      </c>
      <c r="AM70" s="670">
        <v>0</v>
      </c>
      <c r="AN70" s="670">
        <v>2</v>
      </c>
      <c r="AO70" s="535"/>
      <c r="AP70" s="745"/>
      <c r="AQ70" s="603">
        <f t="shared" si="13"/>
        <v>0.5</v>
      </c>
      <c r="AR70" s="603">
        <f t="shared" si="14"/>
        <v>0.64583333333333337</v>
      </c>
      <c r="AS70" s="604">
        <f t="shared" si="15"/>
        <v>0.43750000000000011</v>
      </c>
      <c r="AT70" s="535"/>
      <c r="AZ70" s="715"/>
      <c r="BA70" s="715"/>
      <c r="BB70" s="715"/>
      <c r="BC70" s="535"/>
      <c r="BD70" s="884"/>
      <c r="BE70" s="884"/>
      <c r="BF70" s="884"/>
      <c r="BG70" s="884"/>
      <c r="BH70" s="884"/>
      <c r="BI70" s="884"/>
      <c r="BJ70" s="884"/>
      <c r="BK70" s="884"/>
      <c r="BL70" s="884"/>
      <c r="BM70" s="884"/>
      <c r="BN70" s="884"/>
      <c r="BO70" s="884"/>
      <c r="BP70" s="884"/>
      <c r="BQ70" s="884"/>
      <c r="BR70" s="884"/>
      <c r="BS70" s="884"/>
      <c r="BT70" s="884"/>
      <c r="BU70" s="884"/>
      <c r="BV70" s="884"/>
      <c r="BW70" s="884"/>
      <c r="BX70" s="884"/>
      <c r="BY70" s="884"/>
      <c r="BZ70" s="884"/>
      <c r="CA70" s="884"/>
      <c r="CB70" s="884"/>
      <c r="CC70" s="884"/>
      <c r="CD70" s="884"/>
    </row>
    <row r="71" spans="1:95" s="533" customFormat="1" ht="12.95" customHeight="1" x14ac:dyDescent="0.2">
      <c r="A71" s="670">
        <v>1</v>
      </c>
      <c r="B71" s="671">
        <v>6</v>
      </c>
      <c r="C71" s="672">
        <v>44353</v>
      </c>
      <c r="D71" s="673" t="s">
        <v>83</v>
      </c>
      <c r="E71" s="673"/>
      <c r="F71" s="673" t="s">
        <v>79</v>
      </c>
      <c r="G71" s="535">
        <v>2</v>
      </c>
      <c r="H71" s="535">
        <v>1</v>
      </c>
      <c r="I71" s="535">
        <v>1</v>
      </c>
      <c r="J71" s="715">
        <v>100</v>
      </c>
      <c r="K71" s="716">
        <v>1100</v>
      </c>
      <c r="L71" s="716">
        <v>1645</v>
      </c>
      <c r="M71" s="535" t="s">
        <v>80</v>
      </c>
      <c r="N71" s="670">
        <v>0</v>
      </c>
      <c r="O71" s="670">
        <v>0</v>
      </c>
      <c r="P71" s="670">
        <v>0</v>
      </c>
      <c r="Q71" s="670">
        <v>0</v>
      </c>
      <c r="R71" s="670">
        <v>0</v>
      </c>
      <c r="S71" s="670">
        <v>0</v>
      </c>
      <c r="T71" s="670">
        <v>0</v>
      </c>
      <c r="U71" s="670">
        <v>0</v>
      </c>
      <c r="V71" s="670">
        <v>0</v>
      </c>
      <c r="W71" s="670">
        <v>0</v>
      </c>
      <c r="X71" s="670">
        <v>0</v>
      </c>
      <c r="Y71" s="670">
        <v>1</v>
      </c>
      <c r="Z71" s="670">
        <v>0</v>
      </c>
      <c r="AA71" s="670">
        <v>0</v>
      </c>
      <c r="AB71" s="670">
        <v>0</v>
      </c>
      <c r="AC71" s="670">
        <v>0</v>
      </c>
      <c r="AD71" s="670">
        <v>0</v>
      </c>
      <c r="AE71" s="670">
        <v>0</v>
      </c>
      <c r="AF71" s="670">
        <v>0</v>
      </c>
      <c r="AG71" s="670">
        <v>0</v>
      </c>
      <c r="AH71" s="670">
        <v>0</v>
      </c>
      <c r="AI71" s="670">
        <v>0</v>
      </c>
      <c r="AJ71" s="670">
        <v>0</v>
      </c>
      <c r="AK71" s="670">
        <v>0</v>
      </c>
      <c r="AL71" s="670">
        <v>0</v>
      </c>
      <c r="AM71" s="670">
        <v>0</v>
      </c>
      <c r="AN71" s="670">
        <v>2</v>
      </c>
      <c r="AO71" s="535"/>
      <c r="AP71" s="745"/>
      <c r="AQ71" s="603">
        <f t="shared" si="13"/>
        <v>0.45833333333333331</v>
      </c>
      <c r="AR71" s="603">
        <f t="shared" si="14"/>
        <v>0.69791666666666663</v>
      </c>
      <c r="AS71" s="604">
        <f t="shared" si="15"/>
        <v>0.47916666666666663</v>
      </c>
      <c r="AT71" s="535"/>
      <c r="AZ71" s="746"/>
      <c r="BA71" s="746"/>
      <c r="BB71" s="747"/>
      <c r="BC71" s="535"/>
      <c r="BD71" s="535"/>
      <c r="BE71" s="535"/>
      <c r="BF71" s="535"/>
      <c r="BG71" s="535"/>
      <c r="BH71" s="535"/>
      <c r="BI71" s="535"/>
      <c r="BJ71" s="535"/>
      <c r="BK71" s="535"/>
      <c r="BL71" s="535"/>
      <c r="BM71" s="535"/>
      <c r="BN71" s="535"/>
      <c r="BO71" s="535"/>
      <c r="BP71" s="535"/>
      <c r="BQ71" s="535"/>
      <c r="BR71" s="535"/>
      <c r="BS71" s="535"/>
      <c r="BT71" s="535"/>
      <c r="BU71" s="535"/>
      <c r="BV71" s="535"/>
      <c r="BW71" s="535"/>
      <c r="BX71" s="535"/>
      <c r="BY71" s="535"/>
      <c r="BZ71" s="535"/>
      <c r="CA71" s="535"/>
      <c r="CB71" s="535"/>
      <c r="CC71" s="535"/>
      <c r="CD71" s="535"/>
    </row>
    <row r="72" spans="1:95" s="743" customFormat="1" ht="12.95" customHeight="1" x14ac:dyDescent="0.2">
      <c r="A72" s="670">
        <v>1</v>
      </c>
      <c r="B72" s="748">
        <v>8</v>
      </c>
      <c r="C72" s="672">
        <v>44353</v>
      </c>
      <c r="D72" s="673" t="s">
        <v>83</v>
      </c>
      <c r="E72" s="673"/>
      <c r="F72" s="673" t="s">
        <v>79</v>
      </c>
      <c r="G72" s="535">
        <v>2</v>
      </c>
      <c r="H72" s="535">
        <v>2</v>
      </c>
      <c r="I72" s="535">
        <v>1</v>
      </c>
      <c r="J72" s="715">
        <v>100</v>
      </c>
      <c r="K72" s="716">
        <v>1400</v>
      </c>
      <c r="L72" s="716">
        <v>1900</v>
      </c>
      <c r="M72" s="715" t="s">
        <v>2</v>
      </c>
      <c r="N72" s="670">
        <v>0</v>
      </c>
      <c r="O72" s="670">
        <v>0</v>
      </c>
      <c r="P72" s="670">
        <v>0</v>
      </c>
      <c r="Q72" s="670">
        <v>0</v>
      </c>
      <c r="R72" s="670">
        <v>0</v>
      </c>
      <c r="S72" s="670">
        <v>0</v>
      </c>
      <c r="T72" s="670">
        <v>0</v>
      </c>
      <c r="U72" s="670">
        <v>0</v>
      </c>
      <c r="V72" s="670">
        <v>0</v>
      </c>
      <c r="W72" s="670">
        <v>0</v>
      </c>
      <c r="X72" s="670">
        <v>0</v>
      </c>
      <c r="Y72" s="670">
        <v>0</v>
      </c>
      <c r="Z72" s="670">
        <v>0</v>
      </c>
      <c r="AA72" s="670">
        <v>0</v>
      </c>
      <c r="AB72" s="670">
        <v>0</v>
      </c>
      <c r="AC72" s="670">
        <v>0</v>
      </c>
      <c r="AD72" s="670">
        <v>0</v>
      </c>
      <c r="AE72" s="670">
        <v>0</v>
      </c>
      <c r="AF72" s="670">
        <v>0</v>
      </c>
      <c r="AG72" s="670">
        <v>0</v>
      </c>
      <c r="AH72" s="670">
        <v>0</v>
      </c>
      <c r="AI72" s="670">
        <v>0</v>
      </c>
      <c r="AJ72" s="670">
        <v>0</v>
      </c>
      <c r="AK72" s="670">
        <v>0</v>
      </c>
      <c r="AL72" s="670">
        <v>0</v>
      </c>
      <c r="AM72" s="670">
        <v>0</v>
      </c>
      <c r="AN72" s="670">
        <v>2</v>
      </c>
      <c r="AO72" s="715"/>
      <c r="AP72" s="750" t="s">
        <v>261</v>
      </c>
      <c r="AQ72" s="603">
        <f t="shared" ref="AQ72:AQ79" si="16">TIME(INT(K72/100),K72-INT(K72/100)*100,0)</f>
        <v>0.58333333333333337</v>
      </c>
      <c r="AR72" s="603">
        <f t="shared" ref="AR72:AR79" si="17">TIME(INT(L72/100),L72-INT(L72/100)*100,0)</f>
        <v>0.79166666666666663</v>
      </c>
      <c r="AS72" s="604">
        <f t="shared" ref="AS72:AS79" si="18">(AR72-AQ72)*G72</f>
        <v>0.41666666666666652</v>
      </c>
      <c r="AT72" s="715"/>
      <c r="AZ72" s="746"/>
      <c r="BA72" s="746"/>
      <c r="BB72" s="747"/>
      <c r="BC72" s="715"/>
      <c r="BD72" s="715"/>
      <c r="BE72" s="715"/>
      <c r="BF72" s="715"/>
      <c r="BG72" s="715"/>
      <c r="BH72" s="715"/>
      <c r="BI72" s="715"/>
      <c r="BJ72" s="715"/>
      <c r="BK72" s="715"/>
      <c r="BL72" s="715"/>
      <c r="BM72" s="715"/>
      <c r="BN72" s="715"/>
      <c r="BO72" s="715"/>
      <c r="BP72" s="715"/>
      <c r="BQ72" s="715"/>
      <c r="BR72" s="715"/>
      <c r="BS72" s="715"/>
      <c r="BT72" s="715"/>
      <c r="BU72" s="715"/>
      <c r="BV72" s="715"/>
      <c r="BW72" s="715"/>
      <c r="BX72" s="715"/>
      <c r="BY72" s="715"/>
      <c r="BZ72" s="715"/>
      <c r="CA72" s="715"/>
      <c r="CB72" s="715"/>
      <c r="CC72" s="715"/>
      <c r="CD72" s="715"/>
    </row>
    <row r="73" spans="1:95" s="435" customFormat="1" ht="12.95" customHeight="1" x14ac:dyDescent="0.2">
      <c r="A73" s="444">
        <v>1</v>
      </c>
      <c r="B73" s="443">
        <v>1</v>
      </c>
      <c r="C73" s="434">
        <v>44354</v>
      </c>
      <c r="D73" s="433" t="s">
        <v>82</v>
      </c>
      <c r="E73" s="433" t="s">
        <v>78</v>
      </c>
      <c r="F73" s="433" t="s">
        <v>79</v>
      </c>
      <c r="G73" s="13">
        <v>4</v>
      </c>
      <c r="H73" s="13">
        <v>3</v>
      </c>
      <c r="I73" s="13">
        <v>1</v>
      </c>
      <c r="J73" s="433">
        <v>100</v>
      </c>
      <c r="K73" s="691">
        <v>500</v>
      </c>
      <c r="L73" s="691">
        <v>1200</v>
      </c>
      <c r="M73" s="433" t="s">
        <v>2</v>
      </c>
      <c r="N73" s="530">
        <v>0</v>
      </c>
      <c r="O73" s="530">
        <v>0</v>
      </c>
      <c r="P73" s="530">
        <v>0</v>
      </c>
      <c r="Q73" s="530">
        <v>0</v>
      </c>
      <c r="R73" s="530">
        <v>0</v>
      </c>
      <c r="S73" s="530">
        <v>0</v>
      </c>
      <c r="T73" s="530">
        <v>0</v>
      </c>
      <c r="U73" s="530">
        <v>0</v>
      </c>
      <c r="V73" s="530">
        <v>1</v>
      </c>
      <c r="W73" s="530">
        <v>0</v>
      </c>
      <c r="X73" s="530">
        <v>0</v>
      </c>
      <c r="Y73" s="530">
        <v>0</v>
      </c>
      <c r="Z73" s="530">
        <v>0</v>
      </c>
      <c r="AA73" s="530">
        <v>0</v>
      </c>
      <c r="AB73" s="530">
        <v>0</v>
      </c>
      <c r="AC73" s="530">
        <v>0</v>
      </c>
      <c r="AD73" s="530">
        <v>0</v>
      </c>
      <c r="AE73" s="530">
        <v>0</v>
      </c>
      <c r="AF73" s="530">
        <v>0</v>
      </c>
      <c r="AG73" s="530">
        <v>0</v>
      </c>
      <c r="AH73" s="530">
        <v>0</v>
      </c>
      <c r="AI73" s="530">
        <v>0</v>
      </c>
      <c r="AJ73" s="530">
        <v>0</v>
      </c>
      <c r="AK73" s="530">
        <v>0</v>
      </c>
      <c r="AL73" s="530">
        <v>0</v>
      </c>
      <c r="AM73" s="530">
        <v>0</v>
      </c>
      <c r="AN73" s="444">
        <v>2</v>
      </c>
      <c r="AO73" s="433">
        <v>1</v>
      </c>
      <c r="AP73" s="724" t="s">
        <v>264</v>
      </c>
      <c r="AQ73" s="595">
        <f t="shared" si="16"/>
        <v>0.20833333333333334</v>
      </c>
      <c r="AR73" s="595">
        <f t="shared" si="17"/>
        <v>0.5</v>
      </c>
      <c r="AS73" s="596">
        <f t="shared" si="18"/>
        <v>1.1666666666666665</v>
      </c>
      <c r="AT73" s="433"/>
      <c r="AU73" s="1020" t="s">
        <v>17</v>
      </c>
      <c r="AV73" s="1009" t="s">
        <v>195</v>
      </c>
      <c r="AW73" s="1023" t="s">
        <v>196</v>
      </c>
      <c r="AX73" s="1011" t="s">
        <v>197</v>
      </c>
      <c r="AY73" s="1007" t="s">
        <v>198</v>
      </c>
      <c r="AZ73" s="439"/>
      <c r="BA73" s="439"/>
      <c r="BB73" s="438"/>
      <c r="BC73" s="433"/>
      <c r="BD73" s="433"/>
      <c r="BE73" s="433"/>
      <c r="BF73" s="433"/>
      <c r="BG73" s="433"/>
      <c r="BH73" s="433"/>
      <c r="BI73" s="433"/>
      <c r="BJ73" s="433"/>
      <c r="BK73" s="433"/>
      <c r="BL73" s="433"/>
      <c r="BM73" s="433"/>
      <c r="BN73" s="433"/>
      <c r="BO73" s="433"/>
      <c r="BP73" s="433"/>
      <c r="BQ73" s="433"/>
      <c r="BR73" s="433"/>
      <c r="BS73" s="433"/>
      <c r="BT73" s="433"/>
      <c r="BU73" s="433"/>
      <c r="BV73" s="433"/>
      <c r="BW73" s="433"/>
      <c r="BX73" s="433"/>
      <c r="BY73" s="433"/>
      <c r="BZ73" s="433"/>
      <c r="CA73" s="433"/>
      <c r="CB73" s="433"/>
      <c r="CC73" s="433"/>
      <c r="CD73" s="433"/>
    </row>
    <row r="74" spans="1:95" s="435" customFormat="1" ht="12.95" customHeight="1" x14ac:dyDescent="0.2">
      <c r="A74" s="444">
        <v>1</v>
      </c>
      <c r="B74" s="443">
        <v>1</v>
      </c>
      <c r="C74" s="434">
        <v>44354</v>
      </c>
      <c r="D74" s="433" t="s">
        <v>72</v>
      </c>
      <c r="E74" s="433"/>
      <c r="F74" s="433" t="s">
        <v>79</v>
      </c>
      <c r="G74" s="13">
        <v>3</v>
      </c>
      <c r="H74" s="13">
        <v>2</v>
      </c>
      <c r="I74" s="13">
        <v>1</v>
      </c>
      <c r="J74" s="433">
        <v>100</v>
      </c>
      <c r="K74" s="691">
        <v>500</v>
      </c>
      <c r="L74" s="691">
        <v>1330</v>
      </c>
      <c r="M74" s="433" t="s">
        <v>2</v>
      </c>
      <c r="N74" s="530">
        <v>0</v>
      </c>
      <c r="O74" s="530">
        <v>0</v>
      </c>
      <c r="P74" s="530">
        <v>0</v>
      </c>
      <c r="Q74" s="530">
        <v>0</v>
      </c>
      <c r="R74" s="530">
        <v>0</v>
      </c>
      <c r="S74" s="530">
        <v>0</v>
      </c>
      <c r="T74" s="530">
        <v>0</v>
      </c>
      <c r="U74" s="530">
        <v>0</v>
      </c>
      <c r="V74" s="530">
        <v>2</v>
      </c>
      <c r="W74" s="530">
        <v>0</v>
      </c>
      <c r="X74" s="530">
        <v>0</v>
      </c>
      <c r="Y74" s="530">
        <v>0</v>
      </c>
      <c r="Z74" s="530">
        <v>0</v>
      </c>
      <c r="AA74" s="530">
        <v>1</v>
      </c>
      <c r="AB74" s="530">
        <v>0</v>
      </c>
      <c r="AC74" s="530">
        <v>2</v>
      </c>
      <c r="AD74" s="530">
        <v>0</v>
      </c>
      <c r="AE74" s="530">
        <v>0</v>
      </c>
      <c r="AF74" s="530">
        <v>0</v>
      </c>
      <c r="AG74" s="530">
        <v>0</v>
      </c>
      <c r="AH74" s="530">
        <v>0</v>
      </c>
      <c r="AI74" s="530">
        <v>0</v>
      </c>
      <c r="AJ74" s="530">
        <v>0</v>
      </c>
      <c r="AK74" s="530">
        <v>0</v>
      </c>
      <c r="AL74" s="530">
        <v>0</v>
      </c>
      <c r="AM74" s="530">
        <v>2</v>
      </c>
      <c r="AN74" s="444">
        <v>2</v>
      </c>
      <c r="AO74" s="433">
        <v>1</v>
      </c>
      <c r="AP74" s="724" t="s">
        <v>264</v>
      </c>
      <c r="AQ74" s="595">
        <f t="shared" si="16"/>
        <v>0.20833333333333334</v>
      </c>
      <c r="AR74" s="595">
        <f t="shared" si="17"/>
        <v>0.5625</v>
      </c>
      <c r="AS74" s="596">
        <f t="shared" si="18"/>
        <v>1.0625</v>
      </c>
      <c r="AT74" s="433"/>
      <c r="AU74" s="1051"/>
      <c r="AV74" s="1010"/>
      <c r="AW74" s="1024"/>
      <c r="AX74" s="1012"/>
      <c r="AY74" s="1050"/>
      <c r="AZ74" s="439"/>
      <c r="BA74" s="694" t="str">
        <f>AU75</f>
        <v>Boat</v>
      </c>
      <c r="BB74" s="695">
        <f>AX75*24</f>
        <v>312</v>
      </c>
      <c r="BC74" s="433"/>
      <c r="BD74" s="433"/>
      <c r="BE74" s="433"/>
      <c r="BF74" s="433"/>
      <c r="BG74" s="433"/>
      <c r="BH74" s="433"/>
      <c r="BI74" s="433"/>
      <c r="BJ74" s="433"/>
      <c r="BK74" s="433"/>
      <c r="BL74" s="433"/>
      <c r="BM74" s="433"/>
      <c r="BN74" s="433"/>
      <c r="BO74" s="433"/>
      <c r="BP74" s="433"/>
      <c r="BQ74" s="433"/>
      <c r="BR74" s="433"/>
      <c r="BS74" s="433"/>
      <c r="BT74" s="433"/>
      <c r="BU74" s="433"/>
      <c r="BV74" s="433"/>
      <c r="BW74" s="433"/>
      <c r="BX74" s="433"/>
      <c r="BY74" s="433"/>
      <c r="BZ74" s="433"/>
      <c r="CA74" s="433"/>
      <c r="CB74" s="433"/>
      <c r="CC74" s="433"/>
      <c r="CD74" s="433"/>
    </row>
    <row r="75" spans="1:95" s="435" customFormat="1" ht="12.95" customHeight="1" x14ac:dyDescent="0.2">
      <c r="A75" s="444">
        <v>1</v>
      </c>
      <c r="B75" s="443">
        <v>2</v>
      </c>
      <c r="C75" s="434">
        <v>44354</v>
      </c>
      <c r="D75" s="433" t="s">
        <v>72</v>
      </c>
      <c r="E75" s="436"/>
      <c r="F75" s="433" t="s">
        <v>79</v>
      </c>
      <c r="G75" s="13">
        <v>5</v>
      </c>
      <c r="H75" s="13">
        <v>3</v>
      </c>
      <c r="I75" s="13">
        <v>1</v>
      </c>
      <c r="J75" s="433">
        <v>100</v>
      </c>
      <c r="K75" s="691">
        <v>700</v>
      </c>
      <c r="L75" s="691">
        <v>1345</v>
      </c>
      <c r="M75" s="433" t="s">
        <v>2</v>
      </c>
      <c r="N75" s="530">
        <v>0</v>
      </c>
      <c r="O75" s="530">
        <v>0</v>
      </c>
      <c r="P75" s="530">
        <v>0</v>
      </c>
      <c r="Q75" s="530">
        <v>0</v>
      </c>
      <c r="R75" s="530">
        <v>0</v>
      </c>
      <c r="S75" s="530">
        <v>0</v>
      </c>
      <c r="T75" s="530">
        <v>0</v>
      </c>
      <c r="U75" s="530">
        <v>0</v>
      </c>
      <c r="V75" s="530">
        <v>2</v>
      </c>
      <c r="W75" s="530">
        <v>0</v>
      </c>
      <c r="X75" s="530">
        <v>0</v>
      </c>
      <c r="Y75" s="530">
        <v>0</v>
      </c>
      <c r="Z75" s="530">
        <v>0</v>
      </c>
      <c r="AA75" s="530">
        <v>0</v>
      </c>
      <c r="AB75" s="530">
        <v>0</v>
      </c>
      <c r="AC75" s="530">
        <v>0</v>
      </c>
      <c r="AD75" s="530">
        <v>0</v>
      </c>
      <c r="AE75" s="530">
        <v>0</v>
      </c>
      <c r="AF75" s="530">
        <v>0</v>
      </c>
      <c r="AG75" s="530">
        <v>0</v>
      </c>
      <c r="AH75" s="530">
        <v>0</v>
      </c>
      <c r="AI75" s="530">
        <v>0</v>
      </c>
      <c r="AJ75" s="530">
        <v>0</v>
      </c>
      <c r="AK75" s="530">
        <v>0</v>
      </c>
      <c r="AL75" s="530">
        <v>0</v>
      </c>
      <c r="AM75" s="530">
        <v>0</v>
      </c>
      <c r="AN75" s="444">
        <v>2</v>
      </c>
      <c r="AO75" s="440">
        <v>2</v>
      </c>
      <c r="AP75" s="725" t="s">
        <v>263</v>
      </c>
      <c r="AQ75" s="595">
        <f t="shared" si="16"/>
        <v>0.29166666666666669</v>
      </c>
      <c r="AR75" s="595">
        <f t="shared" si="17"/>
        <v>0.57291666666666663</v>
      </c>
      <c r="AS75" s="596">
        <f t="shared" si="18"/>
        <v>1.4062499999999998</v>
      </c>
      <c r="AT75" s="457"/>
      <c r="AU75" s="349" t="s">
        <v>50</v>
      </c>
      <c r="AV75" s="424">
        <f>SUM(G73:G79)</f>
        <v>21</v>
      </c>
      <c r="AW75" s="351">
        <f>SUM(AS73:AS79)</f>
        <v>5.427083333333333</v>
      </c>
      <c r="AX75" s="424">
        <f>SUM(H73:H79)</f>
        <v>13</v>
      </c>
      <c r="AY75" s="424">
        <f>SUM(I73:I79)</f>
        <v>7</v>
      </c>
      <c r="AZ75" s="439"/>
      <c r="BA75" s="694" t="str">
        <f>AU76</f>
        <v>Shore</v>
      </c>
      <c r="BB75" s="696">
        <f>AW76*24</f>
        <v>4.7500000000000018</v>
      </c>
      <c r="BC75" s="439"/>
      <c r="BD75" s="437"/>
      <c r="BE75" s="438"/>
      <c r="BF75" s="439"/>
      <c r="BG75" s="437"/>
      <c r="BH75" s="438"/>
      <c r="BI75" s="439"/>
      <c r="BJ75" s="437"/>
      <c r="BK75" s="438"/>
      <c r="BL75" s="439"/>
      <c r="BM75" s="437"/>
      <c r="BN75" s="438"/>
      <c r="BO75" s="439"/>
      <c r="BP75" s="437"/>
      <c r="BQ75" s="438"/>
      <c r="BR75" s="439"/>
      <c r="BS75" s="437"/>
      <c r="BT75" s="438"/>
      <c r="BU75" s="439"/>
      <c r="BV75" s="439"/>
      <c r="BW75" s="438"/>
      <c r="BX75" s="439"/>
      <c r="BY75" s="437"/>
      <c r="BZ75" s="438"/>
      <c r="CA75" s="439"/>
      <c r="CB75" s="437"/>
      <c r="CC75" s="438"/>
      <c r="CD75" s="439"/>
    </row>
    <row r="76" spans="1:95" s="435" customFormat="1" ht="12.95" customHeight="1" x14ac:dyDescent="0.2">
      <c r="A76" s="444">
        <v>1</v>
      </c>
      <c r="B76" s="443">
        <v>3</v>
      </c>
      <c r="C76" s="434">
        <v>44354</v>
      </c>
      <c r="D76" s="433" t="s">
        <v>83</v>
      </c>
      <c r="E76" s="436"/>
      <c r="F76" s="433" t="s">
        <v>79</v>
      </c>
      <c r="G76" s="13">
        <v>3</v>
      </c>
      <c r="H76" s="13">
        <v>1</v>
      </c>
      <c r="I76" s="13">
        <v>1</v>
      </c>
      <c r="J76" s="433">
        <v>100</v>
      </c>
      <c r="K76" s="691">
        <v>930</v>
      </c>
      <c r="L76" s="691">
        <v>1630</v>
      </c>
      <c r="M76" s="433" t="s">
        <v>2</v>
      </c>
      <c r="N76" s="530">
        <v>0</v>
      </c>
      <c r="O76" s="530">
        <v>0</v>
      </c>
      <c r="P76" s="530">
        <v>0</v>
      </c>
      <c r="Q76" s="530">
        <v>0</v>
      </c>
      <c r="R76" s="530">
        <v>0</v>
      </c>
      <c r="S76" s="530">
        <v>0</v>
      </c>
      <c r="T76" s="530">
        <v>0</v>
      </c>
      <c r="U76" s="530">
        <v>0</v>
      </c>
      <c r="V76" s="530">
        <v>0</v>
      </c>
      <c r="W76" s="530">
        <v>0</v>
      </c>
      <c r="X76" s="530">
        <v>0</v>
      </c>
      <c r="Y76" s="530">
        <v>0</v>
      </c>
      <c r="Z76" s="530">
        <v>0</v>
      </c>
      <c r="AA76" s="530">
        <v>0</v>
      </c>
      <c r="AB76" s="530">
        <v>0</v>
      </c>
      <c r="AC76" s="530">
        <v>0</v>
      </c>
      <c r="AD76" s="530">
        <v>0</v>
      </c>
      <c r="AE76" s="530">
        <v>0</v>
      </c>
      <c r="AF76" s="530">
        <v>0</v>
      </c>
      <c r="AG76" s="530">
        <v>0</v>
      </c>
      <c r="AH76" s="530">
        <v>0</v>
      </c>
      <c r="AI76" s="530">
        <v>0</v>
      </c>
      <c r="AJ76" s="530">
        <v>0</v>
      </c>
      <c r="AK76" s="530">
        <v>0</v>
      </c>
      <c r="AL76" s="530">
        <v>0</v>
      </c>
      <c r="AM76" s="530">
        <v>0</v>
      </c>
      <c r="AN76" s="444">
        <v>2</v>
      </c>
      <c r="AO76" s="440"/>
      <c r="AP76" s="725"/>
      <c r="AQ76" s="595">
        <f t="shared" si="16"/>
        <v>0.39583333333333331</v>
      </c>
      <c r="AR76" s="595">
        <f t="shared" si="17"/>
        <v>0.6875</v>
      </c>
      <c r="AS76" s="596">
        <f t="shared" si="18"/>
        <v>0.875</v>
      </c>
      <c r="AT76" s="457"/>
      <c r="AU76" s="353" t="s">
        <v>49</v>
      </c>
      <c r="AV76" s="422">
        <f>SUM(G80)</f>
        <v>1</v>
      </c>
      <c r="AW76" s="355">
        <f>SUM(AS80)</f>
        <v>0.19791666666666674</v>
      </c>
      <c r="AX76" s="422">
        <f>SUM(H80)</f>
        <v>1</v>
      </c>
      <c r="AY76" s="422">
        <f>SUM(I80)</f>
        <v>0</v>
      </c>
      <c r="AZ76" s="439"/>
      <c r="BA76" s="439"/>
      <c r="BB76" s="438"/>
      <c r="BC76" s="439"/>
      <c r="BD76" s="437"/>
      <c r="BE76" s="438"/>
      <c r="BF76" s="439"/>
      <c r="BG76" s="437"/>
      <c r="BH76" s="438"/>
      <c r="BI76" s="439"/>
      <c r="BJ76" s="437"/>
      <c r="BK76" s="438"/>
      <c r="BL76" s="439"/>
      <c r="BM76" s="437"/>
      <c r="BN76" s="438"/>
      <c r="BO76" s="439"/>
      <c r="BP76" s="437"/>
      <c r="BQ76" s="438"/>
      <c r="BR76" s="439"/>
      <c r="BS76" s="437"/>
      <c r="BT76" s="438"/>
      <c r="BU76" s="439"/>
      <c r="BV76" s="439"/>
      <c r="BW76" s="438"/>
      <c r="BX76" s="439"/>
      <c r="BY76" s="437"/>
      <c r="BZ76" s="438"/>
      <c r="CA76" s="439"/>
      <c r="CB76" s="437"/>
      <c r="CC76" s="438"/>
      <c r="CD76" s="439"/>
    </row>
    <row r="77" spans="1:95" s="435" customFormat="1" ht="12.95" customHeight="1" x14ac:dyDescent="0.2">
      <c r="A77" s="444">
        <v>1</v>
      </c>
      <c r="B77" s="443">
        <v>4</v>
      </c>
      <c r="C77" s="434">
        <v>44354</v>
      </c>
      <c r="D77" s="433" t="s">
        <v>77</v>
      </c>
      <c r="E77" s="436" t="s">
        <v>208</v>
      </c>
      <c r="F77" s="433" t="s">
        <v>79</v>
      </c>
      <c r="G77" s="13">
        <v>1</v>
      </c>
      <c r="H77" s="13">
        <v>1</v>
      </c>
      <c r="I77" s="13">
        <v>1</v>
      </c>
      <c r="J77" s="433">
        <v>100</v>
      </c>
      <c r="K77" s="691">
        <v>1330</v>
      </c>
      <c r="L77" s="691">
        <v>1630</v>
      </c>
      <c r="M77" s="433" t="s">
        <v>2</v>
      </c>
      <c r="N77" s="530">
        <v>0</v>
      </c>
      <c r="O77" s="530">
        <v>0</v>
      </c>
      <c r="P77" s="530">
        <v>0</v>
      </c>
      <c r="Q77" s="530">
        <v>0</v>
      </c>
      <c r="R77" s="530">
        <v>0</v>
      </c>
      <c r="S77" s="530">
        <v>0</v>
      </c>
      <c r="T77" s="530">
        <v>0</v>
      </c>
      <c r="U77" s="530">
        <v>0</v>
      </c>
      <c r="V77" s="530">
        <v>0</v>
      </c>
      <c r="W77" s="530">
        <v>0</v>
      </c>
      <c r="X77" s="530">
        <v>0</v>
      </c>
      <c r="Y77" s="530">
        <v>0</v>
      </c>
      <c r="Z77" s="530">
        <v>0</v>
      </c>
      <c r="AA77" s="530">
        <v>0</v>
      </c>
      <c r="AB77" s="530">
        <v>0</v>
      </c>
      <c r="AC77" s="530">
        <v>0</v>
      </c>
      <c r="AD77" s="530">
        <v>0</v>
      </c>
      <c r="AE77" s="530">
        <v>0</v>
      </c>
      <c r="AF77" s="530">
        <v>0</v>
      </c>
      <c r="AG77" s="530">
        <v>0</v>
      </c>
      <c r="AH77" s="530">
        <v>0</v>
      </c>
      <c r="AI77" s="530">
        <v>0</v>
      </c>
      <c r="AJ77" s="530">
        <v>0</v>
      </c>
      <c r="AK77" s="530">
        <v>0</v>
      </c>
      <c r="AL77" s="530">
        <v>0</v>
      </c>
      <c r="AM77" s="530">
        <v>0</v>
      </c>
      <c r="AN77" s="444">
        <v>2</v>
      </c>
      <c r="AO77" s="440"/>
      <c r="AP77" s="725"/>
      <c r="AQ77" s="595">
        <f t="shared" si="16"/>
        <v>0.5625</v>
      </c>
      <c r="AR77" s="595">
        <f t="shared" si="17"/>
        <v>0.6875</v>
      </c>
      <c r="AS77" s="596">
        <f t="shared" si="18"/>
        <v>0.125</v>
      </c>
      <c r="AT77" s="457"/>
      <c r="AU77" s="357" t="s">
        <v>199</v>
      </c>
      <c r="AV77" s="664">
        <f>SUM(AV75:AV76)</f>
        <v>22</v>
      </c>
      <c r="AW77" s="359">
        <f>SUM(AW75:AW76)</f>
        <v>5.625</v>
      </c>
      <c r="AX77" s="358">
        <f>SUM(AX75:AX76)</f>
        <v>14</v>
      </c>
      <c r="AY77" s="360">
        <f>SUM(AY75:AY76)</f>
        <v>7</v>
      </c>
      <c r="AZ77" s="439"/>
      <c r="BA77" s="439"/>
      <c r="BB77" s="438"/>
      <c r="BC77" s="439"/>
      <c r="BD77" s="437"/>
      <c r="BE77" s="438"/>
      <c r="BF77" s="439"/>
      <c r="BG77" s="437"/>
      <c r="BH77" s="438"/>
      <c r="BI77" s="439"/>
      <c r="BJ77" s="437"/>
      <c r="BK77" s="438"/>
      <c r="BL77" s="439"/>
      <c r="BM77" s="437"/>
      <c r="BN77" s="438"/>
      <c r="BO77" s="439"/>
      <c r="BP77" s="437"/>
      <c r="BQ77" s="438"/>
      <c r="BR77" s="439"/>
      <c r="BS77" s="437"/>
      <c r="BT77" s="438"/>
      <c r="BU77" s="439"/>
      <c r="BV77" s="439"/>
      <c r="BW77" s="438"/>
      <c r="BX77" s="439"/>
      <c r="BY77" s="437"/>
      <c r="BZ77" s="438"/>
      <c r="CA77" s="439"/>
      <c r="CB77" s="437"/>
      <c r="CC77" s="438"/>
      <c r="CD77" s="439"/>
    </row>
    <row r="78" spans="1:95" s="435" customFormat="1" ht="12.95" customHeight="1" x14ac:dyDescent="0.2">
      <c r="A78" s="444">
        <v>1</v>
      </c>
      <c r="B78" s="443">
        <v>5</v>
      </c>
      <c r="C78" s="434">
        <v>44354</v>
      </c>
      <c r="D78" s="433" t="s">
        <v>77</v>
      </c>
      <c r="E78" s="436" t="s">
        <v>208</v>
      </c>
      <c r="F78" s="433" t="s">
        <v>79</v>
      </c>
      <c r="G78" s="13">
        <v>3</v>
      </c>
      <c r="H78" s="13">
        <v>2</v>
      </c>
      <c r="I78" s="13">
        <v>1</v>
      </c>
      <c r="J78" s="433">
        <v>100</v>
      </c>
      <c r="K78" s="691">
        <v>1200</v>
      </c>
      <c r="L78" s="691">
        <v>1700</v>
      </c>
      <c r="M78" s="433" t="s">
        <v>2</v>
      </c>
      <c r="N78" s="530">
        <v>0</v>
      </c>
      <c r="O78" s="530">
        <v>0</v>
      </c>
      <c r="P78" s="530">
        <v>0</v>
      </c>
      <c r="Q78" s="530">
        <v>0</v>
      </c>
      <c r="R78" s="530">
        <v>0</v>
      </c>
      <c r="S78" s="530">
        <v>0</v>
      </c>
      <c r="T78" s="530">
        <v>0</v>
      </c>
      <c r="U78" s="530">
        <v>0</v>
      </c>
      <c r="V78" s="530">
        <v>0</v>
      </c>
      <c r="W78" s="530">
        <v>0</v>
      </c>
      <c r="X78" s="530">
        <v>0</v>
      </c>
      <c r="Y78" s="530">
        <v>0</v>
      </c>
      <c r="Z78" s="530">
        <v>0</v>
      </c>
      <c r="AA78" s="530">
        <v>0</v>
      </c>
      <c r="AB78" s="530">
        <v>0</v>
      </c>
      <c r="AC78" s="530">
        <v>0</v>
      </c>
      <c r="AD78" s="530">
        <v>0</v>
      </c>
      <c r="AE78" s="530">
        <v>0</v>
      </c>
      <c r="AF78" s="530">
        <v>0</v>
      </c>
      <c r="AG78" s="530">
        <v>0</v>
      </c>
      <c r="AH78" s="530">
        <v>0</v>
      </c>
      <c r="AI78" s="530">
        <v>0</v>
      </c>
      <c r="AJ78" s="530">
        <v>0</v>
      </c>
      <c r="AK78" s="530">
        <v>0</v>
      </c>
      <c r="AL78" s="530">
        <v>0</v>
      </c>
      <c r="AM78" s="530">
        <v>0</v>
      </c>
      <c r="AN78" s="444">
        <v>2</v>
      </c>
      <c r="AO78" s="440"/>
      <c r="AP78" s="725"/>
      <c r="AQ78" s="595">
        <f t="shared" si="16"/>
        <v>0.5</v>
      </c>
      <c r="AR78" s="595">
        <f t="shared" si="17"/>
        <v>0.70833333333333337</v>
      </c>
      <c r="AS78" s="596">
        <f t="shared" si="18"/>
        <v>0.62500000000000011</v>
      </c>
      <c r="AT78" s="457"/>
      <c r="AU78" s="439"/>
      <c r="AV78" s="438"/>
      <c r="AW78" s="439"/>
      <c r="AX78" s="439"/>
      <c r="AY78" s="438"/>
      <c r="AZ78" s="450"/>
      <c r="BA78" s="450"/>
      <c r="BB78" s="449"/>
      <c r="BC78" s="439"/>
      <c r="BD78" s="437"/>
      <c r="BE78" s="438"/>
      <c r="BF78" s="439"/>
      <c r="BG78" s="437"/>
      <c r="BH78" s="438"/>
      <c r="BI78" s="439"/>
      <c r="BJ78" s="437"/>
      <c r="BK78" s="438"/>
      <c r="BL78" s="439"/>
      <c r="BM78" s="437"/>
      <c r="BN78" s="438"/>
      <c r="BO78" s="439"/>
      <c r="BP78" s="437"/>
      <c r="BQ78" s="438"/>
      <c r="BR78" s="439"/>
      <c r="BS78" s="437"/>
      <c r="BT78" s="438"/>
      <c r="BU78" s="439"/>
      <c r="BV78" s="439"/>
      <c r="BW78" s="438"/>
      <c r="BX78" s="439"/>
      <c r="BY78" s="437"/>
      <c r="BZ78" s="438"/>
      <c r="CA78" s="439"/>
      <c r="CB78" s="437"/>
      <c r="CC78" s="438"/>
      <c r="CD78" s="439"/>
    </row>
    <row r="79" spans="1:95" s="435" customFormat="1" ht="12.95" customHeight="1" x14ac:dyDescent="0.2">
      <c r="A79" s="444">
        <v>1</v>
      </c>
      <c r="B79" s="443">
        <v>7</v>
      </c>
      <c r="C79" s="434">
        <v>44354</v>
      </c>
      <c r="D79" s="433" t="s">
        <v>77</v>
      </c>
      <c r="E79" s="436" t="s">
        <v>208</v>
      </c>
      <c r="F79" s="433" t="s">
        <v>79</v>
      </c>
      <c r="G79" s="13">
        <v>2</v>
      </c>
      <c r="H79" s="13">
        <v>1</v>
      </c>
      <c r="I79" s="13">
        <v>1</v>
      </c>
      <c r="J79" s="433">
        <v>100</v>
      </c>
      <c r="K79" s="691">
        <v>1630</v>
      </c>
      <c r="L79" s="691">
        <v>1830</v>
      </c>
      <c r="M79" s="433" t="s">
        <v>2</v>
      </c>
      <c r="N79" s="530">
        <v>0</v>
      </c>
      <c r="O79" s="530">
        <v>0</v>
      </c>
      <c r="P79" s="530">
        <v>0</v>
      </c>
      <c r="Q79" s="530">
        <v>0</v>
      </c>
      <c r="R79" s="530">
        <v>0</v>
      </c>
      <c r="S79" s="530">
        <v>0</v>
      </c>
      <c r="T79" s="530">
        <v>0</v>
      </c>
      <c r="U79" s="530">
        <v>0</v>
      </c>
      <c r="V79" s="530">
        <v>0</v>
      </c>
      <c r="W79" s="530">
        <v>0</v>
      </c>
      <c r="X79" s="530">
        <v>0</v>
      </c>
      <c r="Y79" s="530">
        <v>0</v>
      </c>
      <c r="Z79" s="530">
        <v>0</v>
      </c>
      <c r="AA79" s="530">
        <v>0</v>
      </c>
      <c r="AB79" s="530">
        <v>0</v>
      </c>
      <c r="AC79" s="530">
        <v>0</v>
      </c>
      <c r="AD79" s="530">
        <v>0</v>
      </c>
      <c r="AE79" s="530">
        <v>0</v>
      </c>
      <c r="AF79" s="530">
        <v>0</v>
      </c>
      <c r="AG79" s="530">
        <v>0</v>
      </c>
      <c r="AH79" s="530">
        <v>0</v>
      </c>
      <c r="AI79" s="530">
        <v>0</v>
      </c>
      <c r="AJ79" s="530">
        <v>0</v>
      </c>
      <c r="AK79" s="530">
        <v>0</v>
      </c>
      <c r="AL79" s="530">
        <v>0</v>
      </c>
      <c r="AM79" s="530">
        <v>0</v>
      </c>
      <c r="AN79" s="444">
        <v>2</v>
      </c>
      <c r="AO79" s="440"/>
      <c r="AP79" s="725"/>
      <c r="AQ79" s="595">
        <f t="shared" si="16"/>
        <v>0.6875</v>
      </c>
      <c r="AR79" s="595">
        <f t="shared" si="17"/>
        <v>0.77083333333333337</v>
      </c>
      <c r="AS79" s="596">
        <f t="shared" si="18"/>
        <v>0.16666666666666674</v>
      </c>
      <c r="AT79" s="457"/>
      <c r="AU79" s="439"/>
      <c r="AV79" s="438"/>
      <c r="AW79" s="439"/>
      <c r="AX79" s="439"/>
      <c r="AY79" s="438"/>
      <c r="AZ79" s="450"/>
      <c r="BA79" s="450"/>
      <c r="BB79" s="449"/>
      <c r="BC79" s="439"/>
      <c r="BD79" s="437"/>
      <c r="BE79" s="438"/>
      <c r="BF79" s="439"/>
      <c r="BG79" s="437"/>
      <c r="BH79" s="438"/>
      <c r="BI79" s="439"/>
      <c r="BJ79" s="437"/>
      <c r="BK79" s="438"/>
      <c r="BL79" s="439"/>
      <c r="BM79" s="437"/>
      <c r="BN79" s="438"/>
      <c r="BO79" s="439"/>
      <c r="BP79" s="437"/>
      <c r="BQ79" s="438"/>
      <c r="BR79" s="439"/>
      <c r="BS79" s="437"/>
      <c r="BT79" s="438"/>
      <c r="BU79" s="439"/>
      <c r="BV79" s="439"/>
      <c r="BW79" s="438"/>
      <c r="BX79" s="439"/>
      <c r="BY79" s="437"/>
      <c r="BZ79" s="438"/>
      <c r="CA79" s="439"/>
      <c r="CB79" s="437"/>
      <c r="CC79" s="438"/>
      <c r="CD79" s="439"/>
    </row>
    <row r="80" spans="1:95" s="435" customFormat="1" ht="11.25" hidden="1" x14ac:dyDescent="0.2">
      <c r="A80" s="444">
        <v>1</v>
      </c>
      <c r="B80" s="443">
        <v>6</v>
      </c>
      <c r="C80" s="434">
        <v>44354</v>
      </c>
      <c r="D80" s="433" t="s">
        <v>82</v>
      </c>
      <c r="E80" s="433" t="s">
        <v>78</v>
      </c>
      <c r="F80" s="433" t="s">
        <v>84</v>
      </c>
      <c r="G80" s="13">
        <v>1</v>
      </c>
      <c r="H80" s="13">
        <v>1</v>
      </c>
      <c r="I80" s="13">
        <v>0</v>
      </c>
      <c r="J80" s="433">
        <v>100</v>
      </c>
      <c r="K80" s="691">
        <v>1300</v>
      </c>
      <c r="L80" s="691">
        <v>1745</v>
      </c>
      <c r="M80" s="433" t="s">
        <v>2</v>
      </c>
      <c r="N80" s="530">
        <v>0</v>
      </c>
      <c r="O80" s="530">
        <v>0</v>
      </c>
      <c r="P80" s="530">
        <v>0</v>
      </c>
      <c r="Q80" s="530">
        <v>0</v>
      </c>
      <c r="R80" s="530">
        <v>0</v>
      </c>
      <c r="S80" s="530">
        <v>0</v>
      </c>
      <c r="T80" s="530">
        <v>0</v>
      </c>
      <c r="U80" s="530">
        <v>0</v>
      </c>
      <c r="V80" s="530">
        <v>0</v>
      </c>
      <c r="W80" s="530">
        <v>0</v>
      </c>
      <c r="X80" s="530">
        <v>0</v>
      </c>
      <c r="Y80" s="530">
        <v>0</v>
      </c>
      <c r="Z80" s="530">
        <v>0</v>
      </c>
      <c r="AA80" s="530">
        <v>0</v>
      </c>
      <c r="AB80" s="530">
        <v>0</v>
      </c>
      <c r="AC80" s="530">
        <v>0</v>
      </c>
      <c r="AD80" s="530">
        <v>0</v>
      </c>
      <c r="AE80" s="530">
        <v>0</v>
      </c>
      <c r="AF80" s="530">
        <v>0</v>
      </c>
      <c r="AG80" s="530">
        <v>0</v>
      </c>
      <c r="AH80" s="530">
        <v>0</v>
      </c>
      <c r="AI80" s="530">
        <v>0</v>
      </c>
      <c r="AJ80" s="530">
        <v>0</v>
      </c>
      <c r="AK80" s="530">
        <v>0</v>
      </c>
      <c r="AL80" s="530">
        <v>0</v>
      </c>
      <c r="AM80" s="530">
        <v>0</v>
      </c>
      <c r="AN80" s="444">
        <v>2</v>
      </c>
      <c r="AO80" s="440"/>
      <c r="AP80" s="725"/>
      <c r="AQ80" s="595">
        <f t="shared" ref="AQ80:AQ89" si="19">TIME(INT(K80/100),K80-INT(K80/100)*100,0)</f>
        <v>0.54166666666666663</v>
      </c>
      <c r="AR80" s="595">
        <f t="shared" ref="AR80:AR89" si="20">TIME(INT(L80/100),L80-INT(L80/100)*100,0)</f>
        <v>0.73958333333333337</v>
      </c>
      <c r="AS80" s="596">
        <f t="shared" ref="AS80:AS89" si="21">(AR80-AQ80)*G80</f>
        <v>0.19791666666666674</v>
      </c>
      <c r="AT80" s="457"/>
      <c r="AU80" s="439"/>
      <c r="AV80" s="438"/>
      <c r="AW80" s="439"/>
      <c r="AX80" s="439"/>
      <c r="AY80" s="438"/>
      <c r="AZ80" s="439"/>
      <c r="BA80" s="439"/>
      <c r="BB80" s="438"/>
      <c r="BC80" s="439"/>
      <c r="BD80" s="437"/>
      <c r="BE80" s="438"/>
      <c r="BF80" s="439"/>
      <c r="BG80" s="437"/>
      <c r="BH80" s="438"/>
      <c r="BI80" s="439"/>
      <c r="BJ80" s="437"/>
      <c r="BK80" s="438"/>
      <c r="BL80" s="439"/>
      <c r="BM80" s="437"/>
      <c r="BN80" s="438"/>
      <c r="BO80" s="439"/>
      <c r="BP80" s="437"/>
      <c r="BQ80" s="438"/>
      <c r="BR80" s="439"/>
      <c r="BS80" s="437"/>
      <c r="BT80" s="438"/>
      <c r="BU80" s="439"/>
      <c r="BV80" s="439"/>
      <c r="BW80" s="438"/>
      <c r="BX80" s="439"/>
      <c r="BY80" s="437"/>
      <c r="BZ80" s="438"/>
      <c r="CA80" s="439"/>
      <c r="CB80" s="437"/>
      <c r="CC80" s="438"/>
      <c r="CD80" s="439"/>
    </row>
    <row r="81" spans="1:82" s="743" customFormat="1" ht="11.25" x14ac:dyDescent="0.2">
      <c r="A81" s="749">
        <v>1</v>
      </c>
      <c r="B81" s="748">
        <v>1</v>
      </c>
      <c r="C81" s="751">
        <v>44355</v>
      </c>
      <c r="D81" s="715" t="s">
        <v>71</v>
      </c>
      <c r="E81" s="715" t="s">
        <v>78</v>
      </c>
      <c r="F81" s="715" t="s">
        <v>79</v>
      </c>
      <c r="G81" s="535">
        <v>2</v>
      </c>
      <c r="H81" s="535">
        <v>1</v>
      </c>
      <c r="I81" s="535">
        <v>1</v>
      </c>
      <c r="J81" s="715">
        <v>100</v>
      </c>
      <c r="K81" s="716">
        <v>530</v>
      </c>
      <c r="L81" s="716">
        <v>1115</v>
      </c>
      <c r="M81" s="715" t="s">
        <v>2</v>
      </c>
      <c r="N81" s="670">
        <v>0</v>
      </c>
      <c r="O81" s="670">
        <v>0</v>
      </c>
      <c r="P81" s="670">
        <v>0</v>
      </c>
      <c r="Q81" s="670">
        <v>0</v>
      </c>
      <c r="R81" s="670">
        <v>0</v>
      </c>
      <c r="S81" s="670">
        <v>0</v>
      </c>
      <c r="T81" s="670">
        <v>0</v>
      </c>
      <c r="U81" s="670">
        <v>0</v>
      </c>
      <c r="V81" s="670">
        <v>1</v>
      </c>
      <c r="W81" s="670">
        <v>0</v>
      </c>
      <c r="X81" s="670">
        <v>0</v>
      </c>
      <c r="Y81" s="670">
        <v>0</v>
      </c>
      <c r="Z81" s="670">
        <v>0</v>
      </c>
      <c r="AA81" s="670">
        <v>0</v>
      </c>
      <c r="AB81" s="670">
        <v>0</v>
      </c>
      <c r="AC81" s="670">
        <v>0</v>
      </c>
      <c r="AD81" s="670">
        <v>0</v>
      </c>
      <c r="AE81" s="670">
        <v>0</v>
      </c>
      <c r="AF81" s="670">
        <v>0</v>
      </c>
      <c r="AG81" s="670">
        <v>0</v>
      </c>
      <c r="AH81" s="670">
        <v>0</v>
      </c>
      <c r="AI81" s="670">
        <v>0</v>
      </c>
      <c r="AJ81" s="670">
        <v>0</v>
      </c>
      <c r="AK81" s="670">
        <v>0</v>
      </c>
      <c r="AL81" s="670">
        <v>0</v>
      </c>
      <c r="AM81" s="670">
        <v>0</v>
      </c>
      <c r="AN81" s="749">
        <v>2</v>
      </c>
      <c r="AO81" s="757">
        <v>1</v>
      </c>
      <c r="AP81" s="758" t="s">
        <v>265</v>
      </c>
      <c r="AQ81" s="603">
        <f t="shared" si="19"/>
        <v>0.22916666666666666</v>
      </c>
      <c r="AR81" s="603">
        <f t="shared" si="20"/>
        <v>0.46875</v>
      </c>
      <c r="AS81" s="604">
        <f t="shared" si="21"/>
        <v>0.47916666666666669</v>
      </c>
      <c r="AT81" s="759"/>
      <c r="AU81" s="885"/>
      <c r="AV81" s="886"/>
      <c r="AW81" s="885"/>
      <c r="AX81" s="885"/>
      <c r="AY81" s="886"/>
      <c r="AZ81" s="746"/>
      <c r="BA81" s="746"/>
      <c r="BB81" s="747"/>
      <c r="BC81" s="746"/>
      <c r="BD81" s="761"/>
      <c r="BE81" s="747"/>
      <c r="BF81" s="746"/>
      <c r="BG81" s="761"/>
      <c r="BH81" s="747"/>
      <c r="BI81" s="746"/>
      <c r="BJ81" s="761"/>
      <c r="BK81" s="747"/>
      <c r="BL81" s="746"/>
      <c r="BM81" s="761"/>
      <c r="BN81" s="747"/>
      <c r="BO81" s="746"/>
      <c r="BP81" s="761"/>
      <c r="BQ81" s="747"/>
      <c r="BR81" s="746"/>
      <c r="BS81" s="761"/>
      <c r="BT81" s="747"/>
      <c r="BU81" s="746"/>
      <c r="BV81" s="746"/>
      <c r="BW81" s="747"/>
      <c r="BX81" s="746"/>
      <c r="BY81" s="761"/>
      <c r="BZ81" s="747"/>
      <c r="CA81" s="746"/>
      <c r="CB81" s="761"/>
      <c r="CC81" s="747"/>
      <c r="CD81" s="746"/>
    </row>
    <row r="82" spans="1:82" s="891" customFormat="1" ht="11.25" x14ac:dyDescent="0.2">
      <c r="A82" s="749">
        <v>1</v>
      </c>
      <c r="B82" s="748">
        <v>2</v>
      </c>
      <c r="C82" s="751">
        <v>44355</v>
      </c>
      <c r="D82" s="715" t="s">
        <v>83</v>
      </c>
      <c r="E82" s="715"/>
      <c r="F82" s="715" t="s">
        <v>79</v>
      </c>
      <c r="G82" s="535">
        <v>2</v>
      </c>
      <c r="H82" s="535">
        <v>1</v>
      </c>
      <c r="I82" s="535">
        <v>1</v>
      </c>
      <c r="J82" s="715">
        <v>100</v>
      </c>
      <c r="K82" s="716">
        <v>600</v>
      </c>
      <c r="L82" s="716">
        <v>1130</v>
      </c>
      <c r="M82" s="715" t="s">
        <v>2</v>
      </c>
      <c r="N82" s="670">
        <v>0</v>
      </c>
      <c r="O82" s="670">
        <v>0</v>
      </c>
      <c r="P82" s="670">
        <v>0</v>
      </c>
      <c r="Q82" s="670">
        <v>0</v>
      </c>
      <c r="R82" s="670">
        <v>0</v>
      </c>
      <c r="S82" s="670">
        <v>0</v>
      </c>
      <c r="T82" s="670">
        <v>0</v>
      </c>
      <c r="U82" s="670">
        <v>0</v>
      </c>
      <c r="V82" s="670">
        <v>1</v>
      </c>
      <c r="W82" s="670">
        <v>0</v>
      </c>
      <c r="X82" s="670">
        <v>0</v>
      </c>
      <c r="Y82" s="670">
        <v>0</v>
      </c>
      <c r="Z82" s="670">
        <v>0</v>
      </c>
      <c r="AA82" s="670">
        <v>1</v>
      </c>
      <c r="AB82" s="670">
        <v>0</v>
      </c>
      <c r="AC82" s="670">
        <v>0</v>
      </c>
      <c r="AD82" s="670">
        <v>0</v>
      </c>
      <c r="AE82" s="670">
        <v>0</v>
      </c>
      <c r="AF82" s="670">
        <v>0</v>
      </c>
      <c r="AG82" s="670">
        <v>0</v>
      </c>
      <c r="AH82" s="670">
        <v>0</v>
      </c>
      <c r="AI82" s="670">
        <v>0</v>
      </c>
      <c r="AJ82" s="670">
        <v>0</v>
      </c>
      <c r="AK82" s="670">
        <v>0</v>
      </c>
      <c r="AL82" s="670">
        <v>0</v>
      </c>
      <c r="AM82" s="670">
        <v>0</v>
      </c>
      <c r="AN82" s="749">
        <v>2</v>
      </c>
      <c r="AO82" s="757">
        <v>2</v>
      </c>
      <c r="AP82" s="758" t="s">
        <v>266</v>
      </c>
      <c r="AQ82" s="603">
        <f t="shared" si="19"/>
        <v>0.25</v>
      </c>
      <c r="AR82" s="603">
        <f t="shared" si="20"/>
        <v>0.47916666666666669</v>
      </c>
      <c r="AS82" s="604">
        <f t="shared" si="21"/>
        <v>0.45833333333333337</v>
      </c>
      <c r="AT82" s="887"/>
      <c r="AU82" s="885"/>
      <c r="AV82" s="886"/>
      <c r="AW82" s="885"/>
      <c r="AX82" s="885"/>
      <c r="AY82" s="886"/>
      <c r="AZ82" s="746"/>
      <c r="BA82" s="746"/>
      <c r="BB82" s="747"/>
      <c r="BC82" s="888"/>
      <c r="BD82" s="889"/>
      <c r="BE82" s="890"/>
      <c r="BF82" s="888"/>
      <c r="BG82" s="889"/>
      <c r="BH82" s="890"/>
      <c r="BI82" s="888"/>
      <c r="BJ82" s="889"/>
      <c r="BK82" s="890"/>
      <c r="BL82" s="888"/>
      <c r="BM82" s="889"/>
      <c r="BN82" s="890"/>
      <c r="BO82" s="888"/>
      <c r="BP82" s="889"/>
      <c r="BQ82" s="890"/>
      <c r="BR82" s="888"/>
      <c r="BS82" s="889"/>
      <c r="BT82" s="890"/>
      <c r="BU82" s="888"/>
      <c r="BV82" s="888"/>
      <c r="BW82" s="890"/>
      <c r="BX82" s="888"/>
      <c r="BY82" s="889"/>
      <c r="BZ82" s="890"/>
      <c r="CA82" s="888"/>
      <c r="CB82" s="889"/>
      <c r="CC82" s="890"/>
      <c r="CD82" s="888"/>
    </row>
    <row r="83" spans="1:82" s="891" customFormat="1" ht="11.25" x14ac:dyDescent="0.2">
      <c r="A83" s="749">
        <v>1</v>
      </c>
      <c r="B83" s="748">
        <v>3</v>
      </c>
      <c r="C83" s="751">
        <v>44355</v>
      </c>
      <c r="D83" s="715" t="s">
        <v>83</v>
      </c>
      <c r="E83" s="715"/>
      <c r="F83" s="715" t="s">
        <v>79</v>
      </c>
      <c r="G83" s="535">
        <v>2</v>
      </c>
      <c r="H83" s="535">
        <v>1</v>
      </c>
      <c r="I83" s="535">
        <v>1</v>
      </c>
      <c r="J83" s="715">
        <v>100</v>
      </c>
      <c r="K83" s="716">
        <v>500</v>
      </c>
      <c r="L83" s="716">
        <v>1145</v>
      </c>
      <c r="M83" s="715" t="s">
        <v>2</v>
      </c>
      <c r="N83" s="670">
        <v>0</v>
      </c>
      <c r="O83" s="670">
        <v>0</v>
      </c>
      <c r="P83" s="670">
        <v>0</v>
      </c>
      <c r="Q83" s="670">
        <v>0</v>
      </c>
      <c r="R83" s="670">
        <v>0</v>
      </c>
      <c r="S83" s="670">
        <v>0</v>
      </c>
      <c r="T83" s="670">
        <v>0</v>
      </c>
      <c r="U83" s="670">
        <v>0</v>
      </c>
      <c r="V83" s="670">
        <v>0</v>
      </c>
      <c r="W83" s="670">
        <v>0</v>
      </c>
      <c r="X83" s="670">
        <v>0</v>
      </c>
      <c r="Y83" s="670">
        <v>0</v>
      </c>
      <c r="Z83" s="670">
        <v>0</v>
      </c>
      <c r="AA83" s="670">
        <v>0</v>
      </c>
      <c r="AB83" s="670">
        <v>0</v>
      </c>
      <c r="AC83" s="670">
        <v>0</v>
      </c>
      <c r="AD83" s="670">
        <v>0</v>
      </c>
      <c r="AE83" s="670">
        <v>0</v>
      </c>
      <c r="AF83" s="670">
        <v>0</v>
      </c>
      <c r="AG83" s="670">
        <v>0</v>
      </c>
      <c r="AH83" s="670">
        <v>0</v>
      </c>
      <c r="AI83" s="670">
        <v>0</v>
      </c>
      <c r="AJ83" s="670">
        <v>0</v>
      </c>
      <c r="AK83" s="670">
        <v>0</v>
      </c>
      <c r="AL83" s="670">
        <v>0</v>
      </c>
      <c r="AM83" s="670">
        <v>0</v>
      </c>
      <c r="AN83" s="749">
        <v>2</v>
      </c>
      <c r="AO83" s="757">
        <v>1</v>
      </c>
      <c r="AP83" s="758" t="s">
        <v>265</v>
      </c>
      <c r="AQ83" s="603">
        <f t="shared" si="19"/>
        <v>0.20833333333333334</v>
      </c>
      <c r="AR83" s="603">
        <f t="shared" si="20"/>
        <v>0.48958333333333331</v>
      </c>
      <c r="AS83" s="604">
        <f t="shared" si="21"/>
        <v>0.5625</v>
      </c>
      <c r="AT83" s="887"/>
      <c r="AU83" s="885"/>
      <c r="AV83" s="886"/>
      <c r="AW83" s="885"/>
      <c r="AX83" s="885"/>
      <c r="AY83" s="886"/>
      <c r="AZ83" s="885"/>
      <c r="BA83" s="885"/>
      <c r="BB83" s="886"/>
      <c r="BC83" s="888"/>
      <c r="BD83" s="889"/>
      <c r="BE83" s="890"/>
      <c r="BF83" s="888"/>
      <c r="BG83" s="889"/>
      <c r="BH83" s="890"/>
      <c r="BI83" s="888"/>
      <c r="BJ83" s="889"/>
      <c r="BK83" s="890"/>
      <c r="BL83" s="888"/>
      <c r="BM83" s="889"/>
      <c r="BN83" s="890"/>
      <c r="BO83" s="888"/>
      <c r="BP83" s="889"/>
      <c r="BQ83" s="890"/>
      <c r="BR83" s="888"/>
      <c r="BS83" s="889"/>
      <c r="BT83" s="890"/>
      <c r="BU83" s="888"/>
      <c r="BV83" s="888"/>
      <c r="BW83" s="890"/>
      <c r="BX83" s="888"/>
      <c r="BY83" s="889"/>
      <c r="BZ83" s="890"/>
      <c r="CA83" s="888"/>
      <c r="CB83" s="889"/>
      <c r="CC83" s="890"/>
      <c r="CD83" s="888"/>
    </row>
    <row r="84" spans="1:82" s="743" customFormat="1" ht="11.25" x14ac:dyDescent="0.2">
      <c r="A84" s="749">
        <v>1</v>
      </c>
      <c r="B84" s="748">
        <v>1</v>
      </c>
      <c r="C84" s="751">
        <v>44355</v>
      </c>
      <c r="D84" s="715" t="s">
        <v>72</v>
      </c>
      <c r="E84" s="715"/>
      <c r="F84" s="715" t="s">
        <v>79</v>
      </c>
      <c r="G84" s="535">
        <v>2</v>
      </c>
      <c r="H84" s="535">
        <v>2</v>
      </c>
      <c r="I84" s="535">
        <v>1</v>
      </c>
      <c r="J84" s="715">
        <v>100</v>
      </c>
      <c r="K84" s="716">
        <v>630</v>
      </c>
      <c r="L84" s="716">
        <v>1300</v>
      </c>
      <c r="M84" s="715" t="s">
        <v>2</v>
      </c>
      <c r="N84" s="670">
        <v>0</v>
      </c>
      <c r="O84" s="670">
        <v>0</v>
      </c>
      <c r="P84" s="670">
        <v>0</v>
      </c>
      <c r="Q84" s="670">
        <v>0</v>
      </c>
      <c r="R84" s="670">
        <v>0</v>
      </c>
      <c r="S84" s="670">
        <v>0</v>
      </c>
      <c r="T84" s="670">
        <v>0</v>
      </c>
      <c r="U84" s="670">
        <v>0</v>
      </c>
      <c r="V84" s="670">
        <v>1</v>
      </c>
      <c r="W84" s="670">
        <v>0</v>
      </c>
      <c r="X84" s="670">
        <v>0</v>
      </c>
      <c r="Y84" s="670">
        <v>0</v>
      </c>
      <c r="Z84" s="670">
        <v>0</v>
      </c>
      <c r="AA84" s="670">
        <v>0</v>
      </c>
      <c r="AB84" s="670">
        <v>0</v>
      </c>
      <c r="AC84" s="670">
        <v>0</v>
      </c>
      <c r="AD84" s="670">
        <v>0</v>
      </c>
      <c r="AE84" s="670">
        <v>0</v>
      </c>
      <c r="AF84" s="670">
        <v>0</v>
      </c>
      <c r="AG84" s="670">
        <v>0</v>
      </c>
      <c r="AH84" s="670">
        <v>0</v>
      </c>
      <c r="AI84" s="670">
        <v>0</v>
      </c>
      <c r="AJ84" s="670">
        <v>0</v>
      </c>
      <c r="AK84" s="670">
        <v>0</v>
      </c>
      <c r="AL84" s="670">
        <v>0</v>
      </c>
      <c r="AM84" s="670">
        <v>0</v>
      </c>
      <c r="AN84" s="749">
        <v>2</v>
      </c>
      <c r="AO84" s="757"/>
      <c r="AP84" s="758" t="s">
        <v>267</v>
      </c>
      <c r="AQ84" s="603">
        <f t="shared" si="19"/>
        <v>0.27083333333333331</v>
      </c>
      <c r="AR84" s="603">
        <f t="shared" si="20"/>
        <v>0.54166666666666663</v>
      </c>
      <c r="AS84" s="604">
        <f t="shared" si="21"/>
        <v>0.54166666666666663</v>
      </c>
      <c r="AT84" s="759"/>
      <c r="AU84" s="1041" t="s">
        <v>17</v>
      </c>
      <c r="AV84" s="1043" t="s">
        <v>195</v>
      </c>
      <c r="AW84" s="1033" t="s">
        <v>196</v>
      </c>
      <c r="AX84" s="1035" t="s">
        <v>197</v>
      </c>
      <c r="AY84" s="1037" t="s">
        <v>198</v>
      </c>
      <c r="AZ84" s="885"/>
      <c r="BA84" s="885"/>
      <c r="BB84" s="886"/>
      <c r="BC84" s="746"/>
      <c r="BD84" s="761"/>
      <c r="BE84" s="747"/>
      <c r="BF84" s="746"/>
      <c r="BG84" s="761"/>
      <c r="BH84" s="747"/>
      <c r="BI84" s="746"/>
      <c r="BJ84" s="761"/>
      <c r="BK84" s="747"/>
      <c r="BL84" s="746"/>
      <c r="BM84" s="761"/>
      <c r="BN84" s="747"/>
      <c r="BO84" s="746"/>
      <c r="BP84" s="761"/>
      <c r="BQ84" s="747"/>
      <c r="BR84" s="746"/>
      <c r="BS84" s="761"/>
      <c r="BT84" s="747"/>
      <c r="BU84" s="746"/>
      <c r="BV84" s="746"/>
      <c r="BW84" s="747"/>
      <c r="BX84" s="746"/>
      <c r="BY84" s="761"/>
      <c r="BZ84" s="747"/>
      <c r="CA84" s="746"/>
      <c r="CB84" s="761"/>
      <c r="CC84" s="747"/>
      <c r="CD84" s="746"/>
    </row>
    <row r="85" spans="1:82" s="743" customFormat="1" ht="11.25" x14ac:dyDescent="0.2">
      <c r="A85" s="749">
        <v>1</v>
      </c>
      <c r="B85" s="748">
        <v>2</v>
      </c>
      <c r="C85" s="751">
        <v>44355</v>
      </c>
      <c r="D85" s="715" t="s">
        <v>72</v>
      </c>
      <c r="E85" s="715"/>
      <c r="F85" s="715" t="s">
        <v>79</v>
      </c>
      <c r="G85" s="535">
        <v>2</v>
      </c>
      <c r="H85" s="535">
        <v>1</v>
      </c>
      <c r="I85" s="535">
        <v>1</v>
      </c>
      <c r="J85" s="715">
        <v>100</v>
      </c>
      <c r="K85" s="716">
        <v>700</v>
      </c>
      <c r="L85" s="716">
        <v>1330</v>
      </c>
      <c r="M85" s="715" t="s">
        <v>2</v>
      </c>
      <c r="N85" s="670">
        <v>0</v>
      </c>
      <c r="O85" s="670">
        <v>0</v>
      </c>
      <c r="P85" s="670">
        <v>0</v>
      </c>
      <c r="Q85" s="670">
        <v>0</v>
      </c>
      <c r="R85" s="670">
        <v>0</v>
      </c>
      <c r="S85" s="670">
        <v>0</v>
      </c>
      <c r="T85" s="670">
        <v>0</v>
      </c>
      <c r="U85" s="670">
        <v>0</v>
      </c>
      <c r="V85" s="670">
        <v>0</v>
      </c>
      <c r="W85" s="670">
        <v>0</v>
      </c>
      <c r="X85" s="670">
        <v>0</v>
      </c>
      <c r="Y85" s="670">
        <v>0</v>
      </c>
      <c r="Z85" s="670">
        <v>0</v>
      </c>
      <c r="AA85" s="670">
        <v>0</v>
      </c>
      <c r="AB85" s="670">
        <v>0</v>
      </c>
      <c r="AC85" s="670">
        <v>0</v>
      </c>
      <c r="AD85" s="670">
        <v>0</v>
      </c>
      <c r="AE85" s="670">
        <v>0</v>
      </c>
      <c r="AF85" s="670">
        <v>0</v>
      </c>
      <c r="AG85" s="670">
        <v>0</v>
      </c>
      <c r="AH85" s="670">
        <v>0</v>
      </c>
      <c r="AI85" s="670">
        <v>0</v>
      </c>
      <c r="AJ85" s="670">
        <v>0</v>
      </c>
      <c r="AK85" s="670">
        <v>0</v>
      </c>
      <c r="AL85" s="670">
        <v>0</v>
      </c>
      <c r="AM85" s="670">
        <v>0</v>
      </c>
      <c r="AN85" s="749">
        <v>2</v>
      </c>
      <c r="AO85" s="757">
        <v>1</v>
      </c>
      <c r="AP85" s="758"/>
      <c r="AQ85" s="603">
        <f t="shared" si="19"/>
        <v>0.29166666666666669</v>
      </c>
      <c r="AR85" s="603">
        <f t="shared" si="20"/>
        <v>0.5625</v>
      </c>
      <c r="AS85" s="604">
        <f t="shared" si="21"/>
        <v>0.54166666666666663</v>
      </c>
      <c r="AT85" s="759"/>
      <c r="AU85" s="1048"/>
      <c r="AV85" s="1049"/>
      <c r="AW85" s="1034"/>
      <c r="AX85" s="1036"/>
      <c r="AY85" s="1038"/>
      <c r="AZ85" s="885"/>
      <c r="BA85" s="885"/>
      <c r="BB85" s="886"/>
      <c r="BC85" s="746"/>
      <c r="BD85" s="761"/>
      <c r="BE85" s="747"/>
      <c r="BF85" s="746"/>
      <c r="BG85" s="761"/>
      <c r="BH85" s="747"/>
      <c r="BI85" s="746"/>
      <c r="BJ85" s="761"/>
      <c r="BK85" s="747"/>
      <c r="BL85" s="746"/>
      <c r="BM85" s="761"/>
      <c r="BN85" s="747"/>
      <c r="BO85" s="746"/>
      <c r="BP85" s="761"/>
      <c r="BQ85" s="747"/>
      <c r="BR85" s="746"/>
      <c r="BS85" s="761"/>
      <c r="BT85" s="747"/>
      <c r="BU85" s="746"/>
      <c r="BV85" s="746"/>
      <c r="BW85" s="747"/>
      <c r="BX85" s="746"/>
      <c r="BY85" s="761"/>
      <c r="BZ85" s="747"/>
      <c r="CA85" s="746"/>
      <c r="CB85" s="761"/>
      <c r="CC85" s="747"/>
      <c r="CD85" s="746"/>
    </row>
    <row r="86" spans="1:82" s="743" customFormat="1" ht="11.25" x14ac:dyDescent="0.2">
      <c r="A86" s="749">
        <v>1</v>
      </c>
      <c r="B86" s="748">
        <v>3</v>
      </c>
      <c r="C86" s="751">
        <v>44355</v>
      </c>
      <c r="D86" s="715" t="s">
        <v>72</v>
      </c>
      <c r="E86" s="715"/>
      <c r="F86" s="715" t="s">
        <v>79</v>
      </c>
      <c r="G86" s="535">
        <v>4</v>
      </c>
      <c r="H86" s="535">
        <v>4</v>
      </c>
      <c r="I86" s="535">
        <v>1</v>
      </c>
      <c r="J86" s="715">
        <v>100</v>
      </c>
      <c r="K86" s="716">
        <v>630</v>
      </c>
      <c r="L86" s="716">
        <v>1330</v>
      </c>
      <c r="M86" s="715" t="s">
        <v>2</v>
      </c>
      <c r="N86" s="670">
        <v>0</v>
      </c>
      <c r="O86" s="670">
        <v>0</v>
      </c>
      <c r="P86" s="670">
        <v>0</v>
      </c>
      <c r="Q86" s="670">
        <v>0</v>
      </c>
      <c r="R86" s="670">
        <v>0</v>
      </c>
      <c r="S86" s="670">
        <v>0</v>
      </c>
      <c r="T86" s="670">
        <v>0</v>
      </c>
      <c r="U86" s="670">
        <v>0</v>
      </c>
      <c r="V86" s="670">
        <v>3</v>
      </c>
      <c r="W86" s="670">
        <v>0</v>
      </c>
      <c r="X86" s="670">
        <v>0</v>
      </c>
      <c r="Y86" s="670">
        <v>0</v>
      </c>
      <c r="Z86" s="670">
        <v>0</v>
      </c>
      <c r="AA86" s="670">
        <v>0</v>
      </c>
      <c r="AB86" s="670">
        <v>0</v>
      </c>
      <c r="AC86" s="670">
        <v>0</v>
      </c>
      <c r="AD86" s="670">
        <v>0</v>
      </c>
      <c r="AE86" s="670">
        <v>0</v>
      </c>
      <c r="AF86" s="670">
        <v>0</v>
      </c>
      <c r="AG86" s="670">
        <v>0</v>
      </c>
      <c r="AH86" s="670">
        <v>0</v>
      </c>
      <c r="AI86" s="670">
        <v>0</v>
      </c>
      <c r="AJ86" s="670">
        <v>0</v>
      </c>
      <c r="AK86" s="670">
        <v>0</v>
      </c>
      <c r="AL86" s="670">
        <v>0</v>
      </c>
      <c r="AM86" s="670">
        <v>0</v>
      </c>
      <c r="AN86" s="749">
        <v>2</v>
      </c>
      <c r="AO86" s="757"/>
      <c r="AP86" s="758" t="s">
        <v>267</v>
      </c>
      <c r="AQ86" s="603">
        <f t="shared" si="19"/>
        <v>0.27083333333333331</v>
      </c>
      <c r="AR86" s="603">
        <f t="shared" si="20"/>
        <v>0.5625</v>
      </c>
      <c r="AS86" s="604">
        <f t="shared" si="21"/>
        <v>1.1666666666666667</v>
      </c>
      <c r="AT86" s="759"/>
      <c r="AU86" s="537" t="s">
        <v>50</v>
      </c>
      <c r="AV86" s="729">
        <f>SUM(G81:G101)</f>
        <v>50</v>
      </c>
      <c r="AW86" s="538">
        <f>SUM(AS81:AS101)</f>
        <v>10.270833333333334</v>
      </c>
      <c r="AX86" s="729">
        <f>SUM(H81:H101)</f>
        <v>37</v>
      </c>
      <c r="AY86" s="730">
        <f>SUM(I81:I101)</f>
        <v>21</v>
      </c>
      <c r="AZ86" s="746"/>
      <c r="BA86" s="746"/>
      <c r="BB86" s="747"/>
      <c r="BC86" s="746"/>
      <c r="BD86" s="761"/>
      <c r="BE86" s="747"/>
      <c r="BF86" s="746"/>
      <c r="BG86" s="761"/>
      <c r="BH86" s="747"/>
      <c r="BI86" s="746"/>
      <c r="BJ86" s="761"/>
      <c r="BK86" s="747"/>
      <c r="BL86" s="746"/>
      <c r="BM86" s="761"/>
      <c r="BN86" s="747"/>
      <c r="BO86" s="746"/>
      <c r="BP86" s="761"/>
      <c r="BQ86" s="747"/>
      <c r="BR86" s="746"/>
      <c r="BS86" s="761"/>
      <c r="BT86" s="747"/>
      <c r="BU86" s="746"/>
      <c r="BV86" s="746"/>
      <c r="BW86" s="747"/>
      <c r="BX86" s="746"/>
      <c r="BY86" s="761"/>
      <c r="BZ86" s="747"/>
      <c r="CA86" s="746"/>
      <c r="CB86" s="761"/>
      <c r="CC86" s="747"/>
      <c r="CD86" s="746"/>
    </row>
    <row r="87" spans="1:82" s="894" customFormat="1" ht="11.25" x14ac:dyDescent="0.2">
      <c r="A87" s="749">
        <v>1</v>
      </c>
      <c r="B87" s="748">
        <v>4</v>
      </c>
      <c r="C87" s="751">
        <v>44355</v>
      </c>
      <c r="D87" s="715" t="s">
        <v>72</v>
      </c>
      <c r="E87" s="715"/>
      <c r="F87" s="715" t="s">
        <v>79</v>
      </c>
      <c r="G87" s="535">
        <v>3</v>
      </c>
      <c r="H87" s="535">
        <v>2</v>
      </c>
      <c r="I87" s="535">
        <v>1</v>
      </c>
      <c r="J87" s="715">
        <v>100</v>
      </c>
      <c r="K87" s="716">
        <v>600</v>
      </c>
      <c r="L87" s="716">
        <v>1400</v>
      </c>
      <c r="M87" s="715" t="s">
        <v>2</v>
      </c>
      <c r="N87" s="670">
        <v>0</v>
      </c>
      <c r="O87" s="670">
        <v>0</v>
      </c>
      <c r="P87" s="670">
        <v>0</v>
      </c>
      <c r="Q87" s="670">
        <v>0</v>
      </c>
      <c r="R87" s="670">
        <v>0</v>
      </c>
      <c r="S87" s="670">
        <v>0</v>
      </c>
      <c r="T87" s="670">
        <v>0</v>
      </c>
      <c r="U87" s="670">
        <v>0</v>
      </c>
      <c r="V87" s="670">
        <v>0</v>
      </c>
      <c r="W87" s="670">
        <v>0</v>
      </c>
      <c r="X87" s="670">
        <v>0</v>
      </c>
      <c r="Y87" s="670">
        <v>0</v>
      </c>
      <c r="Z87" s="670">
        <v>0</v>
      </c>
      <c r="AA87" s="670">
        <v>1</v>
      </c>
      <c r="AB87" s="670">
        <v>0</v>
      </c>
      <c r="AC87" s="670">
        <v>0</v>
      </c>
      <c r="AD87" s="670">
        <v>0</v>
      </c>
      <c r="AE87" s="670">
        <v>0</v>
      </c>
      <c r="AF87" s="670">
        <v>0</v>
      </c>
      <c r="AG87" s="670">
        <v>0</v>
      </c>
      <c r="AH87" s="670">
        <v>0</v>
      </c>
      <c r="AI87" s="670">
        <v>0</v>
      </c>
      <c r="AJ87" s="670">
        <v>0</v>
      </c>
      <c r="AK87" s="670">
        <v>0</v>
      </c>
      <c r="AL87" s="670">
        <v>0</v>
      </c>
      <c r="AM87" s="670">
        <v>0</v>
      </c>
      <c r="AN87" s="749">
        <v>2</v>
      </c>
      <c r="AO87" s="757">
        <v>1</v>
      </c>
      <c r="AP87" s="758"/>
      <c r="AQ87" s="603">
        <f t="shared" si="19"/>
        <v>0.25</v>
      </c>
      <c r="AR87" s="603">
        <f t="shared" si="20"/>
        <v>0.58333333333333337</v>
      </c>
      <c r="AS87" s="604">
        <f t="shared" si="21"/>
        <v>1</v>
      </c>
      <c r="AT87" s="892"/>
      <c r="AU87" s="539" t="s">
        <v>49</v>
      </c>
      <c r="AV87" s="731">
        <v>0</v>
      </c>
      <c r="AW87" s="540">
        <v>0</v>
      </c>
      <c r="AX87" s="731">
        <v>0</v>
      </c>
      <c r="AY87" s="760">
        <v>0</v>
      </c>
      <c r="AZ87" s="746"/>
      <c r="BA87" s="746"/>
      <c r="BB87" s="747"/>
      <c r="BC87" s="885"/>
      <c r="BD87" s="893"/>
      <c r="BE87" s="886"/>
      <c r="BF87" s="885"/>
      <c r="BG87" s="893"/>
      <c r="BH87" s="886"/>
      <c r="BI87" s="885"/>
      <c r="BJ87" s="893"/>
      <c r="BK87" s="886"/>
      <c r="BL87" s="885"/>
      <c r="BM87" s="893"/>
      <c r="BN87" s="886"/>
      <c r="BO87" s="885"/>
      <c r="BP87" s="893"/>
      <c r="BQ87" s="886"/>
      <c r="BR87" s="885"/>
      <c r="BS87" s="893"/>
      <c r="BT87" s="886"/>
      <c r="BU87" s="885"/>
      <c r="BV87" s="885"/>
      <c r="BW87" s="886"/>
      <c r="BX87" s="885"/>
      <c r="BY87" s="893"/>
      <c r="BZ87" s="886"/>
      <c r="CA87" s="885"/>
      <c r="CB87" s="893"/>
      <c r="CC87" s="886"/>
      <c r="CD87" s="885"/>
    </row>
    <row r="88" spans="1:82" s="894" customFormat="1" ht="11.25" x14ac:dyDescent="0.2">
      <c r="A88" s="749">
        <v>1</v>
      </c>
      <c r="B88" s="748">
        <v>5</v>
      </c>
      <c r="C88" s="751">
        <v>44355</v>
      </c>
      <c r="D88" s="715" t="s">
        <v>209</v>
      </c>
      <c r="E88" s="715"/>
      <c r="F88" s="715" t="s">
        <v>79</v>
      </c>
      <c r="G88" s="535">
        <v>3</v>
      </c>
      <c r="H88" s="535">
        <v>3</v>
      </c>
      <c r="I88" s="535">
        <v>1</v>
      </c>
      <c r="J88" s="715">
        <v>100</v>
      </c>
      <c r="K88" s="716">
        <v>600</v>
      </c>
      <c r="L88" s="716">
        <v>1300</v>
      </c>
      <c r="M88" s="715" t="s">
        <v>2</v>
      </c>
      <c r="N88" s="670">
        <v>0</v>
      </c>
      <c r="O88" s="670">
        <v>0</v>
      </c>
      <c r="P88" s="670">
        <v>0</v>
      </c>
      <c r="Q88" s="670">
        <v>0</v>
      </c>
      <c r="R88" s="670">
        <v>0</v>
      </c>
      <c r="S88" s="670">
        <v>0</v>
      </c>
      <c r="T88" s="670">
        <v>0</v>
      </c>
      <c r="U88" s="670">
        <v>2</v>
      </c>
      <c r="V88" s="670">
        <v>2</v>
      </c>
      <c r="W88" s="670">
        <v>0</v>
      </c>
      <c r="X88" s="670">
        <v>0</v>
      </c>
      <c r="Y88" s="670">
        <v>0</v>
      </c>
      <c r="Z88" s="670">
        <v>0</v>
      </c>
      <c r="AA88" s="670">
        <v>0</v>
      </c>
      <c r="AB88" s="670">
        <v>0</v>
      </c>
      <c r="AC88" s="670">
        <v>0</v>
      </c>
      <c r="AD88" s="670">
        <v>0</v>
      </c>
      <c r="AE88" s="670">
        <v>0</v>
      </c>
      <c r="AF88" s="670">
        <v>0</v>
      </c>
      <c r="AG88" s="670">
        <v>0</v>
      </c>
      <c r="AH88" s="670">
        <v>0</v>
      </c>
      <c r="AI88" s="670">
        <v>0</v>
      </c>
      <c r="AJ88" s="670">
        <v>0</v>
      </c>
      <c r="AK88" s="670">
        <v>0</v>
      </c>
      <c r="AL88" s="670">
        <v>0</v>
      </c>
      <c r="AM88" s="670">
        <v>0</v>
      </c>
      <c r="AN88" s="749">
        <v>2</v>
      </c>
      <c r="AO88" s="757"/>
      <c r="AP88" s="758" t="s">
        <v>255</v>
      </c>
      <c r="AQ88" s="603">
        <f t="shared" si="19"/>
        <v>0.25</v>
      </c>
      <c r="AR88" s="603">
        <f t="shared" si="20"/>
        <v>0.54166666666666663</v>
      </c>
      <c r="AS88" s="604">
        <f t="shared" si="21"/>
        <v>0.87499999999999989</v>
      </c>
      <c r="AT88" s="892"/>
      <c r="AU88" s="541" t="s">
        <v>199</v>
      </c>
      <c r="AV88" s="542">
        <f>SUM(AV86:AV87)</f>
        <v>50</v>
      </c>
      <c r="AW88" s="543">
        <f>SUM(AW86:AW87)</f>
        <v>10.270833333333334</v>
      </c>
      <c r="AX88" s="544">
        <f>SUM(AX86:AX87)</f>
        <v>37</v>
      </c>
      <c r="AY88" s="545">
        <f>SUM(AY86:AY87)</f>
        <v>21</v>
      </c>
      <c r="AZ88" s="746"/>
      <c r="BA88" s="746"/>
      <c r="BB88" s="747"/>
      <c r="BC88" s="885"/>
      <c r="BD88" s="893"/>
      <c r="BE88" s="886"/>
      <c r="BF88" s="885"/>
      <c r="BG88" s="893"/>
      <c r="BH88" s="886"/>
      <c r="BI88" s="885"/>
      <c r="BJ88" s="893"/>
      <c r="BK88" s="886"/>
      <c r="BL88" s="885"/>
      <c r="BM88" s="893"/>
      <c r="BN88" s="886"/>
      <c r="BO88" s="885"/>
      <c r="BP88" s="893"/>
      <c r="BQ88" s="886"/>
      <c r="BR88" s="885"/>
      <c r="BS88" s="893"/>
      <c r="BT88" s="886"/>
      <c r="BU88" s="885"/>
      <c r="BV88" s="885"/>
      <c r="BW88" s="886"/>
      <c r="BX88" s="885"/>
      <c r="BY88" s="893"/>
      <c r="BZ88" s="886"/>
      <c r="CA88" s="885"/>
      <c r="CB88" s="893"/>
      <c r="CC88" s="886"/>
      <c r="CD88" s="885"/>
    </row>
    <row r="89" spans="1:82" s="894" customFormat="1" ht="11.25" x14ac:dyDescent="0.2">
      <c r="A89" s="749">
        <v>1</v>
      </c>
      <c r="B89" s="748">
        <v>6</v>
      </c>
      <c r="C89" s="751">
        <v>44355</v>
      </c>
      <c r="D89" s="715" t="s">
        <v>77</v>
      </c>
      <c r="E89" s="715" t="s">
        <v>81</v>
      </c>
      <c r="F89" s="715" t="s">
        <v>79</v>
      </c>
      <c r="G89" s="535">
        <v>2</v>
      </c>
      <c r="H89" s="535">
        <v>1</v>
      </c>
      <c r="I89" s="535">
        <v>1</v>
      </c>
      <c r="J89" s="715">
        <v>100</v>
      </c>
      <c r="K89" s="716">
        <v>800</v>
      </c>
      <c r="L89" s="716">
        <v>1400</v>
      </c>
      <c r="M89" s="715" t="s">
        <v>2</v>
      </c>
      <c r="N89" s="670">
        <v>0</v>
      </c>
      <c r="O89" s="670">
        <v>0</v>
      </c>
      <c r="P89" s="670">
        <v>0</v>
      </c>
      <c r="Q89" s="670">
        <v>0</v>
      </c>
      <c r="R89" s="670">
        <v>0</v>
      </c>
      <c r="S89" s="670">
        <v>0</v>
      </c>
      <c r="T89" s="670">
        <v>0</v>
      </c>
      <c r="U89" s="670">
        <v>0</v>
      </c>
      <c r="V89" s="670">
        <v>0</v>
      </c>
      <c r="W89" s="670">
        <v>0</v>
      </c>
      <c r="X89" s="670">
        <v>0</v>
      </c>
      <c r="Y89" s="670">
        <v>0</v>
      </c>
      <c r="Z89" s="670">
        <v>0</v>
      </c>
      <c r="AA89" s="670">
        <v>0</v>
      </c>
      <c r="AB89" s="670">
        <v>0</v>
      </c>
      <c r="AC89" s="670">
        <v>0</v>
      </c>
      <c r="AD89" s="670">
        <v>0</v>
      </c>
      <c r="AE89" s="670">
        <v>0</v>
      </c>
      <c r="AF89" s="670">
        <v>0</v>
      </c>
      <c r="AG89" s="670">
        <v>0</v>
      </c>
      <c r="AH89" s="670">
        <v>0</v>
      </c>
      <c r="AI89" s="670">
        <v>0</v>
      </c>
      <c r="AJ89" s="670">
        <v>0</v>
      </c>
      <c r="AK89" s="670">
        <v>0</v>
      </c>
      <c r="AL89" s="670">
        <v>0</v>
      </c>
      <c r="AM89" s="670">
        <v>0</v>
      </c>
      <c r="AN89" s="749">
        <v>2</v>
      </c>
      <c r="AO89" s="757">
        <v>2</v>
      </c>
      <c r="AP89" s="758"/>
      <c r="AQ89" s="603">
        <f t="shared" si="19"/>
        <v>0.33333333333333331</v>
      </c>
      <c r="AR89" s="603">
        <f t="shared" si="20"/>
        <v>0.58333333333333337</v>
      </c>
      <c r="AS89" s="604">
        <f t="shared" si="21"/>
        <v>0.50000000000000011</v>
      </c>
      <c r="AT89" s="892"/>
      <c r="AZ89" s="746"/>
      <c r="BC89" s="885"/>
      <c r="BD89" s="893"/>
      <c r="BE89" s="886"/>
      <c r="BF89" s="885"/>
      <c r="BG89" s="893"/>
      <c r="BH89" s="886"/>
      <c r="BI89" s="885"/>
      <c r="BJ89" s="893"/>
      <c r="BK89" s="886"/>
      <c r="BL89" s="885"/>
      <c r="BM89" s="893"/>
      <c r="BN89" s="886"/>
      <c r="BO89" s="885"/>
      <c r="BP89" s="893"/>
      <c r="BQ89" s="886"/>
      <c r="BR89" s="885"/>
      <c r="BS89" s="893"/>
      <c r="BT89" s="886"/>
      <c r="BU89" s="885"/>
      <c r="BV89" s="885"/>
      <c r="BW89" s="886"/>
      <c r="BX89" s="885"/>
      <c r="BY89" s="893"/>
      <c r="BZ89" s="886"/>
      <c r="CA89" s="885"/>
      <c r="CB89" s="893"/>
      <c r="CC89" s="886"/>
      <c r="CD89" s="885"/>
    </row>
    <row r="90" spans="1:82" s="743" customFormat="1" ht="14.45" customHeight="1" x14ac:dyDescent="0.2">
      <c r="A90" s="749">
        <v>1</v>
      </c>
      <c r="B90" s="748">
        <v>7</v>
      </c>
      <c r="C90" s="751">
        <v>44355</v>
      </c>
      <c r="D90" s="715" t="s">
        <v>77</v>
      </c>
      <c r="E90" s="715" t="s">
        <v>81</v>
      </c>
      <c r="F90" s="715" t="s">
        <v>79</v>
      </c>
      <c r="G90" s="535">
        <v>3</v>
      </c>
      <c r="H90" s="535">
        <v>3</v>
      </c>
      <c r="I90" s="535">
        <v>1</v>
      </c>
      <c r="J90" s="715">
        <v>100</v>
      </c>
      <c r="K90" s="716">
        <v>630</v>
      </c>
      <c r="L90" s="716">
        <v>1445</v>
      </c>
      <c r="M90" s="715" t="s">
        <v>2</v>
      </c>
      <c r="N90" s="670">
        <v>0</v>
      </c>
      <c r="O90" s="670">
        <v>0</v>
      </c>
      <c r="P90" s="670">
        <v>0</v>
      </c>
      <c r="Q90" s="670">
        <v>0</v>
      </c>
      <c r="R90" s="670">
        <v>0</v>
      </c>
      <c r="S90" s="670">
        <v>1</v>
      </c>
      <c r="T90" s="670">
        <v>0</v>
      </c>
      <c r="U90" s="670">
        <v>0</v>
      </c>
      <c r="V90" s="670">
        <v>0</v>
      </c>
      <c r="W90" s="670">
        <v>0</v>
      </c>
      <c r="X90" s="670">
        <v>1</v>
      </c>
      <c r="Y90" s="670">
        <v>0</v>
      </c>
      <c r="Z90" s="670">
        <v>0</v>
      </c>
      <c r="AA90" s="670">
        <v>1</v>
      </c>
      <c r="AB90" s="670">
        <v>0</v>
      </c>
      <c r="AC90" s="670">
        <v>0</v>
      </c>
      <c r="AD90" s="670">
        <v>0</v>
      </c>
      <c r="AE90" s="670">
        <v>0</v>
      </c>
      <c r="AF90" s="670">
        <v>0</v>
      </c>
      <c r="AG90" s="670">
        <v>0</v>
      </c>
      <c r="AH90" s="670">
        <v>0</v>
      </c>
      <c r="AI90" s="670">
        <v>0</v>
      </c>
      <c r="AJ90" s="670">
        <v>0</v>
      </c>
      <c r="AK90" s="670">
        <v>0</v>
      </c>
      <c r="AL90" s="670">
        <v>0</v>
      </c>
      <c r="AM90" s="670">
        <v>0</v>
      </c>
      <c r="AN90" s="749">
        <v>1</v>
      </c>
      <c r="AO90" s="757"/>
      <c r="AP90" s="758"/>
      <c r="AQ90" s="603">
        <f t="shared" ref="AQ90:AQ96" si="22">TIME(INT(K90/100),K90-INT(K90/100)*100,0)</f>
        <v>0.27083333333333331</v>
      </c>
      <c r="AR90" s="603">
        <f t="shared" ref="AR90:AR96" si="23">TIME(INT(L90/100),L90-INT(L90/100)*100,0)</f>
        <v>0.61458333333333337</v>
      </c>
      <c r="AS90" s="604">
        <f t="shared" ref="AS90:AS96" si="24">(AR90-AQ90)*G90</f>
        <v>1.0312500000000002</v>
      </c>
      <c r="AT90" s="759"/>
      <c r="AU90" s="683"/>
      <c r="AV90" s="533"/>
      <c r="AW90" s="684"/>
      <c r="AX90" s="685"/>
      <c r="AY90" s="685"/>
      <c r="AZ90" s="746"/>
      <c r="BC90" s="746"/>
      <c r="BD90" s="761"/>
      <c r="BE90" s="747"/>
      <c r="BF90" s="746"/>
      <c r="BG90" s="761"/>
      <c r="BH90" s="747"/>
      <c r="BI90" s="746"/>
      <c r="BJ90" s="761"/>
      <c r="BK90" s="747"/>
      <c r="BL90" s="746"/>
      <c r="BM90" s="761"/>
      <c r="BN90" s="747"/>
      <c r="BO90" s="746"/>
      <c r="BP90" s="761"/>
      <c r="BQ90" s="747"/>
      <c r="BR90" s="746"/>
      <c r="BS90" s="761"/>
      <c r="BT90" s="747"/>
      <c r="BU90" s="746"/>
      <c r="BV90" s="746"/>
      <c r="BW90" s="747"/>
      <c r="BX90" s="746"/>
      <c r="BY90" s="761"/>
      <c r="BZ90" s="747"/>
      <c r="CA90" s="746"/>
      <c r="CB90" s="761"/>
      <c r="CC90" s="747"/>
      <c r="CD90" s="746"/>
    </row>
    <row r="91" spans="1:82" s="743" customFormat="1" ht="12.6" customHeight="1" x14ac:dyDescent="0.2">
      <c r="A91" s="749">
        <v>1</v>
      </c>
      <c r="B91" s="748">
        <v>8</v>
      </c>
      <c r="C91" s="751">
        <v>44355</v>
      </c>
      <c r="D91" s="715" t="s">
        <v>67</v>
      </c>
      <c r="E91" s="715"/>
      <c r="F91" s="715" t="s">
        <v>79</v>
      </c>
      <c r="G91" s="535">
        <v>2</v>
      </c>
      <c r="H91" s="535">
        <v>2</v>
      </c>
      <c r="I91" s="535">
        <v>1</v>
      </c>
      <c r="J91" s="715">
        <v>100</v>
      </c>
      <c r="K91" s="716">
        <v>1230</v>
      </c>
      <c r="L91" s="716">
        <v>1530</v>
      </c>
      <c r="M91" s="715" t="s">
        <v>80</v>
      </c>
      <c r="N91" s="670">
        <v>0</v>
      </c>
      <c r="O91" s="670">
        <v>0</v>
      </c>
      <c r="P91" s="670">
        <v>0</v>
      </c>
      <c r="Q91" s="670">
        <v>0</v>
      </c>
      <c r="R91" s="670">
        <v>0</v>
      </c>
      <c r="S91" s="670">
        <v>0</v>
      </c>
      <c r="T91" s="670">
        <v>0</v>
      </c>
      <c r="U91" s="670">
        <v>0</v>
      </c>
      <c r="V91" s="670">
        <v>0</v>
      </c>
      <c r="W91" s="670">
        <v>0</v>
      </c>
      <c r="X91" s="670">
        <v>0</v>
      </c>
      <c r="Y91" s="670">
        <v>0</v>
      </c>
      <c r="Z91" s="670">
        <v>0</v>
      </c>
      <c r="AA91" s="670">
        <v>0</v>
      </c>
      <c r="AB91" s="670">
        <v>0</v>
      </c>
      <c r="AC91" s="670">
        <v>0</v>
      </c>
      <c r="AD91" s="670">
        <v>0</v>
      </c>
      <c r="AE91" s="670">
        <v>0</v>
      </c>
      <c r="AF91" s="670">
        <v>0</v>
      </c>
      <c r="AG91" s="670">
        <v>0</v>
      </c>
      <c r="AH91" s="670">
        <v>0</v>
      </c>
      <c r="AI91" s="670">
        <v>0</v>
      </c>
      <c r="AJ91" s="670">
        <v>0</v>
      </c>
      <c r="AK91" s="670">
        <v>0</v>
      </c>
      <c r="AL91" s="670">
        <v>0</v>
      </c>
      <c r="AM91" s="670">
        <v>0</v>
      </c>
      <c r="AN91" s="749">
        <v>2</v>
      </c>
      <c r="AO91" s="757"/>
      <c r="AP91" s="758"/>
      <c r="AQ91" s="603">
        <f t="shared" si="22"/>
        <v>0.52083333333333337</v>
      </c>
      <c r="AR91" s="603">
        <f t="shared" si="23"/>
        <v>0.64583333333333337</v>
      </c>
      <c r="AS91" s="604">
        <f t="shared" si="24"/>
        <v>0.25</v>
      </c>
      <c r="AT91" s="759"/>
      <c r="AW91" s="697" t="str">
        <f>AU86</f>
        <v>Boat</v>
      </c>
      <c r="AX91" s="698">
        <f>AW86*24</f>
        <v>246.5</v>
      </c>
      <c r="AZ91" s="746"/>
      <c r="BC91" s="746"/>
      <c r="BD91" s="761"/>
      <c r="BE91" s="747"/>
      <c r="BF91" s="746"/>
      <c r="BG91" s="761"/>
      <c r="BH91" s="747"/>
      <c r="BI91" s="746"/>
      <c r="BJ91" s="761"/>
      <c r="BK91" s="747"/>
      <c r="BL91" s="746"/>
      <c r="BM91" s="761"/>
      <c r="BN91" s="747"/>
      <c r="BO91" s="746"/>
      <c r="BP91" s="761"/>
      <c r="BQ91" s="747"/>
      <c r="BR91" s="746"/>
      <c r="BS91" s="761"/>
      <c r="BT91" s="747"/>
      <c r="BU91" s="746"/>
      <c r="BV91" s="746"/>
      <c r="BW91" s="747"/>
      <c r="BX91" s="746"/>
      <c r="BY91" s="761"/>
      <c r="BZ91" s="747"/>
      <c r="CA91" s="746"/>
      <c r="CB91" s="761"/>
      <c r="CC91" s="747"/>
      <c r="CD91" s="746"/>
    </row>
    <row r="92" spans="1:82" s="743" customFormat="1" ht="11.25" x14ac:dyDescent="0.2">
      <c r="A92" s="749">
        <v>1</v>
      </c>
      <c r="B92" s="748">
        <v>9</v>
      </c>
      <c r="C92" s="751">
        <v>44355</v>
      </c>
      <c r="D92" s="715" t="s">
        <v>83</v>
      </c>
      <c r="E92" s="715"/>
      <c r="F92" s="715" t="s">
        <v>79</v>
      </c>
      <c r="G92" s="535">
        <v>2</v>
      </c>
      <c r="H92" s="535">
        <v>1</v>
      </c>
      <c r="I92" s="535">
        <v>1</v>
      </c>
      <c r="J92" s="715">
        <v>100</v>
      </c>
      <c r="K92" s="716">
        <v>1330</v>
      </c>
      <c r="L92" s="716">
        <v>1615</v>
      </c>
      <c r="M92" s="715" t="s">
        <v>80</v>
      </c>
      <c r="N92" s="670">
        <v>0</v>
      </c>
      <c r="O92" s="670">
        <v>0</v>
      </c>
      <c r="P92" s="670">
        <v>0</v>
      </c>
      <c r="Q92" s="670">
        <v>0</v>
      </c>
      <c r="R92" s="670">
        <v>0</v>
      </c>
      <c r="S92" s="670">
        <v>0</v>
      </c>
      <c r="T92" s="670">
        <v>0</v>
      </c>
      <c r="U92" s="670">
        <v>0</v>
      </c>
      <c r="V92" s="670">
        <v>0</v>
      </c>
      <c r="W92" s="670">
        <v>0</v>
      </c>
      <c r="X92" s="670">
        <v>0</v>
      </c>
      <c r="Y92" s="670">
        <v>0</v>
      </c>
      <c r="Z92" s="670">
        <v>0</v>
      </c>
      <c r="AA92" s="670">
        <v>0</v>
      </c>
      <c r="AB92" s="670">
        <v>0</v>
      </c>
      <c r="AC92" s="670">
        <v>0</v>
      </c>
      <c r="AD92" s="670">
        <v>0</v>
      </c>
      <c r="AE92" s="670">
        <v>0</v>
      </c>
      <c r="AF92" s="670">
        <v>0</v>
      </c>
      <c r="AG92" s="670">
        <v>0</v>
      </c>
      <c r="AH92" s="670">
        <v>0</v>
      </c>
      <c r="AI92" s="670">
        <v>0</v>
      </c>
      <c r="AJ92" s="670">
        <v>0</v>
      </c>
      <c r="AK92" s="670">
        <v>0</v>
      </c>
      <c r="AL92" s="670">
        <v>0</v>
      </c>
      <c r="AM92" s="670">
        <v>0</v>
      </c>
      <c r="AN92" s="749">
        <v>2</v>
      </c>
      <c r="AO92" s="757"/>
      <c r="AP92" s="758"/>
      <c r="AQ92" s="603">
        <f t="shared" si="22"/>
        <v>0.5625</v>
      </c>
      <c r="AR92" s="603">
        <f t="shared" si="23"/>
        <v>0.67708333333333337</v>
      </c>
      <c r="AS92" s="604">
        <f t="shared" si="24"/>
        <v>0.22916666666666674</v>
      </c>
      <c r="AT92" s="759"/>
      <c r="AW92" s="697" t="str">
        <f>AU87</f>
        <v>Shore</v>
      </c>
      <c r="AX92" s="699">
        <f>AW87*24</f>
        <v>0</v>
      </c>
      <c r="AZ92" s="746"/>
      <c r="BC92" s="746"/>
      <c r="BD92" s="761"/>
      <c r="BE92" s="747"/>
      <c r="BF92" s="746"/>
      <c r="BG92" s="761"/>
      <c r="BH92" s="747"/>
      <c r="BI92" s="746"/>
      <c r="BJ92" s="761"/>
      <c r="BK92" s="747"/>
      <c r="BL92" s="746"/>
      <c r="BM92" s="761"/>
      <c r="BN92" s="747"/>
      <c r="BO92" s="746"/>
      <c r="BP92" s="761"/>
      <c r="BQ92" s="747"/>
      <c r="BR92" s="746"/>
      <c r="BS92" s="761"/>
      <c r="BT92" s="747"/>
      <c r="BU92" s="746"/>
      <c r="BV92" s="746"/>
      <c r="BW92" s="747"/>
      <c r="BX92" s="746"/>
      <c r="BY92" s="761"/>
      <c r="BZ92" s="747"/>
      <c r="CA92" s="746"/>
      <c r="CB92" s="761"/>
      <c r="CC92" s="747"/>
      <c r="CD92" s="746"/>
    </row>
    <row r="93" spans="1:82" s="743" customFormat="1" ht="11.25" x14ac:dyDescent="0.2">
      <c r="A93" s="749">
        <v>1</v>
      </c>
      <c r="B93" s="748">
        <v>10</v>
      </c>
      <c r="C93" s="751">
        <v>44355</v>
      </c>
      <c r="D93" s="715" t="s">
        <v>77</v>
      </c>
      <c r="E93" s="715" t="s">
        <v>78</v>
      </c>
      <c r="F93" s="715" t="s">
        <v>79</v>
      </c>
      <c r="G93" s="535">
        <v>2</v>
      </c>
      <c r="H93" s="535">
        <v>1</v>
      </c>
      <c r="I93" s="535">
        <v>1</v>
      </c>
      <c r="J93" s="715">
        <v>100</v>
      </c>
      <c r="K93" s="716">
        <v>1500</v>
      </c>
      <c r="L93" s="716">
        <v>1800</v>
      </c>
      <c r="M93" s="715" t="s">
        <v>80</v>
      </c>
      <c r="N93" s="670">
        <v>0</v>
      </c>
      <c r="O93" s="670">
        <v>0</v>
      </c>
      <c r="P93" s="670">
        <v>0</v>
      </c>
      <c r="Q93" s="670">
        <v>0</v>
      </c>
      <c r="R93" s="670">
        <v>0</v>
      </c>
      <c r="S93" s="670">
        <v>0</v>
      </c>
      <c r="T93" s="670">
        <v>0</v>
      </c>
      <c r="U93" s="670">
        <v>0</v>
      </c>
      <c r="V93" s="670">
        <v>0</v>
      </c>
      <c r="W93" s="670">
        <v>0</v>
      </c>
      <c r="X93" s="670">
        <v>0</v>
      </c>
      <c r="Y93" s="670">
        <v>0</v>
      </c>
      <c r="Z93" s="670">
        <v>0</v>
      </c>
      <c r="AA93" s="670">
        <v>0</v>
      </c>
      <c r="AB93" s="670">
        <v>0</v>
      </c>
      <c r="AC93" s="670">
        <v>0</v>
      </c>
      <c r="AD93" s="670">
        <v>0</v>
      </c>
      <c r="AE93" s="670">
        <v>0</v>
      </c>
      <c r="AF93" s="670">
        <v>0</v>
      </c>
      <c r="AG93" s="670">
        <v>0</v>
      </c>
      <c r="AH93" s="670">
        <v>0</v>
      </c>
      <c r="AI93" s="670">
        <v>0</v>
      </c>
      <c r="AJ93" s="670">
        <v>0</v>
      </c>
      <c r="AK93" s="670">
        <v>0</v>
      </c>
      <c r="AL93" s="670">
        <v>0</v>
      </c>
      <c r="AM93" s="670">
        <v>0</v>
      </c>
      <c r="AN93" s="749">
        <v>2</v>
      </c>
      <c r="AO93" s="715">
        <v>1</v>
      </c>
      <c r="AP93" s="758" t="s">
        <v>265</v>
      </c>
      <c r="AQ93" s="603">
        <f t="shared" si="22"/>
        <v>0.625</v>
      </c>
      <c r="AR93" s="603">
        <f t="shared" si="23"/>
        <v>0.75</v>
      </c>
      <c r="AS93" s="604">
        <f t="shared" si="24"/>
        <v>0.25</v>
      </c>
      <c r="AT93" s="759"/>
      <c r="AZ93" s="746"/>
      <c r="BA93" s="746"/>
      <c r="BB93" s="747"/>
      <c r="BC93" s="746"/>
      <c r="BD93" s="761"/>
      <c r="BE93" s="747"/>
      <c r="BF93" s="746"/>
      <c r="BG93" s="761"/>
      <c r="BH93" s="747"/>
      <c r="BI93" s="746"/>
      <c r="BJ93" s="761"/>
      <c r="BK93" s="747"/>
      <c r="BL93" s="746"/>
      <c r="BM93" s="761"/>
      <c r="BN93" s="747"/>
      <c r="BO93" s="746"/>
      <c r="BP93" s="761"/>
      <c r="BQ93" s="747"/>
      <c r="BR93" s="746"/>
      <c r="BS93" s="761"/>
      <c r="BT93" s="747"/>
      <c r="BU93" s="746"/>
      <c r="BV93" s="746"/>
      <c r="BW93" s="747"/>
      <c r="BX93" s="746"/>
      <c r="BY93" s="761"/>
      <c r="BZ93" s="747"/>
      <c r="CA93" s="746"/>
      <c r="CB93" s="761"/>
      <c r="CC93" s="747"/>
      <c r="CD93" s="746"/>
    </row>
    <row r="94" spans="1:82" s="743" customFormat="1" ht="12.95" customHeight="1" x14ac:dyDescent="0.2">
      <c r="A94" s="749">
        <v>1</v>
      </c>
      <c r="B94" s="748">
        <v>11</v>
      </c>
      <c r="C94" s="751">
        <v>44355</v>
      </c>
      <c r="D94" s="755" t="s">
        <v>83</v>
      </c>
      <c r="E94" s="756"/>
      <c r="F94" s="715" t="s">
        <v>79</v>
      </c>
      <c r="G94" s="535">
        <v>3</v>
      </c>
      <c r="H94" s="535">
        <v>2</v>
      </c>
      <c r="I94" s="535">
        <v>1</v>
      </c>
      <c r="J94" s="715">
        <v>100</v>
      </c>
      <c r="K94" s="716">
        <v>1500</v>
      </c>
      <c r="L94" s="716">
        <v>1800</v>
      </c>
      <c r="M94" s="715" t="s">
        <v>80</v>
      </c>
      <c r="N94" s="670">
        <v>0</v>
      </c>
      <c r="O94" s="670">
        <v>0</v>
      </c>
      <c r="P94" s="670">
        <v>0</v>
      </c>
      <c r="Q94" s="670">
        <v>0</v>
      </c>
      <c r="R94" s="670">
        <v>0</v>
      </c>
      <c r="S94" s="670">
        <v>0</v>
      </c>
      <c r="T94" s="670">
        <v>0</v>
      </c>
      <c r="U94" s="670">
        <v>0</v>
      </c>
      <c r="V94" s="670">
        <v>1</v>
      </c>
      <c r="W94" s="670">
        <v>0</v>
      </c>
      <c r="X94" s="670">
        <v>0</v>
      </c>
      <c r="Y94" s="670">
        <v>0</v>
      </c>
      <c r="Z94" s="670">
        <v>0</v>
      </c>
      <c r="AA94" s="670">
        <v>0</v>
      </c>
      <c r="AB94" s="670">
        <v>0</v>
      </c>
      <c r="AC94" s="670">
        <v>0</v>
      </c>
      <c r="AD94" s="670">
        <v>0</v>
      </c>
      <c r="AE94" s="670">
        <v>0</v>
      </c>
      <c r="AF94" s="670">
        <v>0</v>
      </c>
      <c r="AG94" s="670">
        <v>0</v>
      </c>
      <c r="AH94" s="670">
        <v>0</v>
      </c>
      <c r="AI94" s="670">
        <v>0</v>
      </c>
      <c r="AJ94" s="670">
        <v>0</v>
      </c>
      <c r="AK94" s="670">
        <v>0</v>
      </c>
      <c r="AL94" s="670">
        <v>0</v>
      </c>
      <c r="AM94" s="670">
        <v>0</v>
      </c>
      <c r="AN94" s="749">
        <v>2</v>
      </c>
      <c r="AO94" s="757">
        <v>2</v>
      </c>
      <c r="AP94" s="758"/>
      <c r="AQ94" s="603">
        <f t="shared" si="22"/>
        <v>0.625</v>
      </c>
      <c r="AR94" s="603">
        <f t="shared" si="23"/>
        <v>0.75</v>
      </c>
      <c r="AS94" s="604">
        <f t="shared" si="24"/>
        <v>0.375</v>
      </c>
      <c r="AT94" s="759"/>
      <c r="AZ94" s="746"/>
      <c r="BA94" s="746"/>
      <c r="BB94" s="747"/>
      <c r="BC94" s="746"/>
      <c r="BD94" s="761"/>
      <c r="BE94" s="747"/>
      <c r="BF94" s="746"/>
      <c r="BG94" s="761"/>
      <c r="BH94" s="747"/>
      <c r="BI94" s="746"/>
      <c r="BJ94" s="761"/>
      <c r="BK94" s="747"/>
      <c r="BL94" s="746"/>
      <c r="BM94" s="761"/>
      <c r="BN94" s="747"/>
      <c r="BO94" s="746"/>
      <c r="BP94" s="761"/>
      <c r="BQ94" s="747"/>
      <c r="BR94" s="746"/>
      <c r="BS94" s="761"/>
      <c r="BT94" s="747"/>
      <c r="BU94" s="746"/>
      <c r="BV94" s="746"/>
      <c r="BW94" s="747"/>
      <c r="BX94" s="746"/>
      <c r="BY94" s="761"/>
      <c r="BZ94" s="747"/>
      <c r="CA94" s="746"/>
      <c r="CB94" s="761"/>
      <c r="CC94" s="747"/>
      <c r="CD94" s="746"/>
    </row>
    <row r="95" spans="1:82" s="743" customFormat="1" ht="12.95" customHeight="1" x14ac:dyDescent="0.2">
      <c r="A95" s="749">
        <v>1</v>
      </c>
      <c r="B95" s="748">
        <v>12</v>
      </c>
      <c r="C95" s="751">
        <v>44355</v>
      </c>
      <c r="D95" s="755" t="s">
        <v>71</v>
      </c>
      <c r="E95" s="756" t="s">
        <v>78</v>
      </c>
      <c r="F95" s="715" t="s">
        <v>79</v>
      </c>
      <c r="G95" s="535">
        <v>3</v>
      </c>
      <c r="H95" s="535">
        <v>2</v>
      </c>
      <c r="I95" s="535">
        <v>1</v>
      </c>
      <c r="J95" s="715">
        <v>100</v>
      </c>
      <c r="K95" s="716">
        <v>1545</v>
      </c>
      <c r="L95" s="716">
        <v>1845</v>
      </c>
      <c r="M95" s="715" t="s">
        <v>80</v>
      </c>
      <c r="N95" s="670">
        <v>0</v>
      </c>
      <c r="O95" s="670">
        <v>0</v>
      </c>
      <c r="P95" s="670">
        <v>0</v>
      </c>
      <c r="Q95" s="670">
        <v>0</v>
      </c>
      <c r="R95" s="670">
        <v>0</v>
      </c>
      <c r="S95" s="670">
        <v>0</v>
      </c>
      <c r="T95" s="670">
        <v>0</v>
      </c>
      <c r="U95" s="670">
        <v>0</v>
      </c>
      <c r="V95" s="670">
        <v>1</v>
      </c>
      <c r="W95" s="670">
        <v>0</v>
      </c>
      <c r="X95" s="670">
        <v>0</v>
      </c>
      <c r="Y95" s="670">
        <v>0</v>
      </c>
      <c r="Z95" s="670">
        <v>0</v>
      </c>
      <c r="AA95" s="670">
        <v>0</v>
      </c>
      <c r="AB95" s="670">
        <v>0</v>
      </c>
      <c r="AC95" s="670">
        <v>0</v>
      </c>
      <c r="AD95" s="670">
        <v>0</v>
      </c>
      <c r="AE95" s="670">
        <v>0</v>
      </c>
      <c r="AF95" s="670">
        <v>0</v>
      </c>
      <c r="AG95" s="670">
        <v>0</v>
      </c>
      <c r="AH95" s="670">
        <v>0</v>
      </c>
      <c r="AI95" s="670">
        <v>0</v>
      </c>
      <c r="AJ95" s="670">
        <v>0</v>
      </c>
      <c r="AK95" s="670">
        <v>0</v>
      </c>
      <c r="AL95" s="670">
        <v>0</v>
      </c>
      <c r="AM95" s="670">
        <v>0</v>
      </c>
      <c r="AN95" s="749">
        <v>2</v>
      </c>
      <c r="AO95" s="757">
        <v>2</v>
      </c>
      <c r="AP95" s="758"/>
      <c r="AQ95" s="603">
        <f t="shared" si="22"/>
        <v>0.65625</v>
      </c>
      <c r="AR95" s="603">
        <f t="shared" si="23"/>
        <v>0.78125</v>
      </c>
      <c r="AS95" s="604">
        <f t="shared" si="24"/>
        <v>0.375</v>
      </c>
      <c r="AT95" s="759"/>
      <c r="AZ95" s="746"/>
      <c r="BA95" s="746"/>
      <c r="BB95" s="747"/>
      <c r="BC95" s="746"/>
      <c r="BD95" s="761"/>
      <c r="BE95" s="747"/>
      <c r="BF95" s="746"/>
      <c r="BG95" s="761"/>
      <c r="BH95" s="747"/>
      <c r="BI95" s="746"/>
      <c r="BJ95" s="761"/>
      <c r="BK95" s="747"/>
      <c r="BL95" s="746"/>
      <c r="BM95" s="761"/>
      <c r="BN95" s="747"/>
      <c r="BO95" s="746"/>
      <c r="BP95" s="761"/>
      <c r="BQ95" s="747"/>
      <c r="BR95" s="746"/>
      <c r="BS95" s="761"/>
      <c r="BT95" s="747"/>
      <c r="BU95" s="746"/>
      <c r="BV95" s="746"/>
      <c r="BW95" s="747"/>
      <c r="BX95" s="746"/>
      <c r="BY95" s="761"/>
      <c r="BZ95" s="747"/>
      <c r="CA95" s="746"/>
      <c r="CB95" s="761"/>
      <c r="CC95" s="747"/>
      <c r="CD95" s="746"/>
    </row>
    <row r="96" spans="1:82" s="743" customFormat="1" ht="12.95" customHeight="1" x14ac:dyDescent="0.2">
      <c r="A96" s="749">
        <v>1</v>
      </c>
      <c r="B96" s="748">
        <v>13</v>
      </c>
      <c r="C96" s="751">
        <v>44355</v>
      </c>
      <c r="D96" s="755" t="s">
        <v>71</v>
      </c>
      <c r="E96" s="756"/>
      <c r="F96" s="715" t="s">
        <v>79</v>
      </c>
      <c r="G96" s="535">
        <v>1</v>
      </c>
      <c r="H96" s="535">
        <v>1</v>
      </c>
      <c r="I96" s="535">
        <v>1</v>
      </c>
      <c r="J96" s="715">
        <v>100</v>
      </c>
      <c r="K96" s="716">
        <v>1500</v>
      </c>
      <c r="L96" s="716">
        <v>1900</v>
      </c>
      <c r="M96" s="715" t="s">
        <v>80</v>
      </c>
      <c r="N96" s="670">
        <v>0</v>
      </c>
      <c r="O96" s="670">
        <v>0</v>
      </c>
      <c r="P96" s="670">
        <v>0</v>
      </c>
      <c r="Q96" s="670">
        <v>0</v>
      </c>
      <c r="R96" s="670">
        <v>0</v>
      </c>
      <c r="S96" s="670">
        <v>0</v>
      </c>
      <c r="T96" s="670">
        <v>0</v>
      </c>
      <c r="U96" s="670">
        <v>0</v>
      </c>
      <c r="V96" s="670">
        <v>1</v>
      </c>
      <c r="W96" s="670">
        <v>0</v>
      </c>
      <c r="X96" s="670">
        <v>0</v>
      </c>
      <c r="Y96" s="670">
        <v>0</v>
      </c>
      <c r="Z96" s="670">
        <v>0</v>
      </c>
      <c r="AA96" s="670">
        <v>0</v>
      </c>
      <c r="AB96" s="670">
        <v>0</v>
      </c>
      <c r="AC96" s="670">
        <v>0</v>
      </c>
      <c r="AD96" s="670">
        <v>0</v>
      </c>
      <c r="AE96" s="670">
        <v>0</v>
      </c>
      <c r="AF96" s="670">
        <v>0</v>
      </c>
      <c r="AG96" s="670">
        <v>0</v>
      </c>
      <c r="AH96" s="670">
        <v>0</v>
      </c>
      <c r="AI96" s="670">
        <v>0</v>
      </c>
      <c r="AJ96" s="670">
        <v>0</v>
      </c>
      <c r="AK96" s="670">
        <v>0</v>
      </c>
      <c r="AL96" s="670">
        <v>0</v>
      </c>
      <c r="AM96" s="670">
        <v>0</v>
      </c>
      <c r="AN96" s="749">
        <v>2</v>
      </c>
      <c r="AO96" s="757"/>
      <c r="AP96" s="758"/>
      <c r="AQ96" s="603">
        <f t="shared" si="22"/>
        <v>0.625</v>
      </c>
      <c r="AR96" s="603">
        <f t="shared" si="23"/>
        <v>0.79166666666666663</v>
      </c>
      <c r="AS96" s="604">
        <f t="shared" si="24"/>
        <v>0.16666666666666663</v>
      </c>
      <c r="AT96" s="759"/>
      <c r="AU96" s="533"/>
      <c r="AV96" s="533"/>
      <c r="AW96" s="533"/>
      <c r="AX96" s="533"/>
      <c r="AY96" s="533"/>
      <c r="AZ96" s="746"/>
      <c r="BC96" s="746"/>
      <c r="BD96" s="761"/>
      <c r="BE96" s="747"/>
      <c r="BF96" s="746"/>
      <c r="BG96" s="761"/>
      <c r="BH96" s="747"/>
      <c r="BI96" s="746"/>
      <c r="BJ96" s="761"/>
      <c r="BK96" s="747"/>
      <c r="BL96" s="746"/>
      <c r="BM96" s="761"/>
      <c r="BN96" s="747"/>
      <c r="BO96" s="746"/>
      <c r="BP96" s="761"/>
      <c r="BQ96" s="747"/>
      <c r="BR96" s="746"/>
      <c r="BS96" s="761"/>
      <c r="BT96" s="747"/>
      <c r="BU96" s="746"/>
      <c r="BV96" s="746"/>
      <c r="BW96" s="747"/>
      <c r="BX96" s="746"/>
      <c r="BY96" s="761"/>
      <c r="BZ96" s="747"/>
      <c r="CA96" s="746"/>
      <c r="CB96" s="761"/>
      <c r="CC96" s="747"/>
      <c r="CD96" s="746"/>
    </row>
    <row r="97" spans="1:97" s="743" customFormat="1" ht="12.95" customHeight="1" x14ac:dyDescent="0.2">
      <c r="A97" s="749">
        <v>1</v>
      </c>
      <c r="B97" s="748">
        <v>14</v>
      </c>
      <c r="C97" s="751">
        <v>44355</v>
      </c>
      <c r="D97" s="755" t="s">
        <v>83</v>
      </c>
      <c r="E97" s="756"/>
      <c r="F97" s="715" t="s">
        <v>79</v>
      </c>
      <c r="G97" s="535">
        <v>1</v>
      </c>
      <c r="H97" s="535">
        <v>1</v>
      </c>
      <c r="I97" s="535">
        <v>1</v>
      </c>
      <c r="J97" s="715">
        <v>100</v>
      </c>
      <c r="K97" s="716">
        <v>1600</v>
      </c>
      <c r="L97" s="716">
        <v>1930</v>
      </c>
      <c r="M97" s="715" t="s">
        <v>80</v>
      </c>
      <c r="N97" s="670">
        <v>0</v>
      </c>
      <c r="O97" s="670">
        <v>0</v>
      </c>
      <c r="P97" s="670">
        <v>0</v>
      </c>
      <c r="Q97" s="670">
        <v>0</v>
      </c>
      <c r="R97" s="670">
        <v>0</v>
      </c>
      <c r="S97" s="670">
        <v>0</v>
      </c>
      <c r="T97" s="670">
        <v>0</v>
      </c>
      <c r="U97" s="670">
        <v>0</v>
      </c>
      <c r="V97" s="670">
        <v>0</v>
      </c>
      <c r="W97" s="670">
        <v>0</v>
      </c>
      <c r="X97" s="670">
        <v>0</v>
      </c>
      <c r="Y97" s="670">
        <v>0</v>
      </c>
      <c r="Z97" s="670">
        <v>0</v>
      </c>
      <c r="AA97" s="670">
        <v>0</v>
      </c>
      <c r="AB97" s="670">
        <v>0</v>
      </c>
      <c r="AC97" s="670">
        <v>0</v>
      </c>
      <c r="AD97" s="670">
        <v>0</v>
      </c>
      <c r="AE97" s="670">
        <v>0</v>
      </c>
      <c r="AF97" s="670">
        <v>0</v>
      </c>
      <c r="AG97" s="670">
        <v>0</v>
      </c>
      <c r="AH97" s="670">
        <v>0</v>
      </c>
      <c r="AI97" s="670">
        <v>0</v>
      </c>
      <c r="AJ97" s="670">
        <v>0</v>
      </c>
      <c r="AK97" s="670">
        <v>0</v>
      </c>
      <c r="AL97" s="670">
        <v>0</v>
      </c>
      <c r="AM97" s="670">
        <v>0</v>
      </c>
      <c r="AN97" s="749">
        <v>2</v>
      </c>
      <c r="AO97" s="757"/>
      <c r="AP97" s="758"/>
      <c r="AQ97" s="603">
        <f t="shared" ref="AQ97:AQ99" si="25">TIME(INT(K97/100),K97-INT(K97/100)*100,0)</f>
        <v>0.66666666666666663</v>
      </c>
      <c r="AR97" s="603">
        <f t="shared" ref="AR97:AR99" si="26">TIME(INT(L97/100),L97-INT(L97/100)*100,0)</f>
        <v>0.8125</v>
      </c>
      <c r="AS97" s="604">
        <f t="shared" ref="AS97:AS99" si="27">(AR97-AQ97)*G97</f>
        <v>0.14583333333333337</v>
      </c>
      <c r="AT97" s="759"/>
      <c r="AU97" s="1040"/>
      <c r="AV97" s="1039"/>
      <c r="AW97" s="1040"/>
      <c r="AX97" s="1044"/>
      <c r="AY97" s="1040"/>
      <c r="AZ97" s="746"/>
      <c r="BD97" s="761"/>
      <c r="BE97" s="747"/>
      <c r="BF97" s="746"/>
      <c r="BG97" s="761"/>
      <c r="BH97" s="747"/>
      <c r="BI97" s="746"/>
      <c r="BJ97" s="761"/>
      <c r="BK97" s="747"/>
      <c r="BL97" s="746"/>
      <c r="BM97" s="761"/>
      <c r="BN97" s="747"/>
      <c r="BO97" s="746"/>
      <c r="BP97" s="761"/>
      <c r="BQ97" s="747"/>
      <c r="BR97" s="746"/>
      <c r="BS97" s="761"/>
      <c r="BT97" s="747"/>
      <c r="BU97" s="746"/>
      <c r="BV97" s="746"/>
      <c r="BW97" s="747"/>
      <c r="BX97" s="746"/>
      <c r="BY97" s="761"/>
      <c r="BZ97" s="747"/>
      <c r="CA97" s="746"/>
      <c r="CB97" s="761"/>
      <c r="CC97" s="747"/>
      <c r="CD97" s="746"/>
    </row>
    <row r="98" spans="1:97" s="743" customFormat="1" ht="12.95" customHeight="1" x14ac:dyDescent="0.2">
      <c r="A98" s="749">
        <v>1</v>
      </c>
      <c r="B98" s="748">
        <v>15</v>
      </c>
      <c r="C98" s="751">
        <v>44355</v>
      </c>
      <c r="D98" s="755" t="s">
        <v>83</v>
      </c>
      <c r="E98" s="756"/>
      <c r="F98" s="715" t="s">
        <v>79</v>
      </c>
      <c r="G98" s="535">
        <v>3</v>
      </c>
      <c r="H98" s="535">
        <v>2</v>
      </c>
      <c r="I98" s="535">
        <v>1</v>
      </c>
      <c r="J98" s="715">
        <v>100</v>
      </c>
      <c r="K98" s="716">
        <v>1730</v>
      </c>
      <c r="L98" s="716">
        <v>1930</v>
      </c>
      <c r="M98" s="715" t="s">
        <v>80</v>
      </c>
      <c r="N98" s="670">
        <v>0</v>
      </c>
      <c r="O98" s="670">
        <v>0</v>
      </c>
      <c r="P98" s="670">
        <v>0</v>
      </c>
      <c r="Q98" s="670">
        <v>0</v>
      </c>
      <c r="R98" s="670">
        <v>0</v>
      </c>
      <c r="S98" s="670">
        <v>0</v>
      </c>
      <c r="T98" s="670">
        <v>0</v>
      </c>
      <c r="U98" s="670">
        <v>0</v>
      </c>
      <c r="V98" s="670">
        <v>0</v>
      </c>
      <c r="W98" s="670">
        <v>0</v>
      </c>
      <c r="X98" s="670">
        <v>0</v>
      </c>
      <c r="Y98" s="670">
        <v>0</v>
      </c>
      <c r="Z98" s="670">
        <v>0</v>
      </c>
      <c r="AA98" s="670">
        <v>0</v>
      </c>
      <c r="AB98" s="670">
        <v>0</v>
      </c>
      <c r="AC98" s="670">
        <v>0</v>
      </c>
      <c r="AD98" s="670">
        <v>0</v>
      </c>
      <c r="AE98" s="670">
        <v>0</v>
      </c>
      <c r="AF98" s="670">
        <v>0</v>
      </c>
      <c r="AG98" s="670">
        <v>0</v>
      </c>
      <c r="AH98" s="670">
        <v>0</v>
      </c>
      <c r="AI98" s="670">
        <v>0</v>
      </c>
      <c r="AJ98" s="670">
        <v>0</v>
      </c>
      <c r="AK98" s="670">
        <v>0</v>
      </c>
      <c r="AL98" s="670">
        <v>0</v>
      </c>
      <c r="AM98" s="670">
        <v>0</v>
      </c>
      <c r="AN98" s="749">
        <v>2</v>
      </c>
      <c r="AO98" s="757"/>
      <c r="AP98" s="758"/>
      <c r="AQ98" s="603">
        <f t="shared" si="25"/>
        <v>0.72916666666666663</v>
      </c>
      <c r="AR98" s="603">
        <f t="shared" si="26"/>
        <v>0.8125</v>
      </c>
      <c r="AS98" s="604">
        <f t="shared" si="27"/>
        <v>0.25000000000000011</v>
      </c>
      <c r="AT98" s="759"/>
      <c r="AU98" s="1040"/>
      <c r="AV98" s="1039"/>
      <c r="AW98" s="1040"/>
      <c r="AX98" s="1044"/>
      <c r="AY98" s="1040"/>
      <c r="AZ98" s="746"/>
      <c r="BA98" s="746"/>
      <c r="BB98" s="747"/>
      <c r="BD98" s="761"/>
      <c r="BE98" s="747"/>
      <c r="BF98" s="746"/>
      <c r="BG98" s="761"/>
      <c r="BH98" s="747"/>
      <c r="BI98" s="746"/>
      <c r="BJ98" s="761"/>
      <c r="BK98" s="747"/>
      <c r="BL98" s="746"/>
      <c r="BM98" s="761"/>
      <c r="BN98" s="747"/>
      <c r="BO98" s="746"/>
      <c r="BP98" s="761"/>
      <c r="BQ98" s="747"/>
      <c r="BR98" s="746"/>
      <c r="BS98" s="761"/>
      <c r="BT98" s="747"/>
      <c r="BU98" s="746"/>
      <c r="BV98" s="746"/>
      <c r="BW98" s="747"/>
      <c r="BX98" s="746"/>
      <c r="BY98" s="761"/>
      <c r="BZ98" s="747"/>
      <c r="CA98" s="746"/>
      <c r="CB98" s="761"/>
      <c r="CC98" s="747"/>
      <c r="CD98" s="746"/>
    </row>
    <row r="99" spans="1:97" s="743" customFormat="1" ht="12.95" customHeight="1" x14ac:dyDescent="0.2">
      <c r="A99" s="749">
        <v>2</v>
      </c>
      <c r="B99" s="748">
        <v>1</v>
      </c>
      <c r="C99" s="751">
        <v>44355</v>
      </c>
      <c r="D99" s="755" t="s">
        <v>71</v>
      </c>
      <c r="E99" s="756" t="s">
        <v>204</v>
      </c>
      <c r="F99" s="715" t="s">
        <v>79</v>
      </c>
      <c r="G99" s="535">
        <v>3</v>
      </c>
      <c r="H99" s="535">
        <v>2</v>
      </c>
      <c r="I99" s="535">
        <v>1</v>
      </c>
      <c r="J99" s="715">
        <v>100</v>
      </c>
      <c r="K99" s="716">
        <v>1600</v>
      </c>
      <c r="L99" s="716">
        <v>1945</v>
      </c>
      <c r="M99" s="715" t="s">
        <v>80</v>
      </c>
      <c r="N99" s="670">
        <v>0</v>
      </c>
      <c r="O99" s="670">
        <v>0</v>
      </c>
      <c r="P99" s="670">
        <v>0</v>
      </c>
      <c r="Q99" s="670">
        <v>0</v>
      </c>
      <c r="R99" s="670">
        <v>0</v>
      </c>
      <c r="S99" s="670">
        <v>0</v>
      </c>
      <c r="T99" s="670">
        <v>0</v>
      </c>
      <c r="U99" s="670">
        <v>0</v>
      </c>
      <c r="V99" s="670">
        <v>0</v>
      </c>
      <c r="W99" s="670">
        <v>0</v>
      </c>
      <c r="X99" s="670">
        <v>0</v>
      </c>
      <c r="Y99" s="670">
        <v>0</v>
      </c>
      <c r="Z99" s="670">
        <v>0</v>
      </c>
      <c r="AA99" s="670">
        <v>0</v>
      </c>
      <c r="AB99" s="670">
        <v>0</v>
      </c>
      <c r="AC99" s="670">
        <v>0</v>
      </c>
      <c r="AD99" s="670">
        <v>0</v>
      </c>
      <c r="AE99" s="670">
        <v>0</v>
      </c>
      <c r="AF99" s="670">
        <v>0</v>
      </c>
      <c r="AG99" s="670">
        <v>0</v>
      </c>
      <c r="AH99" s="670">
        <v>0</v>
      </c>
      <c r="AI99" s="670">
        <v>0</v>
      </c>
      <c r="AJ99" s="670">
        <v>0</v>
      </c>
      <c r="AK99" s="670">
        <v>0</v>
      </c>
      <c r="AL99" s="670">
        <v>0</v>
      </c>
      <c r="AM99" s="670">
        <v>0</v>
      </c>
      <c r="AN99" s="749">
        <v>2</v>
      </c>
      <c r="AO99" s="757"/>
      <c r="AP99" s="758"/>
      <c r="AQ99" s="603">
        <f t="shared" si="25"/>
        <v>0.66666666666666663</v>
      </c>
      <c r="AR99" s="603">
        <f t="shared" si="26"/>
        <v>0.82291666666666663</v>
      </c>
      <c r="AS99" s="604">
        <f t="shared" si="27"/>
        <v>0.46875</v>
      </c>
      <c r="AT99" s="682"/>
      <c r="AU99" s="533"/>
      <c r="AV99" s="762"/>
      <c r="AW99" s="684"/>
      <c r="AX99" s="762"/>
      <c r="AY99" s="762"/>
      <c r="AZ99" s="746"/>
      <c r="BA99" s="746"/>
      <c r="BB99" s="747"/>
      <c r="BD99" s="761"/>
      <c r="BE99" s="747"/>
      <c r="BF99" s="746"/>
      <c r="BG99" s="761"/>
      <c r="BH99" s="747"/>
      <c r="BI99" s="746"/>
      <c r="BJ99" s="761"/>
      <c r="BK99" s="747"/>
      <c r="BL99" s="746"/>
      <c r="BM99" s="761"/>
      <c r="BN99" s="747"/>
      <c r="BO99" s="746"/>
      <c r="BP99" s="761"/>
      <c r="BQ99" s="747"/>
      <c r="BR99" s="746"/>
      <c r="BS99" s="761"/>
      <c r="BT99" s="747"/>
      <c r="BU99" s="746"/>
      <c r="BV99" s="746"/>
      <c r="BW99" s="747"/>
      <c r="BX99" s="746"/>
      <c r="BY99" s="761"/>
      <c r="BZ99" s="747"/>
      <c r="CA99" s="746"/>
      <c r="CB99" s="761"/>
      <c r="CC99" s="747"/>
      <c r="CD99" s="746"/>
    </row>
    <row r="100" spans="1:97" s="743" customFormat="1" ht="12.95" customHeight="1" x14ac:dyDescent="0.2">
      <c r="A100" s="749">
        <v>2</v>
      </c>
      <c r="B100" s="748">
        <v>2</v>
      </c>
      <c r="C100" s="751">
        <v>44355</v>
      </c>
      <c r="D100" s="755" t="s">
        <v>71</v>
      </c>
      <c r="E100" s="756" t="s">
        <v>204</v>
      </c>
      <c r="F100" s="715" t="s">
        <v>79</v>
      </c>
      <c r="G100" s="535">
        <v>3</v>
      </c>
      <c r="H100" s="535">
        <v>2</v>
      </c>
      <c r="I100" s="535">
        <v>1</v>
      </c>
      <c r="J100" s="715">
        <v>100</v>
      </c>
      <c r="K100" s="716">
        <v>1730</v>
      </c>
      <c r="L100" s="716">
        <v>2000</v>
      </c>
      <c r="M100" s="715" t="s">
        <v>80</v>
      </c>
      <c r="N100" s="670">
        <v>0</v>
      </c>
      <c r="O100" s="670">
        <v>0</v>
      </c>
      <c r="P100" s="670">
        <v>0</v>
      </c>
      <c r="Q100" s="670">
        <v>0</v>
      </c>
      <c r="R100" s="670">
        <v>0</v>
      </c>
      <c r="S100" s="670">
        <v>0</v>
      </c>
      <c r="T100" s="670">
        <v>0</v>
      </c>
      <c r="U100" s="670">
        <v>0</v>
      </c>
      <c r="V100" s="670">
        <v>0</v>
      </c>
      <c r="W100" s="670">
        <v>0</v>
      </c>
      <c r="X100" s="670">
        <v>0</v>
      </c>
      <c r="Y100" s="670">
        <v>0</v>
      </c>
      <c r="Z100" s="670">
        <v>0</v>
      </c>
      <c r="AA100" s="670">
        <v>0</v>
      </c>
      <c r="AB100" s="670">
        <v>0</v>
      </c>
      <c r="AC100" s="670">
        <v>0</v>
      </c>
      <c r="AD100" s="670">
        <v>0</v>
      </c>
      <c r="AE100" s="670">
        <v>0</v>
      </c>
      <c r="AF100" s="670">
        <v>0</v>
      </c>
      <c r="AG100" s="670">
        <v>0</v>
      </c>
      <c r="AH100" s="670">
        <v>0</v>
      </c>
      <c r="AI100" s="670">
        <v>0</v>
      </c>
      <c r="AJ100" s="670">
        <v>0</v>
      </c>
      <c r="AK100" s="670">
        <v>0</v>
      </c>
      <c r="AL100" s="670">
        <v>0</v>
      </c>
      <c r="AM100" s="670">
        <v>0</v>
      </c>
      <c r="AN100" s="749">
        <v>2</v>
      </c>
      <c r="AO100" s="757"/>
      <c r="AP100" s="758"/>
      <c r="AQ100" s="603">
        <f>TIME(INT(K100/100),K100-INT(K100/100)*100,0)</f>
        <v>0.72916666666666663</v>
      </c>
      <c r="AR100" s="603">
        <f>TIME(INT(L100/100),L100-INT(L100/100)*100,0)</f>
        <v>0.83333333333333337</v>
      </c>
      <c r="AS100" s="604">
        <f>(AR100-AQ100)*G100</f>
        <v>0.31250000000000022</v>
      </c>
      <c r="AT100" s="759"/>
      <c r="AU100" s="533"/>
      <c r="AV100" s="762"/>
      <c r="AW100" s="684"/>
      <c r="AX100" s="762"/>
      <c r="AY100" s="762"/>
      <c r="AZ100" s="746"/>
      <c r="BA100" s="746"/>
      <c r="BB100" s="747"/>
      <c r="BD100" s="761"/>
      <c r="BE100" s="747"/>
      <c r="BF100" s="746"/>
      <c r="BG100" s="761"/>
      <c r="BH100" s="747"/>
      <c r="BI100" s="746"/>
      <c r="BJ100" s="761"/>
      <c r="BK100" s="747"/>
      <c r="BL100" s="746"/>
      <c r="BM100" s="761"/>
      <c r="BN100" s="747"/>
      <c r="BO100" s="746"/>
      <c r="BP100" s="761"/>
      <c r="BQ100" s="747"/>
      <c r="BR100" s="746"/>
      <c r="BS100" s="761"/>
      <c r="BT100" s="747"/>
      <c r="BU100" s="746"/>
      <c r="BV100" s="746"/>
      <c r="BW100" s="747"/>
      <c r="BX100" s="746"/>
      <c r="BY100" s="761"/>
      <c r="BZ100" s="747"/>
      <c r="CA100" s="746"/>
      <c r="CB100" s="761"/>
      <c r="CC100" s="747"/>
      <c r="CD100" s="746"/>
    </row>
    <row r="101" spans="1:97" s="743" customFormat="1" ht="12.95" customHeight="1" x14ac:dyDescent="0.2">
      <c r="A101" s="749">
        <v>2</v>
      </c>
      <c r="B101" s="748">
        <v>3</v>
      </c>
      <c r="C101" s="751">
        <v>44355</v>
      </c>
      <c r="D101" s="755" t="s">
        <v>77</v>
      </c>
      <c r="E101" s="756" t="s">
        <v>78</v>
      </c>
      <c r="F101" s="715" t="s">
        <v>79</v>
      </c>
      <c r="G101" s="535">
        <v>2</v>
      </c>
      <c r="H101" s="535">
        <v>2</v>
      </c>
      <c r="I101" s="535">
        <v>1</v>
      </c>
      <c r="J101" s="715">
        <v>100</v>
      </c>
      <c r="K101" s="716">
        <v>1630</v>
      </c>
      <c r="L101" s="716">
        <v>2000</v>
      </c>
      <c r="M101" s="715" t="s">
        <v>80</v>
      </c>
      <c r="N101" s="670">
        <v>0</v>
      </c>
      <c r="O101" s="670">
        <v>0</v>
      </c>
      <c r="P101" s="670">
        <v>0</v>
      </c>
      <c r="Q101" s="670">
        <v>0</v>
      </c>
      <c r="R101" s="670">
        <v>0</v>
      </c>
      <c r="S101" s="670">
        <v>0</v>
      </c>
      <c r="T101" s="670">
        <v>0</v>
      </c>
      <c r="U101" s="670">
        <v>0</v>
      </c>
      <c r="V101" s="670">
        <v>0</v>
      </c>
      <c r="W101" s="670">
        <v>0</v>
      </c>
      <c r="X101" s="670">
        <v>0</v>
      </c>
      <c r="Y101" s="670">
        <v>0</v>
      </c>
      <c r="Z101" s="670">
        <v>0</v>
      </c>
      <c r="AA101" s="670">
        <v>0</v>
      </c>
      <c r="AB101" s="670">
        <v>0</v>
      </c>
      <c r="AC101" s="670">
        <v>0</v>
      </c>
      <c r="AD101" s="670">
        <v>0</v>
      </c>
      <c r="AE101" s="670">
        <v>0</v>
      </c>
      <c r="AF101" s="670">
        <v>0</v>
      </c>
      <c r="AG101" s="670">
        <v>0</v>
      </c>
      <c r="AH101" s="670">
        <v>0</v>
      </c>
      <c r="AI101" s="670">
        <v>0</v>
      </c>
      <c r="AJ101" s="670">
        <v>0</v>
      </c>
      <c r="AK101" s="670">
        <v>0</v>
      </c>
      <c r="AL101" s="670">
        <v>0</v>
      </c>
      <c r="AM101" s="670">
        <v>0</v>
      </c>
      <c r="AN101" s="749">
        <v>2</v>
      </c>
      <c r="AO101" s="757"/>
      <c r="AP101" s="758"/>
      <c r="AQ101" s="603">
        <f t="shared" ref="AQ101" si="28">TIME(INT(K101/100),K101-INT(K101/100)*100,0)</f>
        <v>0.6875</v>
      </c>
      <c r="AR101" s="603">
        <f t="shared" ref="AR101" si="29">TIME(INT(L101/100),L101-INT(L101/100)*100,0)</f>
        <v>0.83333333333333337</v>
      </c>
      <c r="AS101" s="604">
        <f t="shared" ref="AS101:AS108" si="30">(AR101-AQ101)*G101</f>
        <v>0.29166666666666674</v>
      </c>
      <c r="AT101" s="759"/>
      <c r="AU101" s="683"/>
      <c r="AV101" s="533"/>
      <c r="AW101" s="684"/>
      <c r="AX101" s="685"/>
      <c r="AY101" s="685"/>
      <c r="AZ101" s="746"/>
      <c r="BA101" s="746"/>
      <c r="BB101" s="747"/>
      <c r="BD101" s="761"/>
      <c r="BE101" s="747"/>
      <c r="BF101" s="746"/>
      <c r="BG101" s="761"/>
      <c r="BH101" s="747"/>
      <c r="BI101" s="746"/>
      <c r="BJ101" s="761"/>
      <c r="BK101" s="747"/>
      <c r="BL101" s="746"/>
      <c r="BM101" s="761"/>
      <c r="BN101" s="747"/>
      <c r="BO101" s="746"/>
      <c r="BP101" s="761"/>
      <c r="BQ101" s="747"/>
      <c r="BR101" s="746"/>
      <c r="BS101" s="761"/>
      <c r="BT101" s="747"/>
      <c r="BU101" s="746"/>
      <c r="BV101" s="746"/>
      <c r="BW101" s="747"/>
      <c r="BX101" s="746"/>
      <c r="BY101" s="761"/>
      <c r="BZ101" s="747"/>
      <c r="CA101" s="746"/>
      <c r="CB101" s="761"/>
      <c r="CC101" s="747"/>
      <c r="CD101" s="746"/>
    </row>
    <row r="102" spans="1:97" s="435" customFormat="1" ht="12.95" customHeight="1" x14ac:dyDescent="0.2">
      <c r="A102" s="907">
        <v>1</v>
      </c>
      <c r="B102" s="907">
        <v>1</v>
      </c>
      <c r="C102" s="451">
        <v>44358</v>
      </c>
      <c r="D102" s="454"/>
      <c r="E102" s="453"/>
      <c r="F102" s="19" t="s">
        <v>79</v>
      </c>
      <c r="G102" s="19">
        <v>4</v>
      </c>
      <c r="H102" s="19">
        <v>2</v>
      </c>
      <c r="I102" s="19">
        <v>1</v>
      </c>
      <c r="J102" s="19">
        <v>100</v>
      </c>
      <c r="K102" s="328">
        <v>530</v>
      </c>
      <c r="L102" s="328">
        <v>800</v>
      </c>
      <c r="M102" s="915" t="s">
        <v>2</v>
      </c>
      <c r="N102" s="530">
        <v>0</v>
      </c>
      <c r="O102" s="530">
        <v>0</v>
      </c>
      <c r="P102" s="530">
        <v>0</v>
      </c>
      <c r="Q102" s="530">
        <v>0</v>
      </c>
      <c r="R102" s="530">
        <v>0</v>
      </c>
      <c r="S102" s="530">
        <v>0</v>
      </c>
      <c r="T102" s="530">
        <v>0</v>
      </c>
      <c r="U102" s="530">
        <v>0</v>
      </c>
      <c r="V102" s="530">
        <v>0</v>
      </c>
      <c r="W102" s="530">
        <v>0</v>
      </c>
      <c r="X102" s="530">
        <v>0</v>
      </c>
      <c r="Y102" s="530">
        <v>0</v>
      </c>
      <c r="Z102" s="530">
        <v>0</v>
      </c>
      <c r="AA102" s="530">
        <v>0</v>
      </c>
      <c r="AB102" s="530">
        <v>0</v>
      </c>
      <c r="AC102" s="530">
        <v>0</v>
      </c>
      <c r="AD102" s="530">
        <v>0</v>
      </c>
      <c r="AE102" s="530">
        <v>0</v>
      </c>
      <c r="AF102" s="530">
        <v>0</v>
      </c>
      <c r="AG102" s="530">
        <v>0</v>
      </c>
      <c r="AH102" s="530">
        <v>0</v>
      </c>
      <c r="AI102" s="530">
        <v>0</v>
      </c>
      <c r="AJ102" s="530">
        <v>0</v>
      </c>
      <c r="AK102" s="530">
        <v>0</v>
      </c>
      <c r="AL102" s="530">
        <v>0</v>
      </c>
      <c r="AM102" s="530">
        <v>0</v>
      </c>
      <c r="AN102" s="913">
        <v>2</v>
      </c>
      <c r="AO102" s="440"/>
      <c r="AP102" s="328" t="s">
        <v>268</v>
      </c>
      <c r="AQ102" s="605">
        <f t="shared" ref="AQ102:AQ108" si="31">TIME(INT(K102/100),K102-INT(K102/100)*100,0)</f>
        <v>0.22916666666666666</v>
      </c>
      <c r="AR102" s="605">
        <f t="shared" ref="AR102:AR108" si="32">TIME(INT(L102/100),L102-INT(L102/100)*100,0)</f>
        <v>0.33333333333333331</v>
      </c>
      <c r="AS102" s="606">
        <f t="shared" si="30"/>
        <v>0.41666666666666663</v>
      </c>
      <c r="AT102" s="433"/>
      <c r="AU102" s="1020" t="s">
        <v>17</v>
      </c>
      <c r="AV102" s="1009" t="s">
        <v>195</v>
      </c>
      <c r="AW102" s="1023" t="s">
        <v>196</v>
      </c>
      <c r="AX102" s="1011" t="s">
        <v>197</v>
      </c>
      <c r="AY102" s="1007" t="s">
        <v>198</v>
      </c>
      <c r="AZ102" s="439"/>
      <c r="BA102" s="437"/>
      <c r="BB102" s="438"/>
      <c r="BE102" s="439"/>
      <c r="BF102" s="483"/>
      <c r="BG102" s="483"/>
      <c r="BH102" s="483"/>
      <c r="BI102" s="483"/>
      <c r="BJ102" s="483"/>
      <c r="BK102" s="483"/>
      <c r="BL102" s="483"/>
      <c r="BM102" s="483"/>
      <c r="BN102" s="483"/>
      <c r="BO102" s="483"/>
      <c r="BP102" s="483"/>
      <c r="BQ102" s="483"/>
      <c r="BR102" s="483"/>
      <c r="BS102" s="483"/>
      <c r="BT102" s="483"/>
      <c r="BU102" s="483"/>
      <c r="BV102" s="483"/>
      <c r="BW102" s="483"/>
      <c r="BX102" s="483"/>
      <c r="BY102" s="483"/>
      <c r="BZ102" s="483"/>
      <c r="CA102" s="483"/>
      <c r="CB102" s="483"/>
      <c r="CC102" s="483"/>
      <c r="CD102" s="483"/>
      <c r="CE102" s="483"/>
      <c r="CF102" s="483"/>
      <c r="CG102" s="483"/>
      <c r="CH102" s="483"/>
      <c r="CI102" s="483"/>
      <c r="CJ102" s="483"/>
      <c r="CK102" s="483"/>
      <c r="CL102" s="483"/>
      <c r="CM102" s="483"/>
      <c r="CN102" s="483"/>
      <c r="CO102" s="483"/>
      <c r="CP102" s="483"/>
      <c r="CQ102" s="483"/>
      <c r="CR102" s="483"/>
      <c r="CS102" s="483"/>
    </row>
    <row r="103" spans="1:97" s="435" customFormat="1" ht="12.95" customHeight="1" x14ac:dyDescent="0.2">
      <c r="A103" s="907">
        <v>1</v>
      </c>
      <c r="B103" s="907">
        <v>2</v>
      </c>
      <c r="C103" s="451">
        <v>44358</v>
      </c>
      <c r="D103" s="454"/>
      <c r="E103" s="453"/>
      <c r="F103" s="19" t="s">
        <v>79</v>
      </c>
      <c r="G103" s="19">
        <v>2</v>
      </c>
      <c r="H103" s="19">
        <v>2</v>
      </c>
      <c r="I103" s="19">
        <v>1</v>
      </c>
      <c r="J103" s="19">
        <v>100</v>
      </c>
      <c r="K103" s="328">
        <v>530</v>
      </c>
      <c r="L103" s="328">
        <v>830</v>
      </c>
      <c r="M103" s="915" t="s">
        <v>80</v>
      </c>
      <c r="N103" s="530">
        <v>0</v>
      </c>
      <c r="O103" s="530">
        <v>0</v>
      </c>
      <c r="P103" s="530">
        <v>0</v>
      </c>
      <c r="Q103" s="530">
        <v>0</v>
      </c>
      <c r="R103" s="530">
        <v>0</v>
      </c>
      <c r="S103" s="530">
        <v>0</v>
      </c>
      <c r="T103" s="530">
        <v>0</v>
      </c>
      <c r="U103" s="530">
        <v>0</v>
      </c>
      <c r="V103" s="530">
        <v>0</v>
      </c>
      <c r="W103" s="530">
        <v>0</v>
      </c>
      <c r="X103" s="530">
        <v>0</v>
      </c>
      <c r="Y103" s="530">
        <v>0</v>
      </c>
      <c r="Z103" s="530">
        <v>0</v>
      </c>
      <c r="AA103" s="530">
        <v>0</v>
      </c>
      <c r="AB103" s="530">
        <v>0</v>
      </c>
      <c r="AC103" s="530">
        <v>0</v>
      </c>
      <c r="AD103" s="530">
        <v>0</v>
      </c>
      <c r="AE103" s="530">
        <v>0</v>
      </c>
      <c r="AF103" s="530">
        <v>0</v>
      </c>
      <c r="AG103" s="530">
        <v>0</v>
      </c>
      <c r="AH103" s="530">
        <v>0</v>
      </c>
      <c r="AI103" s="530">
        <v>0</v>
      </c>
      <c r="AJ103" s="530">
        <v>0</v>
      </c>
      <c r="AK103" s="530">
        <v>0</v>
      </c>
      <c r="AL103" s="530">
        <v>0</v>
      </c>
      <c r="AM103" s="530">
        <v>0</v>
      </c>
      <c r="AN103" s="913">
        <v>2</v>
      </c>
      <c r="AO103" s="440"/>
      <c r="AP103" s="328"/>
      <c r="AQ103" s="605">
        <f t="shared" si="31"/>
        <v>0.22916666666666666</v>
      </c>
      <c r="AR103" s="605">
        <f t="shared" si="32"/>
        <v>0.35416666666666669</v>
      </c>
      <c r="AS103" s="606">
        <f t="shared" si="30"/>
        <v>0.25000000000000006</v>
      </c>
      <c r="AT103" s="433"/>
      <c r="AU103" s="1021"/>
      <c r="AV103" s="1022"/>
      <c r="AW103" s="1024"/>
      <c r="AX103" s="1025"/>
      <c r="AY103" s="1026"/>
      <c r="AZ103" s="439"/>
      <c r="BA103" s="694" t="str">
        <f>AU104</f>
        <v>Boat</v>
      </c>
      <c r="BB103" s="695">
        <f>AW104*24</f>
        <v>63.500000000000014</v>
      </c>
      <c r="BE103" s="439"/>
      <c r="BF103" s="483"/>
      <c r="BG103" s="483"/>
      <c r="BH103" s="483"/>
      <c r="BI103" s="483"/>
      <c r="BJ103" s="483"/>
      <c r="BK103" s="483"/>
      <c r="BL103" s="483"/>
      <c r="BM103" s="483"/>
      <c r="BN103" s="483"/>
      <c r="BO103" s="483"/>
      <c r="BP103" s="483"/>
      <c r="BQ103" s="483"/>
      <c r="BR103" s="483"/>
      <c r="BS103" s="483"/>
      <c r="BT103" s="483"/>
      <c r="BU103" s="483"/>
      <c r="BV103" s="483"/>
      <c r="BW103" s="483"/>
      <c r="BX103" s="483"/>
      <c r="BY103" s="483"/>
      <c r="BZ103" s="483"/>
      <c r="CA103" s="483"/>
      <c r="CB103" s="483"/>
      <c r="CC103" s="483"/>
      <c r="CD103" s="483"/>
      <c r="CE103" s="483"/>
      <c r="CF103" s="483"/>
      <c r="CG103" s="483"/>
      <c r="CH103" s="483"/>
      <c r="CI103" s="483"/>
      <c r="CJ103" s="483"/>
      <c r="CK103" s="483"/>
      <c r="CL103" s="483"/>
      <c r="CM103" s="483"/>
      <c r="CN103" s="483"/>
      <c r="CO103" s="483"/>
      <c r="CP103" s="483"/>
      <c r="CQ103" s="483"/>
      <c r="CR103" s="483"/>
      <c r="CS103" s="483"/>
    </row>
    <row r="104" spans="1:97" s="435" customFormat="1" ht="12.95" hidden="1" customHeight="1" x14ac:dyDescent="0.2">
      <c r="A104" s="907">
        <v>1</v>
      </c>
      <c r="B104" s="907">
        <v>3</v>
      </c>
      <c r="C104" s="451">
        <v>44358</v>
      </c>
      <c r="D104" s="454"/>
      <c r="E104" s="453"/>
      <c r="F104" s="19" t="s">
        <v>84</v>
      </c>
      <c r="G104" s="19">
        <v>1</v>
      </c>
      <c r="H104" s="19">
        <v>1</v>
      </c>
      <c r="I104" s="19">
        <v>0</v>
      </c>
      <c r="J104" s="19">
        <v>100</v>
      </c>
      <c r="K104" s="328">
        <v>500</v>
      </c>
      <c r="L104" s="328">
        <v>840</v>
      </c>
      <c r="M104" s="915" t="s">
        <v>2</v>
      </c>
      <c r="N104" s="530">
        <v>0</v>
      </c>
      <c r="O104" s="530">
        <v>0</v>
      </c>
      <c r="P104" s="530">
        <v>0</v>
      </c>
      <c r="Q104" s="530">
        <v>0</v>
      </c>
      <c r="R104" s="530">
        <v>0</v>
      </c>
      <c r="S104" s="530">
        <v>0</v>
      </c>
      <c r="T104" s="530">
        <v>0</v>
      </c>
      <c r="U104" s="530">
        <v>0</v>
      </c>
      <c r="V104" s="530">
        <v>0</v>
      </c>
      <c r="W104" s="530">
        <v>0</v>
      </c>
      <c r="X104" s="530">
        <v>0</v>
      </c>
      <c r="Y104" s="530">
        <v>0</v>
      </c>
      <c r="Z104" s="530">
        <v>0</v>
      </c>
      <c r="AA104" s="530">
        <v>0</v>
      </c>
      <c r="AB104" s="530">
        <v>0</v>
      </c>
      <c r="AC104" s="530">
        <v>0</v>
      </c>
      <c r="AD104" s="530">
        <v>0</v>
      </c>
      <c r="AE104" s="530">
        <v>0</v>
      </c>
      <c r="AF104" s="530">
        <v>0</v>
      </c>
      <c r="AG104" s="530">
        <v>0</v>
      </c>
      <c r="AH104" s="530">
        <v>0</v>
      </c>
      <c r="AI104" s="530">
        <v>0</v>
      </c>
      <c r="AJ104" s="530">
        <v>0</v>
      </c>
      <c r="AK104" s="530">
        <v>0</v>
      </c>
      <c r="AL104" s="530">
        <v>0</v>
      </c>
      <c r="AM104" s="530">
        <v>0</v>
      </c>
      <c r="AN104" s="913">
        <v>2</v>
      </c>
      <c r="AO104" s="440"/>
      <c r="AP104" s="328"/>
      <c r="AQ104" s="605">
        <f t="shared" si="31"/>
        <v>0.20833333333333334</v>
      </c>
      <c r="AR104" s="605">
        <f t="shared" si="32"/>
        <v>0.3611111111111111</v>
      </c>
      <c r="AS104" s="606">
        <f t="shared" si="30"/>
        <v>0.15277777777777776</v>
      </c>
      <c r="AT104" s="433"/>
      <c r="AU104" s="349" t="s">
        <v>50</v>
      </c>
      <c r="AV104" s="424">
        <f>SUM(G102:G103,G106:G108)</f>
        <v>14</v>
      </c>
      <c r="AW104" s="351">
        <f>SUM(AS102:AS103,AS106:AS108)</f>
        <v>2.6458333333333339</v>
      </c>
      <c r="AX104" s="424">
        <f>SUM(H102:H103,H106:H108)</f>
        <v>10</v>
      </c>
      <c r="AY104" s="427">
        <f>SUM(I102:I103,I106:I108)</f>
        <v>5</v>
      </c>
      <c r="AZ104" s="439"/>
      <c r="BA104" s="694" t="str">
        <f>AU105</f>
        <v>Shore</v>
      </c>
      <c r="BB104" s="696">
        <f>AW105*24</f>
        <v>12.166666666666668</v>
      </c>
      <c r="BE104" s="439"/>
      <c r="BF104" s="483"/>
      <c r="BG104" s="483"/>
      <c r="BH104" s="483"/>
      <c r="BI104" s="483"/>
      <c r="BJ104" s="483"/>
      <c r="BK104" s="483"/>
      <c r="BL104" s="483"/>
      <c r="BM104" s="483"/>
      <c r="BN104" s="483"/>
      <c r="BO104" s="483"/>
      <c r="BP104" s="483"/>
      <c r="BQ104" s="483"/>
      <c r="BR104" s="483"/>
      <c r="BS104" s="483"/>
      <c r="BT104" s="483"/>
      <c r="BU104" s="483"/>
      <c r="BV104" s="483"/>
      <c r="BW104" s="483"/>
      <c r="BX104" s="483"/>
      <c r="BY104" s="483"/>
      <c r="BZ104" s="483"/>
      <c r="CA104" s="483"/>
      <c r="CB104" s="483"/>
      <c r="CC104" s="483"/>
      <c r="CD104" s="483"/>
      <c r="CE104" s="483"/>
      <c r="CF104" s="483"/>
      <c r="CG104" s="483"/>
      <c r="CH104" s="483"/>
      <c r="CI104" s="483"/>
      <c r="CJ104" s="483"/>
      <c r="CK104" s="483"/>
      <c r="CL104" s="483"/>
      <c r="CM104" s="483"/>
      <c r="CN104" s="483"/>
      <c r="CO104" s="483"/>
      <c r="CP104" s="483"/>
      <c r="CQ104" s="483"/>
      <c r="CR104" s="483"/>
      <c r="CS104" s="483"/>
    </row>
    <row r="105" spans="1:97" s="435" customFormat="1" ht="12.95" hidden="1" customHeight="1" x14ac:dyDescent="0.2">
      <c r="A105" s="907">
        <v>1</v>
      </c>
      <c r="B105" s="907">
        <v>4</v>
      </c>
      <c r="C105" s="451">
        <v>44358</v>
      </c>
      <c r="D105" s="454"/>
      <c r="E105" s="453"/>
      <c r="F105" s="19" t="s">
        <v>84</v>
      </c>
      <c r="G105" s="19">
        <v>2</v>
      </c>
      <c r="H105" s="19">
        <v>1</v>
      </c>
      <c r="I105" s="19">
        <v>0</v>
      </c>
      <c r="J105" s="19">
        <v>100</v>
      </c>
      <c r="K105" s="328">
        <v>630</v>
      </c>
      <c r="L105" s="328">
        <v>1045</v>
      </c>
      <c r="M105" s="915" t="s">
        <v>80</v>
      </c>
      <c r="N105" s="530">
        <v>0</v>
      </c>
      <c r="O105" s="530">
        <v>0</v>
      </c>
      <c r="P105" s="530">
        <v>0</v>
      </c>
      <c r="Q105" s="530">
        <v>0</v>
      </c>
      <c r="R105" s="530">
        <v>0</v>
      </c>
      <c r="S105" s="530">
        <v>0</v>
      </c>
      <c r="T105" s="530">
        <v>0</v>
      </c>
      <c r="U105" s="530">
        <v>0</v>
      </c>
      <c r="V105" s="530">
        <v>0</v>
      </c>
      <c r="W105" s="530">
        <v>0</v>
      </c>
      <c r="X105" s="530">
        <v>0</v>
      </c>
      <c r="Y105" s="530">
        <v>0</v>
      </c>
      <c r="Z105" s="530">
        <v>0</v>
      </c>
      <c r="AA105" s="530">
        <v>0</v>
      </c>
      <c r="AB105" s="530">
        <v>0</v>
      </c>
      <c r="AC105" s="530">
        <v>0</v>
      </c>
      <c r="AD105" s="530">
        <v>0</v>
      </c>
      <c r="AE105" s="530">
        <v>0</v>
      </c>
      <c r="AF105" s="530">
        <v>0</v>
      </c>
      <c r="AG105" s="530">
        <v>0</v>
      </c>
      <c r="AH105" s="530">
        <v>0</v>
      </c>
      <c r="AI105" s="530">
        <v>0</v>
      </c>
      <c r="AJ105" s="530">
        <v>0</v>
      </c>
      <c r="AK105" s="530">
        <v>0</v>
      </c>
      <c r="AL105" s="530">
        <v>0</v>
      </c>
      <c r="AM105" s="530">
        <v>0</v>
      </c>
      <c r="AN105" s="913">
        <v>2</v>
      </c>
      <c r="AO105" s="440"/>
      <c r="AP105" s="328"/>
      <c r="AQ105" s="605">
        <f t="shared" si="31"/>
        <v>0.27083333333333331</v>
      </c>
      <c r="AR105" s="605">
        <f t="shared" si="32"/>
        <v>0.44791666666666669</v>
      </c>
      <c r="AS105" s="606">
        <f t="shared" si="30"/>
        <v>0.35416666666666674</v>
      </c>
      <c r="AT105" s="433"/>
      <c r="AU105" s="353" t="s">
        <v>49</v>
      </c>
      <c r="AV105" s="422">
        <f>SUM(G104:G105)</f>
        <v>3</v>
      </c>
      <c r="AW105" s="355">
        <f>SUM(AS104:AS105)</f>
        <v>0.50694444444444453</v>
      </c>
      <c r="AX105" s="422">
        <f>SUM(H104:H105)</f>
        <v>2</v>
      </c>
      <c r="AY105" s="473">
        <f>SUM(I104:I105)</f>
        <v>0</v>
      </c>
      <c r="AZ105" s="439"/>
      <c r="BA105" s="437"/>
      <c r="BB105" s="438"/>
      <c r="BE105" s="439"/>
      <c r="BF105" s="483"/>
      <c r="BG105" s="483"/>
      <c r="BH105" s="483"/>
      <c r="BI105" s="483"/>
      <c r="BJ105" s="483"/>
      <c r="BK105" s="483"/>
      <c r="BL105" s="483"/>
      <c r="BM105" s="483"/>
      <c r="BN105" s="483"/>
      <c r="BO105" s="483"/>
      <c r="BP105" s="483"/>
      <c r="BQ105" s="483"/>
      <c r="BR105" s="483"/>
      <c r="BS105" s="483"/>
      <c r="BT105" s="483"/>
      <c r="BU105" s="483"/>
      <c r="BV105" s="483"/>
      <c r="BW105" s="483"/>
      <c r="BX105" s="483"/>
      <c r="BY105" s="483"/>
      <c r="BZ105" s="483"/>
      <c r="CA105" s="483"/>
      <c r="CB105" s="483"/>
      <c r="CC105" s="483"/>
      <c r="CD105" s="483"/>
      <c r="CE105" s="483"/>
      <c r="CF105" s="483"/>
      <c r="CG105" s="483"/>
      <c r="CH105" s="483"/>
      <c r="CI105" s="483"/>
      <c r="CJ105" s="483"/>
      <c r="CK105" s="483"/>
      <c r="CL105" s="483"/>
      <c r="CM105" s="483"/>
      <c r="CN105" s="483"/>
      <c r="CO105" s="483"/>
      <c r="CP105" s="483"/>
      <c r="CQ105" s="483"/>
      <c r="CR105" s="483"/>
      <c r="CS105" s="483"/>
    </row>
    <row r="106" spans="1:97" s="435" customFormat="1" ht="12.95" customHeight="1" x14ac:dyDescent="0.2">
      <c r="A106" s="907">
        <v>1</v>
      </c>
      <c r="B106" s="907">
        <v>1</v>
      </c>
      <c r="C106" s="451">
        <v>44358</v>
      </c>
      <c r="D106" s="454"/>
      <c r="E106" s="453"/>
      <c r="F106" s="19" t="s">
        <v>79</v>
      </c>
      <c r="G106" s="19">
        <v>2</v>
      </c>
      <c r="H106" s="19">
        <v>2</v>
      </c>
      <c r="I106" s="19">
        <v>1</v>
      </c>
      <c r="J106" s="19">
        <v>100</v>
      </c>
      <c r="K106" s="328">
        <v>930</v>
      </c>
      <c r="L106" s="328">
        <v>1445</v>
      </c>
      <c r="M106" s="915" t="s">
        <v>80</v>
      </c>
      <c r="N106" s="530">
        <v>0</v>
      </c>
      <c r="O106" s="530">
        <v>0</v>
      </c>
      <c r="P106" s="530">
        <v>0</v>
      </c>
      <c r="Q106" s="530">
        <v>0</v>
      </c>
      <c r="R106" s="530">
        <v>0</v>
      </c>
      <c r="S106" s="530">
        <v>0</v>
      </c>
      <c r="T106" s="530">
        <v>0</v>
      </c>
      <c r="U106" s="530">
        <v>0</v>
      </c>
      <c r="V106" s="530">
        <v>0</v>
      </c>
      <c r="W106" s="530">
        <v>0</v>
      </c>
      <c r="X106" s="530">
        <v>0</v>
      </c>
      <c r="Y106" s="530">
        <v>0</v>
      </c>
      <c r="Z106" s="530">
        <v>0</v>
      </c>
      <c r="AA106" s="530">
        <v>0</v>
      </c>
      <c r="AB106" s="530">
        <v>0</v>
      </c>
      <c r="AC106" s="530">
        <v>0</v>
      </c>
      <c r="AD106" s="530">
        <v>0</v>
      </c>
      <c r="AE106" s="530">
        <v>0</v>
      </c>
      <c r="AF106" s="530">
        <v>0</v>
      </c>
      <c r="AG106" s="530">
        <v>0</v>
      </c>
      <c r="AH106" s="530">
        <v>0</v>
      </c>
      <c r="AI106" s="530">
        <v>0</v>
      </c>
      <c r="AJ106" s="530">
        <v>0</v>
      </c>
      <c r="AK106" s="530">
        <v>0</v>
      </c>
      <c r="AL106" s="530">
        <v>0</v>
      </c>
      <c r="AM106" s="530">
        <v>0</v>
      </c>
      <c r="AN106" s="913">
        <v>2</v>
      </c>
      <c r="AO106" s="440"/>
      <c r="AP106" s="328" t="s">
        <v>269</v>
      </c>
      <c r="AQ106" s="605">
        <f t="shared" si="31"/>
        <v>0.39583333333333331</v>
      </c>
      <c r="AR106" s="605">
        <f t="shared" si="32"/>
        <v>0.61458333333333337</v>
      </c>
      <c r="AS106" s="606">
        <f t="shared" si="30"/>
        <v>0.43750000000000011</v>
      </c>
      <c r="AT106" s="433"/>
      <c r="AU106" s="357" t="s">
        <v>199</v>
      </c>
      <c r="AV106" s="664">
        <f>SUM(AV104:AV105)</f>
        <v>17</v>
      </c>
      <c r="AW106" s="359">
        <f>SUM(AW104:AW105)</f>
        <v>3.1527777777777786</v>
      </c>
      <c r="AX106" s="358">
        <f>SUM(AX104:AX105)</f>
        <v>12</v>
      </c>
      <c r="AY106" s="360">
        <f>SUM(AY104:AY105)</f>
        <v>5</v>
      </c>
      <c r="AZ106" s="439"/>
      <c r="BA106" s="437"/>
      <c r="BB106" s="438"/>
      <c r="BE106" s="439"/>
      <c r="BF106" s="483"/>
      <c r="BG106" s="483"/>
      <c r="BH106" s="483"/>
      <c r="BI106" s="483"/>
      <c r="BJ106" s="483"/>
      <c r="BK106" s="483"/>
      <c r="BL106" s="483"/>
      <c r="BM106" s="483"/>
      <c r="BN106" s="483"/>
      <c r="BO106" s="483"/>
      <c r="BP106" s="483"/>
      <c r="BQ106" s="483"/>
      <c r="BR106" s="483"/>
      <c r="BS106" s="483"/>
      <c r="BT106" s="483"/>
      <c r="BU106" s="483"/>
      <c r="BV106" s="483"/>
      <c r="BW106" s="483"/>
      <c r="BX106" s="483"/>
      <c r="BY106" s="483"/>
      <c r="BZ106" s="483"/>
      <c r="CA106" s="483"/>
      <c r="CB106" s="483"/>
      <c r="CC106" s="483"/>
      <c r="CD106" s="483"/>
      <c r="CE106" s="483"/>
      <c r="CF106" s="483"/>
      <c r="CG106" s="483"/>
      <c r="CH106" s="483"/>
      <c r="CI106" s="483"/>
      <c r="CJ106" s="483"/>
      <c r="CK106" s="483"/>
      <c r="CL106" s="483"/>
      <c r="CM106" s="483"/>
      <c r="CN106" s="483"/>
      <c r="CO106" s="483"/>
      <c r="CP106" s="483"/>
      <c r="CQ106" s="483"/>
      <c r="CR106" s="483"/>
      <c r="CS106" s="483"/>
    </row>
    <row r="107" spans="1:97" s="435" customFormat="1" ht="12.95" customHeight="1" x14ac:dyDescent="0.2">
      <c r="A107" s="907">
        <v>1</v>
      </c>
      <c r="B107" s="907">
        <v>2</v>
      </c>
      <c r="C107" s="451">
        <v>44358</v>
      </c>
      <c r="D107" s="454"/>
      <c r="E107" s="453"/>
      <c r="F107" s="19" t="s">
        <v>79</v>
      </c>
      <c r="G107" s="19">
        <v>4</v>
      </c>
      <c r="H107" s="19">
        <v>3</v>
      </c>
      <c r="I107" s="19">
        <v>1</v>
      </c>
      <c r="J107" s="19">
        <v>100</v>
      </c>
      <c r="K107" s="328">
        <v>530</v>
      </c>
      <c r="L107" s="328">
        <v>1330</v>
      </c>
      <c r="M107" s="915" t="s">
        <v>80</v>
      </c>
      <c r="N107" s="530">
        <v>0</v>
      </c>
      <c r="O107" s="530">
        <v>0</v>
      </c>
      <c r="P107" s="530">
        <v>0</v>
      </c>
      <c r="Q107" s="530">
        <v>0</v>
      </c>
      <c r="R107" s="530">
        <v>0</v>
      </c>
      <c r="S107" s="530">
        <v>0</v>
      </c>
      <c r="T107" s="530">
        <v>0</v>
      </c>
      <c r="U107" s="530">
        <v>0</v>
      </c>
      <c r="V107" s="530">
        <v>2</v>
      </c>
      <c r="W107" s="530">
        <v>0</v>
      </c>
      <c r="X107" s="530">
        <v>1</v>
      </c>
      <c r="Y107" s="530">
        <v>0</v>
      </c>
      <c r="Z107" s="530">
        <v>0</v>
      </c>
      <c r="AA107" s="530">
        <v>0</v>
      </c>
      <c r="AB107" s="530">
        <v>0</v>
      </c>
      <c r="AC107" s="530">
        <v>0</v>
      </c>
      <c r="AD107" s="530">
        <v>0</v>
      </c>
      <c r="AE107" s="530">
        <v>0</v>
      </c>
      <c r="AF107" s="530">
        <v>0</v>
      </c>
      <c r="AG107" s="530">
        <v>0</v>
      </c>
      <c r="AH107" s="530">
        <v>0</v>
      </c>
      <c r="AI107" s="530">
        <v>0</v>
      </c>
      <c r="AJ107" s="530">
        <v>0</v>
      </c>
      <c r="AK107" s="530">
        <v>0</v>
      </c>
      <c r="AL107" s="530">
        <v>0</v>
      </c>
      <c r="AM107" s="530">
        <v>0</v>
      </c>
      <c r="AN107" s="913">
        <v>2</v>
      </c>
      <c r="AO107" s="440">
        <v>1</v>
      </c>
      <c r="AP107" s="328" t="s">
        <v>270</v>
      </c>
      <c r="AQ107" s="605">
        <f t="shared" si="31"/>
        <v>0.22916666666666666</v>
      </c>
      <c r="AR107" s="605">
        <f t="shared" si="32"/>
        <v>0.5625</v>
      </c>
      <c r="AS107" s="606">
        <f t="shared" si="30"/>
        <v>1.3333333333333335</v>
      </c>
      <c r="AT107" s="433"/>
      <c r="AU107" s="895"/>
      <c r="AV107" s="895"/>
      <c r="AW107" s="895"/>
      <c r="AX107" s="895"/>
      <c r="AY107" s="895"/>
      <c r="AZ107" s="439"/>
      <c r="BA107" s="437"/>
      <c r="BB107" s="438"/>
      <c r="BE107" s="439"/>
      <c r="BF107" s="483"/>
      <c r="BG107" s="483"/>
      <c r="BH107" s="483"/>
      <c r="BI107" s="483"/>
      <c r="BJ107" s="483"/>
      <c r="BK107" s="483"/>
      <c r="BL107" s="483"/>
      <c r="BM107" s="483"/>
      <c r="BN107" s="483"/>
      <c r="BO107" s="483"/>
      <c r="BP107" s="483"/>
      <c r="BQ107" s="483"/>
      <c r="BR107" s="483"/>
      <c r="BS107" s="483"/>
      <c r="BT107" s="483"/>
      <c r="BU107" s="483"/>
      <c r="BV107" s="483"/>
      <c r="BW107" s="483"/>
      <c r="BX107" s="483"/>
      <c r="BY107" s="483"/>
      <c r="BZ107" s="483"/>
      <c r="CA107" s="483"/>
      <c r="CB107" s="483"/>
      <c r="CC107" s="483"/>
      <c r="CD107" s="483"/>
      <c r="CE107" s="483"/>
      <c r="CF107" s="483"/>
      <c r="CG107" s="483"/>
      <c r="CH107" s="483"/>
      <c r="CI107" s="483"/>
      <c r="CJ107" s="483"/>
      <c r="CK107" s="483"/>
      <c r="CL107" s="483"/>
      <c r="CM107" s="483"/>
      <c r="CN107" s="483"/>
      <c r="CO107" s="483"/>
      <c r="CP107" s="483"/>
      <c r="CQ107" s="483"/>
      <c r="CR107" s="483"/>
      <c r="CS107" s="483"/>
    </row>
    <row r="108" spans="1:97" s="435" customFormat="1" ht="12.95" customHeight="1" x14ac:dyDescent="0.2">
      <c r="A108" s="907">
        <v>1</v>
      </c>
      <c r="B108" s="907">
        <v>3</v>
      </c>
      <c r="C108" s="451">
        <v>44358</v>
      </c>
      <c r="D108" s="454"/>
      <c r="E108" s="453"/>
      <c r="F108" s="19" t="s">
        <v>79</v>
      </c>
      <c r="G108" s="19">
        <v>2</v>
      </c>
      <c r="H108" s="19">
        <v>1</v>
      </c>
      <c r="I108" s="19">
        <v>1</v>
      </c>
      <c r="J108" s="19">
        <v>100</v>
      </c>
      <c r="K108" s="328">
        <v>1300</v>
      </c>
      <c r="L108" s="328">
        <v>1530</v>
      </c>
      <c r="M108" s="915" t="s">
        <v>80</v>
      </c>
      <c r="N108" s="530">
        <v>0</v>
      </c>
      <c r="O108" s="530">
        <v>0</v>
      </c>
      <c r="P108" s="530">
        <v>0</v>
      </c>
      <c r="Q108" s="530">
        <v>0</v>
      </c>
      <c r="R108" s="530">
        <v>0</v>
      </c>
      <c r="S108" s="530">
        <v>0</v>
      </c>
      <c r="T108" s="530">
        <v>0</v>
      </c>
      <c r="U108" s="530">
        <v>0</v>
      </c>
      <c r="V108" s="530">
        <v>0</v>
      </c>
      <c r="W108" s="530">
        <v>0</v>
      </c>
      <c r="X108" s="530">
        <v>0</v>
      </c>
      <c r="Y108" s="530">
        <v>0</v>
      </c>
      <c r="Z108" s="530">
        <v>0</v>
      </c>
      <c r="AA108" s="530">
        <v>0</v>
      </c>
      <c r="AB108" s="530">
        <v>0</v>
      </c>
      <c r="AC108" s="530">
        <v>0</v>
      </c>
      <c r="AD108" s="530">
        <v>0</v>
      </c>
      <c r="AE108" s="530">
        <v>0</v>
      </c>
      <c r="AF108" s="530">
        <v>0</v>
      </c>
      <c r="AG108" s="530">
        <v>0</v>
      </c>
      <c r="AH108" s="530">
        <v>0</v>
      </c>
      <c r="AI108" s="530">
        <v>0</v>
      </c>
      <c r="AJ108" s="530">
        <v>0</v>
      </c>
      <c r="AK108" s="530">
        <v>0</v>
      </c>
      <c r="AL108" s="530">
        <v>0</v>
      </c>
      <c r="AM108" s="530">
        <v>0</v>
      </c>
      <c r="AN108" s="913">
        <v>2</v>
      </c>
      <c r="AO108" s="440"/>
      <c r="AP108" s="328" t="s">
        <v>271</v>
      </c>
      <c r="AQ108" s="605">
        <f t="shared" si="31"/>
        <v>0.54166666666666663</v>
      </c>
      <c r="AR108" s="605">
        <f t="shared" si="32"/>
        <v>0.64583333333333337</v>
      </c>
      <c r="AS108" s="606">
        <f t="shared" si="30"/>
        <v>0.20833333333333348</v>
      </c>
      <c r="AT108" s="433"/>
      <c r="AU108" s="393"/>
      <c r="AV108" s="10"/>
      <c r="AW108" s="394"/>
      <c r="AX108" s="395"/>
      <c r="AY108" s="395"/>
      <c r="AZ108" s="439"/>
      <c r="BA108" s="437"/>
      <c r="BB108" s="438"/>
      <c r="BE108" s="439"/>
      <c r="BF108" s="483"/>
      <c r="BG108" s="483"/>
      <c r="BH108" s="483"/>
      <c r="BI108" s="483"/>
      <c r="BJ108" s="483"/>
      <c r="BK108" s="483"/>
      <c r="BL108" s="483"/>
      <c r="BM108" s="483"/>
      <c r="BN108" s="483"/>
      <c r="BO108" s="483"/>
      <c r="BP108" s="483"/>
      <c r="BQ108" s="483"/>
      <c r="BR108" s="483"/>
      <c r="BS108" s="483"/>
      <c r="BT108" s="483"/>
      <c r="BU108" s="483"/>
      <c r="BV108" s="483"/>
      <c r="BW108" s="483"/>
      <c r="BX108" s="483"/>
      <c r="BY108" s="483"/>
      <c r="BZ108" s="483"/>
      <c r="CA108" s="483"/>
      <c r="CB108" s="483"/>
      <c r="CC108" s="483"/>
      <c r="CD108" s="483"/>
      <c r="CE108" s="483"/>
      <c r="CF108" s="483"/>
      <c r="CG108" s="483"/>
      <c r="CH108" s="483"/>
      <c r="CI108" s="483"/>
      <c r="CJ108" s="483"/>
      <c r="CK108" s="483"/>
      <c r="CL108" s="483"/>
      <c r="CM108" s="483"/>
      <c r="CN108" s="483"/>
      <c r="CO108" s="483"/>
      <c r="CP108" s="483"/>
      <c r="CQ108" s="483"/>
      <c r="CR108" s="483"/>
      <c r="CS108" s="483"/>
    </row>
    <row r="109" spans="1:97" s="743" customFormat="1" ht="12.95" customHeight="1" x14ac:dyDescent="0.2">
      <c r="A109" s="908">
        <v>1</v>
      </c>
      <c r="B109" s="908">
        <v>1</v>
      </c>
      <c r="C109" s="774">
        <v>44359</v>
      </c>
      <c r="D109" s="755"/>
      <c r="E109" s="939"/>
      <c r="F109" s="916" t="s">
        <v>79</v>
      </c>
      <c r="G109" s="916">
        <v>3</v>
      </c>
      <c r="H109" s="916">
        <v>2</v>
      </c>
      <c r="I109" s="916">
        <v>1</v>
      </c>
      <c r="J109" s="916">
        <v>100</v>
      </c>
      <c r="K109" s="347">
        <v>700</v>
      </c>
      <c r="L109" s="347">
        <v>945</v>
      </c>
      <c r="M109" s="917" t="s">
        <v>80</v>
      </c>
      <c r="N109" s="670">
        <v>0</v>
      </c>
      <c r="O109" s="670">
        <v>0</v>
      </c>
      <c r="P109" s="670">
        <v>0</v>
      </c>
      <c r="Q109" s="670">
        <v>0</v>
      </c>
      <c r="R109" s="670">
        <v>0</v>
      </c>
      <c r="S109" s="670">
        <v>0</v>
      </c>
      <c r="T109" s="670">
        <v>0</v>
      </c>
      <c r="U109" s="670">
        <v>0</v>
      </c>
      <c r="V109" s="670">
        <v>1</v>
      </c>
      <c r="W109" s="670">
        <v>0</v>
      </c>
      <c r="X109" s="670">
        <v>0</v>
      </c>
      <c r="Y109" s="670">
        <v>0</v>
      </c>
      <c r="Z109" s="670">
        <v>0</v>
      </c>
      <c r="AA109" s="670">
        <v>0</v>
      </c>
      <c r="AB109" s="670">
        <v>0</v>
      </c>
      <c r="AC109" s="670">
        <v>0</v>
      </c>
      <c r="AD109" s="670">
        <v>0</v>
      </c>
      <c r="AE109" s="670">
        <v>0</v>
      </c>
      <c r="AF109" s="670">
        <v>0</v>
      </c>
      <c r="AG109" s="670">
        <v>0</v>
      </c>
      <c r="AH109" s="670">
        <v>0</v>
      </c>
      <c r="AI109" s="670">
        <v>0</v>
      </c>
      <c r="AJ109" s="670">
        <v>0</v>
      </c>
      <c r="AK109" s="670">
        <v>0</v>
      </c>
      <c r="AL109" s="670">
        <v>0</v>
      </c>
      <c r="AM109" s="670">
        <v>0</v>
      </c>
      <c r="AN109" s="912">
        <v>2</v>
      </c>
      <c r="AO109" s="757">
        <v>2</v>
      </c>
      <c r="AP109" s="347"/>
      <c r="AQ109" s="603">
        <f t="shared" ref="AQ109:AQ133" si="33">TIME(INT(K109/100),K109-INT(K109/100)*100,0)</f>
        <v>0.29166666666666669</v>
      </c>
      <c r="AR109" s="603">
        <f t="shared" ref="AR109:AR133" si="34">TIME(INT(L109/100),L109-INT(L109/100)*100,0)</f>
        <v>0.40625</v>
      </c>
      <c r="AS109" s="604">
        <f t="shared" ref="AS109:AS133" si="35">(AR109-AQ109)*G109</f>
        <v>0.34374999999999994</v>
      </c>
      <c r="AT109" s="715"/>
      <c r="AZ109" s="746"/>
      <c r="BA109" s="761"/>
      <c r="BB109" s="747"/>
      <c r="BE109" s="746"/>
      <c r="BF109" s="775"/>
      <c r="BG109" s="775"/>
      <c r="BH109" s="775"/>
      <c r="BI109" s="775"/>
      <c r="BJ109" s="775"/>
      <c r="BK109" s="775"/>
      <c r="BL109" s="775"/>
      <c r="BM109" s="775"/>
      <c r="BN109" s="775"/>
      <c r="BO109" s="775"/>
      <c r="BP109" s="775"/>
      <c r="BQ109" s="775"/>
      <c r="BR109" s="775"/>
      <c r="BS109" s="775"/>
      <c r="BT109" s="775"/>
      <c r="BU109" s="775"/>
      <c r="BV109" s="775"/>
      <c r="BW109" s="775"/>
      <c r="BX109" s="775"/>
      <c r="BY109" s="775"/>
      <c r="BZ109" s="775"/>
      <c r="CA109" s="775"/>
      <c r="CB109" s="775"/>
      <c r="CC109" s="775"/>
      <c r="CD109" s="775"/>
      <c r="CE109" s="775"/>
      <c r="CF109" s="775"/>
      <c r="CG109" s="775"/>
      <c r="CH109" s="775"/>
      <c r="CI109" s="775"/>
      <c r="CJ109" s="775"/>
      <c r="CK109" s="775"/>
      <c r="CL109" s="775"/>
      <c r="CM109" s="775"/>
      <c r="CN109" s="775"/>
      <c r="CO109" s="775"/>
      <c r="CP109" s="775"/>
      <c r="CQ109" s="775"/>
      <c r="CR109" s="775"/>
      <c r="CS109" s="775"/>
    </row>
    <row r="110" spans="1:97" s="743" customFormat="1" ht="12.95" customHeight="1" x14ac:dyDescent="0.2">
      <c r="A110" s="908">
        <v>1</v>
      </c>
      <c r="B110" s="908">
        <v>2</v>
      </c>
      <c r="C110" s="774">
        <v>44359</v>
      </c>
      <c r="D110" s="755"/>
      <c r="E110" s="939"/>
      <c r="F110" s="916" t="s">
        <v>79</v>
      </c>
      <c r="G110" s="916">
        <v>4</v>
      </c>
      <c r="H110" s="916">
        <v>2</v>
      </c>
      <c r="I110" s="916">
        <v>1</v>
      </c>
      <c r="J110" s="916">
        <v>100</v>
      </c>
      <c r="K110" s="347">
        <v>700</v>
      </c>
      <c r="L110" s="347">
        <v>1200</v>
      </c>
      <c r="M110" s="917" t="s">
        <v>2</v>
      </c>
      <c r="N110" s="670">
        <v>0</v>
      </c>
      <c r="O110" s="670">
        <v>0</v>
      </c>
      <c r="P110" s="670">
        <v>0</v>
      </c>
      <c r="Q110" s="670">
        <v>0</v>
      </c>
      <c r="R110" s="670">
        <v>0</v>
      </c>
      <c r="S110" s="670">
        <v>0</v>
      </c>
      <c r="T110" s="670">
        <v>0</v>
      </c>
      <c r="U110" s="670">
        <v>0</v>
      </c>
      <c r="V110" s="670">
        <v>1</v>
      </c>
      <c r="W110" s="670">
        <v>0</v>
      </c>
      <c r="X110" s="670">
        <v>0</v>
      </c>
      <c r="Y110" s="670">
        <v>0</v>
      </c>
      <c r="Z110" s="670">
        <v>0</v>
      </c>
      <c r="AA110" s="670">
        <v>0</v>
      </c>
      <c r="AB110" s="670">
        <v>0</v>
      </c>
      <c r="AC110" s="670">
        <v>0</v>
      </c>
      <c r="AD110" s="670">
        <v>0</v>
      </c>
      <c r="AE110" s="670">
        <v>0</v>
      </c>
      <c r="AF110" s="670">
        <v>0</v>
      </c>
      <c r="AG110" s="670">
        <v>0</v>
      </c>
      <c r="AH110" s="670">
        <v>0</v>
      </c>
      <c r="AI110" s="670">
        <v>0</v>
      </c>
      <c r="AJ110" s="670">
        <v>0</v>
      </c>
      <c r="AK110" s="670">
        <v>0</v>
      </c>
      <c r="AL110" s="670">
        <v>0</v>
      </c>
      <c r="AM110" s="670">
        <v>0</v>
      </c>
      <c r="AN110" s="912">
        <v>2</v>
      </c>
      <c r="AO110" s="757">
        <v>2</v>
      </c>
      <c r="AP110" s="347"/>
      <c r="AQ110" s="603">
        <f t="shared" si="33"/>
        <v>0.29166666666666669</v>
      </c>
      <c r="AR110" s="603">
        <f t="shared" si="34"/>
        <v>0.5</v>
      </c>
      <c r="AS110" s="604">
        <f t="shared" si="35"/>
        <v>0.83333333333333326</v>
      </c>
      <c r="AT110" s="715"/>
      <c r="AU110" s="1041" t="s">
        <v>17</v>
      </c>
      <c r="AV110" s="1043" t="s">
        <v>195</v>
      </c>
      <c r="AW110" s="1033" t="s">
        <v>196</v>
      </c>
      <c r="AX110" s="1035" t="s">
        <v>197</v>
      </c>
      <c r="AY110" s="1037" t="s">
        <v>198</v>
      </c>
      <c r="AZ110" s="746"/>
      <c r="BA110" s="761"/>
      <c r="BB110" s="747"/>
      <c r="BE110" s="746"/>
      <c r="BF110" s="775"/>
      <c r="BG110" s="775"/>
      <c r="BH110" s="775"/>
      <c r="BI110" s="775"/>
      <c r="BJ110" s="775"/>
      <c r="BK110" s="775"/>
      <c r="BL110" s="775"/>
      <c r="BM110" s="775"/>
      <c r="BN110" s="775"/>
      <c r="BO110" s="775"/>
      <c r="BP110" s="775"/>
      <c r="BQ110" s="775"/>
      <c r="BR110" s="775"/>
      <c r="BS110" s="775"/>
      <c r="BT110" s="775"/>
      <c r="BU110" s="775"/>
      <c r="BV110" s="775"/>
      <c r="BW110" s="775"/>
      <c r="BX110" s="775"/>
      <c r="BY110" s="775"/>
      <c r="BZ110" s="775"/>
      <c r="CA110" s="775"/>
      <c r="CB110" s="775"/>
      <c r="CC110" s="775"/>
      <c r="CD110" s="775"/>
      <c r="CE110" s="775"/>
      <c r="CF110" s="775"/>
      <c r="CG110" s="775"/>
      <c r="CH110" s="775"/>
      <c r="CI110" s="775"/>
      <c r="CJ110" s="775"/>
      <c r="CK110" s="775"/>
      <c r="CL110" s="775"/>
      <c r="CM110" s="775"/>
      <c r="CN110" s="775"/>
      <c r="CO110" s="775"/>
      <c r="CP110" s="775"/>
      <c r="CQ110" s="775"/>
      <c r="CR110" s="775"/>
      <c r="CS110" s="775"/>
    </row>
    <row r="111" spans="1:97" s="743" customFormat="1" ht="12.95" customHeight="1" x14ac:dyDescent="0.2">
      <c r="A111" s="908">
        <v>1</v>
      </c>
      <c r="B111" s="908">
        <v>3</v>
      </c>
      <c r="C111" s="774">
        <v>44359</v>
      </c>
      <c r="D111" s="755"/>
      <c r="E111" s="939"/>
      <c r="F111" s="916" t="s">
        <v>79</v>
      </c>
      <c r="G111" s="916">
        <v>3</v>
      </c>
      <c r="H111" s="916">
        <v>2</v>
      </c>
      <c r="I111" s="916">
        <v>1</v>
      </c>
      <c r="J111" s="916">
        <v>100</v>
      </c>
      <c r="K111" s="347">
        <v>600</v>
      </c>
      <c r="L111" s="347">
        <v>1205</v>
      </c>
      <c r="M111" s="917" t="s">
        <v>2</v>
      </c>
      <c r="N111" s="670">
        <v>0</v>
      </c>
      <c r="O111" s="670">
        <v>0</v>
      </c>
      <c r="P111" s="670">
        <v>0</v>
      </c>
      <c r="Q111" s="670">
        <v>0</v>
      </c>
      <c r="R111" s="670">
        <v>0</v>
      </c>
      <c r="S111" s="670">
        <v>0</v>
      </c>
      <c r="T111" s="670">
        <v>0</v>
      </c>
      <c r="U111" s="670">
        <v>0</v>
      </c>
      <c r="V111" s="670">
        <v>0</v>
      </c>
      <c r="W111" s="670">
        <v>0</v>
      </c>
      <c r="X111" s="670">
        <v>0</v>
      </c>
      <c r="Y111" s="670">
        <v>0</v>
      </c>
      <c r="Z111" s="670">
        <v>0</v>
      </c>
      <c r="AA111" s="670">
        <v>0</v>
      </c>
      <c r="AB111" s="670">
        <v>0</v>
      </c>
      <c r="AC111" s="670">
        <v>0</v>
      </c>
      <c r="AD111" s="670">
        <v>0</v>
      </c>
      <c r="AE111" s="670">
        <v>0</v>
      </c>
      <c r="AF111" s="670">
        <v>0</v>
      </c>
      <c r="AG111" s="670">
        <v>0</v>
      </c>
      <c r="AH111" s="670">
        <v>0</v>
      </c>
      <c r="AI111" s="670">
        <v>0</v>
      </c>
      <c r="AJ111" s="670">
        <v>0</v>
      </c>
      <c r="AK111" s="670">
        <v>0</v>
      </c>
      <c r="AL111" s="670">
        <v>0</v>
      </c>
      <c r="AM111" s="670">
        <v>0</v>
      </c>
      <c r="AN111" s="912">
        <v>2</v>
      </c>
      <c r="AO111" s="757"/>
      <c r="AP111" s="347"/>
      <c r="AQ111" s="603">
        <f t="shared" si="33"/>
        <v>0.25</v>
      </c>
      <c r="AR111" s="603">
        <f t="shared" si="34"/>
        <v>0.50347222222222221</v>
      </c>
      <c r="AS111" s="604">
        <f t="shared" si="35"/>
        <v>0.76041666666666663</v>
      </c>
      <c r="AT111" s="715"/>
      <c r="AU111" s="1048"/>
      <c r="AV111" s="1049"/>
      <c r="AW111" s="1034"/>
      <c r="AX111" s="1036"/>
      <c r="AY111" s="1038"/>
      <c r="AZ111" s="746"/>
      <c r="BA111" s="761"/>
      <c r="BB111" s="747"/>
      <c r="BE111" s="746"/>
      <c r="BF111" s="775"/>
      <c r="BG111" s="775"/>
      <c r="BH111" s="775"/>
      <c r="BI111" s="775"/>
      <c r="BJ111" s="775"/>
      <c r="BK111" s="775"/>
      <c r="BL111" s="775"/>
      <c r="BM111" s="775"/>
      <c r="BN111" s="775"/>
      <c r="BO111" s="775"/>
      <c r="BP111" s="775"/>
      <c r="BQ111" s="775"/>
      <c r="BR111" s="775"/>
      <c r="BS111" s="775"/>
      <c r="BT111" s="775"/>
      <c r="BU111" s="775"/>
      <c r="BV111" s="775"/>
      <c r="BW111" s="775"/>
      <c r="BX111" s="775"/>
      <c r="BY111" s="775"/>
      <c r="BZ111" s="775"/>
      <c r="CA111" s="775"/>
      <c r="CB111" s="775"/>
      <c r="CC111" s="775"/>
      <c r="CD111" s="775"/>
      <c r="CE111" s="775"/>
      <c r="CF111" s="775"/>
      <c r="CG111" s="775"/>
      <c r="CH111" s="775"/>
      <c r="CI111" s="775"/>
      <c r="CJ111" s="775"/>
      <c r="CK111" s="775"/>
      <c r="CL111" s="775"/>
      <c r="CM111" s="775"/>
      <c r="CN111" s="775"/>
      <c r="CO111" s="775"/>
      <c r="CP111" s="775"/>
      <c r="CQ111" s="775"/>
      <c r="CR111" s="775"/>
      <c r="CS111" s="775"/>
    </row>
    <row r="112" spans="1:97" s="743" customFormat="1" ht="12.95" customHeight="1" x14ac:dyDescent="0.2">
      <c r="A112" s="908">
        <v>1</v>
      </c>
      <c r="B112" s="908">
        <v>4</v>
      </c>
      <c r="C112" s="774">
        <v>44359</v>
      </c>
      <c r="D112" s="755"/>
      <c r="E112" s="939"/>
      <c r="F112" s="916" t="s">
        <v>79</v>
      </c>
      <c r="G112" s="916">
        <v>2</v>
      </c>
      <c r="H112" s="916">
        <v>2</v>
      </c>
      <c r="I112" s="916">
        <v>1</v>
      </c>
      <c r="J112" s="916">
        <v>100</v>
      </c>
      <c r="K112" s="347">
        <v>730</v>
      </c>
      <c r="L112" s="347">
        <v>1205</v>
      </c>
      <c r="M112" s="917" t="s">
        <v>2</v>
      </c>
      <c r="N112" s="670">
        <v>0</v>
      </c>
      <c r="O112" s="670">
        <v>0</v>
      </c>
      <c r="P112" s="670">
        <v>0</v>
      </c>
      <c r="Q112" s="670">
        <v>0</v>
      </c>
      <c r="R112" s="670">
        <v>0</v>
      </c>
      <c r="S112" s="670">
        <v>0</v>
      </c>
      <c r="T112" s="670">
        <v>0</v>
      </c>
      <c r="U112" s="670">
        <v>0</v>
      </c>
      <c r="V112" s="670">
        <v>0</v>
      </c>
      <c r="W112" s="670">
        <v>0</v>
      </c>
      <c r="X112" s="670">
        <v>0</v>
      </c>
      <c r="Y112" s="670">
        <v>0</v>
      </c>
      <c r="Z112" s="670">
        <v>0</v>
      </c>
      <c r="AA112" s="670">
        <v>0</v>
      </c>
      <c r="AB112" s="670">
        <v>0</v>
      </c>
      <c r="AC112" s="670">
        <v>0</v>
      </c>
      <c r="AD112" s="670">
        <v>0</v>
      </c>
      <c r="AE112" s="670">
        <v>0</v>
      </c>
      <c r="AF112" s="670">
        <v>0</v>
      </c>
      <c r="AG112" s="670">
        <v>0</v>
      </c>
      <c r="AH112" s="670">
        <v>0</v>
      </c>
      <c r="AI112" s="670">
        <v>0</v>
      </c>
      <c r="AJ112" s="670">
        <v>0</v>
      </c>
      <c r="AK112" s="670">
        <v>0</v>
      </c>
      <c r="AL112" s="670">
        <v>0</v>
      </c>
      <c r="AM112" s="670">
        <v>0</v>
      </c>
      <c r="AN112" s="912">
        <v>2</v>
      </c>
      <c r="AO112" s="757"/>
      <c r="AP112" s="347"/>
      <c r="AQ112" s="603">
        <f t="shared" si="33"/>
        <v>0.3125</v>
      </c>
      <c r="AR112" s="603">
        <f t="shared" si="34"/>
        <v>0.50347222222222221</v>
      </c>
      <c r="AS112" s="604">
        <f t="shared" si="35"/>
        <v>0.38194444444444442</v>
      </c>
      <c r="AT112" s="715"/>
      <c r="AU112" s="537" t="s">
        <v>50</v>
      </c>
      <c r="AV112" s="729">
        <f>SUM(G109:G114,G116:G127,G130:G133)</f>
        <v>65</v>
      </c>
      <c r="AW112" s="538">
        <f>SUM(AS109:AS114,AS116:AS127,AS130:AS133)</f>
        <v>19.833333333333332</v>
      </c>
      <c r="AX112" s="729">
        <f>SUM(H109:H114,H116:H127,H130:H133)</f>
        <v>42</v>
      </c>
      <c r="AY112" s="730">
        <f>SUM(I109:I114,I116:I127,I130:I133)</f>
        <v>22</v>
      </c>
      <c r="AZ112" s="746"/>
      <c r="BA112" s="761"/>
      <c r="BB112" s="747"/>
      <c r="BE112" s="746"/>
      <c r="BF112" s="775"/>
      <c r="BG112" s="775"/>
      <c r="BH112" s="775"/>
      <c r="BI112" s="775"/>
      <c r="BJ112" s="775"/>
      <c r="BK112" s="775"/>
      <c r="BL112" s="775"/>
      <c r="BM112" s="775"/>
      <c r="BN112" s="775"/>
      <c r="BO112" s="775"/>
      <c r="BP112" s="775"/>
      <c r="BQ112" s="775"/>
      <c r="BR112" s="775"/>
      <c r="BS112" s="775"/>
      <c r="BT112" s="775"/>
      <c r="BU112" s="775"/>
      <c r="BV112" s="775"/>
      <c r="BW112" s="775"/>
      <c r="BX112" s="775"/>
      <c r="BY112" s="775"/>
      <c r="BZ112" s="775"/>
      <c r="CA112" s="775"/>
      <c r="CB112" s="775"/>
      <c r="CC112" s="775"/>
      <c r="CD112" s="775"/>
      <c r="CE112" s="775"/>
      <c r="CF112" s="775"/>
      <c r="CG112" s="775"/>
      <c r="CH112" s="775"/>
      <c r="CI112" s="775"/>
      <c r="CJ112" s="775"/>
      <c r="CK112" s="775"/>
      <c r="CL112" s="775"/>
      <c r="CM112" s="775"/>
      <c r="CN112" s="775"/>
      <c r="CO112" s="775"/>
      <c r="CP112" s="775"/>
      <c r="CQ112" s="775"/>
      <c r="CR112" s="775"/>
      <c r="CS112" s="775"/>
    </row>
    <row r="113" spans="1:97" s="743" customFormat="1" ht="12.95" customHeight="1" x14ac:dyDescent="0.2">
      <c r="A113" s="908">
        <v>1</v>
      </c>
      <c r="B113" s="908">
        <v>5</v>
      </c>
      <c r="C113" s="774">
        <v>44359</v>
      </c>
      <c r="D113" s="755"/>
      <c r="E113" s="939"/>
      <c r="F113" s="916" t="s">
        <v>79</v>
      </c>
      <c r="G113" s="916">
        <v>3</v>
      </c>
      <c r="H113" s="916">
        <v>3</v>
      </c>
      <c r="I113" s="916">
        <v>1</v>
      </c>
      <c r="J113" s="916">
        <v>100</v>
      </c>
      <c r="K113" s="347">
        <v>530</v>
      </c>
      <c r="L113" s="347">
        <v>1230</v>
      </c>
      <c r="M113" s="917" t="s">
        <v>2</v>
      </c>
      <c r="N113" s="670">
        <v>0</v>
      </c>
      <c r="O113" s="670">
        <v>0</v>
      </c>
      <c r="P113" s="670">
        <v>0</v>
      </c>
      <c r="Q113" s="670">
        <v>0</v>
      </c>
      <c r="R113" s="670">
        <v>0</v>
      </c>
      <c r="S113" s="670">
        <v>0</v>
      </c>
      <c r="T113" s="670">
        <v>0</v>
      </c>
      <c r="U113" s="670">
        <v>0</v>
      </c>
      <c r="V113" s="670">
        <v>0</v>
      </c>
      <c r="W113" s="670">
        <v>0</v>
      </c>
      <c r="X113" s="670">
        <v>0</v>
      </c>
      <c r="Y113" s="670">
        <v>0</v>
      </c>
      <c r="Z113" s="670">
        <v>0</v>
      </c>
      <c r="AA113" s="670">
        <v>0</v>
      </c>
      <c r="AB113" s="670">
        <v>0</v>
      </c>
      <c r="AC113" s="670">
        <v>0</v>
      </c>
      <c r="AD113" s="670">
        <v>0</v>
      </c>
      <c r="AE113" s="670">
        <v>0</v>
      </c>
      <c r="AF113" s="670">
        <v>0</v>
      </c>
      <c r="AG113" s="670">
        <v>0</v>
      </c>
      <c r="AH113" s="670">
        <v>0</v>
      </c>
      <c r="AI113" s="670">
        <v>0</v>
      </c>
      <c r="AJ113" s="670">
        <v>0</v>
      </c>
      <c r="AK113" s="670">
        <v>0</v>
      </c>
      <c r="AL113" s="670">
        <v>0</v>
      </c>
      <c r="AM113" s="670">
        <v>0</v>
      </c>
      <c r="AN113" s="912">
        <v>2</v>
      </c>
      <c r="AO113" s="757"/>
      <c r="AP113" s="347"/>
      <c r="AQ113" s="603">
        <f t="shared" si="33"/>
        <v>0.22916666666666666</v>
      </c>
      <c r="AR113" s="603">
        <f t="shared" si="34"/>
        <v>0.52083333333333337</v>
      </c>
      <c r="AS113" s="604">
        <f t="shared" si="35"/>
        <v>0.87500000000000022</v>
      </c>
      <c r="AT113" s="715"/>
      <c r="AU113" s="539" t="s">
        <v>49</v>
      </c>
      <c r="AV113" s="731">
        <f>SUM(G115,G128:G129)</f>
        <v>8</v>
      </c>
      <c r="AW113" s="540">
        <f>SUM(AS115,AS128:AS129)</f>
        <v>1.7222222222222219</v>
      </c>
      <c r="AX113" s="731">
        <f>SUM(H115,H128:H129)</f>
        <v>3</v>
      </c>
      <c r="AY113" s="760">
        <f>SUM(I115,I128:I129)</f>
        <v>0</v>
      </c>
      <c r="AZ113" s="746"/>
      <c r="BA113" s="761"/>
      <c r="BB113" s="747"/>
      <c r="BE113" s="746"/>
      <c r="BF113" s="775"/>
      <c r="BG113" s="775"/>
      <c r="BH113" s="775"/>
      <c r="BI113" s="775"/>
      <c r="BJ113" s="775"/>
      <c r="BK113" s="775"/>
      <c r="BL113" s="775"/>
      <c r="BM113" s="775"/>
      <c r="BN113" s="775"/>
      <c r="BO113" s="775"/>
      <c r="BP113" s="775"/>
      <c r="BQ113" s="775"/>
      <c r="BR113" s="775"/>
      <c r="BS113" s="775"/>
      <c r="BT113" s="775"/>
      <c r="BU113" s="775"/>
      <c r="BV113" s="775"/>
      <c r="BW113" s="775"/>
      <c r="BX113" s="775"/>
      <c r="BY113" s="775"/>
      <c r="BZ113" s="775"/>
      <c r="CA113" s="775"/>
      <c r="CB113" s="775"/>
      <c r="CC113" s="775"/>
      <c r="CD113" s="775"/>
      <c r="CE113" s="775"/>
      <c r="CF113" s="775"/>
      <c r="CG113" s="775"/>
      <c r="CH113" s="775"/>
      <c r="CI113" s="775"/>
      <c r="CJ113" s="775"/>
      <c r="CK113" s="775"/>
      <c r="CL113" s="775"/>
      <c r="CM113" s="775"/>
      <c r="CN113" s="775"/>
      <c r="CO113" s="775"/>
      <c r="CP113" s="775"/>
      <c r="CQ113" s="775"/>
      <c r="CR113" s="775"/>
      <c r="CS113" s="775"/>
    </row>
    <row r="114" spans="1:97" s="743" customFormat="1" ht="12.95" customHeight="1" x14ac:dyDescent="0.2">
      <c r="A114" s="908">
        <v>1</v>
      </c>
      <c r="B114" s="908">
        <v>6</v>
      </c>
      <c r="C114" s="774">
        <v>44359</v>
      </c>
      <c r="D114" s="755"/>
      <c r="E114" s="939"/>
      <c r="F114" s="916" t="s">
        <v>79</v>
      </c>
      <c r="G114" s="916">
        <v>4</v>
      </c>
      <c r="H114" s="916">
        <v>4</v>
      </c>
      <c r="I114" s="916">
        <v>1</v>
      </c>
      <c r="J114" s="916">
        <v>100</v>
      </c>
      <c r="K114" s="347">
        <v>445</v>
      </c>
      <c r="L114" s="347">
        <v>1220</v>
      </c>
      <c r="M114" s="917" t="s">
        <v>2</v>
      </c>
      <c r="N114" s="670">
        <v>0</v>
      </c>
      <c r="O114" s="670">
        <v>0</v>
      </c>
      <c r="P114" s="670">
        <v>0</v>
      </c>
      <c r="Q114" s="670">
        <v>0</v>
      </c>
      <c r="R114" s="670">
        <v>0</v>
      </c>
      <c r="S114" s="670">
        <v>0</v>
      </c>
      <c r="T114" s="670">
        <v>0</v>
      </c>
      <c r="U114" s="670">
        <v>0</v>
      </c>
      <c r="V114" s="670">
        <v>1</v>
      </c>
      <c r="W114" s="670">
        <v>0</v>
      </c>
      <c r="X114" s="670">
        <v>0</v>
      </c>
      <c r="Y114" s="670">
        <v>0</v>
      </c>
      <c r="Z114" s="670">
        <v>0</v>
      </c>
      <c r="AA114" s="670">
        <v>0</v>
      </c>
      <c r="AB114" s="670">
        <v>0</v>
      </c>
      <c r="AC114" s="670">
        <v>0</v>
      </c>
      <c r="AD114" s="670">
        <v>0</v>
      </c>
      <c r="AE114" s="670">
        <v>0</v>
      </c>
      <c r="AF114" s="670">
        <v>0</v>
      </c>
      <c r="AG114" s="670">
        <v>0</v>
      </c>
      <c r="AH114" s="670">
        <v>0</v>
      </c>
      <c r="AI114" s="670">
        <v>0</v>
      </c>
      <c r="AJ114" s="670">
        <v>0</v>
      </c>
      <c r="AK114" s="670">
        <v>0</v>
      </c>
      <c r="AL114" s="670">
        <v>0</v>
      </c>
      <c r="AM114" s="670">
        <v>0</v>
      </c>
      <c r="AN114" s="912">
        <v>2</v>
      </c>
      <c r="AO114" s="757">
        <v>2</v>
      </c>
      <c r="AP114" s="347"/>
      <c r="AQ114" s="603">
        <f t="shared" si="33"/>
        <v>0.19791666666666666</v>
      </c>
      <c r="AR114" s="603">
        <f t="shared" si="34"/>
        <v>0.51388888888888895</v>
      </c>
      <c r="AS114" s="604">
        <f t="shared" si="35"/>
        <v>1.2638888888888893</v>
      </c>
      <c r="AT114" s="715"/>
      <c r="AU114" s="541" t="s">
        <v>199</v>
      </c>
      <c r="AV114" s="542">
        <f>SUM(AV112:AV113)</f>
        <v>73</v>
      </c>
      <c r="AW114" s="543">
        <f>SUM(AW112:AW113)</f>
        <v>21.555555555555554</v>
      </c>
      <c r="AX114" s="544">
        <f>SUM(AX112:AX113)</f>
        <v>45</v>
      </c>
      <c r="AY114" s="545">
        <f>SUM(AY112:AY113)</f>
        <v>22</v>
      </c>
      <c r="AZ114" s="746"/>
      <c r="BA114" s="761"/>
      <c r="BB114" s="747"/>
      <c r="BE114" s="746"/>
      <c r="BF114" s="775"/>
      <c r="BG114" s="775"/>
      <c r="BH114" s="775"/>
      <c r="BI114" s="775"/>
      <c r="BJ114" s="775"/>
      <c r="BK114" s="775"/>
      <c r="BL114" s="775"/>
      <c r="BM114" s="775"/>
      <c r="BN114" s="775"/>
      <c r="BO114" s="775"/>
      <c r="BP114" s="775"/>
      <c r="BQ114" s="775"/>
      <c r="BR114" s="775"/>
      <c r="BS114" s="775"/>
      <c r="BT114" s="775"/>
      <c r="BU114" s="775"/>
      <c r="BV114" s="775"/>
      <c r="BW114" s="775"/>
      <c r="BX114" s="775"/>
      <c r="BY114" s="775"/>
      <c r="BZ114" s="775"/>
      <c r="CA114" s="775"/>
      <c r="CB114" s="775"/>
      <c r="CC114" s="775"/>
      <c r="CD114" s="775"/>
      <c r="CE114" s="775"/>
      <c r="CF114" s="775"/>
      <c r="CG114" s="775"/>
      <c r="CH114" s="775"/>
      <c r="CI114" s="775"/>
      <c r="CJ114" s="775"/>
      <c r="CK114" s="775"/>
      <c r="CL114" s="775"/>
      <c r="CM114" s="775"/>
      <c r="CN114" s="775"/>
      <c r="CO114" s="775"/>
      <c r="CP114" s="775"/>
      <c r="CQ114" s="775"/>
      <c r="CR114" s="775"/>
      <c r="CS114" s="775"/>
    </row>
    <row r="115" spans="1:97" s="743" customFormat="1" ht="13.5" hidden="1" customHeight="1" x14ac:dyDescent="0.2">
      <c r="A115" s="908">
        <v>1</v>
      </c>
      <c r="B115" s="908">
        <v>7</v>
      </c>
      <c r="C115" s="774">
        <v>44359</v>
      </c>
      <c r="D115" s="755"/>
      <c r="E115" s="939"/>
      <c r="F115" s="916" t="s">
        <v>84</v>
      </c>
      <c r="G115" s="916">
        <v>5</v>
      </c>
      <c r="H115" s="916">
        <v>1</v>
      </c>
      <c r="I115" s="916">
        <v>0</v>
      </c>
      <c r="J115" s="916">
        <v>100</v>
      </c>
      <c r="K115" s="347">
        <v>515</v>
      </c>
      <c r="L115" s="347">
        <v>1255</v>
      </c>
      <c r="M115" s="917" t="s">
        <v>2</v>
      </c>
      <c r="N115" s="670">
        <v>0</v>
      </c>
      <c r="O115" s="670">
        <v>0</v>
      </c>
      <c r="P115" s="670">
        <v>0</v>
      </c>
      <c r="Q115" s="670">
        <v>0</v>
      </c>
      <c r="R115" s="670">
        <v>0</v>
      </c>
      <c r="S115" s="670">
        <v>0</v>
      </c>
      <c r="T115" s="670">
        <v>0</v>
      </c>
      <c r="U115" s="670">
        <v>0</v>
      </c>
      <c r="V115" s="670">
        <v>0</v>
      </c>
      <c r="W115" s="670">
        <v>0</v>
      </c>
      <c r="X115" s="670">
        <v>0</v>
      </c>
      <c r="Y115" s="670">
        <v>0</v>
      </c>
      <c r="Z115" s="670">
        <v>0</v>
      </c>
      <c r="AA115" s="670">
        <v>2</v>
      </c>
      <c r="AB115" s="670">
        <v>0</v>
      </c>
      <c r="AC115" s="670">
        <v>0</v>
      </c>
      <c r="AD115" s="670">
        <v>0</v>
      </c>
      <c r="AE115" s="670">
        <v>0</v>
      </c>
      <c r="AF115" s="670">
        <v>0</v>
      </c>
      <c r="AG115" s="670">
        <v>0</v>
      </c>
      <c r="AH115" s="670">
        <v>0</v>
      </c>
      <c r="AI115" s="670">
        <v>0</v>
      </c>
      <c r="AJ115" s="670">
        <v>0</v>
      </c>
      <c r="AK115" s="670">
        <v>0</v>
      </c>
      <c r="AL115" s="670">
        <v>0</v>
      </c>
      <c r="AM115" s="670">
        <v>0</v>
      </c>
      <c r="AN115" s="912">
        <v>2</v>
      </c>
      <c r="AO115" s="757"/>
      <c r="AP115" s="347"/>
      <c r="AQ115" s="603">
        <f t="shared" si="33"/>
        <v>0.21875</v>
      </c>
      <c r="AR115" s="603">
        <f t="shared" si="34"/>
        <v>0.53819444444444442</v>
      </c>
      <c r="AS115" s="604">
        <f t="shared" si="35"/>
        <v>1.5972222222222221</v>
      </c>
      <c r="AT115" s="715"/>
      <c r="AU115" s="894"/>
      <c r="AV115" s="894"/>
      <c r="AW115" s="894"/>
      <c r="AX115" s="894"/>
      <c r="AY115" s="894"/>
      <c r="AZ115" s="746"/>
      <c r="BA115" s="761"/>
      <c r="BB115" s="747"/>
      <c r="BE115" s="746"/>
      <c r="BF115" s="775"/>
      <c r="BG115" s="775"/>
      <c r="BH115" s="775"/>
      <c r="BI115" s="775"/>
      <c r="BJ115" s="775"/>
      <c r="BK115" s="775"/>
      <c r="BL115" s="775"/>
      <c r="BM115" s="775"/>
      <c r="BN115" s="775"/>
      <c r="BO115" s="775"/>
      <c r="BP115" s="775"/>
      <c r="BQ115" s="775"/>
      <c r="BR115" s="775"/>
      <c r="BS115" s="775"/>
      <c r="BT115" s="775"/>
      <c r="BU115" s="775"/>
      <c r="BV115" s="775"/>
      <c r="BW115" s="775"/>
      <c r="BX115" s="775"/>
      <c r="BY115" s="775"/>
      <c r="BZ115" s="775"/>
      <c r="CA115" s="775"/>
      <c r="CB115" s="775"/>
      <c r="CC115" s="775"/>
      <c r="CD115" s="775"/>
      <c r="CE115" s="775"/>
      <c r="CF115" s="775"/>
      <c r="CG115" s="775"/>
      <c r="CH115" s="775"/>
      <c r="CI115" s="775"/>
      <c r="CJ115" s="775"/>
      <c r="CK115" s="775"/>
      <c r="CL115" s="775"/>
      <c r="CM115" s="775"/>
      <c r="CN115" s="775"/>
      <c r="CO115" s="775"/>
      <c r="CP115" s="775"/>
      <c r="CQ115" s="775"/>
      <c r="CR115" s="775"/>
      <c r="CS115" s="775"/>
    </row>
    <row r="116" spans="1:97" s="743" customFormat="1" ht="13.5" customHeight="1" x14ac:dyDescent="0.2">
      <c r="A116" s="908">
        <v>1</v>
      </c>
      <c r="B116" s="908">
        <v>1</v>
      </c>
      <c r="C116" s="774">
        <v>44359</v>
      </c>
      <c r="D116" s="755"/>
      <c r="E116" s="939"/>
      <c r="F116" s="916" t="s">
        <v>79</v>
      </c>
      <c r="G116" s="916">
        <v>3</v>
      </c>
      <c r="H116" s="916">
        <v>2</v>
      </c>
      <c r="I116" s="916">
        <v>1</v>
      </c>
      <c r="J116" s="916">
        <v>100</v>
      </c>
      <c r="K116" s="347">
        <v>530</v>
      </c>
      <c r="L116" s="347">
        <v>1330</v>
      </c>
      <c r="M116" s="917" t="s">
        <v>80</v>
      </c>
      <c r="N116" s="670">
        <v>0</v>
      </c>
      <c r="O116" s="670">
        <v>0</v>
      </c>
      <c r="P116" s="670">
        <v>0</v>
      </c>
      <c r="Q116" s="670">
        <v>0</v>
      </c>
      <c r="R116" s="670">
        <v>0</v>
      </c>
      <c r="S116" s="670">
        <v>0</v>
      </c>
      <c r="T116" s="670">
        <v>0</v>
      </c>
      <c r="U116" s="670">
        <v>0</v>
      </c>
      <c r="V116" s="670">
        <v>1</v>
      </c>
      <c r="W116" s="670">
        <v>0</v>
      </c>
      <c r="X116" s="670">
        <v>0</v>
      </c>
      <c r="Y116" s="670">
        <v>0</v>
      </c>
      <c r="Z116" s="670">
        <v>0</v>
      </c>
      <c r="AA116" s="670">
        <v>0</v>
      </c>
      <c r="AB116" s="670">
        <v>0</v>
      </c>
      <c r="AC116" s="670">
        <v>0</v>
      </c>
      <c r="AD116" s="670">
        <v>0</v>
      </c>
      <c r="AE116" s="670">
        <v>0</v>
      </c>
      <c r="AF116" s="670">
        <v>0</v>
      </c>
      <c r="AG116" s="670">
        <v>0</v>
      </c>
      <c r="AH116" s="670">
        <v>0</v>
      </c>
      <c r="AI116" s="670">
        <v>0</v>
      </c>
      <c r="AJ116" s="670">
        <v>0</v>
      </c>
      <c r="AK116" s="670">
        <v>2</v>
      </c>
      <c r="AL116" s="670">
        <v>0</v>
      </c>
      <c r="AM116" s="670">
        <v>0</v>
      </c>
      <c r="AN116" s="912">
        <v>2</v>
      </c>
      <c r="AO116" s="757">
        <v>1</v>
      </c>
      <c r="AP116" s="347"/>
      <c r="AQ116" s="603">
        <f t="shared" si="33"/>
        <v>0.22916666666666666</v>
      </c>
      <c r="AR116" s="603">
        <f t="shared" si="34"/>
        <v>0.5625</v>
      </c>
      <c r="AS116" s="604">
        <f t="shared" si="35"/>
        <v>1</v>
      </c>
      <c r="AT116" s="715"/>
      <c r="AU116" s="683"/>
      <c r="AV116" s="533"/>
      <c r="AW116" s="684"/>
      <c r="AX116" s="685"/>
      <c r="AY116" s="685"/>
      <c r="AZ116" s="746"/>
      <c r="BA116" s="761"/>
      <c r="BB116" s="747"/>
      <c r="BE116" s="746"/>
      <c r="BF116" s="775"/>
      <c r="BG116" s="775"/>
      <c r="BH116" s="775"/>
      <c r="BI116" s="775"/>
      <c r="BJ116" s="775"/>
      <c r="BK116" s="775"/>
      <c r="BL116" s="775"/>
      <c r="BM116" s="775"/>
      <c r="BN116" s="775"/>
      <c r="BO116" s="775"/>
      <c r="BP116" s="775"/>
      <c r="BQ116" s="775"/>
      <c r="BR116" s="775"/>
      <c r="BS116" s="775"/>
      <c r="BT116" s="775"/>
      <c r="BU116" s="775"/>
      <c r="BV116" s="775"/>
      <c r="BW116" s="775"/>
      <c r="BX116" s="775"/>
      <c r="BY116" s="775"/>
      <c r="BZ116" s="775"/>
      <c r="CA116" s="775"/>
      <c r="CB116" s="775"/>
      <c r="CC116" s="775"/>
      <c r="CD116" s="775"/>
      <c r="CE116" s="775"/>
      <c r="CF116" s="775"/>
      <c r="CG116" s="775"/>
      <c r="CH116" s="775"/>
      <c r="CI116" s="775"/>
      <c r="CJ116" s="775"/>
      <c r="CK116" s="775"/>
      <c r="CL116" s="775"/>
      <c r="CM116" s="775"/>
      <c r="CN116" s="775"/>
      <c r="CO116" s="775"/>
      <c r="CP116" s="775"/>
      <c r="CQ116" s="775"/>
      <c r="CR116" s="775"/>
      <c r="CS116" s="775"/>
    </row>
    <row r="117" spans="1:97" s="743" customFormat="1" ht="13.5" customHeight="1" x14ac:dyDescent="0.2">
      <c r="A117" s="908">
        <v>1</v>
      </c>
      <c r="B117" s="908">
        <v>2</v>
      </c>
      <c r="C117" s="774">
        <v>44359</v>
      </c>
      <c r="D117" s="755"/>
      <c r="E117" s="939"/>
      <c r="F117" s="916" t="s">
        <v>79</v>
      </c>
      <c r="G117" s="916">
        <v>2</v>
      </c>
      <c r="H117" s="916">
        <v>1</v>
      </c>
      <c r="I117" s="916">
        <v>1</v>
      </c>
      <c r="J117" s="916">
        <v>100</v>
      </c>
      <c r="K117" s="347">
        <v>930</v>
      </c>
      <c r="L117" s="347">
        <v>1400</v>
      </c>
      <c r="M117" s="917" t="s">
        <v>80</v>
      </c>
      <c r="N117" s="670">
        <v>0</v>
      </c>
      <c r="O117" s="670">
        <v>0</v>
      </c>
      <c r="P117" s="670">
        <v>0</v>
      </c>
      <c r="Q117" s="670">
        <v>0</v>
      </c>
      <c r="R117" s="670">
        <v>0</v>
      </c>
      <c r="S117" s="670">
        <v>0</v>
      </c>
      <c r="T117" s="670">
        <v>0</v>
      </c>
      <c r="U117" s="670">
        <v>0</v>
      </c>
      <c r="V117" s="670">
        <v>0</v>
      </c>
      <c r="W117" s="670">
        <v>0</v>
      </c>
      <c r="X117" s="670">
        <v>0</v>
      </c>
      <c r="Y117" s="670">
        <v>0</v>
      </c>
      <c r="Z117" s="670">
        <v>0</v>
      </c>
      <c r="AA117" s="670">
        <v>0</v>
      </c>
      <c r="AB117" s="670">
        <v>0</v>
      </c>
      <c r="AC117" s="670">
        <v>0</v>
      </c>
      <c r="AD117" s="670">
        <v>0</v>
      </c>
      <c r="AE117" s="670">
        <v>0</v>
      </c>
      <c r="AF117" s="670">
        <v>0</v>
      </c>
      <c r="AG117" s="670">
        <v>0</v>
      </c>
      <c r="AH117" s="670">
        <v>0</v>
      </c>
      <c r="AI117" s="670">
        <v>2</v>
      </c>
      <c r="AJ117" s="670">
        <v>0</v>
      </c>
      <c r="AK117" s="670">
        <v>0</v>
      </c>
      <c r="AL117" s="670">
        <v>0</v>
      </c>
      <c r="AM117" s="670">
        <v>0</v>
      </c>
      <c r="AN117" s="912">
        <v>2</v>
      </c>
      <c r="AO117" s="757"/>
      <c r="AP117" s="347"/>
      <c r="AQ117" s="603">
        <f t="shared" si="33"/>
        <v>0.39583333333333331</v>
      </c>
      <c r="AR117" s="603">
        <f t="shared" si="34"/>
        <v>0.58333333333333337</v>
      </c>
      <c r="AS117" s="604">
        <f t="shared" si="35"/>
        <v>0.37500000000000011</v>
      </c>
      <c r="AT117" s="715"/>
      <c r="AW117" s="697" t="str">
        <f>AU112</f>
        <v>Boat</v>
      </c>
      <c r="AX117" s="698">
        <f>AW112*24</f>
        <v>476</v>
      </c>
      <c r="AZ117" s="746"/>
      <c r="BA117" s="761"/>
      <c r="BB117" s="747"/>
      <c r="BE117" s="746"/>
      <c r="BF117" s="775"/>
      <c r="BG117" s="775"/>
      <c r="BH117" s="775"/>
      <c r="BI117" s="775"/>
      <c r="BJ117" s="775"/>
      <c r="BK117" s="775"/>
      <c r="BL117" s="775"/>
      <c r="BM117" s="775"/>
      <c r="BN117" s="775"/>
      <c r="BO117" s="775"/>
      <c r="BP117" s="775"/>
      <c r="BQ117" s="775"/>
      <c r="BR117" s="775"/>
      <c r="BS117" s="775"/>
      <c r="BT117" s="775"/>
      <c r="BU117" s="775"/>
      <c r="BV117" s="775"/>
      <c r="BW117" s="775"/>
      <c r="BX117" s="775"/>
      <c r="BY117" s="775"/>
      <c r="BZ117" s="775"/>
      <c r="CA117" s="775"/>
      <c r="CB117" s="775"/>
      <c r="CC117" s="775"/>
      <c r="CD117" s="775"/>
      <c r="CE117" s="775"/>
      <c r="CF117" s="775"/>
      <c r="CG117" s="775"/>
      <c r="CH117" s="775"/>
      <c r="CI117" s="775"/>
      <c r="CJ117" s="775"/>
      <c r="CK117" s="775"/>
      <c r="CL117" s="775"/>
      <c r="CM117" s="775"/>
      <c r="CN117" s="775"/>
      <c r="CO117" s="775"/>
      <c r="CP117" s="775"/>
      <c r="CQ117" s="775"/>
      <c r="CR117" s="775"/>
      <c r="CS117" s="775"/>
    </row>
    <row r="118" spans="1:97" s="743" customFormat="1" ht="13.5" customHeight="1" x14ac:dyDescent="0.2">
      <c r="A118" s="908">
        <v>1</v>
      </c>
      <c r="B118" s="908">
        <v>3</v>
      </c>
      <c r="C118" s="774">
        <v>44359</v>
      </c>
      <c r="D118" s="755"/>
      <c r="E118" s="939"/>
      <c r="F118" s="916" t="s">
        <v>79</v>
      </c>
      <c r="G118" s="916">
        <v>2</v>
      </c>
      <c r="H118" s="916">
        <v>1</v>
      </c>
      <c r="I118" s="916">
        <v>1</v>
      </c>
      <c r="J118" s="916">
        <v>100</v>
      </c>
      <c r="K118" s="347">
        <v>530</v>
      </c>
      <c r="L118" s="347">
        <v>1400</v>
      </c>
      <c r="M118" s="917" t="s">
        <v>80</v>
      </c>
      <c r="N118" s="670">
        <v>0</v>
      </c>
      <c r="O118" s="670">
        <v>0</v>
      </c>
      <c r="P118" s="670">
        <v>0</v>
      </c>
      <c r="Q118" s="670">
        <v>0</v>
      </c>
      <c r="R118" s="670">
        <v>0</v>
      </c>
      <c r="S118" s="670">
        <v>0</v>
      </c>
      <c r="T118" s="670">
        <v>0</v>
      </c>
      <c r="U118" s="670">
        <v>0</v>
      </c>
      <c r="V118" s="670">
        <v>0</v>
      </c>
      <c r="W118" s="670">
        <v>0</v>
      </c>
      <c r="X118" s="670">
        <v>0</v>
      </c>
      <c r="Y118" s="670">
        <v>0</v>
      </c>
      <c r="Z118" s="670">
        <v>0</v>
      </c>
      <c r="AA118" s="670">
        <v>0</v>
      </c>
      <c r="AB118" s="670">
        <v>0</v>
      </c>
      <c r="AC118" s="670">
        <v>0</v>
      </c>
      <c r="AD118" s="670">
        <v>0</v>
      </c>
      <c r="AE118" s="670">
        <v>0</v>
      </c>
      <c r="AF118" s="670">
        <v>0</v>
      </c>
      <c r="AG118" s="670">
        <v>0</v>
      </c>
      <c r="AH118" s="670">
        <v>0</v>
      </c>
      <c r="AI118" s="670">
        <v>0</v>
      </c>
      <c r="AJ118" s="670">
        <v>0</v>
      </c>
      <c r="AK118" s="670">
        <v>0</v>
      </c>
      <c r="AL118" s="670">
        <v>0</v>
      </c>
      <c r="AM118" s="670">
        <v>0</v>
      </c>
      <c r="AN118" s="912">
        <v>2</v>
      </c>
      <c r="AO118" s="757"/>
      <c r="AP118" s="347"/>
      <c r="AQ118" s="603">
        <f t="shared" si="33"/>
        <v>0.22916666666666666</v>
      </c>
      <c r="AR118" s="603">
        <f t="shared" si="34"/>
        <v>0.58333333333333337</v>
      </c>
      <c r="AS118" s="604">
        <f t="shared" si="35"/>
        <v>0.70833333333333348</v>
      </c>
      <c r="AT118" s="715"/>
      <c r="AW118" s="697" t="str">
        <f>AU113</f>
        <v>Shore</v>
      </c>
      <c r="AX118" s="699">
        <f>AW113*24</f>
        <v>41.333333333333329</v>
      </c>
      <c r="AZ118" s="746"/>
      <c r="BA118" s="761"/>
      <c r="BB118" s="747"/>
      <c r="BE118" s="746"/>
      <c r="BF118" s="775"/>
      <c r="BG118" s="775"/>
      <c r="BH118" s="775"/>
      <c r="BI118" s="775"/>
      <c r="BJ118" s="775"/>
      <c r="BK118" s="775"/>
      <c r="BL118" s="775"/>
      <c r="BM118" s="775"/>
      <c r="BN118" s="775"/>
      <c r="BO118" s="775"/>
      <c r="BP118" s="775"/>
      <c r="BQ118" s="775"/>
      <c r="BR118" s="775"/>
      <c r="BS118" s="775"/>
      <c r="BT118" s="775"/>
      <c r="BU118" s="775"/>
      <c r="BV118" s="775"/>
      <c r="BW118" s="775"/>
      <c r="BX118" s="775"/>
      <c r="BY118" s="775"/>
      <c r="BZ118" s="775"/>
      <c r="CA118" s="775"/>
      <c r="CB118" s="775"/>
      <c r="CC118" s="775"/>
      <c r="CD118" s="775"/>
      <c r="CE118" s="775"/>
      <c r="CF118" s="775"/>
      <c r="CG118" s="775"/>
      <c r="CH118" s="775"/>
      <c r="CI118" s="775"/>
      <c r="CJ118" s="775"/>
      <c r="CK118" s="775"/>
      <c r="CL118" s="775"/>
      <c r="CM118" s="775"/>
      <c r="CN118" s="775"/>
      <c r="CO118" s="775"/>
      <c r="CP118" s="775"/>
      <c r="CQ118" s="775"/>
      <c r="CR118" s="775"/>
      <c r="CS118" s="775"/>
    </row>
    <row r="119" spans="1:97" s="743" customFormat="1" ht="12.95" customHeight="1" x14ac:dyDescent="0.2">
      <c r="A119" s="908">
        <v>1</v>
      </c>
      <c r="B119" s="908">
        <v>4</v>
      </c>
      <c r="C119" s="774">
        <v>44359</v>
      </c>
      <c r="D119" s="755"/>
      <c r="E119" s="939"/>
      <c r="F119" s="916" t="s">
        <v>79</v>
      </c>
      <c r="G119" s="916">
        <v>4</v>
      </c>
      <c r="H119" s="916">
        <v>2</v>
      </c>
      <c r="I119" s="916">
        <v>1</v>
      </c>
      <c r="J119" s="916">
        <v>100</v>
      </c>
      <c r="K119" s="347">
        <v>500</v>
      </c>
      <c r="L119" s="347">
        <v>1430</v>
      </c>
      <c r="M119" s="917" t="s">
        <v>80</v>
      </c>
      <c r="N119" s="670">
        <v>0</v>
      </c>
      <c r="O119" s="670">
        <v>0</v>
      </c>
      <c r="P119" s="670">
        <v>0</v>
      </c>
      <c r="Q119" s="670">
        <v>0</v>
      </c>
      <c r="R119" s="670">
        <v>0</v>
      </c>
      <c r="S119" s="670">
        <v>0</v>
      </c>
      <c r="T119" s="670">
        <v>0</v>
      </c>
      <c r="U119" s="670">
        <v>0</v>
      </c>
      <c r="V119" s="670">
        <v>0</v>
      </c>
      <c r="W119" s="670">
        <v>0</v>
      </c>
      <c r="X119" s="670">
        <v>0</v>
      </c>
      <c r="Y119" s="670">
        <v>0</v>
      </c>
      <c r="Z119" s="670">
        <v>0</v>
      </c>
      <c r="AA119" s="670">
        <v>0</v>
      </c>
      <c r="AB119" s="670">
        <v>0</v>
      </c>
      <c r="AC119" s="670">
        <v>0</v>
      </c>
      <c r="AD119" s="670">
        <v>0</v>
      </c>
      <c r="AE119" s="670">
        <v>0</v>
      </c>
      <c r="AF119" s="670">
        <v>0</v>
      </c>
      <c r="AG119" s="670">
        <v>0</v>
      </c>
      <c r="AH119" s="670">
        <v>0</v>
      </c>
      <c r="AI119" s="670">
        <v>0</v>
      </c>
      <c r="AJ119" s="670">
        <v>0</v>
      </c>
      <c r="AK119" s="670">
        <v>0</v>
      </c>
      <c r="AL119" s="670">
        <v>0</v>
      </c>
      <c r="AM119" s="670">
        <v>0</v>
      </c>
      <c r="AN119" s="912">
        <v>2</v>
      </c>
      <c r="AO119" s="757"/>
      <c r="AP119" s="347"/>
      <c r="AQ119" s="603">
        <f t="shared" si="33"/>
        <v>0.20833333333333334</v>
      </c>
      <c r="AR119" s="603">
        <f t="shared" si="34"/>
        <v>0.60416666666666663</v>
      </c>
      <c r="AS119" s="604">
        <f t="shared" si="35"/>
        <v>1.583333333333333</v>
      </c>
      <c r="AT119" s="715"/>
      <c r="AU119" s="761"/>
      <c r="AV119" s="747"/>
      <c r="AW119" s="746"/>
      <c r="AX119" s="761"/>
      <c r="AY119" s="747"/>
      <c r="AZ119" s="746"/>
      <c r="BA119" s="761"/>
      <c r="BB119" s="747"/>
      <c r="BE119" s="746"/>
      <c r="BF119" s="775"/>
      <c r="BG119" s="775"/>
      <c r="BH119" s="775"/>
      <c r="BI119" s="775"/>
      <c r="BJ119" s="775"/>
      <c r="BK119" s="775"/>
      <c r="BL119" s="775"/>
      <c r="BM119" s="775"/>
      <c r="BN119" s="775"/>
      <c r="BO119" s="775"/>
      <c r="BP119" s="775"/>
      <c r="BQ119" s="775"/>
      <c r="BR119" s="775"/>
      <c r="BS119" s="775"/>
      <c r="BT119" s="775"/>
      <c r="BU119" s="775"/>
      <c r="BV119" s="775"/>
      <c r="BW119" s="775"/>
      <c r="BX119" s="775"/>
      <c r="BY119" s="775"/>
      <c r="BZ119" s="775"/>
      <c r="CA119" s="775"/>
      <c r="CB119" s="775"/>
      <c r="CC119" s="775"/>
      <c r="CD119" s="775"/>
      <c r="CE119" s="775"/>
      <c r="CF119" s="775"/>
      <c r="CG119" s="775"/>
      <c r="CH119" s="775"/>
      <c r="CI119" s="775"/>
      <c r="CJ119" s="775"/>
      <c r="CK119" s="775"/>
      <c r="CL119" s="775"/>
      <c r="CM119" s="775"/>
      <c r="CN119" s="775"/>
      <c r="CO119" s="775"/>
      <c r="CP119" s="775"/>
      <c r="CQ119" s="775"/>
      <c r="CR119" s="775"/>
      <c r="CS119" s="775"/>
    </row>
    <row r="120" spans="1:97" s="743" customFormat="1" ht="12.95" customHeight="1" x14ac:dyDescent="0.2">
      <c r="A120" s="908">
        <v>1</v>
      </c>
      <c r="B120" s="908">
        <v>5</v>
      </c>
      <c r="C120" s="774">
        <v>44359</v>
      </c>
      <c r="D120" s="755"/>
      <c r="E120" s="939"/>
      <c r="F120" s="916" t="s">
        <v>79</v>
      </c>
      <c r="G120" s="916">
        <v>3</v>
      </c>
      <c r="H120" s="916">
        <v>2</v>
      </c>
      <c r="I120" s="916">
        <v>1</v>
      </c>
      <c r="J120" s="916">
        <v>100</v>
      </c>
      <c r="K120" s="347">
        <v>700</v>
      </c>
      <c r="L120" s="347">
        <v>1430</v>
      </c>
      <c r="M120" s="917" t="s">
        <v>80</v>
      </c>
      <c r="N120" s="670">
        <v>0</v>
      </c>
      <c r="O120" s="670">
        <v>0</v>
      </c>
      <c r="P120" s="670">
        <v>0</v>
      </c>
      <c r="Q120" s="670">
        <v>0</v>
      </c>
      <c r="R120" s="670">
        <v>0</v>
      </c>
      <c r="S120" s="670">
        <v>0</v>
      </c>
      <c r="T120" s="670">
        <v>0</v>
      </c>
      <c r="U120" s="670">
        <v>0</v>
      </c>
      <c r="V120" s="670">
        <v>0</v>
      </c>
      <c r="W120" s="670">
        <v>0</v>
      </c>
      <c r="X120" s="670">
        <v>0</v>
      </c>
      <c r="Y120" s="670">
        <v>0</v>
      </c>
      <c r="Z120" s="670">
        <v>0</v>
      </c>
      <c r="AA120" s="670">
        <v>0</v>
      </c>
      <c r="AB120" s="670">
        <v>0</v>
      </c>
      <c r="AC120" s="670">
        <v>0</v>
      </c>
      <c r="AD120" s="670">
        <v>0</v>
      </c>
      <c r="AE120" s="670">
        <v>0</v>
      </c>
      <c r="AF120" s="670">
        <v>0</v>
      </c>
      <c r="AG120" s="670">
        <v>0</v>
      </c>
      <c r="AH120" s="670">
        <v>0</v>
      </c>
      <c r="AI120" s="670">
        <v>0</v>
      </c>
      <c r="AJ120" s="670">
        <v>0</v>
      </c>
      <c r="AK120" s="670">
        <v>0</v>
      </c>
      <c r="AL120" s="670">
        <v>0</v>
      </c>
      <c r="AM120" s="670">
        <v>0</v>
      </c>
      <c r="AN120" s="912">
        <v>2</v>
      </c>
      <c r="AO120" s="757"/>
      <c r="AP120" s="347"/>
      <c r="AQ120" s="603">
        <f t="shared" si="33"/>
        <v>0.29166666666666669</v>
      </c>
      <c r="AR120" s="603">
        <f t="shared" si="34"/>
        <v>0.60416666666666663</v>
      </c>
      <c r="AS120" s="604">
        <f t="shared" si="35"/>
        <v>0.93749999999999978</v>
      </c>
      <c r="AT120" s="715"/>
      <c r="AU120" s="761"/>
      <c r="AV120" s="747"/>
      <c r="AW120" s="746"/>
      <c r="AX120" s="761"/>
      <c r="AY120" s="747"/>
      <c r="AZ120" s="746"/>
      <c r="BA120" s="761"/>
      <c r="BB120" s="747"/>
      <c r="BE120" s="746"/>
      <c r="BF120" s="775"/>
      <c r="BG120" s="775"/>
      <c r="BH120" s="775"/>
      <c r="BI120" s="775"/>
      <c r="BJ120" s="775"/>
      <c r="BK120" s="775"/>
      <c r="BL120" s="775"/>
      <c r="BM120" s="775"/>
      <c r="BN120" s="775"/>
      <c r="BO120" s="775"/>
      <c r="BP120" s="775"/>
      <c r="BQ120" s="775"/>
      <c r="BR120" s="775"/>
      <c r="BS120" s="775"/>
      <c r="BT120" s="775"/>
      <c r="BU120" s="775"/>
      <c r="BV120" s="775"/>
      <c r="BW120" s="775"/>
      <c r="BX120" s="775"/>
      <c r="BY120" s="775"/>
      <c r="BZ120" s="775"/>
      <c r="CA120" s="775"/>
      <c r="CB120" s="775"/>
      <c r="CC120" s="775"/>
      <c r="CD120" s="775"/>
      <c r="CE120" s="775"/>
      <c r="CF120" s="775"/>
      <c r="CG120" s="775"/>
      <c r="CH120" s="775"/>
      <c r="CI120" s="775"/>
      <c r="CJ120" s="775"/>
      <c r="CK120" s="775"/>
      <c r="CL120" s="775"/>
      <c r="CM120" s="775"/>
      <c r="CN120" s="775"/>
      <c r="CO120" s="775"/>
      <c r="CP120" s="775"/>
      <c r="CQ120" s="775"/>
      <c r="CR120" s="775"/>
      <c r="CS120" s="775"/>
    </row>
    <row r="121" spans="1:97" s="743" customFormat="1" ht="12.95" customHeight="1" x14ac:dyDescent="0.2">
      <c r="A121" s="908">
        <v>1</v>
      </c>
      <c r="B121" s="908">
        <v>6</v>
      </c>
      <c r="C121" s="774">
        <v>44359</v>
      </c>
      <c r="D121" s="755"/>
      <c r="E121" s="939"/>
      <c r="F121" s="916" t="s">
        <v>79</v>
      </c>
      <c r="G121" s="916">
        <v>4</v>
      </c>
      <c r="H121" s="916">
        <v>2</v>
      </c>
      <c r="I121" s="916">
        <v>1</v>
      </c>
      <c r="J121" s="916">
        <v>100</v>
      </c>
      <c r="K121" s="347">
        <v>430</v>
      </c>
      <c r="L121" s="347">
        <v>1500</v>
      </c>
      <c r="M121" s="917" t="s">
        <v>80</v>
      </c>
      <c r="N121" s="670">
        <v>0</v>
      </c>
      <c r="O121" s="670">
        <v>0</v>
      </c>
      <c r="P121" s="670">
        <v>0</v>
      </c>
      <c r="Q121" s="670">
        <v>0</v>
      </c>
      <c r="R121" s="670">
        <v>0</v>
      </c>
      <c r="S121" s="670">
        <v>0</v>
      </c>
      <c r="T121" s="670">
        <v>0</v>
      </c>
      <c r="U121" s="670">
        <v>0</v>
      </c>
      <c r="V121" s="670">
        <v>0</v>
      </c>
      <c r="W121" s="670">
        <v>0</v>
      </c>
      <c r="X121" s="670">
        <v>0</v>
      </c>
      <c r="Y121" s="670">
        <v>0</v>
      </c>
      <c r="Z121" s="670">
        <v>0</v>
      </c>
      <c r="AA121" s="670">
        <v>0</v>
      </c>
      <c r="AB121" s="670">
        <v>0</v>
      </c>
      <c r="AC121" s="670">
        <v>0</v>
      </c>
      <c r="AD121" s="670">
        <v>0</v>
      </c>
      <c r="AE121" s="670">
        <v>0</v>
      </c>
      <c r="AF121" s="670">
        <v>0</v>
      </c>
      <c r="AG121" s="670">
        <v>0</v>
      </c>
      <c r="AH121" s="670">
        <v>0</v>
      </c>
      <c r="AI121" s="670">
        <v>0</v>
      </c>
      <c r="AJ121" s="670">
        <v>0</v>
      </c>
      <c r="AK121" s="670">
        <v>0</v>
      </c>
      <c r="AL121" s="670">
        <v>0</v>
      </c>
      <c r="AM121" s="670">
        <v>0</v>
      </c>
      <c r="AN121" s="912">
        <v>2</v>
      </c>
      <c r="AO121" s="757"/>
      <c r="AP121" s="347"/>
      <c r="AQ121" s="603">
        <f t="shared" si="33"/>
        <v>0.1875</v>
      </c>
      <c r="AR121" s="603">
        <f t="shared" si="34"/>
        <v>0.625</v>
      </c>
      <c r="AS121" s="604">
        <f t="shared" si="35"/>
        <v>1.75</v>
      </c>
      <c r="AT121" s="715"/>
      <c r="AU121" s="761"/>
      <c r="AV121" s="747"/>
      <c r="AW121" s="746"/>
      <c r="AX121" s="761"/>
      <c r="AY121" s="747"/>
      <c r="AZ121" s="746"/>
      <c r="BA121" s="761"/>
      <c r="BB121" s="747"/>
      <c r="BE121" s="746"/>
      <c r="BF121" s="775"/>
      <c r="BG121" s="775"/>
      <c r="BH121" s="775"/>
      <c r="BI121" s="775"/>
      <c r="BJ121" s="775"/>
      <c r="BK121" s="775"/>
      <c r="BL121" s="775"/>
      <c r="BM121" s="775"/>
      <c r="BN121" s="775"/>
      <c r="BO121" s="775"/>
      <c r="BP121" s="775"/>
      <c r="BQ121" s="775"/>
      <c r="BR121" s="775"/>
      <c r="BS121" s="775"/>
      <c r="BT121" s="775"/>
      <c r="BU121" s="775"/>
      <c r="BV121" s="775"/>
      <c r="BW121" s="775"/>
      <c r="BX121" s="775"/>
      <c r="BY121" s="775"/>
      <c r="BZ121" s="775"/>
      <c r="CA121" s="775"/>
      <c r="CB121" s="775"/>
      <c r="CC121" s="775"/>
      <c r="CD121" s="775"/>
      <c r="CE121" s="775"/>
      <c r="CF121" s="775"/>
      <c r="CG121" s="775"/>
      <c r="CH121" s="775"/>
      <c r="CI121" s="775"/>
      <c r="CJ121" s="775"/>
      <c r="CK121" s="775"/>
      <c r="CL121" s="775"/>
      <c r="CM121" s="775"/>
      <c r="CN121" s="775"/>
      <c r="CO121" s="775"/>
      <c r="CP121" s="775"/>
      <c r="CQ121" s="775"/>
      <c r="CR121" s="775"/>
      <c r="CS121" s="775"/>
    </row>
    <row r="122" spans="1:97" s="743" customFormat="1" ht="12.95" customHeight="1" x14ac:dyDescent="0.2">
      <c r="A122" s="908">
        <v>1</v>
      </c>
      <c r="B122" s="908">
        <v>7</v>
      </c>
      <c r="C122" s="774">
        <v>44359</v>
      </c>
      <c r="D122" s="755"/>
      <c r="E122" s="939"/>
      <c r="F122" s="916" t="s">
        <v>79</v>
      </c>
      <c r="G122" s="916">
        <v>4</v>
      </c>
      <c r="H122" s="916">
        <v>3</v>
      </c>
      <c r="I122" s="916">
        <v>1</v>
      </c>
      <c r="J122" s="916">
        <v>100</v>
      </c>
      <c r="K122" s="347">
        <v>600</v>
      </c>
      <c r="L122" s="347">
        <v>1500</v>
      </c>
      <c r="M122" s="917" t="s">
        <v>80</v>
      </c>
      <c r="N122" s="670">
        <v>0</v>
      </c>
      <c r="O122" s="670">
        <v>0</v>
      </c>
      <c r="P122" s="670">
        <v>0</v>
      </c>
      <c r="Q122" s="670">
        <v>0</v>
      </c>
      <c r="R122" s="670">
        <v>0</v>
      </c>
      <c r="S122" s="670">
        <v>0</v>
      </c>
      <c r="T122" s="670">
        <v>0</v>
      </c>
      <c r="U122" s="670">
        <v>0</v>
      </c>
      <c r="V122" s="670">
        <v>3</v>
      </c>
      <c r="W122" s="670">
        <v>0</v>
      </c>
      <c r="X122" s="670">
        <v>0</v>
      </c>
      <c r="Y122" s="670">
        <v>0</v>
      </c>
      <c r="Z122" s="670">
        <v>0</v>
      </c>
      <c r="AA122" s="670">
        <v>0</v>
      </c>
      <c r="AB122" s="670">
        <v>0</v>
      </c>
      <c r="AC122" s="670">
        <v>0</v>
      </c>
      <c r="AD122" s="670">
        <v>0</v>
      </c>
      <c r="AE122" s="670">
        <v>0</v>
      </c>
      <c r="AF122" s="670">
        <v>0</v>
      </c>
      <c r="AG122" s="670">
        <v>0</v>
      </c>
      <c r="AH122" s="670">
        <v>0</v>
      </c>
      <c r="AI122" s="670">
        <v>0</v>
      </c>
      <c r="AJ122" s="670">
        <v>0</v>
      </c>
      <c r="AK122" s="670">
        <v>0</v>
      </c>
      <c r="AL122" s="670">
        <v>0</v>
      </c>
      <c r="AM122" s="670">
        <v>0</v>
      </c>
      <c r="AN122" s="912">
        <v>2</v>
      </c>
      <c r="AO122" s="757">
        <v>1</v>
      </c>
      <c r="AP122" s="347"/>
      <c r="AQ122" s="603">
        <f t="shared" si="33"/>
        <v>0.25</v>
      </c>
      <c r="AR122" s="603">
        <f t="shared" si="34"/>
        <v>0.625</v>
      </c>
      <c r="AS122" s="604">
        <f t="shared" si="35"/>
        <v>1.5</v>
      </c>
      <c r="AT122" s="715"/>
      <c r="AU122" s="761"/>
      <c r="AV122" s="747"/>
      <c r="AW122" s="746"/>
      <c r="AX122" s="761"/>
      <c r="AY122" s="747"/>
      <c r="AZ122" s="746"/>
      <c r="BA122" s="761"/>
      <c r="BB122" s="747"/>
      <c r="BE122" s="746"/>
      <c r="BF122" s="775"/>
      <c r="BG122" s="775"/>
      <c r="BH122" s="775"/>
      <c r="BI122" s="775"/>
      <c r="BJ122" s="775"/>
      <c r="BK122" s="775"/>
      <c r="BL122" s="775"/>
      <c r="BM122" s="775"/>
      <c r="BN122" s="775"/>
      <c r="BO122" s="775"/>
      <c r="BP122" s="775"/>
      <c r="BQ122" s="775"/>
      <c r="BR122" s="775"/>
      <c r="BS122" s="775"/>
      <c r="BT122" s="775"/>
      <c r="BU122" s="775"/>
      <c r="BV122" s="775"/>
      <c r="BW122" s="775"/>
      <c r="BX122" s="775"/>
      <c r="BY122" s="775"/>
      <c r="BZ122" s="775"/>
      <c r="CA122" s="775"/>
      <c r="CB122" s="775"/>
      <c r="CC122" s="775"/>
      <c r="CD122" s="775"/>
      <c r="CE122" s="775"/>
      <c r="CF122" s="775"/>
      <c r="CG122" s="775"/>
      <c r="CH122" s="775"/>
      <c r="CI122" s="775"/>
      <c r="CJ122" s="775"/>
      <c r="CK122" s="775"/>
      <c r="CL122" s="775"/>
      <c r="CM122" s="775"/>
      <c r="CN122" s="775"/>
      <c r="CO122" s="775"/>
      <c r="CP122" s="775"/>
      <c r="CQ122" s="775"/>
      <c r="CR122" s="775"/>
      <c r="CS122" s="775"/>
    </row>
    <row r="123" spans="1:97" s="743" customFormat="1" ht="12.95" customHeight="1" x14ac:dyDescent="0.2">
      <c r="A123" s="908">
        <v>1</v>
      </c>
      <c r="B123" s="908">
        <v>8</v>
      </c>
      <c r="C123" s="774">
        <v>44359</v>
      </c>
      <c r="D123" s="755"/>
      <c r="E123" s="939"/>
      <c r="F123" s="916" t="s">
        <v>79</v>
      </c>
      <c r="G123" s="916">
        <v>2</v>
      </c>
      <c r="H123" s="916">
        <v>2</v>
      </c>
      <c r="I123" s="916">
        <v>1</v>
      </c>
      <c r="J123" s="916">
        <v>100</v>
      </c>
      <c r="K123" s="347">
        <v>700</v>
      </c>
      <c r="L123" s="347">
        <v>1500</v>
      </c>
      <c r="M123" s="917" t="s">
        <v>80</v>
      </c>
      <c r="N123" s="670">
        <v>0</v>
      </c>
      <c r="O123" s="670">
        <v>0</v>
      </c>
      <c r="P123" s="670">
        <v>0</v>
      </c>
      <c r="Q123" s="670">
        <v>0</v>
      </c>
      <c r="R123" s="670">
        <v>0</v>
      </c>
      <c r="S123" s="670">
        <v>0</v>
      </c>
      <c r="T123" s="670">
        <v>0</v>
      </c>
      <c r="U123" s="670">
        <v>0</v>
      </c>
      <c r="V123" s="670">
        <v>0</v>
      </c>
      <c r="W123" s="670">
        <v>0</v>
      </c>
      <c r="X123" s="670">
        <v>0</v>
      </c>
      <c r="Y123" s="670">
        <v>0</v>
      </c>
      <c r="Z123" s="670">
        <v>0</v>
      </c>
      <c r="AA123" s="670">
        <v>0</v>
      </c>
      <c r="AB123" s="670">
        <v>0</v>
      </c>
      <c r="AC123" s="670">
        <v>0</v>
      </c>
      <c r="AD123" s="670">
        <v>0</v>
      </c>
      <c r="AE123" s="670">
        <v>0</v>
      </c>
      <c r="AF123" s="670">
        <v>0</v>
      </c>
      <c r="AG123" s="670">
        <v>0</v>
      </c>
      <c r="AH123" s="670">
        <v>0</v>
      </c>
      <c r="AI123" s="670">
        <v>0</v>
      </c>
      <c r="AJ123" s="670">
        <v>0</v>
      </c>
      <c r="AK123" s="670">
        <v>0</v>
      </c>
      <c r="AL123" s="670">
        <v>0</v>
      </c>
      <c r="AM123" s="670">
        <v>0</v>
      </c>
      <c r="AN123" s="912">
        <v>2</v>
      </c>
      <c r="AO123" s="757"/>
      <c r="AP123" s="347" t="s">
        <v>275</v>
      </c>
      <c r="AQ123" s="603">
        <f t="shared" si="33"/>
        <v>0.29166666666666669</v>
      </c>
      <c r="AR123" s="603">
        <f t="shared" si="34"/>
        <v>0.625</v>
      </c>
      <c r="AS123" s="604">
        <f t="shared" si="35"/>
        <v>0.66666666666666663</v>
      </c>
      <c r="AT123" s="715"/>
      <c r="AU123" s="761"/>
      <c r="AV123" s="747"/>
      <c r="AW123" s="746"/>
      <c r="AX123" s="761"/>
      <c r="AY123" s="747"/>
      <c r="AZ123" s="746"/>
      <c r="BA123" s="761"/>
      <c r="BB123" s="747"/>
      <c r="BE123" s="746"/>
      <c r="BF123" s="775"/>
      <c r="BG123" s="775"/>
      <c r="BH123" s="775"/>
      <c r="BI123" s="775"/>
      <c r="BJ123" s="775"/>
      <c r="BK123" s="775"/>
      <c r="BL123" s="775"/>
      <c r="BM123" s="775"/>
      <c r="BN123" s="775"/>
      <c r="BO123" s="775"/>
      <c r="BP123" s="775"/>
      <c r="BQ123" s="775"/>
      <c r="BR123" s="775"/>
      <c r="BS123" s="775"/>
      <c r="BT123" s="775"/>
      <c r="BU123" s="775"/>
      <c r="BV123" s="775"/>
      <c r="BW123" s="775"/>
      <c r="BX123" s="775"/>
      <c r="BY123" s="775"/>
      <c r="BZ123" s="775"/>
      <c r="CA123" s="775"/>
      <c r="CB123" s="775"/>
      <c r="CC123" s="775"/>
      <c r="CD123" s="775"/>
      <c r="CE123" s="775"/>
      <c r="CF123" s="775"/>
      <c r="CG123" s="775"/>
      <c r="CH123" s="775"/>
      <c r="CI123" s="775"/>
      <c r="CJ123" s="775"/>
      <c r="CK123" s="775"/>
      <c r="CL123" s="775"/>
      <c r="CM123" s="775"/>
      <c r="CN123" s="775"/>
      <c r="CO123" s="775"/>
      <c r="CP123" s="775"/>
      <c r="CQ123" s="775"/>
      <c r="CR123" s="775"/>
      <c r="CS123" s="775"/>
    </row>
    <row r="124" spans="1:97" s="743" customFormat="1" ht="12.95" customHeight="1" x14ac:dyDescent="0.2">
      <c r="A124" s="908">
        <v>1</v>
      </c>
      <c r="B124" s="908">
        <v>9</v>
      </c>
      <c r="C124" s="774">
        <v>44359</v>
      </c>
      <c r="D124" s="755"/>
      <c r="E124" s="939"/>
      <c r="F124" s="916" t="s">
        <v>79</v>
      </c>
      <c r="G124" s="916">
        <v>2</v>
      </c>
      <c r="H124" s="916">
        <v>1</v>
      </c>
      <c r="I124" s="916">
        <v>1</v>
      </c>
      <c r="J124" s="916">
        <v>100</v>
      </c>
      <c r="K124" s="347">
        <v>630</v>
      </c>
      <c r="L124" s="347">
        <v>1515</v>
      </c>
      <c r="M124" s="917" t="s">
        <v>80</v>
      </c>
      <c r="N124" s="670">
        <v>0</v>
      </c>
      <c r="O124" s="670">
        <v>0</v>
      </c>
      <c r="P124" s="670">
        <v>0</v>
      </c>
      <c r="Q124" s="670">
        <v>0</v>
      </c>
      <c r="R124" s="670">
        <v>0</v>
      </c>
      <c r="S124" s="670">
        <v>0</v>
      </c>
      <c r="T124" s="670">
        <v>0</v>
      </c>
      <c r="U124" s="670">
        <v>0</v>
      </c>
      <c r="V124" s="670">
        <v>1</v>
      </c>
      <c r="W124" s="670">
        <v>0</v>
      </c>
      <c r="X124" s="670">
        <v>0</v>
      </c>
      <c r="Y124" s="670">
        <v>0</v>
      </c>
      <c r="Z124" s="670">
        <v>0</v>
      </c>
      <c r="AA124" s="670">
        <v>0</v>
      </c>
      <c r="AB124" s="670">
        <v>0</v>
      </c>
      <c r="AC124" s="670">
        <v>0</v>
      </c>
      <c r="AD124" s="670">
        <v>0</v>
      </c>
      <c r="AE124" s="670">
        <v>0</v>
      </c>
      <c r="AF124" s="670">
        <v>0</v>
      </c>
      <c r="AG124" s="670">
        <v>0</v>
      </c>
      <c r="AH124" s="670">
        <v>0</v>
      </c>
      <c r="AI124" s="670">
        <v>0</v>
      </c>
      <c r="AJ124" s="670">
        <v>0</v>
      </c>
      <c r="AK124" s="670">
        <v>0</v>
      </c>
      <c r="AL124" s="670">
        <v>0</v>
      </c>
      <c r="AM124" s="670">
        <v>0</v>
      </c>
      <c r="AN124" s="912">
        <v>2</v>
      </c>
      <c r="AO124" s="757">
        <v>2</v>
      </c>
      <c r="AP124" s="347"/>
      <c r="AQ124" s="603">
        <f t="shared" si="33"/>
        <v>0.27083333333333331</v>
      </c>
      <c r="AR124" s="603">
        <f t="shared" si="34"/>
        <v>0.63541666666666663</v>
      </c>
      <c r="AS124" s="604">
        <f t="shared" si="35"/>
        <v>0.72916666666666663</v>
      </c>
      <c r="AT124" s="715"/>
      <c r="AU124" s="761"/>
      <c r="AV124" s="747"/>
      <c r="AW124" s="746"/>
      <c r="AX124" s="761"/>
      <c r="AY124" s="747"/>
      <c r="AZ124" s="746"/>
      <c r="BA124" s="761"/>
      <c r="BB124" s="747"/>
      <c r="BE124" s="746"/>
      <c r="BF124" s="775"/>
      <c r="BG124" s="775"/>
      <c r="BH124" s="775"/>
      <c r="BI124" s="775"/>
      <c r="BJ124" s="775"/>
      <c r="BK124" s="775"/>
      <c r="BL124" s="775"/>
      <c r="BM124" s="775"/>
      <c r="BN124" s="775"/>
      <c r="BO124" s="775"/>
      <c r="BP124" s="775"/>
      <c r="BQ124" s="775"/>
      <c r="BR124" s="775"/>
      <c r="BS124" s="775"/>
      <c r="BT124" s="775"/>
      <c r="BU124" s="775"/>
      <c r="BV124" s="775"/>
      <c r="BW124" s="775"/>
      <c r="BX124" s="775"/>
      <c r="BY124" s="775"/>
      <c r="BZ124" s="775"/>
      <c r="CA124" s="775"/>
      <c r="CB124" s="775"/>
      <c r="CC124" s="775"/>
      <c r="CD124" s="775"/>
      <c r="CE124" s="775"/>
      <c r="CF124" s="775"/>
      <c r="CG124" s="775"/>
      <c r="CH124" s="775"/>
      <c r="CI124" s="775"/>
      <c r="CJ124" s="775"/>
      <c r="CK124" s="775"/>
      <c r="CL124" s="775"/>
      <c r="CM124" s="775"/>
      <c r="CN124" s="775"/>
      <c r="CO124" s="775"/>
      <c r="CP124" s="775"/>
      <c r="CQ124" s="775"/>
      <c r="CR124" s="775"/>
      <c r="CS124" s="775"/>
    </row>
    <row r="125" spans="1:97" s="743" customFormat="1" ht="12.95" customHeight="1" x14ac:dyDescent="0.2">
      <c r="A125" s="908">
        <v>1</v>
      </c>
      <c r="B125" s="908">
        <v>10</v>
      </c>
      <c r="C125" s="774">
        <v>44359</v>
      </c>
      <c r="D125" s="755"/>
      <c r="E125" s="939"/>
      <c r="F125" s="916" t="s">
        <v>79</v>
      </c>
      <c r="G125" s="916">
        <v>4</v>
      </c>
      <c r="H125" s="916">
        <v>3</v>
      </c>
      <c r="I125" s="916">
        <v>1</v>
      </c>
      <c r="J125" s="916">
        <v>100</v>
      </c>
      <c r="K125" s="347">
        <v>600</v>
      </c>
      <c r="L125" s="347">
        <v>1515</v>
      </c>
      <c r="M125" s="917" t="s">
        <v>80</v>
      </c>
      <c r="N125" s="670">
        <v>0</v>
      </c>
      <c r="O125" s="670">
        <v>0</v>
      </c>
      <c r="P125" s="670">
        <v>0</v>
      </c>
      <c r="Q125" s="670">
        <v>0</v>
      </c>
      <c r="R125" s="670">
        <v>0</v>
      </c>
      <c r="S125" s="670">
        <v>0</v>
      </c>
      <c r="T125" s="670">
        <v>0</v>
      </c>
      <c r="U125" s="670">
        <v>0</v>
      </c>
      <c r="V125" s="670">
        <v>0</v>
      </c>
      <c r="W125" s="670">
        <v>0</v>
      </c>
      <c r="X125" s="670">
        <v>0</v>
      </c>
      <c r="Y125" s="670">
        <v>0</v>
      </c>
      <c r="Z125" s="670">
        <v>0</v>
      </c>
      <c r="AA125" s="670">
        <v>0</v>
      </c>
      <c r="AB125" s="670">
        <v>0</v>
      </c>
      <c r="AC125" s="670">
        <v>0</v>
      </c>
      <c r="AD125" s="670">
        <v>0</v>
      </c>
      <c r="AE125" s="670">
        <v>0</v>
      </c>
      <c r="AF125" s="670">
        <v>0</v>
      </c>
      <c r="AG125" s="670">
        <v>0</v>
      </c>
      <c r="AH125" s="670">
        <v>0</v>
      </c>
      <c r="AI125" s="670">
        <v>0</v>
      </c>
      <c r="AJ125" s="670">
        <v>0</v>
      </c>
      <c r="AK125" s="670">
        <v>0</v>
      </c>
      <c r="AL125" s="670">
        <v>0</v>
      </c>
      <c r="AM125" s="670">
        <v>0</v>
      </c>
      <c r="AN125" s="912">
        <v>2</v>
      </c>
      <c r="AO125" s="757"/>
      <c r="AP125" s="347"/>
      <c r="AQ125" s="603">
        <f t="shared" si="33"/>
        <v>0.25</v>
      </c>
      <c r="AR125" s="603">
        <f t="shared" si="34"/>
        <v>0.63541666666666663</v>
      </c>
      <c r="AS125" s="604">
        <f t="shared" si="35"/>
        <v>1.5416666666666665</v>
      </c>
      <c r="AT125" s="715"/>
      <c r="AU125" s="761"/>
      <c r="AV125" s="747"/>
      <c r="AW125" s="746"/>
      <c r="AX125" s="761"/>
      <c r="AY125" s="747"/>
      <c r="AZ125" s="746"/>
      <c r="BA125" s="761"/>
      <c r="BB125" s="747"/>
      <c r="BE125" s="746"/>
      <c r="BF125" s="775"/>
      <c r="BG125" s="775"/>
      <c r="BH125" s="775"/>
      <c r="BI125" s="775"/>
      <c r="BJ125" s="775"/>
      <c r="BK125" s="775"/>
      <c r="BL125" s="775"/>
      <c r="BM125" s="775"/>
      <c r="BN125" s="775"/>
      <c r="BO125" s="775"/>
      <c r="BP125" s="775"/>
      <c r="BQ125" s="775"/>
      <c r="BR125" s="775"/>
      <c r="BS125" s="775"/>
      <c r="BT125" s="775"/>
      <c r="BU125" s="775"/>
      <c r="BV125" s="775"/>
      <c r="BW125" s="775"/>
      <c r="BX125" s="775"/>
      <c r="BY125" s="775"/>
      <c r="BZ125" s="775"/>
      <c r="CA125" s="775"/>
      <c r="CB125" s="775"/>
      <c r="CC125" s="775"/>
      <c r="CD125" s="775"/>
      <c r="CE125" s="775"/>
      <c r="CF125" s="775"/>
      <c r="CG125" s="775"/>
      <c r="CH125" s="775"/>
      <c r="CI125" s="775"/>
      <c r="CJ125" s="775"/>
      <c r="CK125" s="775"/>
      <c r="CL125" s="775"/>
      <c r="CM125" s="775"/>
      <c r="CN125" s="775"/>
      <c r="CO125" s="775"/>
      <c r="CP125" s="775"/>
      <c r="CQ125" s="775"/>
      <c r="CR125" s="775"/>
      <c r="CS125" s="775"/>
    </row>
    <row r="126" spans="1:97" s="743" customFormat="1" ht="12.95" customHeight="1" x14ac:dyDescent="0.2">
      <c r="A126" s="908">
        <v>1</v>
      </c>
      <c r="B126" s="908">
        <v>11</v>
      </c>
      <c r="C126" s="774">
        <v>44359</v>
      </c>
      <c r="D126" s="755"/>
      <c r="E126" s="939"/>
      <c r="F126" s="916" t="s">
        <v>79</v>
      </c>
      <c r="G126" s="916">
        <v>3</v>
      </c>
      <c r="H126" s="916">
        <v>2</v>
      </c>
      <c r="I126" s="916">
        <v>1</v>
      </c>
      <c r="J126" s="916">
        <v>100</v>
      </c>
      <c r="K126" s="347">
        <v>830</v>
      </c>
      <c r="L126" s="347">
        <v>1515</v>
      </c>
      <c r="M126" s="917" t="s">
        <v>80</v>
      </c>
      <c r="N126" s="670">
        <v>0</v>
      </c>
      <c r="O126" s="670">
        <v>0</v>
      </c>
      <c r="P126" s="670">
        <v>0</v>
      </c>
      <c r="Q126" s="670">
        <v>0</v>
      </c>
      <c r="R126" s="670">
        <v>0</v>
      </c>
      <c r="S126" s="670">
        <v>0</v>
      </c>
      <c r="T126" s="670">
        <v>0</v>
      </c>
      <c r="U126" s="670">
        <v>0</v>
      </c>
      <c r="V126" s="670">
        <v>0</v>
      </c>
      <c r="W126" s="670">
        <v>0</v>
      </c>
      <c r="X126" s="670">
        <v>0</v>
      </c>
      <c r="Y126" s="670">
        <v>0</v>
      </c>
      <c r="Z126" s="670">
        <v>0</v>
      </c>
      <c r="AA126" s="670">
        <v>0</v>
      </c>
      <c r="AB126" s="670">
        <v>0</v>
      </c>
      <c r="AC126" s="670">
        <v>0</v>
      </c>
      <c r="AD126" s="670">
        <v>0</v>
      </c>
      <c r="AE126" s="670">
        <v>0</v>
      </c>
      <c r="AF126" s="670">
        <v>0</v>
      </c>
      <c r="AG126" s="670">
        <v>0</v>
      </c>
      <c r="AH126" s="670">
        <v>0</v>
      </c>
      <c r="AI126" s="670">
        <v>0</v>
      </c>
      <c r="AJ126" s="670">
        <v>0</v>
      </c>
      <c r="AK126" s="670">
        <v>0</v>
      </c>
      <c r="AL126" s="670">
        <v>0</v>
      </c>
      <c r="AM126" s="670">
        <v>0</v>
      </c>
      <c r="AN126" s="912">
        <v>2</v>
      </c>
      <c r="AO126" s="757"/>
      <c r="AP126" s="347"/>
      <c r="AQ126" s="603">
        <f t="shared" si="33"/>
        <v>0.35416666666666669</v>
      </c>
      <c r="AR126" s="603">
        <f t="shared" si="34"/>
        <v>0.63541666666666663</v>
      </c>
      <c r="AS126" s="604">
        <f t="shared" si="35"/>
        <v>0.84374999999999978</v>
      </c>
      <c r="AT126" s="715"/>
      <c r="AU126" s="761"/>
      <c r="AV126" s="747"/>
      <c r="AW126" s="746"/>
      <c r="AX126" s="761"/>
      <c r="AY126" s="747"/>
      <c r="AZ126" s="746"/>
      <c r="BA126" s="761"/>
      <c r="BB126" s="747"/>
      <c r="BE126" s="746"/>
      <c r="BF126" s="775"/>
      <c r="BG126" s="775"/>
      <c r="BH126" s="775"/>
      <c r="BI126" s="775"/>
      <c r="BJ126" s="775"/>
      <c r="BK126" s="775"/>
      <c r="BL126" s="775"/>
      <c r="BM126" s="775"/>
      <c r="BN126" s="775"/>
      <c r="BO126" s="775"/>
      <c r="BP126" s="775"/>
      <c r="BQ126" s="775"/>
      <c r="BR126" s="775"/>
      <c r="BS126" s="775"/>
      <c r="BT126" s="775"/>
      <c r="BU126" s="775"/>
      <c r="BV126" s="775"/>
      <c r="BW126" s="775"/>
      <c r="BX126" s="775"/>
      <c r="BY126" s="775"/>
      <c r="BZ126" s="775"/>
      <c r="CA126" s="775"/>
      <c r="CB126" s="775"/>
      <c r="CC126" s="775"/>
      <c r="CD126" s="775"/>
      <c r="CE126" s="775"/>
      <c r="CF126" s="775"/>
      <c r="CG126" s="775"/>
      <c r="CH126" s="775"/>
      <c r="CI126" s="775"/>
      <c r="CJ126" s="775"/>
      <c r="CK126" s="775"/>
      <c r="CL126" s="775"/>
      <c r="CM126" s="775"/>
      <c r="CN126" s="775"/>
      <c r="CO126" s="775"/>
      <c r="CP126" s="775"/>
      <c r="CQ126" s="775"/>
      <c r="CR126" s="775"/>
      <c r="CS126" s="775"/>
    </row>
    <row r="127" spans="1:97" s="743" customFormat="1" ht="12.95" customHeight="1" x14ac:dyDescent="0.2">
      <c r="A127" s="908">
        <v>1</v>
      </c>
      <c r="B127" s="908">
        <v>12</v>
      </c>
      <c r="C127" s="774">
        <v>44359</v>
      </c>
      <c r="D127" s="755"/>
      <c r="E127" s="939"/>
      <c r="F127" s="916" t="s">
        <v>79</v>
      </c>
      <c r="G127" s="916">
        <v>2</v>
      </c>
      <c r="H127" s="916">
        <v>1</v>
      </c>
      <c r="I127" s="916">
        <v>1</v>
      </c>
      <c r="J127" s="916">
        <v>100</v>
      </c>
      <c r="K127" s="347">
        <v>1000</v>
      </c>
      <c r="L127" s="347">
        <v>1600</v>
      </c>
      <c r="M127" s="917" t="s">
        <v>80</v>
      </c>
      <c r="N127" s="670">
        <v>0</v>
      </c>
      <c r="O127" s="670">
        <v>0</v>
      </c>
      <c r="P127" s="670">
        <v>0</v>
      </c>
      <c r="Q127" s="670">
        <v>0</v>
      </c>
      <c r="R127" s="670">
        <v>0</v>
      </c>
      <c r="S127" s="670">
        <v>0</v>
      </c>
      <c r="T127" s="670">
        <v>0</v>
      </c>
      <c r="U127" s="670">
        <v>0</v>
      </c>
      <c r="V127" s="670">
        <v>0</v>
      </c>
      <c r="W127" s="670">
        <v>0</v>
      </c>
      <c r="X127" s="670">
        <v>0</v>
      </c>
      <c r="Y127" s="670">
        <v>0</v>
      </c>
      <c r="Z127" s="670">
        <v>0</v>
      </c>
      <c r="AA127" s="670">
        <v>0</v>
      </c>
      <c r="AB127" s="670">
        <v>0</v>
      </c>
      <c r="AC127" s="670">
        <v>0</v>
      </c>
      <c r="AD127" s="670">
        <v>0</v>
      </c>
      <c r="AE127" s="670">
        <v>0</v>
      </c>
      <c r="AF127" s="670">
        <v>0</v>
      </c>
      <c r="AG127" s="670">
        <v>0</v>
      </c>
      <c r="AH127" s="670">
        <v>0</v>
      </c>
      <c r="AI127" s="670">
        <v>0</v>
      </c>
      <c r="AJ127" s="670">
        <v>0</v>
      </c>
      <c r="AK127" s="670">
        <v>0</v>
      </c>
      <c r="AL127" s="670">
        <v>0</v>
      </c>
      <c r="AM127" s="670">
        <v>0</v>
      </c>
      <c r="AN127" s="912">
        <v>2</v>
      </c>
      <c r="AO127" s="757"/>
      <c r="AP127" s="347"/>
      <c r="AQ127" s="603">
        <f t="shared" si="33"/>
        <v>0.41666666666666669</v>
      </c>
      <c r="AR127" s="603">
        <f t="shared" si="34"/>
        <v>0.66666666666666663</v>
      </c>
      <c r="AS127" s="604">
        <f t="shared" si="35"/>
        <v>0.49999999999999989</v>
      </c>
      <c r="AT127" s="715"/>
      <c r="AU127" s="761"/>
      <c r="AV127" s="747"/>
      <c r="AW127" s="746"/>
      <c r="AX127" s="761"/>
      <c r="AY127" s="747"/>
      <c r="AZ127" s="746"/>
      <c r="BA127" s="761"/>
      <c r="BB127" s="747"/>
      <c r="BE127" s="746"/>
      <c r="BF127" s="775"/>
      <c r="BG127" s="775"/>
      <c r="BH127" s="775"/>
      <c r="BI127" s="775"/>
      <c r="BJ127" s="775"/>
      <c r="BK127" s="775"/>
      <c r="BL127" s="775"/>
      <c r="BM127" s="775"/>
      <c r="BN127" s="775"/>
      <c r="BO127" s="775"/>
      <c r="BP127" s="775"/>
      <c r="BQ127" s="775"/>
      <c r="BR127" s="775"/>
      <c r="BS127" s="775"/>
      <c r="BT127" s="775"/>
      <c r="BU127" s="775"/>
      <c r="BV127" s="775"/>
      <c r="BW127" s="775"/>
      <c r="BX127" s="775"/>
      <c r="BY127" s="775"/>
      <c r="BZ127" s="775"/>
      <c r="CA127" s="775"/>
      <c r="CB127" s="775"/>
      <c r="CC127" s="775"/>
      <c r="CD127" s="775"/>
      <c r="CE127" s="775"/>
      <c r="CF127" s="775"/>
      <c r="CG127" s="775"/>
      <c r="CH127" s="775"/>
      <c r="CI127" s="775"/>
      <c r="CJ127" s="775"/>
      <c r="CK127" s="775"/>
      <c r="CL127" s="775"/>
      <c r="CM127" s="775"/>
      <c r="CN127" s="775"/>
      <c r="CO127" s="775"/>
      <c r="CP127" s="775"/>
      <c r="CQ127" s="775"/>
      <c r="CR127" s="775"/>
      <c r="CS127" s="775"/>
    </row>
    <row r="128" spans="1:97" s="743" customFormat="1" ht="12.95" hidden="1" customHeight="1" x14ac:dyDescent="0.2">
      <c r="A128" s="908">
        <v>1</v>
      </c>
      <c r="B128" s="908">
        <v>13</v>
      </c>
      <c r="C128" s="774">
        <v>44359</v>
      </c>
      <c r="D128" s="755"/>
      <c r="E128" s="939"/>
      <c r="F128" s="916" t="s">
        <v>84</v>
      </c>
      <c r="G128" s="916">
        <v>2</v>
      </c>
      <c r="H128" s="916">
        <v>1</v>
      </c>
      <c r="I128" s="916">
        <v>0</v>
      </c>
      <c r="J128" s="916">
        <v>100</v>
      </c>
      <c r="K128" s="347">
        <v>1615</v>
      </c>
      <c r="L128" s="347">
        <v>1715</v>
      </c>
      <c r="M128" s="917" t="s">
        <v>2</v>
      </c>
      <c r="N128" s="670">
        <v>0</v>
      </c>
      <c r="O128" s="670">
        <v>0</v>
      </c>
      <c r="P128" s="670">
        <v>0</v>
      </c>
      <c r="Q128" s="670">
        <v>0</v>
      </c>
      <c r="R128" s="670">
        <v>0</v>
      </c>
      <c r="S128" s="670">
        <v>0</v>
      </c>
      <c r="T128" s="670">
        <v>0</v>
      </c>
      <c r="U128" s="670">
        <v>0</v>
      </c>
      <c r="V128" s="670">
        <v>0</v>
      </c>
      <c r="W128" s="670">
        <v>0</v>
      </c>
      <c r="X128" s="670">
        <v>0</v>
      </c>
      <c r="Y128" s="670">
        <v>0</v>
      </c>
      <c r="Z128" s="670">
        <v>0</v>
      </c>
      <c r="AA128" s="670">
        <v>0</v>
      </c>
      <c r="AB128" s="670">
        <v>0</v>
      </c>
      <c r="AC128" s="670">
        <v>0</v>
      </c>
      <c r="AD128" s="670">
        <v>0</v>
      </c>
      <c r="AE128" s="670">
        <v>0</v>
      </c>
      <c r="AF128" s="670">
        <v>0</v>
      </c>
      <c r="AG128" s="670">
        <v>0</v>
      </c>
      <c r="AH128" s="670">
        <v>0</v>
      </c>
      <c r="AI128" s="670">
        <v>0</v>
      </c>
      <c r="AJ128" s="670">
        <v>0</v>
      </c>
      <c r="AK128" s="670">
        <v>0</v>
      </c>
      <c r="AL128" s="670">
        <v>0</v>
      </c>
      <c r="AM128" s="670">
        <v>0</v>
      </c>
      <c r="AN128" s="912">
        <v>2</v>
      </c>
      <c r="AO128" s="757"/>
      <c r="AP128" s="347"/>
      <c r="AQ128" s="603">
        <f t="shared" si="33"/>
        <v>0.67708333333333337</v>
      </c>
      <c r="AR128" s="603">
        <f t="shared" si="34"/>
        <v>0.71875</v>
      </c>
      <c r="AS128" s="604">
        <f t="shared" si="35"/>
        <v>8.3333333333333259E-2</v>
      </c>
      <c r="AT128" s="715"/>
      <c r="AU128" s="761"/>
      <c r="AV128" s="747"/>
      <c r="AW128" s="746"/>
      <c r="AX128" s="761"/>
      <c r="AY128" s="747"/>
      <c r="AZ128" s="746"/>
      <c r="BA128" s="761"/>
      <c r="BB128" s="747"/>
      <c r="BE128" s="746"/>
      <c r="BF128" s="775"/>
      <c r="BG128" s="775"/>
      <c r="BH128" s="775"/>
      <c r="BI128" s="775"/>
      <c r="BJ128" s="775"/>
      <c r="BK128" s="775"/>
      <c r="BL128" s="775"/>
      <c r="BM128" s="775"/>
      <c r="BN128" s="775"/>
      <c r="BO128" s="775"/>
      <c r="BP128" s="775"/>
      <c r="BQ128" s="775"/>
      <c r="BR128" s="775"/>
      <c r="BS128" s="775"/>
      <c r="BT128" s="775"/>
      <c r="BU128" s="775"/>
      <c r="BV128" s="775"/>
      <c r="BW128" s="775"/>
      <c r="BX128" s="775"/>
      <c r="BY128" s="775"/>
      <c r="BZ128" s="775"/>
      <c r="CA128" s="775"/>
      <c r="CB128" s="775"/>
      <c r="CC128" s="775"/>
      <c r="CD128" s="775"/>
      <c r="CE128" s="775"/>
      <c r="CF128" s="775"/>
      <c r="CG128" s="775"/>
      <c r="CH128" s="775"/>
      <c r="CI128" s="775"/>
      <c r="CJ128" s="775"/>
      <c r="CK128" s="775"/>
      <c r="CL128" s="775"/>
      <c r="CM128" s="775"/>
      <c r="CN128" s="775"/>
      <c r="CO128" s="775"/>
      <c r="CP128" s="775"/>
      <c r="CQ128" s="775"/>
      <c r="CR128" s="775"/>
      <c r="CS128" s="775"/>
    </row>
    <row r="129" spans="1:97" s="743" customFormat="1" ht="12.95" hidden="1" customHeight="1" x14ac:dyDescent="0.2">
      <c r="A129" s="908">
        <v>1</v>
      </c>
      <c r="B129" s="908">
        <v>14</v>
      </c>
      <c r="C129" s="774">
        <v>44359</v>
      </c>
      <c r="D129" s="755"/>
      <c r="E129" s="939"/>
      <c r="F129" s="916" t="s">
        <v>84</v>
      </c>
      <c r="G129" s="916">
        <v>1</v>
      </c>
      <c r="H129" s="916">
        <v>1</v>
      </c>
      <c r="I129" s="916">
        <v>0</v>
      </c>
      <c r="J129" s="916">
        <v>100</v>
      </c>
      <c r="K129" s="347">
        <v>1700</v>
      </c>
      <c r="L129" s="347">
        <v>1800</v>
      </c>
      <c r="M129" s="917" t="s">
        <v>2</v>
      </c>
      <c r="N129" s="670">
        <v>0</v>
      </c>
      <c r="O129" s="670">
        <v>0</v>
      </c>
      <c r="P129" s="670">
        <v>0</v>
      </c>
      <c r="Q129" s="670">
        <v>0</v>
      </c>
      <c r="R129" s="670">
        <v>0</v>
      </c>
      <c r="S129" s="670">
        <v>0</v>
      </c>
      <c r="T129" s="670">
        <v>0</v>
      </c>
      <c r="U129" s="670">
        <v>0</v>
      </c>
      <c r="V129" s="670">
        <v>0</v>
      </c>
      <c r="W129" s="670">
        <v>0</v>
      </c>
      <c r="X129" s="670">
        <v>0</v>
      </c>
      <c r="Y129" s="670">
        <v>0</v>
      </c>
      <c r="Z129" s="670">
        <v>0</v>
      </c>
      <c r="AA129" s="670">
        <v>0</v>
      </c>
      <c r="AB129" s="670">
        <v>0</v>
      </c>
      <c r="AC129" s="670">
        <v>0</v>
      </c>
      <c r="AD129" s="670">
        <v>0</v>
      </c>
      <c r="AE129" s="670">
        <v>0</v>
      </c>
      <c r="AF129" s="670">
        <v>0</v>
      </c>
      <c r="AG129" s="670">
        <v>0</v>
      </c>
      <c r="AH129" s="670">
        <v>0</v>
      </c>
      <c r="AI129" s="670">
        <v>0</v>
      </c>
      <c r="AJ129" s="670">
        <v>0</v>
      </c>
      <c r="AK129" s="670">
        <v>0</v>
      </c>
      <c r="AL129" s="670">
        <v>0</v>
      </c>
      <c r="AM129" s="670">
        <v>0</v>
      </c>
      <c r="AN129" s="912">
        <v>2</v>
      </c>
      <c r="AO129" s="757"/>
      <c r="AP129" s="347"/>
      <c r="AQ129" s="603">
        <f t="shared" si="33"/>
        <v>0.70833333333333337</v>
      </c>
      <c r="AR129" s="603">
        <f t="shared" si="34"/>
        <v>0.75</v>
      </c>
      <c r="AS129" s="604">
        <f t="shared" si="35"/>
        <v>4.166666666666663E-2</v>
      </c>
      <c r="AT129" s="715"/>
      <c r="AU129" s="761"/>
      <c r="AV129" s="747"/>
      <c r="AW129" s="746"/>
      <c r="AX129" s="761"/>
      <c r="AY129" s="747"/>
      <c r="AZ129" s="746"/>
      <c r="BA129" s="761"/>
      <c r="BB129" s="747"/>
      <c r="BE129" s="746"/>
      <c r="BF129" s="775"/>
      <c r="BG129" s="775"/>
      <c r="BH129" s="775"/>
      <c r="BI129" s="775"/>
      <c r="BJ129" s="775"/>
      <c r="BK129" s="775"/>
      <c r="BL129" s="775"/>
      <c r="BM129" s="775"/>
      <c r="BN129" s="775"/>
      <c r="BO129" s="775"/>
      <c r="BP129" s="775"/>
      <c r="BQ129" s="775"/>
      <c r="BR129" s="775"/>
      <c r="BS129" s="775"/>
      <c r="BT129" s="775"/>
      <c r="BU129" s="775"/>
      <c r="BV129" s="775"/>
      <c r="BW129" s="775"/>
      <c r="BX129" s="775"/>
      <c r="BY129" s="775"/>
      <c r="BZ129" s="775"/>
      <c r="CA129" s="775"/>
      <c r="CB129" s="775"/>
      <c r="CC129" s="775"/>
      <c r="CD129" s="775"/>
      <c r="CE129" s="775"/>
      <c r="CF129" s="775"/>
      <c r="CG129" s="775"/>
      <c r="CH129" s="775"/>
      <c r="CI129" s="775"/>
      <c r="CJ129" s="775"/>
      <c r="CK129" s="775"/>
      <c r="CL129" s="775"/>
      <c r="CM129" s="775"/>
      <c r="CN129" s="775"/>
      <c r="CO129" s="775"/>
      <c r="CP129" s="775"/>
      <c r="CQ129" s="775"/>
      <c r="CR129" s="775"/>
      <c r="CS129" s="775"/>
    </row>
    <row r="130" spans="1:97" s="743" customFormat="1" ht="12.95" customHeight="1" x14ac:dyDescent="0.2">
      <c r="A130" s="908">
        <v>1</v>
      </c>
      <c r="B130" s="908">
        <v>15</v>
      </c>
      <c r="C130" s="774">
        <v>44359</v>
      </c>
      <c r="D130" s="755"/>
      <c r="E130" s="939"/>
      <c r="F130" s="916" t="s">
        <v>79</v>
      </c>
      <c r="G130" s="916">
        <v>2</v>
      </c>
      <c r="H130" s="916">
        <v>1</v>
      </c>
      <c r="I130" s="916">
        <v>1</v>
      </c>
      <c r="J130" s="916">
        <v>100</v>
      </c>
      <c r="K130" s="347">
        <v>600</v>
      </c>
      <c r="L130" s="347">
        <v>1800</v>
      </c>
      <c r="M130" s="917" t="s">
        <v>80</v>
      </c>
      <c r="N130" s="670">
        <v>1</v>
      </c>
      <c r="O130" s="670">
        <v>0</v>
      </c>
      <c r="P130" s="670">
        <v>0</v>
      </c>
      <c r="Q130" s="670">
        <v>0</v>
      </c>
      <c r="R130" s="670">
        <v>0</v>
      </c>
      <c r="S130" s="670">
        <v>0</v>
      </c>
      <c r="T130" s="670">
        <v>0</v>
      </c>
      <c r="U130" s="670">
        <v>0</v>
      </c>
      <c r="V130" s="670">
        <v>0</v>
      </c>
      <c r="W130" s="670">
        <v>0</v>
      </c>
      <c r="X130" s="670">
        <v>0</v>
      </c>
      <c r="Y130" s="670">
        <v>0</v>
      </c>
      <c r="Z130" s="670">
        <v>0</v>
      </c>
      <c r="AA130" s="670">
        <v>0</v>
      </c>
      <c r="AB130" s="670">
        <v>0</v>
      </c>
      <c r="AC130" s="670">
        <v>0</v>
      </c>
      <c r="AD130" s="670">
        <v>0</v>
      </c>
      <c r="AE130" s="670">
        <v>0</v>
      </c>
      <c r="AF130" s="670">
        <v>0</v>
      </c>
      <c r="AG130" s="670">
        <v>0</v>
      </c>
      <c r="AH130" s="670">
        <v>0</v>
      </c>
      <c r="AI130" s="670">
        <v>0</v>
      </c>
      <c r="AJ130" s="670">
        <v>0</v>
      </c>
      <c r="AK130" s="670">
        <v>0</v>
      </c>
      <c r="AL130" s="670">
        <v>0</v>
      </c>
      <c r="AM130" s="670">
        <v>0</v>
      </c>
      <c r="AN130" s="912">
        <v>2</v>
      </c>
      <c r="AO130" s="757"/>
      <c r="AP130" s="347"/>
      <c r="AQ130" s="603">
        <f t="shared" si="33"/>
        <v>0.25</v>
      </c>
      <c r="AR130" s="603">
        <f t="shared" si="34"/>
        <v>0.75</v>
      </c>
      <c r="AS130" s="604">
        <f t="shared" si="35"/>
        <v>1</v>
      </c>
      <c r="AT130" s="715"/>
      <c r="AU130" s="761"/>
      <c r="AV130" s="747"/>
      <c r="AW130" s="746"/>
      <c r="AX130" s="761"/>
      <c r="AY130" s="747"/>
      <c r="AZ130" s="746"/>
      <c r="BA130" s="761"/>
      <c r="BB130" s="747"/>
      <c r="BE130" s="746"/>
      <c r="BF130" s="775"/>
      <c r="BG130" s="775"/>
      <c r="BH130" s="775"/>
      <c r="BI130" s="775"/>
      <c r="BJ130" s="775"/>
      <c r="BK130" s="775"/>
      <c r="BL130" s="775"/>
      <c r="BM130" s="775"/>
      <c r="BN130" s="775"/>
      <c r="BO130" s="775"/>
      <c r="BP130" s="775"/>
      <c r="BQ130" s="775"/>
      <c r="BR130" s="775"/>
      <c r="BS130" s="775"/>
      <c r="BT130" s="775"/>
      <c r="BU130" s="775"/>
      <c r="BV130" s="775"/>
      <c r="BW130" s="775"/>
      <c r="BX130" s="775"/>
      <c r="BY130" s="775"/>
      <c r="BZ130" s="775"/>
      <c r="CA130" s="775"/>
      <c r="CB130" s="775"/>
      <c r="CC130" s="775"/>
      <c r="CD130" s="775"/>
      <c r="CE130" s="775"/>
      <c r="CF130" s="775"/>
      <c r="CG130" s="775"/>
      <c r="CH130" s="775"/>
      <c r="CI130" s="775"/>
      <c r="CJ130" s="775"/>
      <c r="CK130" s="775"/>
      <c r="CL130" s="775"/>
      <c r="CM130" s="775"/>
      <c r="CN130" s="775"/>
      <c r="CO130" s="775"/>
      <c r="CP130" s="775"/>
      <c r="CQ130" s="775"/>
      <c r="CR130" s="775"/>
      <c r="CS130" s="775"/>
    </row>
    <row r="131" spans="1:97" s="743" customFormat="1" ht="12.95" customHeight="1" x14ac:dyDescent="0.2">
      <c r="A131" s="908">
        <v>2</v>
      </c>
      <c r="B131" s="908">
        <v>1</v>
      </c>
      <c r="C131" s="774">
        <v>44359</v>
      </c>
      <c r="D131" s="755"/>
      <c r="E131" s="939"/>
      <c r="F131" s="916" t="s">
        <v>79</v>
      </c>
      <c r="G131" s="916">
        <v>4</v>
      </c>
      <c r="H131" s="916">
        <v>2</v>
      </c>
      <c r="I131" s="916">
        <v>1</v>
      </c>
      <c r="J131" s="916">
        <v>100</v>
      </c>
      <c r="K131" s="347">
        <v>900</v>
      </c>
      <c r="L131" s="347">
        <v>1900</v>
      </c>
      <c r="M131" s="917" t="s">
        <v>80</v>
      </c>
      <c r="N131" s="670">
        <v>0</v>
      </c>
      <c r="O131" s="670">
        <v>0</v>
      </c>
      <c r="P131" s="670">
        <v>0</v>
      </c>
      <c r="Q131" s="670">
        <v>0</v>
      </c>
      <c r="R131" s="670">
        <v>0</v>
      </c>
      <c r="S131" s="670">
        <v>0</v>
      </c>
      <c r="T131" s="670">
        <v>0</v>
      </c>
      <c r="U131" s="670">
        <v>0</v>
      </c>
      <c r="V131" s="670">
        <v>0</v>
      </c>
      <c r="W131" s="670">
        <v>0</v>
      </c>
      <c r="X131" s="670">
        <v>0</v>
      </c>
      <c r="Y131" s="670">
        <v>0</v>
      </c>
      <c r="Z131" s="670">
        <v>0</v>
      </c>
      <c r="AA131" s="670">
        <v>1</v>
      </c>
      <c r="AB131" s="670">
        <v>0</v>
      </c>
      <c r="AC131" s="670">
        <v>0</v>
      </c>
      <c r="AD131" s="670">
        <v>0</v>
      </c>
      <c r="AE131" s="670">
        <v>0</v>
      </c>
      <c r="AF131" s="670">
        <v>0</v>
      </c>
      <c r="AG131" s="670">
        <v>0</v>
      </c>
      <c r="AH131" s="670">
        <v>0</v>
      </c>
      <c r="AI131" s="670">
        <v>0</v>
      </c>
      <c r="AJ131" s="670">
        <v>0</v>
      </c>
      <c r="AK131" s="670">
        <v>0</v>
      </c>
      <c r="AL131" s="670">
        <v>0</v>
      </c>
      <c r="AM131" s="670">
        <v>0</v>
      </c>
      <c r="AN131" s="912">
        <v>2</v>
      </c>
      <c r="AO131" s="757"/>
      <c r="AP131" s="347"/>
      <c r="AQ131" s="603">
        <f t="shared" si="33"/>
        <v>0.375</v>
      </c>
      <c r="AR131" s="603">
        <f t="shared" si="34"/>
        <v>0.79166666666666663</v>
      </c>
      <c r="AS131" s="604">
        <f t="shared" si="35"/>
        <v>1.6666666666666665</v>
      </c>
      <c r="AT131" s="715"/>
      <c r="AU131" s="761"/>
      <c r="AV131" s="747"/>
      <c r="AW131" s="746"/>
      <c r="AX131" s="761"/>
      <c r="AY131" s="747"/>
      <c r="AZ131" s="746"/>
      <c r="BA131" s="761"/>
      <c r="BB131" s="747"/>
      <c r="BE131" s="746"/>
      <c r="BF131" s="775"/>
      <c r="BG131" s="775"/>
      <c r="BH131" s="775"/>
      <c r="BI131" s="775"/>
      <c r="BJ131" s="775"/>
      <c r="BK131" s="775"/>
      <c r="BL131" s="775"/>
      <c r="BM131" s="775"/>
      <c r="BN131" s="775"/>
      <c r="BO131" s="775"/>
      <c r="BP131" s="775"/>
      <c r="BQ131" s="775"/>
      <c r="BR131" s="775"/>
      <c r="BS131" s="775"/>
      <c r="BT131" s="775"/>
      <c r="BU131" s="775"/>
      <c r="BV131" s="775"/>
      <c r="BW131" s="775"/>
      <c r="BX131" s="775"/>
      <c r="BY131" s="775"/>
      <c r="BZ131" s="775"/>
      <c r="CA131" s="775"/>
      <c r="CB131" s="775"/>
      <c r="CC131" s="775"/>
      <c r="CD131" s="775"/>
      <c r="CE131" s="775"/>
      <c r="CF131" s="775"/>
      <c r="CG131" s="775"/>
      <c r="CH131" s="775"/>
      <c r="CI131" s="775"/>
      <c r="CJ131" s="775"/>
      <c r="CK131" s="775"/>
      <c r="CL131" s="775"/>
      <c r="CM131" s="775"/>
      <c r="CN131" s="775"/>
      <c r="CO131" s="775"/>
      <c r="CP131" s="775"/>
      <c r="CQ131" s="775"/>
      <c r="CR131" s="775"/>
      <c r="CS131" s="775"/>
    </row>
    <row r="132" spans="1:97" s="743" customFormat="1" ht="12.95" customHeight="1" x14ac:dyDescent="0.2">
      <c r="A132" s="908">
        <v>2</v>
      </c>
      <c r="B132" s="908">
        <v>2</v>
      </c>
      <c r="C132" s="774">
        <v>44359</v>
      </c>
      <c r="D132" s="755"/>
      <c r="E132" s="939"/>
      <c r="F132" s="916" t="s">
        <v>79</v>
      </c>
      <c r="G132" s="916">
        <v>3</v>
      </c>
      <c r="H132" s="916">
        <v>1</v>
      </c>
      <c r="I132" s="916">
        <v>1</v>
      </c>
      <c r="J132" s="916">
        <v>100</v>
      </c>
      <c r="K132" s="347">
        <v>1600</v>
      </c>
      <c r="L132" s="347">
        <v>1915</v>
      </c>
      <c r="M132" s="917" t="s">
        <v>80</v>
      </c>
      <c r="N132" s="670">
        <v>0</v>
      </c>
      <c r="O132" s="670">
        <v>0</v>
      </c>
      <c r="P132" s="670">
        <v>0</v>
      </c>
      <c r="Q132" s="670">
        <v>0</v>
      </c>
      <c r="R132" s="670">
        <v>0</v>
      </c>
      <c r="S132" s="670">
        <v>0</v>
      </c>
      <c r="T132" s="670">
        <v>0</v>
      </c>
      <c r="U132" s="670">
        <v>0</v>
      </c>
      <c r="V132" s="670">
        <v>1</v>
      </c>
      <c r="W132" s="670">
        <v>0</v>
      </c>
      <c r="X132" s="670">
        <v>0</v>
      </c>
      <c r="Y132" s="670">
        <v>0</v>
      </c>
      <c r="Z132" s="670">
        <v>0</v>
      </c>
      <c r="AA132" s="670">
        <v>0</v>
      </c>
      <c r="AB132" s="670">
        <v>0</v>
      </c>
      <c r="AC132" s="670">
        <v>0</v>
      </c>
      <c r="AD132" s="670">
        <v>0</v>
      </c>
      <c r="AE132" s="670">
        <v>0</v>
      </c>
      <c r="AF132" s="670">
        <v>0</v>
      </c>
      <c r="AG132" s="670">
        <v>0</v>
      </c>
      <c r="AH132" s="670">
        <v>0</v>
      </c>
      <c r="AI132" s="670">
        <v>0</v>
      </c>
      <c r="AJ132" s="670">
        <v>0</v>
      </c>
      <c r="AK132" s="670">
        <v>0</v>
      </c>
      <c r="AL132" s="670">
        <v>0</v>
      </c>
      <c r="AM132" s="670">
        <v>0</v>
      </c>
      <c r="AN132" s="912">
        <v>2</v>
      </c>
      <c r="AO132" s="757">
        <v>2</v>
      </c>
      <c r="AP132" s="347"/>
      <c r="AQ132" s="603">
        <f t="shared" si="33"/>
        <v>0.66666666666666663</v>
      </c>
      <c r="AR132" s="603">
        <f t="shared" si="34"/>
        <v>0.80208333333333337</v>
      </c>
      <c r="AS132" s="604">
        <f t="shared" si="35"/>
        <v>0.40625000000000022</v>
      </c>
      <c r="AT132" s="715"/>
      <c r="AU132" s="761"/>
      <c r="AV132" s="747"/>
      <c r="AW132" s="746"/>
      <c r="AX132" s="761"/>
      <c r="AY132" s="747"/>
      <c r="AZ132" s="746"/>
      <c r="BA132" s="761"/>
      <c r="BB132" s="747"/>
      <c r="BE132" s="746"/>
      <c r="BF132" s="775"/>
      <c r="BG132" s="775"/>
      <c r="BH132" s="775"/>
      <c r="BI132" s="775"/>
      <c r="BJ132" s="775"/>
      <c r="BK132" s="775"/>
      <c r="BL132" s="775"/>
      <c r="BM132" s="775"/>
      <c r="BN132" s="775"/>
      <c r="BO132" s="775"/>
      <c r="BP132" s="775"/>
      <c r="BQ132" s="775"/>
      <c r="BR132" s="775"/>
      <c r="BS132" s="775"/>
      <c r="BT132" s="775"/>
      <c r="BU132" s="775"/>
      <c r="BV132" s="775"/>
      <c r="BW132" s="775"/>
      <c r="BX132" s="775"/>
      <c r="BY132" s="775"/>
      <c r="BZ132" s="775"/>
      <c r="CA132" s="775"/>
      <c r="CB132" s="775"/>
      <c r="CC132" s="775"/>
      <c r="CD132" s="775"/>
      <c r="CE132" s="775"/>
      <c r="CF132" s="775"/>
      <c r="CG132" s="775"/>
      <c r="CH132" s="775"/>
      <c r="CI132" s="775"/>
      <c r="CJ132" s="775"/>
      <c r="CK132" s="775"/>
      <c r="CL132" s="775"/>
      <c r="CM132" s="775"/>
      <c r="CN132" s="775"/>
      <c r="CO132" s="775"/>
      <c r="CP132" s="775"/>
      <c r="CQ132" s="775"/>
      <c r="CR132" s="775"/>
      <c r="CS132" s="775"/>
    </row>
    <row r="133" spans="1:97" s="743" customFormat="1" ht="12.95" customHeight="1" x14ac:dyDescent="0.2">
      <c r="A133" s="908">
        <v>2</v>
      </c>
      <c r="B133" s="908">
        <v>3</v>
      </c>
      <c r="C133" s="774">
        <v>44359</v>
      </c>
      <c r="D133" s="755"/>
      <c r="E133" s="939"/>
      <c r="F133" s="916" t="s">
        <v>79</v>
      </c>
      <c r="G133" s="916">
        <v>2</v>
      </c>
      <c r="H133" s="916">
        <v>1</v>
      </c>
      <c r="I133" s="916">
        <v>1</v>
      </c>
      <c r="J133" s="916">
        <v>100</v>
      </c>
      <c r="K133" s="347">
        <v>1730</v>
      </c>
      <c r="L133" s="347">
        <v>1930</v>
      </c>
      <c r="M133" s="917" t="s">
        <v>80</v>
      </c>
      <c r="N133" s="670">
        <v>0</v>
      </c>
      <c r="O133" s="670">
        <v>0</v>
      </c>
      <c r="P133" s="670">
        <v>0</v>
      </c>
      <c r="Q133" s="670">
        <v>0</v>
      </c>
      <c r="R133" s="670">
        <v>0</v>
      </c>
      <c r="S133" s="670">
        <v>0</v>
      </c>
      <c r="T133" s="670">
        <v>0</v>
      </c>
      <c r="U133" s="670">
        <v>0</v>
      </c>
      <c r="V133" s="670">
        <v>0</v>
      </c>
      <c r="W133" s="670">
        <v>0</v>
      </c>
      <c r="X133" s="670">
        <v>0</v>
      </c>
      <c r="Y133" s="670">
        <v>0</v>
      </c>
      <c r="Z133" s="670">
        <v>0</v>
      </c>
      <c r="AA133" s="670">
        <v>0</v>
      </c>
      <c r="AB133" s="670">
        <v>0</v>
      </c>
      <c r="AC133" s="670">
        <v>0</v>
      </c>
      <c r="AD133" s="670">
        <v>0</v>
      </c>
      <c r="AE133" s="670">
        <v>0</v>
      </c>
      <c r="AF133" s="670">
        <v>0</v>
      </c>
      <c r="AG133" s="670">
        <v>0</v>
      </c>
      <c r="AH133" s="670">
        <v>0</v>
      </c>
      <c r="AI133" s="670">
        <v>0</v>
      </c>
      <c r="AJ133" s="670">
        <v>0</v>
      </c>
      <c r="AK133" s="670">
        <v>0</v>
      </c>
      <c r="AL133" s="670">
        <v>0</v>
      </c>
      <c r="AM133" s="670">
        <v>0</v>
      </c>
      <c r="AN133" s="912">
        <v>2</v>
      </c>
      <c r="AO133" s="757"/>
      <c r="AP133" s="347" t="s">
        <v>269</v>
      </c>
      <c r="AQ133" s="603">
        <f t="shared" si="33"/>
        <v>0.72916666666666663</v>
      </c>
      <c r="AR133" s="603">
        <f t="shared" si="34"/>
        <v>0.8125</v>
      </c>
      <c r="AS133" s="604">
        <f t="shared" si="35"/>
        <v>0.16666666666666674</v>
      </c>
      <c r="AT133" s="715"/>
      <c r="AU133" s="761"/>
      <c r="AV133" s="747"/>
      <c r="AW133" s="746"/>
      <c r="AX133" s="761"/>
      <c r="AY133" s="747"/>
      <c r="AZ133" s="746"/>
      <c r="BA133" s="761"/>
      <c r="BB133" s="747"/>
      <c r="BE133" s="746"/>
      <c r="BF133" s="775"/>
      <c r="BG133" s="775"/>
      <c r="BH133" s="775"/>
      <c r="BI133" s="775"/>
      <c r="BJ133" s="775"/>
      <c r="BK133" s="775"/>
      <c r="BL133" s="775"/>
      <c r="BM133" s="775"/>
      <c r="BN133" s="775"/>
      <c r="BO133" s="775"/>
      <c r="BP133" s="775"/>
      <c r="BQ133" s="775"/>
      <c r="BR133" s="775"/>
      <c r="BS133" s="775"/>
      <c r="BT133" s="775"/>
      <c r="BU133" s="775"/>
      <c r="BV133" s="775"/>
      <c r="BW133" s="775"/>
      <c r="BX133" s="775"/>
      <c r="BY133" s="775"/>
      <c r="BZ133" s="775"/>
      <c r="CA133" s="775"/>
      <c r="CB133" s="775"/>
      <c r="CC133" s="775"/>
      <c r="CD133" s="775"/>
      <c r="CE133" s="775"/>
      <c r="CF133" s="775"/>
      <c r="CG133" s="775"/>
      <c r="CH133" s="775"/>
      <c r="CI133" s="775"/>
      <c r="CJ133" s="775"/>
      <c r="CK133" s="775"/>
      <c r="CL133" s="775"/>
      <c r="CM133" s="775"/>
      <c r="CN133" s="775"/>
      <c r="CO133" s="775"/>
      <c r="CP133" s="775"/>
      <c r="CQ133" s="775"/>
      <c r="CR133" s="775"/>
      <c r="CS133" s="775"/>
    </row>
    <row r="134" spans="1:97" s="435" customFormat="1" ht="12.95" customHeight="1" x14ac:dyDescent="0.2">
      <c r="A134" s="907">
        <v>1</v>
      </c>
      <c r="B134" s="907">
        <v>1</v>
      </c>
      <c r="C134" s="451">
        <v>44360</v>
      </c>
      <c r="D134" s="454"/>
      <c r="E134" s="453"/>
      <c r="F134" s="19" t="s">
        <v>79</v>
      </c>
      <c r="G134" s="19">
        <v>3</v>
      </c>
      <c r="H134" s="19">
        <v>2</v>
      </c>
      <c r="I134" s="19">
        <v>1</v>
      </c>
      <c r="J134" s="19">
        <v>100</v>
      </c>
      <c r="K134" s="328">
        <v>500</v>
      </c>
      <c r="L134" s="328">
        <v>900</v>
      </c>
      <c r="M134" s="915" t="s">
        <v>80</v>
      </c>
      <c r="N134" s="530">
        <v>0</v>
      </c>
      <c r="O134" s="530">
        <v>0</v>
      </c>
      <c r="P134" s="530">
        <v>0</v>
      </c>
      <c r="Q134" s="530">
        <v>0</v>
      </c>
      <c r="R134" s="530">
        <v>0</v>
      </c>
      <c r="S134" s="530">
        <v>0</v>
      </c>
      <c r="T134" s="530">
        <v>0</v>
      </c>
      <c r="U134" s="530">
        <v>0</v>
      </c>
      <c r="V134" s="530">
        <v>0</v>
      </c>
      <c r="W134" s="530">
        <v>0</v>
      </c>
      <c r="X134" s="530">
        <v>0</v>
      </c>
      <c r="Y134" s="530">
        <v>0</v>
      </c>
      <c r="Z134" s="530">
        <v>0</v>
      </c>
      <c r="AA134" s="530">
        <v>0</v>
      </c>
      <c r="AB134" s="530">
        <v>0</v>
      </c>
      <c r="AC134" s="530">
        <v>0</v>
      </c>
      <c r="AD134" s="530">
        <v>0</v>
      </c>
      <c r="AE134" s="530">
        <v>0</v>
      </c>
      <c r="AF134" s="530">
        <v>0</v>
      </c>
      <c r="AG134" s="530">
        <v>0</v>
      </c>
      <c r="AH134" s="530">
        <v>0</v>
      </c>
      <c r="AI134" s="530">
        <v>0</v>
      </c>
      <c r="AJ134" s="530">
        <v>0</v>
      </c>
      <c r="AK134" s="530">
        <v>0</v>
      </c>
      <c r="AL134" s="530">
        <v>0</v>
      </c>
      <c r="AM134" s="530">
        <v>0</v>
      </c>
      <c r="AN134" s="913">
        <v>2</v>
      </c>
      <c r="AO134" s="440"/>
      <c r="AP134" s="328"/>
      <c r="AQ134" s="605">
        <f t="shared" ref="AQ134:AQ147" si="36">TIME(INT(K134/100),K134-INT(K134/100)*100,0)</f>
        <v>0.20833333333333334</v>
      </c>
      <c r="AR134" s="605">
        <f t="shared" ref="AR134:AR147" si="37">TIME(INT(L134/100),L134-INT(L134/100)*100,0)</f>
        <v>0.375</v>
      </c>
      <c r="AS134" s="606">
        <f t="shared" ref="AS134:AS147" si="38">(AR134-AQ134)*G134</f>
        <v>0.5</v>
      </c>
      <c r="AT134" s="433"/>
      <c r="AU134" s="437"/>
      <c r="AV134" s="438"/>
      <c r="AW134" s="439"/>
      <c r="AX134" s="437"/>
      <c r="AY134" s="438"/>
      <c r="AZ134" s="439"/>
      <c r="BA134" s="437"/>
      <c r="BB134" s="438"/>
      <c r="BE134" s="439"/>
      <c r="BF134" s="483"/>
      <c r="BG134" s="483"/>
      <c r="BH134" s="483"/>
      <c r="BI134" s="483"/>
      <c r="BJ134" s="483"/>
      <c r="BK134" s="483"/>
      <c r="BL134" s="483"/>
      <c r="BM134" s="483"/>
      <c r="BN134" s="483"/>
      <c r="BO134" s="483"/>
      <c r="BP134" s="483"/>
      <c r="BQ134" s="483"/>
      <c r="BR134" s="483"/>
      <c r="BS134" s="483"/>
      <c r="BT134" s="483"/>
      <c r="BU134" s="483"/>
      <c r="BV134" s="483"/>
      <c r="BW134" s="483"/>
      <c r="BX134" s="483"/>
      <c r="BY134" s="483"/>
      <c r="BZ134" s="483"/>
      <c r="CA134" s="483"/>
      <c r="CB134" s="483"/>
      <c r="CC134" s="483"/>
      <c r="CD134" s="483"/>
      <c r="CE134" s="483"/>
      <c r="CF134" s="483"/>
      <c r="CG134" s="483"/>
      <c r="CH134" s="483"/>
      <c r="CI134" s="483"/>
      <c r="CJ134" s="483"/>
      <c r="CK134" s="483"/>
      <c r="CL134" s="483"/>
      <c r="CM134" s="483"/>
      <c r="CN134" s="483"/>
      <c r="CO134" s="483"/>
      <c r="CP134" s="483"/>
      <c r="CQ134" s="483"/>
      <c r="CR134" s="483"/>
      <c r="CS134" s="483"/>
    </row>
    <row r="135" spans="1:97" s="435" customFormat="1" ht="12.95" customHeight="1" x14ac:dyDescent="0.2">
      <c r="A135" s="907">
        <v>1</v>
      </c>
      <c r="B135" s="907">
        <v>2</v>
      </c>
      <c r="C135" s="451">
        <v>44360</v>
      </c>
      <c r="D135" s="454"/>
      <c r="E135" s="453"/>
      <c r="F135" s="19" t="s">
        <v>79</v>
      </c>
      <c r="G135" s="19">
        <v>4</v>
      </c>
      <c r="H135" s="19">
        <v>3</v>
      </c>
      <c r="I135" s="19">
        <v>1</v>
      </c>
      <c r="J135" s="19">
        <v>100</v>
      </c>
      <c r="K135" s="328">
        <v>530</v>
      </c>
      <c r="L135" s="328">
        <v>1230</v>
      </c>
      <c r="M135" s="915" t="s">
        <v>2</v>
      </c>
      <c r="N135" s="530">
        <v>0</v>
      </c>
      <c r="O135" s="530">
        <v>0</v>
      </c>
      <c r="P135" s="530">
        <v>0</v>
      </c>
      <c r="Q135" s="530">
        <v>0</v>
      </c>
      <c r="R135" s="530">
        <v>0</v>
      </c>
      <c r="S135" s="530">
        <v>0</v>
      </c>
      <c r="T135" s="530">
        <v>0</v>
      </c>
      <c r="U135" s="530">
        <v>0</v>
      </c>
      <c r="V135" s="530">
        <v>2</v>
      </c>
      <c r="W135" s="530">
        <v>0</v>
      </c>
      <c r="X135" s="530">
        <v>0</v>
      </c>
      <c r="Y135" s="530">
        <v>0</v>
      </c>
      <c r="Z135" s="530">
        <v>0</v>
      </c>
      <c r="AA135" s="530">
        <v>0</v>
      </c>
      <c r="AB135" s="530">
        <v>0</v>
      </c>
      <c r="AC135" s="530">
        <v>0</v>
      </c>
      <c r="AD135" s="530">
        <v>0</v>
      </c>
      <c r="AE135" s="530">
        <v>0</v>
      </c>
      <c r="AF135" s="530">
        <v>0</v>
      </c>
      <c r="AG135" s="530">
        <v>0</v>
      </c>
      <c r="AH135" s="530">
        <v>0</v>
      </c>
      <c r="AI135" s="530">
        <v>0</v>
      </c>
      <c r="AJ135" s="530">
        <v>0</v>
      </c>
      <c r="AK135" s="530">
        <v>0</v>
      </c>
      <c r="AL135" s="530">
        <v>0</v>
      </c>
      <c r="AM135" s="530">
        <v>0</v>
      </c>
      <c r="AN135" s="913">
        <v>1</v>
      </c>
      <c r="AO135" s="440">
        <v>2</v>
      </c>
      <c r="AP135" s="328" t="s">
        <v>272</v>
      </c>
      <c r="AQ135" s="605">
        <f t="shared" si="36"/>
        <v>0.22916666666666666</v>
      </c>
      <c r="AR135" s="605">
        <f t="shared" si="37"/>
        <v>0.52083333333333337</v>
      </c>
      <c r="AS135" s="606">
        <f t="shared" si="38"/>
        <v>1.166666666666667</v>
      </c>
      <c r="AT135" s="433"/>
      <c r="AU135" s="1020" t="s">
        <v>17</v>
      </c>
      <c r="AV135" s="1009" t="s">
        <v>195</v>
      </c>
      <c r="AW135" s="1023" t="s">
        <v>196</v>
      </c>
      <c r="AX135" s="1011" t="s">
        <v>197</v>
      </c>
      <c r="AY135" s="1007" t="s">
        <v>198</v>
      </c>
      <c r="AZ135" s="439"/>
      <c r="BA135" s="437"/>
      <c r="BB135" s="438"/>
      <c r="BE135" s="439"/>
      <c r="BF135" s="483"/>
      <c r="BG135" s="483"/>
      <c r="BH135" s="483"/>
      <c r="BI135" s="483"/>
      <c r="BJ135" s="483"/>
      <c r="BK135" s="483"/>
      <c r="BL135" s="483"/>
      <c r="BM135" s="483"/>
      <c r="BN135" s="483"/>
      <c r="BO135" s="483"/>
      <c r="BP135" s="483"/>
      <c r="BQ135" s="483"/>
      <c r="BR135" s="483"/>
      <c r="BS135" s="483"/>
      <c r="BT135" s="483"/>
      <c r="BU135" s="483"/>
      <c r="BV135" s="483"/>
      <c r="BW135" s="483"/>
      <c r="BX135" s="483"/>
      <c r="BY135" s="483"/>
      <c r="BZ135" s="483"/>
      <c r="CA135" s="483"/>
      <c r="CB135" s="483"/>
      <c r="CC135" s="483"/>
      <c r="CD135" s="483"/>
      <c r="CE135" s="483"/>
      <c r="CF135" s="483"/>
      <c r="CG135" s="483"/>
      <c r="CH135" s="483"/>
      <c r="CI135" s="483"/>
      <c r="CJ135" s="483"/>
      <c r="CK135" s="483"/>
      <c r="CL135" s="483"/>
      <c r="CM135" s="483"/>
      <c r="CN135" s="483"/>
      <c r="CO135" s="483"/>
      <c r="CP135" s="483"/>
      <c r="CQ135" s="483"/>
      <c r="CR135" s="483"/>
      <c r="CS135" s="483"/>
    </row>
    <row r="136" spans="1:97" s="435" customFormat="1" ht="12.95" customHeight="1" x14ac:dyDescent="0.2">
      <c r="A136" s="907">
        <v>1</v>
      </c>
      <c r="B136" s="907">
        <v>1</v>
      </c>
      <c r="C136" s="451">
        <v>44360</v>
      </c>
      <c r="D136" s="454"/>
      <c r="E136" s="453"/>
      <c r="F136" s="19" t="s">
        <v>79</v>
      </c>
      <c r="G136" s="19">
        <v>5</v>
      </c>
      <c r="H136" s="19">
        <v>2</v>
      </c>
      <c r="I136" s="19">
        <v>1</v>
      </c>
      <c r="J136" s="19">
        <v>100</v>
      </c>
      <c r="K136" s="328">
        <v>1000</v>
      </c>
      <c r="L136" s="328">
        <v>1400</v>
      </c>
      <c r="M136" s="915" t="s">
        <v>2</v>
      </c>
      <c r="N136" s="530">
        <v>0</v>
      </c>
      <c r="O136" s="530">
        <v>0</v>
      </c>
      <c r="P136" s="530">
        <v>0</v>
      </c>
      <c r="Q136" s="530">
        <v>0</v>
      </c>
      <c r="R136" s="530">
        <v>0</v>
      </c>
      <c r="S136" s="530">
        <v>0</v>
      </c>
      <c r="T136" s="530">
        <v>0</v>
      </c>
      <c r="U136" s="530">
        <v>0</v>
      </c>
      <c r="V136" s="530">
        <v>0</v>
      </c>
      <c r="W136" s="530">
        <v>0</v>
      </c>
      <c r="X136" s="530">
        <v>0</v>
      </c>
      <c r="Y136" s="530">
        <v>0</v>
      </c>
      <c r="Z136" s="530">
        <v>0</v>
      </c>
      <c r="AA136" s="530">
        <v>0</v>
      </c>
      <c r="AB136" s="530">
        <v>0</v>
      </c>
      <c r="AC136" s="530">
        <v>0</v>
      </c>
      <c r="AD136" s="530">
        <v>0</v>
      </c>
      <c r="AE136" s="530">
        <v>1</v>
      </c>
      <c r="AF136" s="530">
        <v>0</v>
      </c>
      <c r="AG136" s="530">
        <v>0</v>
      </c>
      <c r="AH136" s="530">
        <v>0</v>
      </c>
      <c r="AI136" s="530">
        <v>0</v>
      </c>
      <c r="AJ136" s="530">
        <v>0</v>
      </c>
      <c r="AK136" s="530">
        <v>0</v>
      </c>
      <c r="AL136" s="530">
        <v>0</v>
      </c>
      <c r="AM136" s="530">
        <v>0</v>
      </c>
      <c r="AN136" s="913">
        <v>2</v>
      </c>
      <c r="AO136" s="440"/>
      <c r="AP136" s="328"/>
      <c r="AQ136" s="605">
        <f t="shared" si="36"/>
        <v>0.41666666666666669</v>
      </c>
      <c r="AR136" s="605">
        <f t="shared" si="37"/>
        <v>0.58333333333333337</v>
      </c>
      <c r="AS136" s="606">
        <f t="shared" si="38"/>
        <v>0.83333333333333348</v>
      </c>
      <c r="AT136" s="433"/>
      <c r="AU136" s="1021"/>
      <c r="AV136" s="1022"/>
      <c r="AW136" s="1024"/>
      <c r="AX136" s="1025"/>
      <c r="AY136" s="1026"/>
      <c r="AZ136" s="439"/>
      <c r="BA136" s="437"/>
      <c r="BB136" s="438"/>
      <c r="BE136" s="439"/>
      <c r="BF136" s="483"/>
      <c r="BG136" s="483"/>
      <c r="BH136" s="483"/>
      <c r="BI136" s="483"/>
      <c r="BJ136" s="483"/>
      <c r="BK136" s="483"/>
      <c r="BL136" s="483"/>
      <c r="BM136" s="483"/>
      <c r="BN136" s="483"/>
      <c r="BO136" s="483"/>
      <c r="BP136" s="483"/>
      <c r="BQ136" s="483"/>
      <c r="BR136" s="483"/>
      <c r="BS136" s="483"/>
      <c r="BT136" s="483"/>
      <c r="BU136" s="483"/>
      <c r="BV136" s="483"/>
      <c r="BW136" s="483"/>
      <c r="BX136" s="483"/>
      <c r="BY136" s="483"/>
      <c r="BZ136" s="483"/>
      <c r="CA136" s="483"/>
      <c r="CB136" s="483"/>
      <c r="CC136" s="483"/>
      <c r="CD136" s="483"/>
      <c r="CE136" s="483"/>
      <c r="CF136" s="483"/>
      <c r="CG136" s="483"/>
      <c r="CH136" s="483"/>
      <c r="CI136" s="483"/>
      <c r="CJ136" s="483"/>
      <c r="CK136" s="483"/>
      <c r="CL136" s="483"/>
      <c r="CM136" s="483"/>
      <c r="CN136" s="483"/>
      <c r="CO136" s="483"/>
      <c r="CP136" s="483"/>
      <c r="CQ136" s="483"/>
      <c r="CR136" s="483"/>
      <c r="CS136" s="483"/>
    </row>
    <row r="137" spans="1:97" s="435" customFormat="1" ht="12.95" customHeight="1" x14ac:dyDescent="0.2">
      <c r="A137" s="907">
        <v>1</v>
      </c>
      <c r="B137" s="907">
        <v>2</v>
      </c>
      <c r="C137" s="451">
        <v>44360</v>
      </c>
      <c r="D137" s="454"/>
      <c r="E137" s="453"/>
      <c r="F137" s="19" t="s">
        <v>79</v>
      </c>
      <c r="G137" s="19">
        <v>3</v>
      </c>
      <c r="H137" s="19">
        <v>2</v>
      </c>
      <c r="I137" s="19">
        <v>1</v>
      </c>
      <c r="J137" s="19">
        <v>100</v>
      </c>
      <c r="K137" s="328">
        <v>500</v>
      </c>
      <c r="L137" s="328">
        <v>1400</v>
      </c>
      <c r="M137" s="915" t="s">
        <v>2</v>
      </c>
      <c r="N137" s="530">
        <v>0</v>
      </c>
      <c r="O137" s="530">
        <v>0</v>
      </c>
      <c r="P137" s="530">
        <v>0</v>
      </c>
      <c r="Q137" s="530">
        <v>1</v>
      </c>
      <c r="R137" s="530">
        <v>0</v>
      </c>
      <c r="S137" s="530">
        <v>0</v>
      </c>
      <c r="T137" s="530">
        <v>0</v>
      </c>
      <c r="U137" s="530">
        <v>0</v>
      </c>
      <c r="V137" s="530">
        <v>0</v>
      </c>
      <c r="W137" s="530">
        <v>0</v>
      </c>
      <c r="X137" s="530">
        <v>0</v>
      </c>
      <c r="Y137" s="530">
        <v>0</v>
      </c>
      <c r="Z137" s="530">
        <v>0</v>
      </c>
      <c r="AA137" s="530">
        <v>0</v>
      </c>
      <c r="AB137" s="530">
        <v>0</v>
      </c>
      <c r="AC137" s="530">
        <v>0</v>
      </c>
      <c r="AD137" s="530">
        <v>0</v>
      </c>
      <c r="AE137" s="530">
        <v>0</v>
      </c>
      <c r="AF137" s="530">
        <v>0</v>
      </c>
      <c r="AG137" s="530">
        <v>0</v>
      </c>
      <c r="AH137" s="530">
        <v>0</v>
      </c>
      <c r="AI137" s="530">
        <v>0</v>
      </c>
      <c r="AJ137" s="530">
        <v>0</v>
      </c>
      <c r="AK137" s="530">
        <v>0</v>
      </c>
      <c r="AL137" s="530">
        <v>0</v>
      </c>
      <c r="AM137" s="530">
        <v>0</v>
      </c>
      <c r="AN137" s="913">
        <v>2</v>
      </c>
      <c r="AO137" s="440"/>
      <c r="AP137" s="328"/>
      <c r="AQ137" s="605">
        <f t="shared" si="36"/>
        <v>0.20833333333333334</v>
      </c>
      <c r="AR137" s="605">
        <f t="shared" si="37"/>
        <v>0.58333333333333337</v>
      </c>
      <c r="AS137" s="606">
        <f t="shared" si="38"/>
        <v>1.125</v>
      </c>
      <c r="AT137" s="433"/>
      <c r="AU137" s="349" t="s">
        <v>50</v>
      </c>
      <c r="AV137" s="424">
        <f>SUM(G134:G138,G146:G147)</f>
        <v>21</v>
      </c>
      <c r="AW137" s="351">
        <f>SUM(AS134:AS138,AS146:AS147)</f>
        <v>5.209722222222223</v>
      </c>
      <c r="AX137" s="424">
        <f>SUM(H134:H138,H146:H147)</f>
        <v>13</v>
      </c>
      <c r="AY137" s="427">
        <f>SUM(I134:I138,I146:I147)</f>
        <v>7</v>
      </c>
      <c r="AZ137" s="439"/>
      <c r="BA137" s="437"/>
      <c r="BB137" s="438"/>
      <c r="BE137" s="439"/>
      <c r="BF137" s="483"/>
      <c r="BG137" s="483"/>
      <c r="BH137" s="483"/>
      <c r="BI137" s="483"/>
      <c r="BJ137" s="483"/>
      <c r="BK137" s="483"/>
      <c r="BL137" s="483"/>
      <c r="BM137" s="483"/>
      <c r="BN137" s="483"/>
      <c r="BO137" s="483"/>
      <c r="BP137" s="483"/>
      <c r="BQ137" s="483"/>
      <c r="BR137" s="483"/>
      <c r="BS137" s="483"/>
      <c r="BT137" s="483"/>
      <c r="BU137" s="483"/>
      <c r="BV137" s="483"/>
      <c r="BW137" s="483"/>
      <c r="BX137" s="483"/>
      <c r="BY137" s="483"/>
      <c r="BZ137" s="483"/>
      <c r="CA137" s="483"/>
      <c r="CB137" s="483"/>
      <c r="CC137" s="483"/>
      <c r="CD137" s="483"/>
      <c r="CE137" s="483"/>
      <c r="CF137" s="483"/>
      <c r="CG137" s="483"/>
      <c r="CH137" s="483"/>
      <c r="CI137" s="483"/>
      <c r="CJ137" s="483"/>
      <c r="CK137" s="483"/>
      <c r="CL137" s="483"/>
      <c r="CM137" s="483"/>
      <c r="CN137" s="483"/>
      <c r="CO137" s="483"/>
      <c r="CP137" s="483"/>
      <c r="CQ137" s="483"/>
      <c r="CR137" s="483"/>
      <c r="CS137" s="483"/>
    </row>
    <row r="138" spans="1:97" s="435" customFormat="1" ht="12.95" customHeight="1" x14ac:dyDescent="0.2">
      <c r="A138" s="907">
        <v>1</v>
      </c>
      <c r="B138" s="907">
        <v>3</v>
      </c>
      <c r="C138" s="451">
        <v>44360</v>
      </c>
      <c r="D138" s="454"/>
      <c r="E138" s="453"/>
      <c r="F138" s="19" t="s">
        <v>79</v>
      </c>
      <c r="G138" s="19">
        <v>4</v>
      </c>
      <c r="H138" s="19">
        <v>2</v>
      </c>
      <c r="I138" s="19">
        <v>1</v>
      </c>
      <c r="J138" s="19">
        <v>100</v>
      </c>
      <c r="K138" s="328">
        <v>600</v>
      </c>
      <c r="L138" s="328">
        <v>1408</v>
      </c>
      <c r="M138" s="915" t="s">
        <v>2</v>
      </c>
      <c r="N138" s="530">
        <v>0</v>
      </c>
      <c r="O138" s="530">
        <v>0</v>
      </c>
      <c r="P138" s="530">
        <v>0</v>
      </c>
      <c r="Q138" s="530">
        <v>1</v>
      </c>
      <c r="R138" s="530">
        <v>0</v>
      </c>
      <c r="S138" s="530">
        <v>0</v>
      </c>
      <c r="T138" s="530">
        <v>0</v>
      </c>
      <c r="U138" s="530">
        <v>0</v>
      </c>
      <c r="V138" s="530">
        <v>2</v>
      </c>
      <c r="W138" s="530">
        <v>0</v>
      </c>
      <c r="X138" s="530">
        <v>0</v>
      </c>
      <c r="Y138" s="530">
        <v>0</v>
      </c>
      <c r="Z138" s="530">
        <v>0</v>
      </c>
      <c r="AA138" s="530">
        <v>0</v>
      </c>
      <c r="AB138" s="530">
        <v>0</v>
      </c>
      <c r="AC138" s="530">
        <v>0</v>
      </c>
      <c r="AD138" s="530">
        <v>0</v>
      </c>
      <c r="AE138" s="530">
        <v>0</v>
      </c>
      <c r="AF138" s="530">
        <v>0</v>
      </c>
      <c r="AG138" s="530">
        <v>0</v>
      </c>
      <c r="AH138" s="530">
        <v>0</v>
      </c>
      <c r="AI138" s="530">
        <v>0</v>
      </c>
      <c r="AJ138" s="530">
        <v>0</v>
      </c>
      <c r="AK138" s="530">
        <v>0</v>
      </c>
      <c r="AL138" s="530">
        <v>0</v>
      </c>
      <c r="AM138" s="530">
        <v>0</v>
      </c>
      <c r="AN138" s="913">
        <v>2</v>
      </c>
      <c r="AO138" s="440"/>
      <c r="AP138" s="328"/>
      <c r="AQ138" s="605">
        <f t="shared" si="36"/>
        <v>0.25</v>
      </c>
      <c r="AR138" s="605">
        <f t="shared" si="37"/>
        <v>0.58888888888888891</v>
      </c>
      <c r="AS138" s="606">
        <f t="shared" si="38"/>
        <v>1.3555555555555556</v>
      </c>
      <c r="AT138" s="433"/>
      <c r="AU138" s="353" t="s">
        <v>49</v>
      </c>
      <c r="AV138" s="422">
        <f>SUM(G139:G145)</f>
        <v>12</v>
      </c>
      <c r="AW138" s="355">
        <f>SUM(AS139:AS145)</f>
        <v>2.2729166666666667</v>
      </c>
      <c r="AX138" s="422">
        <f>SUM(H139:H145)</f>
        <v>8</v>
      </c>
      <c r="AY138" s="473">
        <f>SUM(I139:I145)</f>
        <v>0</v>
      </c>
      <c r="AZ138" s="439"/>
      <c r="BA138" s="437"/>
      <c r="BB138" s="438"/>
      <c r="BE138" s="439"/>
      <c r="BF138" s="483"/>
      <c r="BG138" s="483"/>
      <c r="BH138" s="483"/>
      <c r="BI138" s="483"/>
      <c r="BJ138" s="483"/>
      <c r="BK138" s="483"/>
      <c r="BL138" s="483"/>
      <c r="BM138" s="483"/>
      <c r="BN138" s="483"/>
      <c r="BO138" s="483"/>
      <c r="BP138" s="483"/>
      <c r="BQ138" s="483"/>
      <c r="BR138" s="483"/>
      <c r="BS138" s="483"/>
      <c r="BT138" s="483"/>
      <c r="BU138" s="483"/>
      <c r="BV138" s="483"/>
      <c r="BW138" s="483"/>
      <c r="BX138" s="483"/>
      <c r="BY138" s="483"/>
      <c r="BZ138" s="483"/>
      <c r="CA138" s="483"/>
      <c r="CB138" s="483"/>
      <c r="CC138" s="483"/>
      <c r="CD138" s="483"/>
      <c r="CE138" s="483"/>
      <c r="CF138" s="483"/>
      <c r="CG138" s="483"/>
      <c r="CH138" s="483"/>
      <c r="CI138" s="483"/>
      <c r="CJ138" s="483"/>
      <c r="CK138" s="483"/>
      <c r="CL138" s="483"/>
      <c r="CM138" s="483"/>
      <c r="CN138" s="483"/>
      <c r="CO138" s="483"/>
      <c r="CP138" s="483"/>
      <c r="CQ138" s="483"/>
      <c r="CR138" s="483"/>
      <c r="CS138" s="483"/>
    </row>
    <row r="139" spans="1:97" s="435" customFormat="1" ht="12.95" hidden="1" customHeight="1" x14ac:dyDescent="0.2">
      <c r="A139" s="907">
        <v>1</v>
      </c>
      <c r="B139" s="907">
        <v>4</v>
      </c>
      <c r="C139" s="451">
        <v>44360</v>
      </c>
      <c r="D139" s="454"/>
      <c r="E139" s="453"/>
      <c r="F139" s="19" t="s">
        <v>84</v>
      </c>
      <c r="G139" s="19">
        <v>2</v>
      </c>
      <c r="H139" s="19">
        <v>1</v>
      </c>
      <c r="I139" s="19">
        <v>0</v>
      </c>
      <c r="J139" s="19">
        <v>100</v>
      </c>
      <c r="K139" s="328">
        <v>1300</v>
      </c>
      <c r="L139" s="328">
        <v>1438</v>
      </c>
      <c r="M139" s="915" t="s">
        <v>2</v>
      </c>
      <c r="N139" s="530">
        <v>0</v>
      </c>
      <c r="O139" s="530">
        <v>0</v>
      </c>
      <c r="P139" s="530">
        <v>0</v>
      </c>
      <c r="Q139" s="530">
        <v>0</v>
      </c>
      <c r="R139" s="530">
        <v>0</v>
      </c>
      <c r="S139" s="530">
        <v>0</v>
      </c>
      <c r="T139" s="530">
        <v>0</v>
      </c>
      <c r="U139" s="530">
        <v>0</v>
      </c>
      <c r="V139" s="530">
        <v>0</v>
      </c>
      <c r="W139" s="530">
        <v>0</v>
      </c>
      <c r="X139" s="530">
        <v>0</v>
      </c>
      <c r="Y139" s="530">
        <v>0</v>
      </c>
      <c r="Z139" s="530">
        <v>0</v>
      </c>
      <c r="AA139" s="530">
        <v>0</v>
      </c>
      <c r="AB139" s="530">
        <v>0</v>
      </c>
      <c r="AC139" s="530">
        <v>0</v>
      </c>
      <c r="AD139" s="530">
        <v>0</v>
      </c>
      <c r="AE139" s="530">
        <v>0</v>
      </c>
      <c r="AF139" s="530">
        <v>0</v>
      </c>
      <c r="AG139" s="530">
        <v>0</v>
      </c>
      <c r="AH139" s="530">
        <v>0</v>
      </c>
      <c r="AI139" s="530">
        <v>0</v>
      </c>
      <c r="AJ139" s="530">
        <v>0</v>
      </c>
      <c r="AK139" s="530">
        <v>0</v>
      </c>
      <c r="AL139" s="530">
        <v>0</v>
      </c>
      <c r="AM139" s="530">
        <v>0</v>
      </c>
      <c r="AN139" s="913">
        <v>2</v>
      </c>
      <c r="AO139" s="440"/>
      <c r="AP139" s="328"/>
      <c r="AQ139" s="605">
        <f t="shared" si="36"/>
        <v>0.54166666666666663</v>
      </c>
      <c r="AR139" s="605">
        <f t="shared" si="37"/>
        <v>0.60972222222222217</v>
      </c>
      <c r="AS139" s="606">
        <f t="shared" si="38"/>
        <v>0.13611111111111107</v>
      </c>
      <c r="AT139" s="433"/>
      <c r="AU139" s="357" t="s">
        <v>199</v>
      </c>
      <c r="AV139" s="664">
        <f>SUM(AV137:AV138)</f>
        <v>33</v>
      </c>
      <c r="AW139" s="359">
        <f>SUM(AW137:AW138)</f>
        <v>7.4826388888888893</v>
      </c>
      <c r="AX139" s="358">
        <f>SUM(AX137:AX138)</f>
        <v>21</v>
      </c>
      <c r="AY139" s="360">
        <f>SUM(AY137:AY138)</f>
        <v>7</v>
      </c>
      <c r="AZ139" s="439"/>
      <c r="BA139" s="437"/>
      <c r="BB139" s="438"/>
      <c r="BE139" s="439"/>
      <c r="BF139" s="483"/>
      <c r="BG139" s="483"/>
      <c r="BH139" s="483"/>
      <c r="BI139" s="483"/>
      <c r="BJ139" s="483"/>
      <c r="BK139" s="483"/>
      <c r="BL139" s="483"/>
      <c r="BM139" s="483"/>
      <c r="BN139" s="483"/>
      <c r="BO139" s="483"/>
      <c r="BP139" s="483"/>
      <c r="BQ139" s="483"/>
      <c r="BR139" s="483"/>
      <c r="BS139" s="483"/>
      <c r="BT139" s="483"/>
      <c r="BU139" s="483"/>
      <c r="BV139" s="483"/>
      <c r="BW139" s="483"/>
      <c r="BX139" s="483"/>
      <c r="BY139" s="483"/>
      <c r="BZ139" s="483"/>
      <c r="CA139" s="483"/>
      <c r="CB139" s="483"/>
      <c r="CC139" s="483"/>
      <c r="CD139" s="483"/>
      <c r="CE139" s="483"/>
      <c r="CF139" s="483"/>
      <c r="CG139" s="483"/>
      <c r="CH139" s="483"/>
      <c r="CI139" s="483"/>
      <c r="CJ139" s="483"/>
      <c r="CK139" s="483"/>
      <c r="CL139" s="483"/>
      <c r="CM139" s="483"/>
      <c r="CN139" s="483"/>
      <c r="CO139" s="483"/>
      <c r="CP139" s="483"/>
      <c r="CQ139" s="483"/>
      <c r="CR139" s="483"/>
      <c r="CS139" s="483"/>
    </row>
    <row r="140" spans="1:97" s="435" customFormat="1" ht="12.95" hidden="1" customHeight="1" x14ac:dyDescent="0.2">
      <c r="A140" s="907">
        <v>1</v>
      </c>
      <c r="B140" s="907">
        <v>5</v>
      </c>
      <c r="C140" s="451">
        <v>44360</v>
      </c>
      <c r="D140" s="454"/>
      <c r="E140" s="453"/>
      <c r="F140" s="19" t="s">
        <v>84</v>
      </c>
      <c r="G140" s="19">
        <v>2</v>
      </c>
      <c r="H140" s="19">
        <v>1</v>
      </c>
      <c r="I140" s="19">
        <v>0</v>
      </c>
      <c r="J140" s="19">
        <v>100</v>
      </c>
      <c r="K140" s="328">
        <v>1400</v>
      </c>
      <c r="L140" s="328">
        <v>1438</v>
      </c>
      <c r="M140" s="915" t="s">
        <v>2</v>
      </c>
      <c r="N140" s="530">
        <v>0</v>
      </c>
      <c r="O140" s="530">
        <v>0</v>
      </c>
      <c r="P140" s="530">
        <v>0</v>
      </c>
      <c r="Q140" s="530">
        <v>0</v>
      </c>
      <c r="R140" s="530">
        <v>0</v>
      </c>
      <c r="S140" s="530">
        <v>0</v>
      </c>
      <c r="T140" s="530">
        <v>0</v>
      </c>
      <c r="U140" s="530">
        <v>0</v>
      </c>
      <c r="V140" s="530">
        <v>0</v>
      </c>
      <c r="W140" s="530">
        <v>0</v>
      </c>
      <c r="X140" s="530">
        <v>0</v>
      </c>
      <c r="Y140" s="530">
        <v>0</v>
      </c>
      <c r="Z140" s="530">
        <v>0</v>
      </c>
      <c r="AA140" s="530">
        <v>0</v>
      </c>
      <c r="AB140" s="530">
        <v>0</v>
      </c>
      <c r="AC140" s="530">
        <v>0</v>
      </c>
      <c r="AD140" s="530">
        <v>0</v>
      </c>
      <c r="AE140" s="530">
        <v>0</v>
      </c>
      <c r="AF140" s="530">
        <v>0</v>
      </c>
      <c r="AG140" s="530">
        <v>0</v>
      </c>
      <c r="AH140" s="530">
        <v>0</v>
      </c>
      <c r="AI140" s="530">
        <v>0</v>
      </c>
      <c r="AJ140" s="530">
        <v>0</v>
      </c>
      <c r="AK140" s="530">
        <v>0</v>
      </c>
      <c r="AL140" s="530">
        <v>0</v>
      </c>
      <c r="AM140" s="530">
        <v>0</v>
      </c>
      <c r="AN140" s="913">
        <v>1</v>
      </c>
      <c r="AO140" s="440"/>
      <c r="AP140" s="328"/>
      <c r="AQ140" s="605">
        <f t="shared" si="36"/>
        <v>0.58333333333333337</v>
      </c>
      <c r="AR140" s="605">
        <f t="shared" si="37"/>
        <v>0.60972222222222217</v>
      </c>
      <c r="AS140" s="606">
        <f t="shared" si="38"/>
        <v>5.277777777777759E-2</v>
      </c>
      <c r="AT140" s="433"/>
      <c r="AU140" s="437"/>
      <c r="AV140" s="349" t="s">
        <v>50</v>
      </c>
      <c r="AW140" s="695">
        <f>AW137*24</f>
        <v>125.03333333333336</v>
      </c>
      <c r="AX140" s="437"/>
      <c r="AY140" s="438"/>
      <c r="AZ140" s="439"/>
      <c r="BA140" s="437"/>
      <c r="BB140" s="438"/>
      <c r="BE140" s="439"/>
      <c r="BF140" s="483"/>
      <c r="BG140" s="483"/>
      <c r="BH140" s="483"/>
      <c r="BI140" s="483"/>
      <c r="BJ140" s="483"/>
      <c r="BK140" s="483"/>
      <c r="BL140" s="483"/>
      <c r="BM140" s="483"/>
      <c r="BN140" s="483"/>
      <c r="BO140" s="483"/>
      <c r="BP140" s="483"/>
      <c r="BQ140" s="483"/>
      <c r="BR140" s="483"/>
      <c r="BS140" s="483"/>
      <c r="BT140" s="483"/>
      <c r="BU140" s="483"/>
      <c r="BV140" s="483"/>
      <c r="BW140" s="483"/>
      <c r="BX140" s="483"/>
      <c r="BY140" s="483"/>
      <c r="BZ140" s="483"/>
      <c r="CA140" s="483"/>
      <c r="CB140" s="483"/>
      <c r="CC140" s="483"/>
      <c r="CD140" s="483"/>
      <c r="CE140" s="483"/>
      <c r="CF140" s="483"/>
      <c r="CG140" s="483"/>
      <c r="CH140" s="483"/>
      <c r="CI140" s="483"/>
      <c r="CJ140" s="483"/>
      <c r="CK140" s="483"/>
      <c r="CL140" s="483"/>
      <c r="CM140" s="483"/>
      <c r="CN140" s="483"/>
      <c r="CO140" s="483"/>
      <c r="CP140" s="483"/>
      <c r="CQ140" s="483"/>
      <c r="CR140" s="483"/>
      <c r="CS140" s="483"/>
    </row>
    <row r="141" spans="1:97" s="435" customFormat="1" ht="12.95" hidden="1" customHeight="1" x14ac:dyDescent="0.2">
      <c r="A141" s="907">
        <v>1</v>
      </c>
      <c r="B141" s="907">
        <v>6</v>
      </c>
      <c r="C141" s="451">
        <v>44360</v>
      </c>
      <c r="D141" s="454"/>
      <c r="E141" s="453"/>
      <c r="F141" s="19" t="s">
        <v>84</v>
      </c>
      <c r="G141" s="19">
        <v>1</v>
      </c>
      <c r="H141" s="19">
        <v>1</v>
      </c>
      <c r="I141" s="19">
        <v>0</v>
      </c>
      <c r="J141" s="19">
        <v>100</v>
      </c>
      <c r="K141" s="328">
        <v>1430</v>
      </c>
      <c r="L141" s="328">
        <v>1600</v>
      </c>
      <c r="M141" s="915" t="s">
        <v>2</v>
      </c>
      <c r="N141" s="530">
        <v>0</v>
      </c>
      <c r="O141" s="530">
        <v>0</v>
      </c>
      <c r="P141" s="530">
        <v>0</v>
      </c>
      <c r="Q141" s="530">
        <v>0</v>
      </c>
      <c r="R141" s="530">
        <v>0</v>
      </c>
      <c r="S141" s="530">
        <v>0</v>
      </c>
      <c r="T141" s="530">
        <v>0</v>
      </c>
      <c r="U141" s="530">
        <v>0</v>
      </c>
      <c r="V141" s="530">
        <v>0</v>
      </c>
      <c r="W141" s="530">
        <v>0</v>
      </c>
      <c r="X141" s="530">
        <v>0</v>
      </c>
      <c r="Y141" s="530">
        <v>0</v>
      </c>
      <c r="Z141" s="530">
        <v>0</v>
      </c>
      <c r="AA141" s="530">
        <v>0</v>
      </c>
      <c r="AB141" s="530">
        <v>0</v>
      </c>
      <c r="AC141" s="530">
        <v>0</v>
      </c>
      <c r="AD141" s="530">
        <v>0</v>
      </c>
      <c r="AE141" s="530">
        <v>0</v>
      </c>
      <c r="AF141" s="530">
        <v>0</v>
      </c>
      <c r="AG141" s="530">
        <v>0</v>
      </c>
      <c r="AH141" s="530">
        <v>0</v>
      </c>
      <c r="AI141" s="530">
        <v>0</v>
      </c>
      <c r="AJ141" s="530">
        <v>0</v>
      </c>
      <c r="AK141" s="530">
        <v>0</v>
      </c>
      <c r="AL141" s="530">
        <v>0</v>
      </c>
      <c r="AM141" s="530">
        <v>0</v>
      </c>
      <c r="AN141" s="913">
        <v>1</v>
      </c>
      <c r="AO141" s="440"/>
      <c r="AP141" s="328"/>
      <c r="AQ141" s="605">
        <f t="shared" si="36"/>
        <v>0.60416666666666663</v>
      </c>
      <c r="AR141" s="605">
        <f t="shared" si="37"/>
        <v>0.66666666666666663</v>
      </c>
      <c r="AS141" s="606">
        <f t="shared" si="38"/>
        <v>6.25E-2</v>
      </c>
      <c r="AT141" s="433"/>
      <c r="AU141" s="437"/>
      <c r="AV141" s="353" t="s">
        <v>49</v>
      </c>
      <c r="AW141" s="696">
        <f>AW138*24</f>
        <v>54.55</v>
      </c>
      <c r="AX141" s="437"/>
      <c r="AY141" s="438"/>
      <c r="AZ141" s="439"/>
      <c r="BA141" s="437"/>
      <c r="BB141" s="438"/>
      <c r="BE141" s="439"/>
      <c r="BF141" s="483"/>
      <c r="BG141" s="483"/>
      <c r="BH141" s="483"/>
      <c r="BI141" s="483"/>
      <c r="BJ141" s="483"/>
      <c r="BK141" s="483"/>
      <c r="BL141" s="483"/>
      <c r="BM141" s="483"/>
      <c r="BN141" s="483"/>
      <c r="BO141" s="483"/>
      <c r="BP141" s="483"/>
      <c r="BQ141" s="483"/>
      <c r="BR141" s="483"/>
      <c r="BS141" s="483"/>
      <c r="BT141" s="483"/>
      <c r="BU141" s="483"/>
      <c r="BV141" s="483"/>
      <c r="BW141" s="483"/>
      <c r="BX141" s="483"/>
      <c r="BY141" s="483"/>
      <c r="BZ141" s="483"/>
      <c r="CA141" s="483"/>
      <c r="CB141" s="483"/>
      <c r="CC141" s="483"/>
      <c r="CD141" s="483"/>
      <c r="CE141" s="483"/>
      <c r="CF141" s="483"/>
      <c r="CG141" s="483"/>
      <c r="CH141" s="483"/>
      <c r="CI141" s="483"/>
      <c r="CJ141" s="483"/>
      <c r="CK141" s="483"/>
      <c r="CL141" s="483"/>
      <c r="CM141" s="483"/>
      <c r="CN141" s="483"/>
      <c r="CO141" s="483"/>
      <c r="CP141" s="483"/>
      <c r="CQ141" s="483"/>
      <c r="CR141" s="483"/>
      <c r="CS141" s="483"/>
    </row>
    <row r="142" spans="1:97" s="435" customFormat="1" ht="12.95" hidden="1" customHeight="1" x14ac:dyDescent="0.2">
      <c r="A142" s="907">
        <v>1</v>
      </c>
      <c r="B142" s="907">
        <v>7</v>
      </c>
      <c r="C142" s="451">
        <v>44360</v>
      </c>
      <c r="D142" s="454"/>
      <c r="E142" s="453"/>
      <c r="F142" s="19" t="s">
        <v>84</v>
      </c>
      <c r="G142" s="19">
        <v>2</v>
      </c>
      <c r="H142" s="19">
        <v>1</v>
      </c>
      <c r="I142" s="19">
        <v>0</v>
      </c>
      <c r="J142" s="19">
        <v>100</v>
      </c>
      <c r="K142" s="328">
        <v>1645</v>
      </c>
      <c r="L142" s="328">
        <v>1702</v>
      </c>
      <c r="M142" s="915" t="s">
        <v>2</v>
      </c>
      <c r="N142" s="530">
        <v>0</v>
      </c>
      <c r="O142" s="530">
        <v>0</v>
      </c>
      <c r="P142" s="530">
        <v>0</v>
      </c>
      <c r="Q142" s="530">
        <v>0</v>
      </c>
      <c r="R142" s="530">
        <v>0</v>
      </c>
      <c r="S142" s="530">
        <v>0</v>
      </c>
      <c r="T142" s="530">
        <v>0</v>
      </c>
      <c r="U142" s="530">
        <v>0</v>
      </c>
      <c r="V142" s="530">
        <v>0</v>
      </c>
      <c r="W142" s="530">
        <v>0</v>
      </c>
      <c r="X142" s="530">
        <v>0</v>
      </c>
      <c r="Y142" s="530">
        <v>0</v>
      </c>
      <c r="Z142" s="530">
        <v>0</v>
      </c>
      <c r="AA142" s="530">
        <v>0</v>
      </c>
      <c r="AB142" s="530">
        <v>0</v>
      </c>
      <c r="AC142" s="530">
        <v>0</v>
      </c>
      <c r="AD142" s="530">
        <v>0</v>
      </c>
      <c r="AE142" s="530">
        <v>0</v>
      </c>
      <c r="AF142" s="530">
        <v>0</v>
      </c>
      <c r="AG142" s="530">
        <v>0</v>
      </c>
      <c r="AH142" s="530">
        <v>0</v>
      </c>
      <c r="AI142" s="530">
        <v>0</v>
      </c>
      <c r="AJ142" s="530">
        <v>0</v>
      </c>
      <c r="AK142" s="530">
        <v>0</v>
      </c>
      <c r="AL142" s="530">
        <v>0</v>
      </c>
      <c r="AM142" s="530">
        <v>0</v>
      </c>
      <c r="AN142" s="913">
        <v>1</v>
      </c>
      <c r="AO142" s="440"/>
      <c r="AP142" s="328" t="s">
        <v>273</v>
      </c>
      <c r="AQ142" s="605">
        <f t="shared" si="36"/>
        <v>0.69791666666666663</v>
      </c>
      <c r="AR142" s="605">
        <f t="shared" si="37"/>
        <v>0.70972222222222225</v>
      </c>
      <c r="AS142" s="606">
        <f t="shared" si="38"/>
        <v>2.3611111111111249E-2</v>
      </c>
      <c r="AT142" s="433"/>
      <c r="AU142" s="437"/>
      <c r="AV142" s="438"/>
      <c r="AW142" s="439"/>
      <c r="AX142" s="437"/>
      <c r="AY142" s="438"/>
      <c r="AZ142" s="439"/>
      <c r="BA142" s="437"/>
      <c r="BB142" s="438"/>
      <c r="BE142" s="439"/>
      <c r="BF142" s="483"/>
      <c r="BG142" s="483"/>
      <c r="BH142" s="483"/>
      <c r="BI142" s="483"/>
      <c r="BJ142" s="483"/>
      <c r="BK142" s="483"/>
      <c r="BL142" s="483"/>
      <c r="BM142" s="483"/>
      <c r="BN142" s="483"/>
      <c r="BO142" s="483"/>
      <c r="BP142" s="483"/>
      <c r="BQ142" s="483"/>
      <c r="BR142" s="483"/>
      <c r="BS142" s="483"/>
      <c r="BT142" s="483"/>
      <c r="BU142" s="483"/>
      <c r="BV142" s="483"/>
      <c r="BW142" s="483"/>
      <c r="BX142" s="483"/>
      <c r="BY142" s="483"/>
      <c r="BZ142" s="483"/>
      <c r="CA142" s="483"/>
      <c r="CB142" s="483"/>
      <c r="CC142" s="483"/>
      <c r="CD142" s="483"/>
      <c r="CE142" s="483"/>
      <c r="CF142" s="483"/>
      <c r="CG142" s="483"/>
      <c r="CH142" s="483"/>
      <c r="CI142" s="483"/>
      <c r="CJ142" s="483"/>
      <c r="CK142" s="483"/>
      <c r="CL142" s="483"/>
      <c r="CM142" s="483"/>
      <c r="CN142" s="483"/>
      <c r="CO142" s="483"/>
      <c r="CP142" s="483"/>
      <c r="CQ142" s="483"/>
      <c r="CR142" s="483"/>
      <c r="CS142" s="483"/>
    </row>
    <row r="143" spans="1:97" s="435" customFormat="1" ht="12.95" hidden="1" customHeight="1" x14ac:dyDescent="0.2">
      <c r="A143" s="907">
        <v>1</v>
      </c>
      <c r="B143" s="907">
        <v>8</v>
      </c>
      <c r="C143" s="451">
        <v>44360</v>
      </c>
      <c r="D143" s="454"/>
      <c r="E143" s="453"/>
      <c r="F143" s="19" t="s">
        <v>84</v>
      </c>
      <c r="G143" s="19">
        <v>2</v>
      </c>
      <c r="H143" s="19">
        <v>1</v>
      </c>
      <c r="I143" s="19">
        <v>0</v>
      </c>
      <c r="J143" s="19">
        <v>100</v>
      </c>
      <c r="K143" s="328">
        <v>1100</v>
      </c>
      <c r="L143" s="328">
        <v>1730</v>
      </c>
      <c r="M143" s="915" t="s">
        <v>2</v>
      </c>
      <c r="N143" s="530">
        <v>0</v>
      </c>
      <c r="O143" s="530">
        <v>0</v>
      </c>
      <c r="P143" s="530">
        <v>0</v>
      </c>
      <c r="Q143" s="530">
        <v>0</v>
      </c>
      <c r="R143" s="530">
        <v>0</v>
      </c>
      <c r="S143" s="530">
        <v>0</v>
      </c>
      <c r="T143" s="530">
        <v>0</v>
      </c>
      <c r="U143" s="530">
        <v>0</v>
      </c>
      <c r="V143" s="530">
        <v>0</v>
      </c>
      <c r="W143" s="530">
        <v>0</v>
      </c>
      <c r="X143" s="530">
        <v>0</v>
      </c>
      <c r="Y143" s="530">
        <v>0</v>
      </c>
      <c r="Z143" s="530">
        <v>0</v>
      </c>
      <c r="AA143" s="530">
        <v>0</v>
      </c>
      <c r="AB143" s="530">
        <v>0</v>
      </c>
      <c r="AC143" s="530">
        <v>0</v>
      </c>
      <c r="AD143" s="530">
        <v>0</v>
      </c>
      <c r="AE143" s="530">
        <v>0</v>
      </c>
      <c r="AF143" s="530">
        <v>0</v>
      </c>
      <c r="AG143" s="530">
        <v>0</v>
      </c>
      <c r="AH143" s="530">
        <v>0</v>
      </c>
      <c r="AI143" s="530">
        <v>0</v>
      </c>
      <c r="AJ143" s="530">
        <v>0</v>
      </c>
      <c r="AK143" s="530">
        <v>0</v>
      </c>
      <c r="AL143" s="530">
        <v>0</v>
      </c>
      <c r="AM143" s="530">
        <v>0</v>
      </c>
      <c r="AN143" s="913">
        <v>2</v>
      </c>
      <c r="AO143" s="440"/>
      <c r="AP143" s="328"/>
      <c r="AQ143" s="605">
        <f t="shared" si="36"/>
        <v>0.45833333333333331</v>
      </c>
      <c r="AR143" s="605">
        <f t="shared" si="37"/>
        <v>0.72916666666666663</v>
      </c>
      <c r="AS143" s="606">
        <f t="shared" si="38"/>
        <v>0.54166666666666663</v>
      </c>
      <c r="AT143" s="433"/>
      <c r="AU143" s="437"/>
      <c r="AV143" s="438"/>
      <c r="AW143" s="439"/>
      <c r="AX143" s="437"/>
      <c r="AY143" s="438"/>
      <c r="AZ143" s="439"/>
      <c r="BA143" s="437"/>
      <c r="BB143" s="438"/>
      <c r="BE143" s="439"/>
      <c r="BF143" s="483"/>
      <c r="BG143" s="483"/>
      <c r="BH143" s="483"/>
      <c r="BI143" s="483"/>
      <c r="BJ143" s="483"/>
      <c r="BK143" s="483"/>
      <c r="BL143" s="483"/>
      <c r="BM143" s="483"/>
      <c r="BN143" s="483"/>
      <c r="BO143" s="483"/>
      <c r="BP143" s="483"/>
      <c r="BQ143" s="483"/>
      <c r="BR143" s="483"/>
      <c r="BS143" s="483"/>
      <c r="BT143" s="483"/>
      <c r="BU143" s="483"/>
      <c r="BV143" s="483"/>
      <c r="BW143" s="483"/>
      <c r="BX143" s="483"/>
      <c r="BY143" s="483"/>
      <c r="BZ143" s="483"/>
      <c r="CA143" s="483"/>
      <c r="CB143" s="483"/>
      <c r="CC143" s="483"/>
      <c r="CD143" s="483"/>
      <c r="CE143" s="483"/>
      <c r="CF143" s="483"/>
      <c r="CG143" s="483"/>
      <c r="CH143" s="483"/>
      <c r="CI143" s="483"/>
      <c r="CJ143" s="483"/>
      <c r="CK143" s="483"/>
      <c r="CL143" s="483"/>
      <c r="CM143" s="483"/>
      <c r="CN143" s="483"/>
      <c r="CO143" s="483"/>
      <c r="CP143" s="483"/>
      <c r="CQ143" s="483"/>
      <c r="CR143" s="483"/>
      <c r="CS143" s="483"/>
    </row>
    <row r="144" spans="1:97" s="435" customFormat="1" ht="12.95" hidden="1" customHeight="1" x14ac:dyDescent="0.2">
      <c r="A144" s="907">
        <v>1</v>
      </c>
      <c r="B144" s="907">
        <v>9</v>
      </c>
      <c r="C144" s="451">
        <v>44360</v>
      </c>
      <c r="D144" s="454"/>
      <c r="E144" s="453"/>
      <c r="F144" s="19" t="s">
        <v>84</v>
      </c>
      <c r="G144" s="19">
        <v>2</v>
      </c>
      <c r="H144" s="19">
        <v>2</v>
      </c>
      <c r="I144" s="19">
        <v>0</v>
      </c>
      <c r="J144" s="19">
        <v>100</v>
      </c>
      <c r="K144" s="328">
        <v>545</v>
      </c>
      <c r="L144" s="328">
        <v>1736</v>
      </c>
      <c r="M144" s="915" t="s">
        <v>2</v>
      </c>
      <c r="N144" s="530">
        <v>0</v>
      </c>
      <c r="O144" s="530">
        <v>0</v>
      </c>
      <c r="P144" s="530">
        <v>0</v>
      </c>
      <c r="Q144" s="530">
        <v>0</v>
      </c>
      <c r="R144" s="530">
        <v>0</v>
      </c>
      <c r="S144" s="530">
        <v>0</v>
      </c>
      <c r="T144" s="530">
        <v>0</v>
      </c>
      <c r="U144" s="530">
        <v>0</v>
      </c>
      <c r="V144" s="530">
        <v>0</v>
      </c>
      <c r="W144" s="530">
        <v>0</v>
      </c>
      <c r="X144" s="530">
        <v>0</v>
      </c>
      <c r="Y144" s="530">
        <v>0</v>
      </c>
      <c r="Z144" s="530">
        <v>0</v>
      </c>
      <c r="AA144" s="530">
        <v>0</v>
      </c>
      <c r="AB144" s="530">
        <v>0</v>
      </c>
      <c r="AC144" s="530">
        <v>0</v>
      </c>
      <c r="AD144" s="530">
        <v>0</v>
      </c>
      <c r="AE144" s="530">
        <v>0</v>
      </c>
      <c r="AF144" s="530">
        <v>0</v>
      </c>
      <c r="AG144" s="530">
        <v>0</v>
      </c>
      <c r="AH144" s="530">
        <v>0</v>
      </c>
      <c r="AI144" s="530">
        <v>0</v>
      </c>
      <c r="AJ144" s="530">
        <v>0</v>
      </c>
      <c r="AK144" s="530">
        <v>0</v>
      </c>
      <c r="AL144" s="530">
        <v>0</v>
      </c>
      <c r="AM144" s="530">
        <v>0</v>
      </c>
      <c r="AN144" s="913">
        <v>1</v>
      </c>
      <c r="AO144" s="440"/>
      <c r="AP144" s="328"/>
      <c r="AQ144" s="605">
        <f t="shared" si="36"/>
        <v>0.23958333333333334</v>
      </c>
      <c r="AR144" s="605">
        <f t="shared" si="37"/>
        <v>0.73333333333333339</v>
      </c>
      <c r="AS144" s="606">
        <f t="shared" si="38"/>
        <v>0.98750000000000004</v>
      </c>
      <c r="AT144" s="433"/>
      <c r="AU144" s="437"/>
      <c r="AV144" s="438"/>
      <c r="AW144" s="439"/>
      <c r="AX144" s="437"/>
      <c r="AY144" s="438"/>
      <c r="AZ144" s="439"/>
      <c r="BA144" s="437"/>
      <c r="BB144" s="438"/>
      <c r="BE144" s="439"/>
      <c r="BF144" s="483"/>
      <c r="BG144" s="483"/>
      <c r="BH144" s="483"/>
      <c r="BI144" s="483"/>
      <c r="BJ144" s="483"/>
      <c r="BK144" s="483"/>
      <c r="BL144" s="483"/>
      <c r="BM144" s="483"/>
      <c r="BN144" s="483"/>
      <c r="BO144" s="483"/>
      <c r="BP144" s="483"/>
      <c r="BQ144" s="483"/>
      <c r="BR144" s="483"/>
      <c r="BS144" s="483"/>
      <c r="BT144" s="483"/>
      <c r="BU144" s="483"/>
      <c r="BV144" s="483"/>
      <c r="BW144" s="483"/>
      <c r="BX144" s="483"/>
      <c r="BY144" s="483"/>
      <c r="BZ144" s="483"/>
      <c r="CA144" s="483"/>
      <c r="CB144" s="483"/>
      <c r="CC144" s="483"/>
      <c r="CD144" s="483"/>
      <c r="CE144" s="483"/>
      <c r="CF144" s="483"/>
      <c r="CG144" s="483"/>
      <c r="CH144" s="483"/>
      <c r="CI144" s="483"/>
      <c r="CJ144" s="483"/>
      <c r="CK144" s="483"/>
      <c r="CL144" s="483"/>
      <c r="CM144" s="483"/>
      <c r="CN144" s="483"/>
      <c r="CO144" s="483"/>
      <c r="CP144" s="483"/>
      <c r="CQ144" s="483"/>
      <c r="CR144" s="483"/>
      <c r="CS144" s="483"/>
    </row>
    <row r="145" spans="1:97" s="435" customFormat="1" ht="12.95" hidden="1" customHeight="1" x14ac:dyDescent="0.2">
      <c r="A145" s="907">
        <v>1</v>
      </c>
      <c r="B145" s="909">
        <v>11</v>
      </c>
      <c r="C145" s="451">
        <v>44360</v>
      </c>
      <c r="D145" s="454"/>
      <c r="E145" s="453"/>
      <c r="F145" s="19" t="s">
        <v>84</v>
      </c>
      <c r="G145" s="19">
        <v>1</v>
      </c>
      <c r="H145" s="19">
        <v>1</v>
      </c>
      <c r="I145" s="19">
        <v>0</v>
      </c>
      <c r="J145" s="19">
        <v>100</v>
      </c>
      <c r="K145" s="328">
        <v>545</v>
      </c>
      <c r="L145" s="328">
        <v>1700</v>
      </c>
      <c r="M145" s="915" t="s">
        <v>2</v>
      </c>
      <c r="N145" s="530">
        <v>0</v>
      </c>
      <c r="O145" s="530">
        <v>0</v>
      </c>
      <c r="P145" s="530">
        <v>0</v>
      </c>
      <c r="Q145" s="530">
        <v>0</v>
      </c>
      <c r="R145" s="530">
        <v>0</v>
      </c>
      <c r="S145" s="530">
        <v>0</v>
      </c>
      <c r="T145" s="530">
        <v>0</v>
      </c>
      <c r="U145" s="530">
        <v>0</v>
      </c>
      <c r="V145" s="530">
        <v>1</v>
      </c>
      <c r="W145" s="530">
        <v>0</v>
      </c>
      <c r="X145" s="530">
        <v>0</v>
      </c>
      <c r="Y145" s="530">
        <v>0</v>
      </c>
      <c r="Z145" s="530">
        <v>0</v>
      </c>
      <c r="AA145" s="530">
        <v>0</v>
      </c>
      <c r="AB145" s="530">
        <v>0</v>
      </c>
      <c r="AC145" s="530">
        <v>0</v>
      </c>
      <c r="AD145" s="530">
        <v>0</v>
      </c>
      <c r="AE145" s="530">
        <v>0</v>
      </c>
      <c r="AF145" s="530">
        <v>0</v>
      </c>
      <c r="AG145" s="530">
        <v>0</v>
      </c>
      <c r="AH145" s="530">
        <v>0</v>
      </c>
      <c r="AI145" s="530">
        <v>0</v>
      </c>
      <c r="AJ145" s="530">
        <v>0</v>
      </c>
      <c r="AK145" s="530">
        <v>0</v>
      </c>
      <c r="AL145" s="530">
        <v>0</v>
      </c>
      <c r="AM145" s="530">
        <v>0</v>
      </c>
      <c r="AN145" s="913">
        <v>2</v>
      </c>
      <c r="AO145" s="440">
        <v>1</v>
      </c>
      <c r="AP145" s="328" t="s">
        <v>274</v>
      </c>
      <c r="AQ145" s="605">
        <f t="shared" si="36"/>
        <v>0.23958333333333334</v>
      </c>
      <c r="AR145" s="605">
        <f t="shared" si="37"/>
        <v>0.70833333333333337</v>
      </c>
      <c r="AS145" s="606">
        <f t="shared" si="38"/>
        <v>0.46875</v>
      </c>
      <c r="AT145" s="433"/>
      <c r="AU145" s="437"/>
      <c r="AV145" s="438"/>
      <c r="AW145" s="439"/>
      <c r="AX145" s="437"/>
      <c r="AY145" s="438"/>
      <c r="AZ145" s="439"/>
      <c r="BA145" s="437"/>
      <c r="BB145" s="438"/>
      <c r="BE145" s="439"/>
      <c r="BF145" s="483"/>
      <c r="BG145" s="483"/>
      <c r="BH145" s="483"/>
      <c r="BI145" s="483"/>
      <c r="BJ145" s="483"/>
      <c r="BK145" s="483"/>
      <c r="BL145" s="483"/>
      <c r="BM145" s="483"/>
      <c r="BN145" s="483"/>
      <c r="BO145" s="483"/>
      <c r="BP145" s="483"/>
      <c r="BQ145" s="483"/>
      <c r="BR145" s="483"/>
      <c r="BS145" s="483"/>
      <c r="BT145" s="483"/>
      <c r="BU145" s="483"/>
      <c r="BV145" s="483"/>
      <c r="BW145" s="483"/>
      <c r="BX145" s="483"/>
      <c r="BY145" s="483"/>
      <c r="BZ145" s="483"/>
      <c r="CA145" s="483"/>
      <c r="CB145" s="483"/>
      <c r="CC145" s="483"/>
      <c r="CD145" s="483"/>
      <c r="CE145" s="483"/>
      <c r="CF145" s="483"/>
      <c r="CG145" s="483"/>
      <c r="CH145" s="483"/>
      <c r="CI145" s="483"/>
      <c r="CJ145" s="483"/>
      <c r="CK145" s="483"/>
      <c r="CL145" s="483"/>
      <c r="CM145" s="483"/>
      <c r="CN145" s="483"/>
      <c r="CO145" s="483"/>
      <c r="CP145" s="483"/>
      <c r="CQ145" s="483"/>
      <c r="CR145" s="483"/>
      <c r="CS145" s="483"/>
    </row>
    <row r="146" spans="1:97" s="435" customFormat="1" ht="12.95" customHeight="1" x14ac:dyDescent="0.2">
      <c r="A146" s="907">
        <v>1</v>
      </c>
      <c r="B146" s="909">
        <v>12</v>
      </c>
      <c r="C146" s="451">
        <v>44360</v>
      </c>
      <c r="D146" s="454"/>
      <c r="E146" s="453"/>
      <c r="F146" s="19" t="s">
        <v>79</v>
      </c>
      <c r="G146" s="19">
        <v>1</v>
      </c>
      <c r="H146" s="19">
        <v>1</v>
      </c>
      <c r="I146" s="19">
        <v>1</v>
      </c>
      <c r="J146" s="19">
        <v>0</v>
      </c>
      <c r="K146" s="328">
        <v>1330</v>
      </c>
      <c r="L146" s="328">
        <v>1600</v>
      </c>
      <c r="M146" s="915" t="s">
        <v>1</v>
      </c>
      <c r="N146" s="530">
        <v>0</v>
      </c>
      <c r="O146" s="530">
        <v>0</v>
      </c>
      <c r="P146" s="530">
        <v>0</v>
      </c>
      <c r="Q146" s="530">
        <v>0</v>
      </c>
      <c r="R146" s="530">
        <v>0</v>
      </c>
      <c r="S146" s="530">
        <v>0</v>
      </c>
      <c r="T146" s="530">
        <v>0</v>
      </c>
      <c r="U146" s="530">
        <v>0</v>
      </c>
      <c r="V146" s="530">
        <v>0</v>
      </c>
      <c r="W146" s="530">
        <v>0</v>
      </c>
      <c r="X146" s="530">
        <v>0</v>
      </c>
      <c r="Y146" s="530">
        <v>0</v>
      </c>
      <c r="Z146" s="530">
        <v>0</v>
      </c>
      <c r="AA146" s="530">
        <v>0</v>
      </c>
      <c r="AB146" s="530">
        <v>0</v>
      </c>
      <c r="AC146" s="530">
        <v>0</v>
      </c>
      <c r="AD146" s="530">
        <v>0</v>
      </c>
      <c r="AE146" s="530">
        <v>0</v>
      </c>
      <c r="AF146" s="530">
        <v>0</v>
      </c>
      <c r="AG146" s="530">
        <v>0</v>
      </c>
      <c r="AH146" s="530">
        <v>0</v>
      </c>
      <c r="AI146" s="530">
        <v>0</v>
      </c>
      <c r="AJ146" s="530">
        <v>0</v>
      </c>
      <c r="AK146" s="530">
        <v>0</v>
      </c>
      <c r="AL146" s="530">
        <v>0</v>
      </c>
      <c r="AM146" s="530">
        <v>0</v>
      </c>
      <c r="AN146" s="913">
        <v>1</v>
      </c>
      <c r="AO146" s="440"/>
      <c r="AP146" s="328"/>
      <c r="AQ146" s="605">
        <f t="shared" si="36"/>
        <v>0.5625</v>
      </c>
      <c r="AR146" s="605">
        <f t="shared" si="37"/>
        <v>0.66666666666666663</v>
      </c>
      <c r="AS146" s="606">
        <f t="shared" si="38"/>
        <v>0.10416666666666663</v>
      </c>
      <c r="AT146" s="433"/>
      <c r="AU146" s="437"/>
      <c r="AV146" s="438"/>
      <c r="AW146" s="439"/>
      <c r="AX146" s="437"/>
      <c r="AY146" s="438"/>
      <c r="AZ146" s="439"/>
      <c r="BA146" s="437"/>
      <c r="BB146" s="438"/>
      <c r="BE146" s="439"/>
      <c r="BF146" s="483"/>
      <c r="BG146" s="483"/>
      <c r="BH146" s="483"/>
      <c r="BI146" s="483"/>
      <c r="BJ146" s="483"/>
      <c r="BK146" s="483"/>
      <c r="BL146" s="483"/>
      <c r="BM146" s="483"/>
      <c r="BN146" s="483"/>
      <c r="BO146" s="483"/>
      <c r="BP146" s="483"/>
      <c r="BQ146" s="483"/>
      <c r="BR146" s="483"/>
      <c r="BS146" s="483"/>
      <c r="BT146" s="483"/>
      <c r="BU146" s="483"/>
      <c r="BV146" s="483"/>
      <c r="BW146" s="483"/>
      <c r="BX146" s="483"/>
      <c r="BY146" s="483"/>
      <c r="BZ146" s="483"/>
      <c r="CA146" s="483"/>
      <c r="CB146" s="483"/>
      <c r="CC146" s="483"/>
      <c r="CD146" s="483"/>
      <c r="CE146" s="483"/>
      <c r="CF146" s="483"/>
      <c r="CG146" s="483"/>
      <c r="CH146" s="483"/>
      <c r="CI146" s="483"/>
      <c r="CJ146" s="483"/>
      <c r="CK146" s="483"/>
      <c r="CL146" s="483"/>
      <c r="CM146" s="483"/>
      <c r="CN146" s="483"/>
      <c r="CO146" s="483"/>
      <c r="CP146" s="483"/>
      <c r="CQ146" s="483"/>
      <c r="CR146" s="483"/>
      <c r="CS146" s="483"/>
    </row>
    <row r="147" spans="1:97" s="435" customFormat="1" ht="12.95" customHeight="1" x14ac:dyDescent="0.2">
      <c r="A147" s="907">
        <v>1</v>
      </c>
      <c r="B147" s="909">
        <v>13</v>
      </c>
      <c r="C147" s="451">
        <v>44360</v>
      </c>
      <c r="D147" s="454"/>
      <c r="E147" s="453"/>
      <c r="F147" s="19" t="s">
        <v>79</v>
      </c>
      <c r="G147" s="19">
        <v>1</v>
      </c>
      <c r="H147" s="19">
        <v>1</v>
      </c>
      <c r="I147" s="19">
        <v>1</v>
      </c>
      <c r="J147" s="19">
        <v>100</v>
      </c>
      <c r="K147" s="328">
        <v>1600</v>
      </c>
      <c r="L147" s="328">
        <v>1900</v>
      </c>
      <c r="M147" s="915" t="s">
        <v>1</v>
      </c>
      <c r="N147" s="530">
        <v>0</v>
      </c>
      <c r="O147" s="530">
        <v>0</v>
      </c>
      <c r="P147" s="530">
        <v>0</v>
      </c>
      <c r="Q147" s="530">
        <v>0</v>
      </c>
      <c r="R147" s="530">
        <v>0</v>
      </c>
      <c r="S147" s="530">
        <v>0</v>
      </c>
      <c r="T147" s="530">
        <v>0</v>
      </c>
      <c r="U147" s="530">
        <v>0</v>
      </c>
      <c r="V147" s="530">
        <v>0</v>
      </c>
      <c r="W147" s="530">
        <v>0</v>
      </c>
      <c r="X147" s="530">
        <v>0</v>
      </c>
      <c r="Y147" s="530">
        <v>0</v>
      </c>
      <c r="Z147" s="530">
        <v>0</v>
      </c>
      <c r="AA147" s="530">
        <v>0</v>
      </c>
      <c r="AB147" s="530">
        <v>0</v>
      </c>
      <c r="AC147" s="530">
        <v>0</v>
      </c>
      <c r="AD147" s="530">
        <v>0</v>
      </c>
      <c r="AE147" s="530">
        <v>0</v>
      </c>
      <c r="AF147" s="530">
        <v>0</v>
      </c>
      <c r="AG147" s="530">
        <v>0</v>
      </c>
      <c r="AH147" s="530">
        <v>0</v>
      </c>
      <c r="AI147" s="530">
        <v>0</v>
      </c>
      <c r="AJ147" s="530">
        <v>0</v>
      </c>
      <c r="AK147" s="530">
        <v>0</v>
      </c>
      <c r="AL147" s="530">
        <v>0</v>
      </c>
      <c r="AM147" s="530">
        <v>0</v>
      </c>
      <c r="AN147" s="913">
        <v>2</v>
      </c>
      <c r="AO147" s="440"/>
      <c r="AP147" s="328"/>
      <c r="AQ147" s="605">
        <f t="shared" si="36"/>
        <v>0.66666666666666663</v>
      </c>
      <c r="AR147" s="605">
        <f t="shared" si="37"/>
        <v>0.79166666666666663</v>
      </c>
      <c r="AS147" s="606">
        <f t="shared" si="38"/>
        <v>0.125</v>
      </c>
      <c r="AT147" s="433"/>
      <c r="AU147" s="437"/>
      <c r="AV147" s="438"/>
      <c r="AW147" s="439"/>
      <c r="AX147" s="437"/>
      <c r="AY147" s="438"/>
      <c r="AZ147" s="439"/>
      <c r="BA147" s="437"/>
      <c r="BB147" s="438"/>
      <c r="BE147" s="439"/>
      <c r="BF147" s="483"/>
      <c r="BG147" s="483"/>
      <c r="BH147" s="483"/>
      <c r="BI147" s="483"/>
      <c r="BJ147" s="483"/>
      <c r="BK147" s="483"/>
      <c r="BL147" s="483"/>
      <c r="BM147" s="483"/>
      <c r="BN147" s="483"/>
      <c r="BO147" s="483"/>
      <c r="BP147" s="483"/>
      <c r="BQ147" s="483"/>
      <c r="BR147" s="483"/>
      <c r="BS147" s="483"/>
      <c r="BT147" s="483"/>
      <c r="BU147" s="483"/>
      <c r="BV147" s="483"/>
      <c r="BW147" s="483"/>
      <c r="BX147" s="483"/>
      <c r="BY147" s="483"/>
      <c r="BZ147" s="483"/>
      <c r="CA147" s="483"/>
      <c r="CB147" s="483"/>
      <c r="CC147" s="483"/>
      <c r="CD147" s="483"/>
      <c r="CE147" s="483"/>
      <c r="CF147" s="483"/>
      <c r="CG147" s="483"/>
      <c r="CH147" s="483"/>
      <c r="CI147" s="483"/>
      <c r="CJ147" s="483"/>
      <c r="CK147" s="483"/>
      <c r="CL147" s="483"/>
      <c r="CM147" s="483"/>
      <c r="CN147" s="483"/>
      <c r="CO147" s="483"/>
      <c r="CP147" s="483"/>
      <c r="CQ147" s="483"/>
      <c r="CR147" s="483"/>
      <c r="CS147" s="483"/>
    </row>
    <row r="148" spans="1:97" s="925" customFormat="1" hidden="1" x14ac:dyDescent="0.25">
      <c r="A148" s="918">
        <v>1</v>
      </c>
      <c r="B148" s="919">
        <v>1</v>
      </c>
      <c r="C148" s="920">
        <v>44362</v>
      </c>
      <c r="D148" s="938"/>
      <c r="E148" s="938"/>
      <c r="F148" s="919" t="s">
        <v>84</v>
      </c>
      <c r="G148" s="919">
        <v>2</v>
      </c>
      <c r="H148" s="919">
        <v>1</v>
      </c>
      <c r="I148" s="919">
        <v>0</v>
      </c>
      <c r="J148" s="917">
        <v>100</v>
      </c>
      <c r="K148" s="919">
        <v>812</v>
      </c>
      <c r="L148" s="919">
        <v>1000</v>
      </c>
      <c r="M148" s="919" t="s">
        <v>80</v>
      </c>
      <c r="N148" s="923">
        <v>0</v>
      </c>
      <c r="O148" s="923">
        <v>0</v>
      </c>
      <c r="P148" s="923">
        <v>0</v>
      </c>
      <c r="Q148" s="923">
        <v>0</v>
      </c>
      <c r="R148" s="923">
        <v>0</v>
      </c>
      <c r="S148" s="923">
        <v>0</v>
      </c>
      <c r="T148" s="923">
        <v>0</v>
      </c>
      <c r="U148" s="923">
        <v>0</v>
      </c>
      <c r="V148" s="923">
        <v>0</v>
      </c>
      <c r="W148" s="923">
        <v>0</v>
      </c>
      <c r="X148" s="923">
        <v>0</v>
      </c>
      <c r="Y148" s="923">
        <v>0</v>
      </c>
      <c r="Z148" s="923">
        <v>0</v>
      </c>
      <c r="AA148" s="923">
        <v>0</v>
      </c>
      <c r="AB148" s="923">
        <v>0</v>
      </c>
      <c r="AC148" s="923">
        <v>0</v>
      </c>
      <c r="AD148" s="923">
        <v>0</v>
      </c>
      <c r="AE148" s="923">
        <v>0</v>
      </c>
      <c r="AF148" s="923">
        <v>0</v>
      </c>
      <c r="AG148" s="923">
        <v>0</v>
      </c>
      <c r="AH148" s="923">
        <v>0</v>
      </c>
      <c r="AI148" s="923">
        <v>1</v>
      </c>
      <c r="AJ148" s="923">
        <v>0</v>
      </c>
      <c r="AK148" s="923">
        <v>0</v>
      </c>
      <c r="AL148" s="923">
        <v>0</v>
      </c>
      <c r="AM148" s="923">
        <v>0</v>
      </c>
      <c r="AN148" s="923">
        <v>2</v>
      </c>
      <c r="AO148" s="919"/>
      <c r="AP148" s="924"/>
      <c r="AQ148" s="603">
        <f t="shared" ref="AQ148:AQ154" si="39">TIME(INT(K148/100),K148-INT(K148/100)*100,0)</f>
        <v>0.34166666666666662</v>
      </c>
      <c r="AR148" s="603">
        <f t="shared" ref="AR148:AR154" si="40">TIME(INT(L148/100),L148-INT(L148/100)*100,0)</f>
        <v>0.41666666666666669</v>
      </c>
      <c r="AS148" s="604">
        <f t="shared" ref="AS148:AS154" si="41">(AR148-AQ148)*G148</f>
        <v>0.15000000000000013</v>
      </c>
      <c r="AT148" s="919"/>
      <c r="AU148" s="1041" t="s">
        <v>17</v>
      </c>
      <c r="AV148" s="1043" t="s">
        <v>195</v>
      </c>
      <c r="AW148" s="1033" t="s">
        <v>196</v>
      </c>
      <c r="AX148" s="1035" t="s">
        <v>197</v>
      </c>
      <c r="AY148" s="1037" t="s">
        <v>198</v>
      </c>
    </row>
    <row r="149" spans="1:97" s="925" customFormat="1" x14ac:dyDescent="0.25">
      <c r="A149" s="918">
        <v>1</v>
      </c>
      <c r="B149" s="919">
        <v>2</v>
      </c>
      <c r="C149" s="920">
        <v>44362</v>
      </c>
      <c r="D149" s="938"/>
      <c r="E149" s="938"/>
      <c r="F149" s="919" t="s">
        <v>79</v>
      </c>
      <c r="G149" s="919">
        <v>4</v>
      </c>
      <c r="H149" s="919">
        <v>3</v>
      </c>
      <c r="I149" s="919">
        <v>1</v>
      </c>
      <c r="J149" s="917">
        <v>100</v>
      </c>
      <c r="K149" s="919">
        <v>615</v>
      </c>
      <c r="L149" s="919">
        <v>1059</v>
      </c>
      <c r="M149" s="919" t="s">
        <v>2</v>
      </c>
      <c r="N149" s="923">
        <v>0</v>
      </c>
      <c r="O149" s="923">
        <v>0</v>
      </c>
      <c r="P149" s="923">
        <v>0</v>
      </c>
      <c r="Q149" s="923">
        <v>0</v>
      </c>
      <c r="R149" s="923">
        <v>0</v>
      </c>
      <c r="S149" s="923">
        <v>0</v>
      </c>
      <c r="T149" s="923">
        <v>0</v>
      </c>
      <c r="U149" s="923">
        <v>0</v>
      </c>
      <c r="V149" s="923">
        <v>3</v>
      </c>
      <c r="W149" s="923">
        <v>0</v>
      </c>
      <c r="X149" s="923">
        <v>0</v>
      </c>
      <c r="Y149" s="923">
        <v>0</v>
      </c>
      <c r="Z149" s="923">
        <v>0</v>
      </c>
      <c r="AA149" s="923">
        <v>0</v>
      </c>
      <c r="AB149" s="923">
        <v>0</v>
      </c>
      <c r="AC149" s="923">
        <v>0</v>
      </c>
      <c r="AD149" s="923">
        <v>0</v>
      </c>
      <c r="AE149" s="923">
        <v>0</v>
      </c>
      <c r="AF149" s="923">
        <v>0</v>
      </c>
      <c r="AG149" s="923">
        <v>0</v>
      </c>
      <c r="AH149" s="923">
        <v>0</v>
      </c>
      <c r="AI149" s="923">
        <v>0</v>
      </c>
      <c r="AJ149" s="923">
        <v>0</v>
      </c>
      <c r="AK149" s="923">
        <v>1</v>
      </c>
      <c r="AL149" s="923">
        <v>0</v>
      </c>
      <c r="AM149" s="923">
        <v>0</v>
      </c>
      <c r="AN149" s="923">
        <v>1</v>
      </c>
      <c r="AO149" s="919"/>
      <c r="AP149" s="924" t="s">
        <v>308</v>
      </c>
      <c r="AQ149" s="603">
        <f t="shared" si="39"/>
        <v>0.26041666666666669</v>
      </c>
      <c r="AR149" s="603">
        <f t="shared" si="40"/>
        <v>0.45763888888888887</v>
      </c>
      <c r="AS149" s="604">
        <f t="shared" si="41"/>
        <v>0.78888888888888875</v>
      </c>
      <c r="AT149" s="919"/>
      <c r="AU149" s="1048"/>
      <c r="AV149" s="1049"/>
      <c r="AW149" s="1034"/>
      <c r="AX149" s="1036"/>
      <c r="AY149" s="1038"/>
    </row>
    <row r="150" spans="1:97" s="925" customFormat="1" x14ac:dyDescent="0.25">
      <c r="A150" s="918">
        <v>1</v>
      </c>
      <c r="B150" s="919">
        <v>3</v>
      </c>
      <c r="C150" s="920">
        <v>44362</v>
      </c>
      <c r="D150" s="938"/>
      <c r="E150" s="938"/>
      <c r="F150" s="919" t="s">
        <v>79</v>
      </c>
      <c r="G150" s="919">
        <v>3</v>
      </c>
      <c r="H150" s="919">
        <v>1</v>
      </c>
      <c r="I150" s="919">
        <v>1</v>
      </c>
      <c r="J150" s="917">
        <v>100</v>
      </c>
      <c r="K150" s="919">
        <v>545</v>
      </c>
      <c r="L150" s="919">
        <v>1120</v>
      </c>
      <c r="M150" s="919" t="s">
        <v>80</v>
      </c>
      <c r="N150" s="923">
        <v>0</v>
      </c>
      <c r="O150" s="923">
        <v>0</v>
      </c>
      <c r="P150" s="923">
        <v>0</v>
      </c>
      <c r="Q150" s="923">
        <v>0</v>
      </c>
      <c r="R150" s="923">
        <v>0</v>
      </c>
      <c r="S150" s="923">
        <v>0</v>
      </c>
      <c r="T150" s="923">
        <v>0</v>
      </c>
      <c r="U150" s="923">
        <v>0</v>
      </c>
      <c r="V150" s="923">
        <v>0</v>
      </c>
      <c r="W150" s="923">
        <v>0</v>
      </c>
      <c r="X150" s="923">
        <v>0</v>
      </c>
      <c r="Y150" s="923">
        <v>0</v>
      </c>
      <c r="Z150" s="923">
        <v>0</v>
      </c>
      <c r="AA150" s="923">
        <v>0</v>
      </c>
      <c r="AB150" s="923">
        <v>0</v>
      </c>
      <c r="AC150" s="923">
        <v>0</v>
      </c>
      <c r="AD150" s="923">
        <v>0</v>
      </c>
      <c r="AE150" s="923">
        <v>0</v>
      </c>
      <c r="AF150" s="923">
        <v>0</v>
      </c>
      <c r="AG150" s="923">
        <v>0</v>
      </c>
      <c r="AH150" s="923">
        <v>0</v>
      </c>
      <c r="AI150" s="923">
        <v>1</v>
      </c>
      <c r="AJ150" s="923">
        <v>0</v>
      </c>
      <c r="AK150" s="923">
        <v>0</v>
      </c>
      <c r="AL150" s="923">
        <v>0</v>
      </c>
      <c r="AM150" s="923">
        <v>0</v>
      </c>
      <c r="AN150" s="923">
        <v>2</v>
      </c>
      <c r="AO150" s="919"/>
      <c r="AP150" s="924"/>
      <c r="AQ150" s="603">
        <f t="shared" si="39"/>
        <v>0.23958333333333334</v>
      </c>
      <c r="AR150" s="603">
        <f t="shared" si="40"/>
        <v>0.47222222222222227</v>
      </c>
      <c r="AS150" s="604">
        <f t="shared" si="41"/>
        <v>0.69791666666666674</v>
      </c>
      <c r="AT150" s="919"/>
      <c r="AU150" s="537" t="s">
        <v>50</v>
      </c>
      <c r="AV150" s="729">
        <f>SUM(G149:G151)</f>
        <v>10</v>
      </c>
      <c r="AW150" s="538">
        <f>SUM(AS149:AS151)</f>
        <v>2.5493055555555557</v>
      </c>
      <c r="AX150" s="729">
        <f>SUM(H149:H151)</f>
        <v>7</v>
      </c>
      <c r="AY150" s="730">
        <f>SUM(I149:I151)</f>
        <v>3</v>
      </c>
    </row>
    <row r="151" spans="1:97" s="925" customFormat="1" x14ac:dyDescent="0.25">
      <c r="A151" s="918">
        <v>1</v>
      </c>
      <c r="B151" s="919">
        <v>1</v>
      </c>
      <c r="C151" s="920">
        <v>44362</v>
      </c>
      <c r="D151" s="938"/>
      <c r="E151" s="938"/>
      <c r="F151" s="919" t="s">
        <v>79</v>
      </c>
      <c r="G151" s="919">
        <v>3</v>
      </c>
      <c r="H151" s="919">
        <v>3</v>
      </c>
      <c r="I151" s="919">
        <v>1</v>
      </c>
      <c r="J151" s="917">
        <v>100</v>
      </c>
      <c r="K151" s="919">
        <v>530</v>
      </c>
      <c r="L151" s="919">
        <v>1400</v>
      </c>
      <c r="M151" s="919" t="s">
        <v>2</v>
      </c>
      <c r="N151" s="923">
        <v>0</v>
      </c>
      <c r="O151" s="923">
        <v>0</v>
      </c>
      <c r="P151" s="923">
        <v>0</v>
      </c>
      <c r="Q151" s="923">
        <v>0</v>
      </c>
      <c r="R151" s="923">
        <v>0</v>
      </c>
      <c r="S151" s="923">
        <v>0</v>
      </c>
      <c r="T151" s="923">
        <v>0</v>
      </c>
      <c r="U151" s="923">
        <v>0</v>
      </c>
      <c r="V151" s="923">
        <v>4</v>
      </c>
      <c r="W151" s="923">
        <v>0</v>
      </c>
      <c r="X151" s="923">
        <v>0</v>
      </c>
      <c r="Y151" s="923">
        <v>0</v>
      </c>
      <c r="Z151" s="923">
        <v>0</v>
      </c>
      <c r="AA151" s="923">
        <v>0</v>
      </c>
      <c r="AB151" s="923">
        <v>0</v>
      </c>
      <c r="AC151" s="923">
        <v>0</v>
      </c>
      <c r="AD151" s="923">
        <v>0</v>
      </c>
      <c r="AE151" s="923">
        <v>0</v>
      </c>
      <c r="AF151" s="923">
        <v>0</v>
      </c>
      <c r="AG151" s="923">
        <v>0</v>
      </c>
      <c r="AH151" s="923">
        <v>0</v>
      </c>
      <c r="AI151" s="923">
        <v>0</v>
      </c>
      <c r="AJ151" s="923">
        <v>0</v>
      </c>
      <c r="AK151" s="923">
        <v>0</v>
      </c>
      <c r="AL151" s="923">
        <v>0</v>
      </c>
      <c r="AM151" s="923">
        <v>0</v>
      </c>
      <c r="AN151" s="923">
        <v>2</v>
      </c>
      <c r="AO151" s="919">
        <v>1</v>
      </c>
      <c r="AP151" s="924" t="s">
        <v>309</v>
      </c>
      <c r="AQ151" s="603">
        <f t="shared" si="39"/>
        <v>0.22916666666666666</v>
      </c>
      <c r="AR151" s="603">
        <f t="shared" si="40"/>
        <v>0.58333333333333337</v>
      </c>
      <c r="AS151" s="604">
        <f t="shared" si="41"/>
        <v>1.0625000000000002</v>
      </c>
      <c r="AT151" s="919"/>
      <c r="AU151" s="539" t="s">
        <v>49</v>
      </c>
      <c r="AV151" s="731">
        <f>SUM(G152:G154,G148)</f>
        <v>6</v>
      </c>
      <c r="AW151" s="540">
        <f>SUM(AS152:AS154,AS148)</f>
        <v>0.2958333333333335</v>
      </c>
      <c r="AX151" s="731">
        <f>SUM(H152:H154,H148)</f>
        <v>4</v>
      </c>
      <c r="AY151" s="760">
        <f>SUM(I152:I154,I148)</f>
        <v>0</v>
      </c>
    </row>
    <row r="152" spans="1:97" s="925" customFormat="1" hidden="1" x14ac:dyDescent="0.25">
      <c r="A152" s="918">
        <v>1</v>
      </c>
      <c r="B152" s="919">
        <v>2</v>
      </c>
      <c r="C152" s="920">
        <v>44362</v>
      </c>
      <c r="D152" s="938"/>
      <c r="E152" s="938"/>
      <c r="F152" s="919" t="s">
        <v>84</v>
      </c>
      <c r="G152" s="919">
        <v>1</v>
      </c>
      <c r="H152" s="919">
        <v>1</v>
      </c>
      <c r="I152" s="919">
        <v>0</v>
      </c>
      <c r="J152" s="917">
        <v>100</v>
      </c>
      <c r="K152" s="919">
        <v>1545</v>
      </c>
      <c r="L152" s="919">
        <v>1630</v>
      </c>
      <c r="M152" s="919" t="s">
        <v>144</v>
      </c>
      <c r="N152" s="923">
        <v>0</v>
      </c>
      <c r="O152" s="923">
        <v>0</v>
      </c>
      <c r="P152" s="923">
        <v>0</v>
      </c>
      <c r="Q152" s="923">
        <v>0</v>
      </c>
      <c r="R152" s="923">
        <v>0</v>
      </c>
      <c r="S152" s="923">
        <v>0</v>
      </c>
      <c r="T152" s="923">
        <v>0</v>
      </c>
      <c r="U152" s="923">
        <v>0</v>
      </c>
      <c r="V152" s="923">
        <v>0</v>
      </c>
      <c r="W152" s="923">
        <v>0</v>
      </c>
      <c r="X152" s="923">
        <v>0</v>
      </c>
      <c r="Y152" s="923">
        <v>0</v>
      </c>
      <c r="Z152" s="923">
        <v>0</v>
      </c>
      <c r="AA152" s="923">
        <v>0</v>
      </c>
      <c r="AB152" s="923">
        <v>0</v>
      </c>
      <c r="AC152" s="923">
        <v>0</v>
      </c>
      <c r="AD152" s="923">
        <v>0</v>
      </c>
      <c r="AE152" s="923">
        <v>0</v>
      </c>
      <c r="AF152" s="923">
        <v>0</v>
      </c>
      <c r="AG152" s="923">
        <v>0</v>
      </c>
      <c r="AH152" s="923">
        <v>0</v>
      </c>
      <c r="AI152" s="923">
        <v>0</v>
      </c>
      <c r="AJ152" s="923">
        <v>0</v>
      </c>
      <c r="AK152" s="923">
        <v>0</v>
      </c>
      <c r="AL152" s="923">
        <v>0</v>
      </c>
      <c r="AM152" s="923">
        <v>0</v>
      </c>
      <c r="AN152" s="923">
        <v>1</v>
      </c>
      <c r="AO152" s="919"/>
      <c r="AP152" s="924"/>
      <c r="AQ152" s="603">
        <f t="shared" si="39"/>
        <v>0.65625</v>
      </c>
      <c r="AR152" s="603">
        <f t="shared" si="40"/>
        <v>0.6875</v>
      </c>
      <c r="AS152" s="604">
        <f t="shared" si="41"/>
        <v>3.125E-2</v>
      </c>
      <c r="AT152" s="919"/>
      <c r="AU152" s="541" t="s">
        <v>199</v>
      </c>
      <c r="AV152" s="542">
        <f>SUM(AV150:AV151)</f>
        <v>16</v>
      </c>
      <c r="AW152" s="543">
        <f>SUM(AW150:AW151)</f>
        <v>2.8451388888888891</v>
      </c>
      <c r="AX152" s="544">
        <f>SUM(AX150:AX151)</f>
        <v>11</v>
      </c>
      <c r="AY152" s="545">
        <f>SUM(AY150:AY151)</f>
        <v>3</v>
      </c>
    </row>
    <row r="153" spans="1:97" s="925" customFormat="1" hidden="1" x14ac:dyDescent="0.25">
      <c r="A153" s="918">
        <v>1</v>
      </c>
      <c r="B153" s="919">
        <v>3</v>
      </c>
      <c r="C153" s="920">
        <v>44362</v>
      </c>
      <c r="D153" s="938"/>
      <c r="E153" s="938"/>
      <c r="F153" s="919" t="s">
        <v>84</v>
      </c>
      <c r="G153" s="919">
        <v>1</v>
      </c>
      <c r="H153" s="919">
        <v>1</v>
      </c>
      <c r="I153" s="919">
        <v>0</v>
      </c>
      <c r="J153" s="917">
        <v>100</v>
      </c>
      <c r="K153" s="919">
        <v>1730</v>
      </c>
      <c r="L153" s="919">
        <v>1845</v>
      </c>
      <c r="M153" s="919" t="s">
        <v>2</v>
      </c>
      <c r="N153" s="923">
        <v>0</v>
      </c>
      <c r="O153" s="923">
        <v>0</v>
      </c>
      <c r="P153" s="923">
        <v>0</v>
      </c>
      <c r="Q153" s="923">
        <v>0</v>
      </c>
      <c r="R153" s="923">
        <v>0</v>
      </c>
      <c r="S153" s="923">
        <v>0</v>
      </c>
      <c r="T153" s="923">
        <v>0</v>
      </c>
      <c r="U153" s="923">
        <v>0</v>
      </c>
      <c r="V153" s="923">
        <v>0</v>
      </c>
      <c r="W153" s="923">
        <v>0</v>
      </c>
      <c r="X153" s="923">
        <v>0</v>
      </c>
      <c r="Y153" s="923">
        <v>0</v>
      </c>
      <c r="Z153" s="923">
        <v>0</v>
      </c>
      <c r="AA153" s="923">
        <v>0</v>
      </c>
      <c r="AB153" s="923">
        <v>0</v>
      </c>
      <c r="AC153" s="923">
        <v>0</v>
      </c>
      <c r="AD153" s="923">
        <v>0</v>
      </c>
      <c r="AE153" s="923">
        <v>0</v>
      </c>
      <c r="AF153" s="923">
        <v>0</v>
      </c>
      <c r="AG153" s="923">
        <v>0</v>
      </c>
      <c r="AH153" s="923">
        <v>0</v>
      </c>
      <c r="AI153" s="923">
        <v>0</v>
      </c>
      <c r="AJ153" s="923">
        <v>0</v>
      </c>
      <c r="AK153" s="923">
        <v>0</v>
      </c>
      <c r="AL153" s="923">
        <v>0</v>
      </c>
      <c r="AM153" s="923">
        <v>0</v>
      </c>
      <c r="AN153" s="923">
        <v>1</v>
      </c>
      <c r="AO153" s="919"/>
      <c r="AP153" s="924"/>
      <c r="AQ153" s="603">
        <f t="shared" si="39"/>
        <v>0.72916666666666663</v>
      </c>
      <c r="AR153" s="603">
        <f t="shared" si="40"/>
        <v>0.78125</v>
      </c>
      <c r="AS153" s="604">
        <f t="shared" si="41"/>
        <v>5.208333333333337E-2</v>
      </c>
      <c r="AT153" s="919"/>
      <c r="AU153" s="894"/>
      <c r="AV153" s="894"/>
      <c r="AW153" s="697" t="str">
        <f>AU150</f>
        <v>Boat</v>
      </c>
      <c r="AX153" s="698">
        <f>AW150*24</f>
        <v>61.183333333333337</v>
      </c>
      <c r="AY153" s="894"/>
    </row>
    <row r="154" spans="1:97" s="925" customFormat="1" hidden="1" x14ac:dyDescent="0.25">
      <c r="A154" s="918">
        <v>1</v>
      </c>
      <c r="B154" s="919">
        <v>4</v>
      </c>
      <c r="C154" s="920">
        <v>44362</v>
      </c>
      <c r="D154" s="938"/>
      <c r="E154" s="938"/>
      <c r="F154" s="919" t="s">
        <v>84</v>
      </c>
      <c r="G154" s="919">
        <v>2</v>
      </c>
      <c r="H154" s="919">
        <v>1</v>
      </c>
      <c r="I154" s="919">
        <v>0</v>
      </c>
      <c r="J154" s="917">
        <v>100</v>
      </c>
      <c r="K154" s="919">
        <v>1800</v>
      </c>
      <c r="L154" s="919">
        <v>1845</v>
      </c>
      <c r="M154" s="919" t="s">
        <v>2</v>
      </c>
      <c r="N154" s="923">
        <v>0</v>
      </c>
      <c r="O154" s="923">
        <v>0</v>
      </c>
      <c r="P154" s="923">
        <v>0</v>
      </c>
      <c r="Q154" s="923">
        <v>0</v>
      </c>
      <c r="R154" s="923">
        <v>0</v>
      </c>
      <c r="S154" s="923">
        <v>0</v>
      </c>
      <c r="T154" s="923">
        <v>0</v>
      </c>
      <c r="U154" s="923">
        <v>0</v>
      </c>
      <c r="V154" s="923">
        <v>0</v>
      </c>
      <c r="W154" s="923">
        <v>0</v>
      </c>
      <c r="X154" s="923">
        <v>0</v>
      </c>
      <c r="Y154" s="923">
        <v>0</v>
      </c>
      <c r="Z154" s="923">
        <v>0</v>
      </c>
      <c r="AA154" s="923">
        <v>0</v>
      </c>
      <c r="AB154" s="923">
        <v>0</v>
      </c>
      <c r="AC154" s="923">
        <v>0</v>
      </c>
      <c r="AD154" s="923">
        <v>0</v>
      </c>
      <c r="AE154" s="923">
        <v>0</v>
      </c>
      <c r="AF154" s="923">
        <v>0</v>
      </c>
      <c r="AG154" s="923">
        <v>0</v>
      </c>
      <c r="AH154" s="923">
        <v>0</v>
      </c>
      <c r="AI154" s="923">
        <v>0</v>
      </c>
      <c r="AJ154" s="923">
        <v>0</v>
      </c>
      <c r="AK154" s="923">
        <v>0</v>
      </c>
      <c r="AL154" s="923">
        <v>0</v>
      </c>
      <c r="AM154" s="923">
        <v>0</v>
      </c>
      <c r="AN154" s="923">
        <v>1</v>
      </c>
      <c r="AO154" s="919"/>
      <c r="AP154" s="924"/>
      <c r="AQ154" s="603">
        <f t="shared" si="39"/>
        <v>0.75</v>
      </c>
      <c r="AR154" s="603">
        <f t="shared" si="40"/>
        <v>0.78125</v>
      </c>
      <c r="AS154" s="604">
        <f t="shared" si="41"/>
        <v>6.25E-2</v>
      </c>
      <c r="AT154" s="919"/>
      <c r="AU154" s="683"/>
      <c r="AV154" s="533"/>
      <c r="AW154" s="697" t="str">
        <f>AU151</f>
        <v>Shore</v>
      </c>
      <c r="AX154" s="699">
        <f>AW151*24</f>
        <v>7.1000000000000041</v>
      </c>
      <c r="AY154" s="685"/>
    </row>
    <row r="155" spans="1:97" x14ac:dyDescent="0.25">
      <c r="A155" s="921">
        <v>1</v>
      </c>
      <c r="B155" s="913">
        <v>1</v>
      </c>
      <c r="C155" s="922">
        <v>44363</v>
      </c>
      <c r="F155" s="913" t="s">
        <v>79</v>
      </c>
      <c r="G155" s="913">
        <v>3</v>
      </c>
      <c r="H155" s="913">
        <v>2</v>
      </c>
      <c r="I155" s="913">
        <v>1</v>
      </c>
      <c r="J155" s="19">
        <v>100</v>
      </c>
      <c r="K155" s="913">
        <v>600</v>
      </c>
      <c r="L155" s="913">
        <v>1200</v>
      </c>
      <c r="M155" s="913" t="s">
        <v>80</v>
      </c>
      <c r="N155" s="921">
        <v>0</v>
      </c>
      <c r="O155" s="921">
        <v>0</v>
      </c>
      <c r="P155" s="921">
        <v>0</v>
      </c>
      <c r="Q155" s="921">
        <v>0</v>
      </c>
      <c r="R155" s="921">
        <v>0</v>
      </c>
      <c r="S155" s="921">
        <v>0</v>
      </c>
      <c r="T155" s="921">
        <v>0</v>
      </c>
      <c r="U155" s="921">
        <v>0</v>
      </c>
      <c r="V155" s="921">
        <v>0</v>
      </c>
      <c r="W155" s="921">
        <v>0</v>
      </c>
      <c r="X155" s="921">
        <v>0</v>
      </c>
      <c r="Y155" s="921">
        <v>0</v>
      </c>
      <c r="Z155" s="921">
        <v>0</v>
      </c>
      <c r="AA155" s="921">
        <v>0</v>
      </c>
      <c r="AB155" s="921">
        <v>0</v>
      </c>
      <c r="AC155" s="921">
        <v>0</v>
      </c>
      <c r="AD155" s="921">
        <v>0</v>
      </c>
      <c r="AE155" s="921">
        <v>0</v>
      </c>
      <c r="AF155" s="921">
        <v>0</v>
      </c>
      <c r="AG155" s="921">
        <v>0</v>
      </c>
      <c r="AH155" s="921">
        <v>0</v>
      </c>
      <c r="AI155" s="921">
        <v>2</v>
      </c>
      <c r="AJ155" s="921">
        <v>0</v>
      </c>
      <c r="AK155" s="921">
        <v>2</v>
      </c>
      <c r="AL155" s="921">
        <v>0</v>
      </c>
      <c r="AM155" s="921">
        <v>0</v>
      </c>
      <c r="AN155" s="921">
        <v>2</v>
      </c>
      <c r="AO155" s="913">
        <v>1</v>
      </c>
      <c r="AQ155" s="605">
        <f t="shared" ref="AQ155:AQ157" si="42">TIME(INT(K155/100),K155-INT(K155/100)*100,0)</f>
        <v>0.25</v>
      </c>
      <c r="AR155" s="605">
        <f t="shared" ref="AR155:AR157" si="43">TIME(INT(L155/100),L155-INT(L155/100)*100,0)</f>
        <v>0.5</v>
      </c>
      <c r="AS155" s="606">
        <f t="shared" ref="AS155:AS157" si="44">(AR155-AQ155)*G155</f>
        <v>0.75</v>
      </c>
      <c r="AU155" s="435"/>
      <c r="AV155" s="435"/>
      <c r="AW155" s="665"/>
      <c r="AX155" s="665"/>
      <c r="AY155" s="435"/>
    </row>
    <row r="156" spans="1:97" ht="14.45" hidden="1" customHeight="1" x14ac:dyDescent="0.25">
      <c r="A156" s="921">
        <v>1</v>
      </c>
      <c r="B156" s="913">
        <v>2</v>
      </c>
      <c r="C156" s="922">
        <v>44363</v>
      </c>
      <c r="F156" s="913" t="s">
        <v>84</v>
      </c>
      <c r="G156" s="913">
        <v>1</v>
      </c>
      <c r="H156" s="913">
        <v>1</v>
      </c>
      <c r="I156" s="913">
        <v>0</v>
      </c>
      <c r="J156" s="19">
        <v>100</v>
      </c>
      <c r="K156" s="913">
        <v>1100</v>
      </c>
      <c r="L156" s="913">
        <v>1200</v>
      </c>
      <c r="M156" s="913" t="s">
        <v>2</v>
      </c>
      <c r="N156" s="921">
        <v>0</v>
      </c>
      <c r="O156" s="921">
        <v>0</v>
      </c>
      <c r="P156" s="921">
        <v>0</v>
      </c>
      <c r="Q156" s="921">
        <v>0</v>
      </c>
      <c r="R156" s="921">
        <v>0</v>
      </c>
      <c r="S156" s="921">
        <v>0</v>
      </c>
      <c r="T156" s="921">
        <v>0</v>
      </c>
      <c r="U156" s="921">
        <v>0</v>
      </c>
      <c r="V156" s="921">
        <v>0</v>
      </c>
      <c r="W156" s="921">
        <v>0</v>
      </c>
      <c r="X156" s="921">
        <v>0</v>
      </c>
      <c r="Y156" s="921">
        <v>0</v>
      </c>
      <c r="Z156" s="921">
        <v>0</v>
      </c>
      <c r="AA156" s="921">
        <v>0</v>
      </c>
      <c r="AB156" s="921">
        <v>0</v>
      </c>
      <c r="AC156" s="921">
        <v>0</v>
      </c>
      <c r="AD156" s="921">
        <v>0</v>
      </c>
      <c r="AE156" s="921">
        <v>0</v>
      </c>
      <c r="AF156" s="921">
        <v>0</v>
      </c>
      <c r="AG156" s="921">
        <v>0</v>
      </c>
      <c r="AH156" s="921">
        <v>0</v>
      </c>
      <c r="AI156" s="921">
        <v>0</v>
      </c>
      <c r="AJ156" s="921">
        <v>0</v>
      </c>
      <c r="AK156" s="921">
        <v>0</v>
      </c>
      <c r="AL156" s="921">
        <v>0</v>
      </c>
      <c r="AM156" s="921">
        <v>0</v>
      </c>
      <c r="AN156" s="921">
        <v>2</v>
      </c>
      <c r="AP156" s="926" t="s">
        <v>310</v>
      </c>
      <c r="AQ156" s="605">
        <f t="shared" si="42"/>
        <v>0.45833333333333331</v>
      </c>
      <c r="AR156" s="605">
        <f t="shared" si="43"/>
        <v>0.5</v>
      </c>
      <c r="AS156" s="606">
        <f t="shared" si="44"/>
        <v>4.1666666666666685E-2</v>
      </c>
      <c r="AU156" s="1020" t="s">
        <v>17</v>
      </c>
      <c r="AV156" s="1009" t="s">
        <v>195</v>
      </c>
      <c r="AW156" s="1023" t="s">
        <v>196</v>
      </c>
      <c r="AX156" s="1011" t="s">
        <v>197</v>
      </c>
      <c r="AY156" s="1007" t="s">
        <v>198</v>
      </c>
    </row>
    <row r="157" spans="1:97" x14ac:dyDescent="0.25">
      <c r="A157" s="921">
        <v>1</v>
      </c>
      <c r="B157" s="913">
        <v>3</v>
      </c>
      <c r="C157" s="922">
        <v>44363</v>
      </c>
      <c r="F157" s="913" t="s">
        <v>79</v>
      </c>
      <c r="G157" s="913">
        <v>3</v>
      </c>
      <c r="H157" s="913">
        <v>1</v>
      </c>
      <c r="I157" s="913">
        <v>1</v>
      </c>
      <c r="J157" s="19">
        <v>100</v>
      </c>
      <c r="K157" s="913">
        <v>500</v>
      </c>
      <c r="L157" s="913">
        <v>1210</v>
      </c>
      <c r="M157" s="913" t="s">
        <v>80</v>
      </c>
      <c r="N157" s="921">
        <v>0</v>
      </c>
      <c r="O157" s="921">
        <v>0</v>
      </c>
      <c r="P157" s="921">
        <v>0</v>
      </c>
      <c r="Q157" s="921">
        <v>0</v>
      </c>
      <c r="R157" s="921">
        <v>0</v>
      </c>
      <c r="S157" s="921">
        <v>0</v>
      </c>
      <c r="T157" s="921">
        <v>0</v>
      </c>
      <c r="U157" s="921">
        <v>0</v>
      </c>
      <c r="V157" s="921">
        <v>0</v>
      </c>
      <c r="W157" s="921">
        <v>0</v>
      </c>
      <c r="X157" s="921">
        <v>0</v>
      </c>
      <c r="Y157" s="921">
        <v>0</v>
      </c>
      <c r="Z157" s="921">
        <v>0</v>
      </c>
      <c r="AA157" s="921">
        <v>0</v>
      </c>
      <c r="AB157" s="921">
        <v>0</v>
      </c>
      <c r="AC157" s="921">
        <v>0</v>
      </c>
      <c r="AD157" s="921">
        <v>0</v>
      </c>
      <c r="AE157" s="921">
        <v>0</v>
      </c>
      <c r="AF157" s="921">
        <v>0</v>
      </c>
      <c r="AG157" s="921">
        <v>0</v>
      </c>
      <c r="AH157" s="921">
        <v>0</v>
      </c>
      <c r="AI157" s="921">
        <v>0</v>
      </c>
      <c r="AJ157" s="921">
        <v>0</v>
      </c>
      <c r="AK157" s="921">
        <v>0</v>
      </c>
      <c r="AL157" s="921">
        <v>0</v>
      </c>
      <c r="AM157" s="921">
        <v>0</v>
      </c>
      <c r="AN157" s="921">
        <v>2</v>
      </c>
      <c r="AO157" s="913">
        <v>1</v>
      </c>
      <c r="AP157" s="926" t="s">
        <v>311</v>
      </c>
      <c r="AQ157" s="605">
        <f t="shared" si="42"/>
        <v>0.20833333333333334</v>
      </c>
      <c r="AR157" s="605">
        <f t="shared" si="43"/>
        <v>0.50694444444444442</v>
      </c>
      <c r="AS157" s="606">
        <f t="shared" si="44"/>
        <v>0.89583333333333315</v>
      </c>
      <c r="AU157" s="1021"/>
      <c r="AV157" s="1022"/>
      <c r="AW157" s="1024"/>
      <c r="AX157" s="1025"/>
      <c r="AY157" s="1026"/>
    </row>
    <row r="158" spans="1:97" x14ac:dyDescent="0.25">
      <c r="A158" s="921">
        <v>1</v>
      </c>
      <c r="B158" s="913">
        <v>1</v>
      </c>
      <c r="C158" s="922">
        <v>44363</v>
      </c>
      <c r="F158" s="913" t="s">
        <v>79</v>
      </c>
      <c r="G158" s="913">
        <v>2</v>
      </c>
      <c r="H158" s="913">
        <v>2</v>
      </c>
      <c r="I158" s="913">
        <v>1</v>
      </c>
      <c r="J158" s="19">
        <v>100</v>
      </c>
      <c r="K158" s="913">
        <v>530</v>
      </c>
      <c r="L158" s="913">
        <v>1330</v>
      </c>
      <c r="M158" s="913" t="s">
        <v>80</v>
      </c>
      <c r="N158" s="921">
        <v>0</v>
      </c>
      <c r="O158" s="921">
        <v>0</v>
      </c>
      <c r="P158" s="921">
        <v>0</v>
      </c>
      <c r="Q158" s="921">
        <v>0</v>
      </c>
      <c r="R158" s="921">
        <v>0</v>
      </c>
      <c r="S158" s="921">
        <v>1</v>
      </c>
      <c r="T158" s="921">
        <v>0</v>
      </c>
      <c r="U158" s="921">
        <v>0</v>
      </c>
      <c r="V158" s="921">
        <v>0</v>
      </c>
      <c r="W158" s="921">
        <v>0</v>
      </c>
      <c r="X158" s="921">
        <v>0</v>
      </c>
      <c r="Y158" s="921">
        <v>0</v>
      </c>
      <c r="Z158" s="921">
        <v>0</v>
      </c>
      <c r="AA158" s="921">
        <v>1</v>
      </c>
      <c r="AB158" s="921">
        <v>0</v>
      </c>
      <c r="AC158" s="921">
        <v>0</v>
      </c>
      <c r="AD158" s="921">
        <v>0</v>
      </c>
      <c r="AE158" s="921">
        <v>0</v>
      </c>
      <c r="AF158" s="921">
        <v>0</v>
      </c>
      <c r="AG158" s="921">
        <v>0</v>
      </c>
      <c r="AH158" s="921">
        <v>0</v>
      </c>
      <c r="AI158" s="921">
        <v>0</v>
      </c>
      <c r="AJ158" s="921">
        <v>0</v>
      </c>
      <c r="AK158" s="921">
        <v>0</v>
      </c>
      <c r="AL158" s="921">
        <v>0</v>
      </c>
      <c r="AM158" s="921">
        <v>0</v>
      </c>
      <c r="AN158" s="921">
        <v>2</v>
      </c>
      <c r="AP158" s="926" t="s">
        <v>312</v>
      </c>
      <c r="AQ158" s="605">
        <f t="shared" ref="AQ158:AQ164" si="45">TIME(INT(K158/100),K158-INT(K158/100)*100,0)</f>
        <v>0.22916666666666666</v>
      </c>
      <c r="AR158" s="605">
        <f t="shared" ref="AR158:AR164" si="46">TIME(INT(L158/100),L158-INT(L158/100)*100,0)</f>
        <v>0.5625</v>
      </c>
      <c r="AS158" s="606">
        <f t="shared" ref="AS158:AS164" si="47">(AR158-AQ158)*G158</f>
        <v>0.66666666666666674</v>
      </c>
      <c r="AU158" s="349" t="s">
        <v>50</v>
      </c>
      <c r="AV158" s="424">
        <f>SUM(G155,G157:G159)</f>
        <v>12</v>
      </c>
      <c r="AW158" s="351">
        <f>SUM(AS155,AS157:AS159)</f>
        <v>3.6458333333333335</v>
      </c>
      <c r="AX158" s="424">
        <f>SUM(H155,H157:H159)</f>
        <v>7</v>
      </c>
      <c r="AY158" s="427">
        <f>SUM(I155,I157:I159)</f>
        <v>4</v>
      </c>
    </row>
    <row r="159" spans="1:97" x14ac:dyDescent="0.25">
      <c r="A159" s="921">
        <v>1</v>
      </c>
      <c r="B159" s="913">
        <v>2</v>
      </c>
      <c r="C159" s="922">
        <v>44363</v>
      </c>
      <c r="F159" s="913" t="s">
        <v>79</v>
      </c>
      <c r="G159" s="913">
        <v>4</v>
      </c>
      <c r="H159" s="913">
        <v>2</v>
      </c>
      <c r="I159" s="913">
        <v>1</v>
      </c>
      <c r="J159" s="19">
        <v>100</v>
      </c>
      <c r="K159" s="913">
        <v>530</v>
      </c>
      <c r="L159" s="913">
        <v>1330</v>
      </c>
      <c r="M159" s="913" t="s">
        <v>80</v>
      </c>
      <c r="N159" s="921">
        <v>0</v>
      </c>
      <c r="O159" s="921">
        <v>0</v>
      </c>
      <c r="P159" s="921">
        <v>0</v>
      </c>
      <c r="Q159" s="921">
        <v>0</v>
      </c>
      <c r="R159" s="921">
        <v>0</v>
      </c>
      <c r="S159" s="921">
        <v>1</v>
      </c>
      <c r="T159" s="921">
        <v>0</v>
      </c>
      <c r="U159" s="921">
        <v>0</v>
      </c>
      <c r="V159" s="921">
        <v>0</v>
      </c>
      <c r="W159" s="921">
        <v>0</v>
      </c>
      <c r="X159" s="921">
        <v>0</v>
      </c>
      <c r="Y159" s="921">
        <v>0</v>
      </c>
      <c r="Z159" s="921">
        <v>0</v>
      </c>
      <c r="AA159" s="921">
        <v>1</v>
      </c>
      <c r="AB159" s="921">
        <v>0</v>
      </c>
      <c r="AC159" s="921">
        <v>0</v>
      </c>
      <c r="AD159" s="921">
        <v>0</v>
      </c>
      <c r="AE159" s="921">
        <v>0</v>
      </c>
      <c r="AF159" s="921">
        <v>0</v>
      </c>
      <c r="AG159" s="921">
        <v>0</v>
      </c>
      <c r="AH159" s="921">
        <v>0</v>
      </c>
      <c r="AI159" s="921">
        <v>0</v>
      </c>
      <c r="AJ159" s="921">
        <v>0</v>
      </c>
      <c r="AK159" s="921">
        <v>0</v>
      </c>
      <c r="AL159" s="921">
        <v>0</v>
      </c>
      <c r="AM159" s="921">
        <v>0</v>
      </c>
      <c r="AN159" s="921">
        <v>2</v>
      </c>
      <c r="AP159" s="926" t="s">
        <v>313</v>
      </c>
      <c r="AQ159" s="605">
        <f t="shared" si="45"/>
        <v>0.22916666666666666</v>
      </c>
      <c r="AR159" s="605">
        <f t="shared" si="46"/>
        <v>0.5625</v>
      </c>
      <c r="AS159" s="606">
        <f t="shared" si="47"/>
        <v>1.3333333333333335</v>
      </c>
      <c r="AU159" s="353" t="s">
        <v>49</v>
      </c>
      <c r="AV159" s="422">
        <f>SUM(G160:G164,G156)</f>
        <v>9</v>
      </c>
      <c r="AW159" s="355">
        <f>SUM(AS160:AS164,AS156)</f>
        <v>0.66666666666666674</v>
      </c>
      <c r="AX159" s="422">
        <f>SUM(H160:H164,H156)</f>
        <v>6</v>
      </c>
      <c r="AY159" s="473">
        <f>SUM(I160:I164,I156)</f>
        <v>0</v>
      </c>
    </row>
    <row r="160" spans="1:97" hidden="1" x14ac:dyDescent="0.25">
      <c r="A160" s="921">
        <v>1</v>
      </c>
      <c r="B160" s="913">
        <v>3</v>
      </c>
      <c r="C160" s="922">
        <v>44363</v>
      </c>
      <c r="F160" s="913" t="s">
        <v>84</v>
      </c>
      <c r="G160" s="913">
        <v>1</v>
      </c>
      <c r="H160" s="913">
        <v>1</v>
      </c>
      <c r="I160" s="913">
        <v>0</v>
      </c>
      <c r="J160" s="19">
        <v>100</v>
      </c>
      <c r="K160" s="913">
        <v>1000</v>
      </c>
      <c r="L160" s="913">
        <v>1400</v>
      </c>
      <c r="M160" s="913" t="s">
        <v>2</v>
      </c>
      <c r="N160" s="921">
        <v>0</v>
      </c>
      <c r="O160" s="921">
        <v>0</v>
      </c>
      <c r="P160" s="921">
        <v>0</v>
      </c>
      <c r="Q160" s="921">
        <v>0</v>
      </c>
      <c r="R160" s="921">
        <v>0</v>
      </c>
      <c r="S160" s="921">
        <v>0</v>
      </c>
      <c r="T160" s="921">
        <v>0</v>
      </c>
      <c r="U160" s="921">
        <v>0</v>
      </c>
      <c r="V160" s="921">
        <v>0</v>
      </c>
      <c r="W160" s="921">
        <v>0</v>
      </c>
      <c r="X160" s="921">
        <v>0</v>
      </c>
      <c r="Y160" s="921">
        <v>0</v>
      </c>
      <c r="Z160" s="921">
        <v>0</v>
      </c>
      <c r="AA160" s="921">
        <v>0</v>
      </c>
      <c r="AB160" s="921">
        <v>0</v>
      </c>
      <c r="AC160" s="921">
        <v>0</v>
      </c>
      <c r="AD160" s="921">
        <v>0</v>
      </c>
      <c r="AE160" s="921">
        <v>0</v>
      </c>
      <c r="AF160" s="921">
        <v>0</v>
      </c>
      <c r="AG160" s="921">
        <v>0</v>
      </c>
      <c r="AH160" s="921">
        <v>0</v>
      </c>
      <c r="AI160" s="921">
        <v>0</v>
      </c>
      <c r="AJ160" s="921">
        <v>0</v>
      </c>
      <c r="AK160" s="921">
        <v>0</v>
      </c>
      <c r="AL160" s="921">
        <v>0</v>
      </c>
      <c r="AM160" s="921">
        <v>0</v>
      </c>
      <c r="AN160" s="921">
        <v>1</v>
      </c>
      <c r="AQ160" s="605">
        <f t="shared" si="45"/>
        <v>0.41666666666666669</v>
      </c>
      <c r="AR160" s="605">
        <f t="shared" si="46"/>
        <v>0.58333333333333337</v>
      </c>
      <c r="AS160" s="606">
        <f t="shared" si="47"/>
        <v>0.16666666666666669</v>
      </c>
      <c r="AU160" s="357" t="s">
        <v>199</v>
      </c>
      <c r="AV160" s="664">
        <f>SUM(AV158:AV159)</f>
        <v>21</v>
      </c>
      <c r="AW160" s="359">
        <f>SUM(AW158:AW159)</f>
        <v>4.3125</v>
      </c>
      <c r="AX160" s="358">
        <f>SUM(AX158:AX159)</f>
        <v>13</v>
      </c>
      <c r="AY160" s="360">
        <f>SUM(AY158:AY159)</f>
        <v>4</v>
      </c>
    </row>
    <row r="161" spans="1:100" hidden="1" x14ac:dyDescent="0.25">
      <c r="A161" s="921">
        <v>1</v>
      </c>
      <c r="B161" s="913">
        <v>4</v>
      </c>
      <c r="C161" s="922">
        <v>44363</v>
      </c>
      <c r="F161" s="913" t="s">
        <v>84</v>
      </c>
      <c r="G161" s="913">
        <v>2</v>
      </c>
      <c r="H161" s="913">
        <v>1</v>
      </c>
      <c r="I161" s="913">
        <v>0</v>
      </c>
      <c r="J161" s="19">
        <v>100</v>
      </c>
      <c r="K161" s="913">
        <v>1330</v>
      </c>
      <c r="L161" s="913">
        <v>1445</v>
      </c>
      <c r="M161" s="913" t="s">
        <v>80</v>
      </c>
      <c r="N161" s="921">
        <v>0</v>
      </c>
      <c r="O161" s="921">
        <v>0</v>
      </c>
      <c r="P161" s="921">
        <v>0</v>
      </c>
      <c r="Q161" s="921">
        <v>0</v>
      </c>
      <c r="R161" s="921">
        <v>0</v>
      </c>
      <c r="S161" s="921">
        <v>0</v>
      </c>
      <c r="T161" s="921">
        <v>0</v>
      </c>
      <c r="U161" s="921">
        <v>0</v>
      </c>
      <c r="V161" s="921">
        <v>0</v>
      </c>
      <c r="W161" s="921">
        <v>0</v>
      </c>
      <c r="X161" s="921">
        <v>0</v>
      </c>
      <c r="Y161" s="921">
        <v>0</v>
      </c>
      <c r="Z161" s="921">
        <v>0</v>
      </c>
      <c r="AA161" s="921">
        <v>0</v>
      </c>
      <c r="AB161" s="921">
        <v>0</v>
      </c>
      <c r="AC161" s="921">
        <v>0</v>
      </c>
      <c r="AD161" s="921">
        <v>0</v>
      </c>
      <c r="AE161" s="921">
        <v>0</v>
      </c>
      <c r="AF161" s="921">
        <v>1</v>
      </c>
      <c r="AG161" s="921">
        <v>0</v>
      </c>
      <c r="AH161" s="921">
        <v>0</v>
      </c>
      <c r="AI161" s="921">
        <v>0</v>
      </c>
      <c r="AJ161" s="921">
        <v>0</v>
      </c>
      <c r="AK161" s="921">
        <v>0</v>
      </c>
      <c r="AL161" s="921">
        <v>0</v>
      </c>
      <c r="AM161" s="921">
        <v>0</v>
      </c>
      <c r="AN161" s="921">
        <v>1</v>
      </c>
      <c r="AP161" s="926" t="s">
        <v>314</v>
      </c>
      <c r="AQ161" s="605">
        <f t="shared" si="45"/>
        <v>0.5625</v>
      </c>
      <c r="AR161" s="605">
        <f t="shared" si="46"/>
        <v>0.61458333333333337</v>
      </c>
      <c r="AS161" s="606">
        <f t="shared" si="47"/>
        <v>0.10416666666666674</v>
      </c>
      <c r="AU161" s="437"/>
      <c r="AV161" s="349" t="s">
        <v>50</v>
      </c>
      <c r="AW161" s="695">
        <f>AW158*24</f>
        <v>87.5</v>
      </c>
      <c r="AX161" s="437"/>
      <c r="AY161" s="438"/>
    </row>
    <row r="162" spans="1:100" hidden="1" x14ac:dyDescent="0.25">
      <c r="A162" s="921">
        <v>1</v>
      </c>
      <c r="B162" s="913">
        <v>5</v>
      </c>
      <c r="C162" s="922">
        <v>44363</v>
      </c>
      <c r="F162" s="913" t="s">
        <v>84</v>
      </c>
      <c r="G162" s="913">
        <v>2</v>
      </c>
      <c r="H162" s="913">
        <v>1</v>
      </c>
      <c r="I162" s="913">
        <v>0</v>
      </c>
      <c r="J162" s="19">
        <v>100</v>
      </c>
      <c r="K162" s="913">
        <v>1200</v>
      </c>
      <c r="L162" s="913">
        <v>1450</v>
      </c>
      <c r="M162" s="913" t="s">
        <v>80</v>
      </c>
      <c r="N162" s="921">
        <v>0</v>
      </c>
      <c r="O162" s="921">
        <v>0</v>
      </c>
      <c r="P162" s="921">
        <v>0</v>
      </c>
      <c r="Q162" s="921">
        <v>0</v>
      </c>
      <c r="R162" s="921">
        <v>0</v>
      </c>
      <c r="S162" s="921">
        <v>0</v>
      </c>
      <c r="T162" s="921">
        <v>0</v>
      </c>
      <c r="U162" s="921">
        <v>0</v>
      </c>
      <c r="V162" s="921">
        <v>0</v>
      </c>
      <c r="W162" s="921">
        <v>0</v>
      </c>
      <c r="X162" s="921">
        <v>0</v>
      </c>
      <c r="Y162" s="921">
        <v>0</v>
      </c>
      <c r="Z162" s="921">
        <v>0</v>
      </c>
      <c r="AA162" s="921">
        <v>0</v>
      </c>
      <c r="AB162" s="921">
        <v>0</v>
      </c>
      <c r="AC162" s="921">
        <v>0</v>
      </c>
      <c r="AD162" s="921">
        <v>0</v>
      </c>
      <c r="AE162" s="921">
        <v>1</v>
      </c>
      <c r="AF162" s="921">
        <v>0</v>
      </c>
      <c r="AG162" s="921">
        <v>0</v>
      </c>
      <c r="AH162" s="921">
        <v>0</v>
      </c>
      <c r="AI162" s="921">
        <v>0</v>
      </c>
      <c r="AJ162" s="921">
        <v>0</v>
      </c>
      <c r="AK162" s="921">
        <v>0</v>
      </c>
      <c r="AL162" s="921">
        <v>0</v>
      </c>
      <c r="AM162" s="921">
        <v>0</v>
      </c>
      <c r="AN162" s="921">
        <v>1</v>
      </c>
      <c r="AQ162" s="605">
        <f t="shared" si="45"/>
        <v>0.5</v>
      </c>
      <c r="AR162" s="605">
        <f t="shared" si="46"/>
        <v>0.61805555555555558</v>
      </c>
      <c r="AS162" s="606">
        <f t="shared" si="47"/>
        <v>0.23611111111111116</v>
      </c>
      <c r="AU162" s="437"/>
      <c r="AV162" s="353" t="s">
        <v>49</v>
      </c>
      <c r="AW162" s="696">
        <f>AW159*24</f>
        <v>16</v>
      </c>
      <c r="AX162" s="437"/>
      <c r="AY162" s="438"/>
    </row>
    <row r="163" spans="1:100" hidden="1" x14ac:dyDescent="0.25">
      <c r="A163" s="921">
        <v>1</v>
      </c>
      <c r="B163" s="913">
        <v>6</v>
      </c>
      <c r="C163" s="922">
        <v>44363</v>
      </c>
      <c r="F163" s="913" t="s">
        <v>84</v>
      </c>
      <c r="G163" s="913">
        <v>1</v>
      </c>
      <c r="H163" s="913">
        <v>1</v>
      </c>
      <c r="I163" s="913">
        <v>0</v>
      </c>
      <c r="J163" s="19">
        <v>100</v>
      </c>
      <c r="K163" s="913">
        <v>1400</v>
      </c>
      <c r="L163" s="913">
        <v>1450</v>
      </c>
      <c r="M163" s="913" t="s">
        <v>80</v>
      </c>
      <c r="N163" s="921">
        <v>0</v>
      </c>
      <c r="O163" s="921">
        <v>0</v>
      </c>
      <c r="P163" s="921">
        <v>0</v>
      </c>
      <c r="Q163" s="921">
        <v>0</v>
      </c>
      <c r="R163" s="921">
        <v>0</v>
      </c>
      <c r="S163" s="921">
        <v>0</v>
      </c>
      <c r="T163" s="921">
        <v>0</v>
      </c>
      <c r="U163" s="921">
        <v>0</v>
      </c>
      <c r="V163" s="921">
        <v>0</v>
      </c>
      <c r="W163" s="921">
        <v>0</v>
      </c>
      <c r="X163" s="921">
        <v>0</v>
      </c>
      <c r="Y163" s="921">
        <v>0</v>
      </c>
      <c r="Z163" s="921">
        <v>0</v>
      </c>
      <c r="AA163" s="921">
        <v>0</v>
      </c>
      <c r="AB163" s="921">
        <v>0</v>
      </c>
      <c r="AC163" s="921">
        <v>0</v>
      </c>
      <c r="AD163" s="921">
        <v>0</v>
      </c>
      <c r="AE163" s="921">
        <v>0</v>
      </c>
      <c r="AF163" s="921">
        <v>0</v>
      </c>
      <c r="AG163" s="921">
        <v>0</v>
      </c>
      <c r="AH163" s="921">
        <v>0</v>
      </c>
      <c r="AI163" s="921">
        <v>0</v>
      </c>
      <c r="AJ163" s="921">
        <v>0</v>
      </c>
      <c r="AK163" s="921">
        <v>0</v>
      </c>
      <c r="AL163" s="921">
        <v>0</v>
      </c>
      <c r="AM163" s="921">
        <v>0</v>
      </c>
      <c r="AN163" s="921">
        <v>1</v>
      </c>
      <c r="AP163" s="926" t="s">
        <v>315</v>
      </c>
      <c r="AQ163" s="605">
        <f t="shared" si="45"/>
        <v>0.58333333333333337</v>
      </c>
      <c r="AR163" s="605">
        <f t="shared" si="46"/>
        <v>0.61805555555555558</v>
      </c>
      <c r="AS163" s="606">
        <f t="shared" si="47"/>
        <v>3.472222222222221E-2</v>
      </c>
    </row>
    <row r="164" spans="1:100" hidden="1" x14ac:dyDescent="0.25">
      <c r="A164" s="921">
        <v>1</v>
      </c>
      <c r="B164" s="913">
        <v>7</v>
      </c>
      <c r="C164" s="922">
        <v>44363</v>
      </c>
      <c r="F164" s="913" t="s">
        <v>84</v>
      </c>
      <c r="G164" s="913">
        <v>2</v>
      </c>
      <c r="H164" s="913">
        <v>1</v>
      </c>
      <c r="I164" s="913">
        <v>0</v>
      </c>
      <c r="J164" s="19">
        <v>100</v>
      </c>
      <c r="K164" s="913">
        <v>1830</v>
      </c>
      <c r="L164" s="913">
        <v>1930</v>
      </c>
      <c r="M164" s="913" t="s">
        <v>2</v>
      </c>
      <c r="N164" s="921">
        <v>0</v>
      </c>
      <c r="O164" s="921">
        <v>0</v>
      </c>
      <c r="P164" s="921">
        <v>0</v>
      </c>
      <c r="Q164" s="921">
        <v>0</v>
      </c>
      <c r="R164" s="921">
        <v>0</v>
      </c>
      <c r="S164" s="921">
        <v>0</v>
      </c>
      <c r="T164" s="921">
        <v>0</v>
      </c>
      <c r="U164" s="921">
        <v>0</v>
      </c>
      <c r="V164" s="921">
        <v>0</v>
      </c>
      <c r="W164" s="921">
        <v>0</v>
      </c>
      <c r="X164" s="921">
        <v>0</v>
      </c>
      <c r="Y164" s="921">
        <v>0</v>
      </c>
      <c r="Z164" s="921">
        <v>0</v>
      </c>
      <c r="AA164" s="921">
        <v>0</v>
      </c>
      <c r="AB164" s="921">
        <v>0</v>
      </c>
      <c r="AC164" s="921">
        <v>0</v>
      </c>
      <c r="AD164" s="921">
        <v>0</v>
      </c>
      <c r="AE164" s="921">
        <v>0</v>
      </c>
      <c r="AF164" s="921">
        <v>0</v>
      </c>
      <c r="AG164" s="921">
        <v>0</v>
      </c>
      <c r="AH164" s="921">
        <v>0</v>
      </c>
      <c r="AI164" s="921">
        <v>0</v>
      </c>
      <c r="AJ164" s="921">
        <v>0</v>
      </c>
      <c r="AK164" s="921">
        <v>0</v>
      </c>
      <c r="AL164" s="921">
        <v>0</v>
      </c>
      <c r="AM164" s="921">
        <v>0</v>
      </c>
      <c r="AN164" s="921">
        <v>2</v>
      </c>
      <c r="AQ164" s="605">
        <f t="shared" si="45"/>
        <v>0.77083333333333337</v>
      </c>
      <c r="AR164" s="605">
        <f t="shared" si="46"/>
        <v>0.8125</v>
      </c>
      <c r="AS164" s="606">
        <f t="shared" si="47"/>
        <v>8.3333333333333259E-2</v>
      </c>
    </row>
    <row r="165" spans="1:100" s="347" customFormat="1" hidden="1" x14ac:dyDescent="0.25">
      <c r="A165" s="929">
        <v>1</v>
      </c>
      <c r="B165" s="912">
        <v>1</v>
      </c>
      <c r="C165" s="930">
        <v>44365</v>
      </c>
      <c r="D165" s="755" t="s">
        <v>83</v>
      </c>
      <c r="E165" s="938"/>
      <c r="F165" s="912" t="s">
        <v>84</v>
      </c>
      <c r="G165" s="912">
        <v>1</v>
      </c>
      <c r="H165" s="912">
        <v>1</v>
      </c>
      <c r="I165" s="912">
        <v>0</v>
      </c>
      <c r="J165" s="916">
        <v>100</v>
      </c>
      <c r="K165" s="929">
        <v>630</v>
      </c>
      <c r="L165" s="929">
        <v>840</v>
      </c>
      <c r="M165" s="912" t="s">
        <v>327</v>
      </c>
      <c r="N165" s="929">
        <v>0</v>
      </c>
      <c r="O165" s="929">
        <v>0</v>
      </c>
      <c r="P165" s="929">
        <v>0</v>
      </c>
      <c r="Q165" s="929">
        <v>0</v>
      </c>
      <c r="R165" s="929">
        <v>0</v>
      </c>
      <c r="S165" s="929">
        <v>0</v>
      </c>
      <c r="T165" s="929">
        <v>0</v>
      </c>
      <c r="U165" s="929">
        <v>0</v>
      </c>
      <c r="V165" s="929">
        <v>0</v>
      </c>
      <c r="W165" s="929">
        <v>0</v>
      </c>
      <c r="X165" s="929">
        <v>0</v>
      </c>
      <c r="Y165" s="929">
        <v>0</v>
      </c>
      <c r="Z165" s="929">
        <v>0</v>
      </c>
      <c r="AA165" s="929">
        <v>0</v>
      </c>
      <c r="AB165" s="929">
        <v>0</v>
      </c>
      <c r="AC165" s="929">
        <v>0</v>
      </c>
      <c r="AD165" s="929">
        <v>0</v>
      </c>
      <c r="AE165" s="929">
        <v>0</v>
      </c>
      <c r="AF165" s="929">
        <v>0</v>
      </c>
      <c r="AG165" s="929">
        <v>0</v>
      </c>
      <c r="AH165" s="929">
        <v>0</v>
      </c>
      <c r="AI165" s="929">
        <v>0</v>
      </c>
      <c r="AJ165" s="929">
        <v>0</v>
      </c>
      <c r="AK165" s="929">
        <v>0</v>
      </c>
      <c r="AL165" s="929">
        <v>0</v>
      </c>
      <c r="AM165" s="929">
        <v>0</v>
      </c>
      <c r="AN165" s="929">
        <v>1</v>
      </c>
      <c r="AO165" s="912"/>
      <c r="AP165" s="914" t="s">
        <v>316</v>
      </c>
      <c r="AQ165" s="603">
        <f t="shared" ref="AQ165:AQ170" si="48">TIME(INT(K165/100),K165-INT(K165/100)*100,0)</f>
        <v>0.27083333333333331</v>
      </c>
      <c r="AR165" s="603">
        <f t="shared" ref="AR165:AR170" si="49">TIME(INT(L165/100),L165-INT(L165/100)*100,0)</f>
        <v>0.3611111111111111</v>
      </c>
      <c r="AS165" s="604">
        <f t="shared" ref="AS165:AS169" si="50">(AR165-AQ165)*G165</f>
        <v>9.027777777777779E-2</v>
      </c>
      <c r="AT165" s="912"/>
    </row>
    <row r="166" spans="1:100" s="743" customFormat="1" ht="12.95" hidden="1" customHeight="1" x14ac:dyDescent="0.2">
      <c r="A166" s="929">
        <v>1</v>
      </c>
      <c r="B166" s="912">
        <v>2</v>
      </c>
      <c r="C166" s="930">
        <v>44365</v>
      </c>
      <c r="D166" s="755" t="s">
        <v>72</v>
      </c>
      <c r="E166" s="939"/>
      <c r="F166" s="757" t="s">
        <v>84</v>
      </c>
      <c r="G166" s="535">
        <v>4</v>
      </c>
      <c r="H166" s="535">
        <v>1</v>
      </c>
      <c r="I166" s="535">
        <v>0</v>
      </c>
      <c r="J166" s="916">
        <v>100</v>
      </c>
      <c r="K166" s="749">
        <v>600</v>
      </c>
      <c r="L166" s="749">
        <v>1005</v>
      </c>
      <c r="M166" s="759" t="s">
        <v>2</v>
      </c>
      <c r="N166" s="670">
        <v>0</v>
      </c>
      <c r="O166" s="670">
        <v>0</v>
      </c>
      <c r="P166" s="670">
        <v>0</v>
      </c>
      <c r="Q166" s="670">
        <v>0</v>
      </c>
      <c r="R166" s="670">
        <v>0</v>
      </c>
      <c r="S166" s="670">
        <v>0</v>
      </c>
      <c r="T166" s="670">
        <v>0</v>
      </c>
      <c r="U166" s="670">
        <v>0</v>
      </c>
      <c r="V166" s="670">
        <v>0</v>
      </c>
      <c r="W166" s="670">
        <v>0</v>
      </c>
      <c r="X166" s="670">
        <v>0</v>
      </c>
      <c r="Y166" s="670">
        <v>0</v>
      </c>
      <c r="Z166" s="670">
        <v>0</v>
      </c>
      <c r="AA166" s="670">
        <v>0</v>
      </c>
      <c r="AB166" s="670">
        <v>0</v>
      </c>
      <c r="AC166" s="670">
        <v>0</v>
      </c>
      <c r="AD166" s="670">
        <v>0</v>
      </c>
      <c r="AE166" s="670">
        <v>0</v>
      </c>
      <c r="AF166" s="670">
        <v>0</v>
      </c>
      <c r="AG166" s="670">
        <v>0</v>
      </c>
      <c r="AH166" s="670">
        <v>0</v>
      </c>
      <c r="AI166" s="670">
        <v>0</v>
      </c>
      <c r="AJ166" s="670">
        <v>0</v>
      </c>
      <c r="AK166" s="670">
        <v>0</v>
      </c>
      <c r="AL166" s="670">
        <v>0</v>
      </c>
      <c r="AM166" s="670">
        <v>0</v>
      </c>
      <c r="AN166" s="670">
        <v>2</v>
      </c>
      <c r="AO166" s="757"/>
      <c r="AP166" s="758"/>
      <c r="AQ166" s="603">
        <f t="shared" si="48"/>
        <v>0.25</v>
      </c>
      <c r="AR166" s="603">
        <f t="shared" si="49"/>
        <v>0.4201388888888889</v>
      </c>
      <c r="AS166" s="604">
        <f t="shared" si="50"/>
        <v>0.68055555555555558</v>
      </c>
      <c r="AT166" s="715"/>
      <c r="AU166" s="1041" t="s">
        <v>17</v>
      </c>
      <c r="AV166" s="1073" t="s">
        <v>195</v>
      </c>
      <c r="AW166" s="1033" t="s">
        <v>196</v>
      </c>
      <c r="AX166" s="1075" t="s">
        <v>197</v>
      </c>
      <c r="AY166" s="1037" t="s">
        <v>198</v>
      </c>
      <c r="AZ166" s="746"/>
      <c r="BF166" s="775"/>
      <c r="BG166" s="775"/>
      <c r="BH166" s="775"/>
      <c r="BI166" s="775"/>
      <c r="BJ166" s="775"/>
      <c r="BK166" s="775"/>
      <c r="BL166" s="775"/>
      <c r="BM166" s="775"/>
      <c r="BN166" s="775"/>
      <c r="BO166" s="775"/>
      <c r="BP166" s="775"/>
      <c r="BQ166" s="775"/>
      <c r="BR166" s="775"/>
      <c r="BS166" s="775"/>
      <c r="BT166" s="775"/>
      <c r="BU166" s="775"/>
      <c r="BV166" s="775"/>
      <c r="BW166" s="775"/>
      <c r="BX166" s="775"/>
      <c r="BY166" s="775"/>
      <c r="BZ166" s="775"/>
      <c r="CA166" s="775"/>
      <c r="CB166" s="775"/>
      <c r="CC166" s="775"/>
      <c r="CD166" s="775"/>
      <c r="CE166" s="775"/>
      <c r="CF166" s="775"/>
      <c r="CG166" s="775"/>
      <c r="CH166" s="775"/>
      <c r="CI166" s="775"/>
      <c r="CJ166" s="775"/>
      <c r="CK166" s="775"/>
      <c r="CL166" s="775"/>
      <c r="CM166" s="775"/>
      <c r="CN166" s="775"/>
      <c r="CO166" s="775"/>
      <c r="CP166" s="775"/>
      <c r="CQ166" s="775"/>
      <c r="CR166" s="775"/>
      <c r="CS166" s="775"/>
    </row>
    <row r="167" spans="1:100" s="533" customFormat="1" ht="12.95" customHeight="1" x14ac:dyDescent="0.2">
      <c r="A167" s="929">
        <v>1</v>
      </c>
      <c r="B167" s="912">
        <v>3</v>
      </c>
      <c r="C167" s="930">
        <v>44365</v>
      </c>
      <c r="D167" s="755" t="s">
        <v>77</v>
      </c>
      <c r="E167" s="939" t="s">
        <v>81</v>
      </c>
      <c r="F167" s="757" t="s">
        <v>79</v>
      </c>
      <c r="G167" s="757">
        <v>1</v>
      </c>
      <c r="H167" s="757">
        <v>1</v>
      </c>
      <c r="I167" s="931">
        <v>1</v>
      </c>
      <c r="J167" s="916">
        <v>100</v>
      </c>
      <c r="K167" s="931">
        <v>400</v>
      </c>
      <c r="L167" s="749">
        <v>1045</v>
      </c>
      <c r="M167" s="759" t="s">
        <v>2</v>
      </c>
      <c r="N167" s="931">
        <v>0</v>
      </c>
      <c r="O167" s="931">
        <v>0</v>
      </c>
      <c r="P167" s="931">
        <v>0</v>
      </c>
      <c r="Q167" s="931">
        <v>0</v>
      </c>
      <c r="R167" s="931">
        <v>0</v>
      </c>
      <c r="S167" s="931">
        <v>0</v>
      </c>
      <c r="T167" s="931">
        <v>0</v>
      </c>
      <c r="U167" s="931">
        <v>0</v>
      </c>
      <c r="V167" s="931">
        <v>0</v>
      </c>
      <c r="W167" s="931">
        <v>0</v>
      </c>
      <c r="X167" s="931">
        <v>0</v>
      </c>
      <c r="Y167" s="931">
        <v>0</v>
      </c>
      <c r="Z167" s="931">
        <v>0</v>
      </c>
      <c r="AA167" s="931">
        <v>0</v>
      </c>
      <c r="AB167" s="931">
        <v>0</v>
      </c>
      <c r="AC167" s="931">
        <v>0</v>
      </c>
      <c r="AD167" s="931">
        <v>0</v>
      </c>
      <c r="AE167" s="931">
        <v>0</v>
      </c>
      <c r="AF167" s="931">
        <v>0</v>
      </c>
      <c r="AG167" s="931">
        <v>0</v>
      </c>
      <c r="AH167" s="931">
        <v>0</v>
      </c>
      <c r="AI167" s="931">
        <v>0</v>
      </c>
      <c r="AJ167" s="931">
        <v>0</v>
      </c>
      <c r="AK167" s="931">
        <v>0</v>
      </c>
      <c r="AL167" s="931">
        <v>0</v>
      </c>
      <c r="AM167" s="931">
        <v>0</v>
      </c>
      <c r="AN167" s="931">
        <v>2</v>
      </c>
      <c r="AO167" s="757"/>
      <c r="AP167" s="758"/>
      <c r="AQ167" s="603">
        <f t="shared" si="48"/>
        <v>0.16666666666666666</v>
      </c>
      <c r="AR167" s="603">
        <f t="shared" si="49"/>
        <v>0.44791666666666669</v>
      </c>
      <c r="AS167" s="604">
        <f t="shared" si="50"/>
        <v>0.28125</v>
      </c>
      <c r="AT167" s="535"/>
      <c r="AU167" s="1048"/>
      <c r="AV167" s="1074"/>
      <c r="AW167" s="1034"/>
      <c r="AX167" s="1076"/>
      <c r="AY167" s="1038"/>
      <c r="AZ167" s="888"/>
      <c r="BF167" s="932"/>
      <c r="BG167" s="1052"/>
      <c r="BH167" s="1052"/>
      <c r="BI167" s="1052"/>
      <c r="BJ167" s="1052"/>
      <c r="BK167" s="1052"/>
      <c r="BL167" s="1052"/>
      <c r="BM167" s="1052"/>
      <c r="BN167" s="1052"/>
      <c r="BO167" s="1052"/>
      <c r="BP167" s="1052"/>
      <c r="BQ167" s="1052"/>
      <c r="BR167" s="1052"/>
      <c r="BS167" s="932"/>
      <c r="BT167" s="932"/>
      <c r="BU167" s="932"/>
      <c r="BV167" s="932"/>
      <c r="BW167" s="932"/>
      <c r="BX167" s="932"/>
      <c r="BY167" s="932"/>
      <c r="BZ167" s="932"/>
      <c r="CA167" s="932"/>
      <c r="CB167" s="932"/>
      <c r="CC167" s="932"/>
      <c r="CD167" s="932"/>
      <c r="CE167" s="933"/>
      <c r="CF167" s="933"/>
      <c r="CG167" s="933"/>
      <c r="CH167" s="933"/>
      <c r="CI167" s="933"/>
      <c r="CJ167" s="933"/>
      <c r="CK167" s="933"/>
      <c r="CL167" s="933"/>
      <c r="CM167" s="933"/>
      <c r="CN167" s="932"/>
      <c r="CO167" s="932"/>
      <c r="CP167" s="932"/>
      <c r="CQ167" s="932"/>
      <c r="CR167" s="932"/>
      <c r="CS167" s="932"/>
      <c r="CT167" s="535"/>
      <c r="CU167" s="535"/>
      <c r="CV167" s="535"/>
    </row>
    <row r="168" spans="1:100" s="533" customFormat="1" ht="12.95" customHeight="1" x14ac:dyDescent="0.2">
      <c r="A168" s="929">
        <v>1</v>
      </c>
      <c r="B168" s="912">
        <v>4</v>
      </c>
      <c r="C168" s="930">
        <v>44365</v>
      </c>
      <c r="D168" s="755" t="s">
        <v>73</v>
      </c>
      <c r="E168" s="939" t="s">
        <v>78</v>
      </c>
      <c r="F168" s="757" t="s">
        <v>79</v>
      </c>
      <c r="G168" s="757">
        <v>2</v>
      </c>
      <c r="H168" s="757">
        <v>1</v>
      </c>
      <c r="I168" s="931">
        <v>1</v>
      </c>
      <c r="J168" s="916">
        <v>100</v>
      </c>
      <c r="K168" s="931">
        <v>700</v>
      </c>
      <c r="L168" s="749">
        <v>1200</v>
      </c>
      <c r="M168" s="759" t="s">
        <v>2</v>
      </c>
      <c r="N168" s="931">
        <v>0</v>
      </c>
      <c r="O168" s="931">
        <v>0</v>
      </c>
      <c r="P168" s="931">
        <v>0</v>
      </c>
      <c r="Q168" s="931">
        <v>0</v>
      </c>
      <c r="R168" s="931">
        <v>0</v>
      </c>
      <c r="S168" s="931">
        <v>0</v>
      </c>
      <c r="T168" s="931">
        <v>0</v>
      </c>
      <c r="U168" s="931">
        <v>0</v>
      </c>
      <c r="V168" s="931">
        <v>0</v>
      </c>
      <c r="W168" s="931">
        <v>0</v>
      </c>
      <c r="X168" s="931">
        <v>0</v>
      </c>
      <c r="Y168" s="931">
        <v>0</v>
      </c>
      <c r="Z168" s="931">
        <v>0</v>
      </c>
      <c r="AA168" s="931">
        <v>0</v>
      </c>
      <c r="AB168" s="931">
        <v>0</v>
      </c>
      <c r="AC168" s="931">
        <v>0</v>
      </c>
      <c r="AD168" s="931">
        <v>0</v>
      </c>
      <c r="AE168" s="931">
        <v>1</v>
      </c>
      <c r="AF168" s="931">
        <v>0</v>
      </c>
      <c r="AG168" s="931">
        <v>0</v>
      </c>
      <c r="AH168" s="931">
        <v>0</v>
      </c>
      <c r="AI168" s="931">
        <v>0</v>
      </c>
      <c r="AJ168" s="931">
        <v>0</v>
      </c>
      <c r="AK168" s="931">
        <v>0</v>
      </c>
      <c r="AL168" s="931">
        <v>0</v>
      </c>
      <c r="AM168" s="931">
        <v>0</v>
      </c>
      <c r="AN168" s="931">
        <v>2</v>
      </c>
      <c r="AO168" s="757"/>
      <c r="AP168" s="758" t="s">
        <v>317</v>
      </c>
      <c r="AQ168" s="603">
        <f t="shared" si="48"/>
        <v>0.29166666666666669</v>
      </c>
      <c r="AR168" s="603">
        <f t="shared" si="49"/>
        <v>0.5</v>
      </c>
      <c r="AS168" s="604">
        <f t="shared" si="50"/>
        <v>0.41666666666666663</v>
      </c>
      <c r="AT168" s="535"/>
      <c r="AU168" s="537" t="s">
        <v>50</v>
      </c>
      <c r="AV168" s="729">
        <f>SUM(G167:G172,G175,G177,G180,G183:G184)</f>
        <v>26</v>
      </c>
      <c r="AW168" s="538">
        <f>SUM(AS167:AS172,AS175,AS177,AS180,AS183:AS184)</f>
        <v>8.6194444444444436</v>
      </c>
      <c r="AX168" s="729">
        <f>SUM(H167:H172,H175,H177,H180,H183:H184)</f>
        <v>21</v>
      </c>
      <c r="AY168" s="730">
        <f>SUM(I167:I172,I175,I177,I180,I183:I184)</f>
        <v>11</v>
      </c>
      <c r="AZ168" s="888"/>
      <c r="BF168" s="932"/>
      <c r="BG168" s="932"/>
      <c r="BH168" s="932"/>
      <c r="BI168" s="932"/>
      <c r="BJ168" s="932"/>
      <c r="BK168" s="932"/>
      <c r="BL168" s="932"/>
      <c r="BM168" s="932"/>
      <c r="BN168" s="932"/>
      <c r="BO168" s="932"/>
      <c r="BP168" s="932"/>
      <c r="BQ168" s="932"/>
      <c r="BR168" s="932"/>
      <c r="BS168" s="932"/>
      <c r="BT168" s="932"/>
      <c r="BU168" s="932"/>
      <c r="BV168" s="932"/>
      <c r="BW168" s="932"/>
      <c r="BX168" s="932"/>
      <c r="BY168" s="932"/>
      <c r="BZ168" s="932"/>
      <c r="CA168" s="932"/>
      <c r="CB168" s="932"/>
      <c r="CC168" s="932"/>
      <c r="CD168" s="932"/>
      <c r="CE168" s="933"/>
      <c r="CF168" s="933"/>
      <c r="CG168" s="933"/>
      <c r="CH168" s="933"/>
      <c r="CI168" s="933"/>
      <c r="CJ168" s="933"/>
      <c r="CK168" s="933"/>
      <c r="CL168" s="933"/>
      <c r="CM168" s="933"/>
      <c r="CN168" s="932"/>
      <c r="CO168" s="932"/>
      <c r="CP168" s="932"/>
      <c r="CQ168" s="932"/>
      <c r="CR168" s="932"/>
      <c r="CS168" s="932"/>
      <c r="CT168" s="535"/>
      <c r="CU168" s="535"/>
      <c r="CV168" s="535"/>
    </row>
    <row r="169" spans="1:100" s="533" customFormat="1" ht="12.95" customHeight="1" x14ac:dyDescent="0.2">
      <c r="A169" s="929">
        <v>1</v>
      </c>
      <c r="B169" s="912">
        <v>5</v>
      </c>
      <c r="C169" s="930">
        <v>44365</v>
      </c>
      <c r="D169" s="755" t="s">
        <v>77</v>
      </c>
      <c r="E169" s="939" t="s">
        <v>81</v>
      </c>
      <c r="F169" s="757" t="s">
        <v>79</v>
      </c>
      <c r="G169" s="757">
        <v>3</v>
      </c>
      <c r="H169" s="757">
        <v>2</v>
      </c>
      <c r="I169" s="931">
        <v>1</v>
      </c>
      <c r="J169" s="916">
        <v>100</v>
      </c>
      <c r="K169" s="931">
        <v>700</v>
      </c>
      <c r="L169" s="749">
        <v>1300</v>
      </c>
      <c r="M169" s="759" t="s">
        <v>2</v>
      </c>
      <c r="N169" s="931">
        <v>0</v>
      </c>
      <c r="O169" s="931">
        <v>0</v>
      </c>
      <c r="P169" s="931">
        <v>0</v>
      </c>
      <c r="Q169" s="931">
        <v>0</v>
      </c>
      <c r="R169" s="931">
        <v>0</v>
      </c>
      <c r="S169" s="931">
        <v>0</v>
      </c>
      <c r="T169" s="931">
        <v>0</v>
      </c>
      <c r="U169" s="931">
        <v>0</v>
      </c>
      <c r="V169" s="931">
        <v>0</v>
      </c>
      <c r="W169" s="931">
        <v>0</v>
      </c>
      <c r="X169" s="931">
        <v>0</v>
      </c>
      <c r="Y169" s="931">
        <v>0</v>
      </c>
      <c r="Z169" s="931">
        <v>0</v>
      </c>
      <c r="AA169" s="931">
        <v>0</v>
      </c>
      <c r="AB169" s="931">
        <v>0</v>
      </c>
      <c r="AC169" s="931">
        <v>0</v>
      </c>
      <c r="AD169" s="931">
        <v>0</v>
      </c>
      <c r="AE169" s="931">
        <v>0</v>
      </c>
      <c r="AF169" s="931">
        <v>0</v>
      </c>
      <c r="AG169" s="931">
        <v>0</v>
      </c>
      <c r="AH169" s="931">
        <v>0</v>
      </c>
      <c r="AI169" s="931">
        <v>0</v>
      </c>
      <c r="AJ169" s="931">
        <v>0</v>
      </c>
      <c r="AK169" s="931">
        <v>0</v>
      </c>
      <c r="AL169" s="931">
        <v>0</v>
      </c>
      <c r="AM169" s="931">
        <v>0</v>
      </c>
      <c r="AN169" s="931">
        <v>1</v>
      </c>
      <c r="AO169" s="757"/>
      <c r="AP169" s="758"/>
      <c r="AQ169" s="603">
        <f t="shared" si="48"/>
        <v>0.29166666666666669</v>
      </c>
      <c r="AR169" s="603">
        <f t="shared" si="49"/>
        <v>0.54166666666666663</v>
      </c>
      <c r="AS169" s="604">
        <f t="shared" si="50"/>
        <v>0.74999999999999978</v>
      </c>
      <c r="AT169" s="535"/>
      <c r="AU169" s="539" t="s">
        <v>49</v>
      </c>
      <c r="AV169" s="731">
        <f>SUM(G165:G166,G173:G174,G176,G178,G181:G182)</f>
        <v>14</v>
      </c>
      <c r="AW169" s="540">
        <f>SUM(AS165:AS166,AS173:AS174,AS176,AS178,AS181:AS182)</f>
        <v>2.0972222222222219</v>
      </c>
      <c r="AX169" s="731">
        <f>SUM(H165:H166,H173:H174,H176,H178,H181:H182)</f>
        <v>9</v>
      </c>
      <c r="AY169" s="760">
        <f>SUM(I165:I166,I173:I174,I176,I178,I181:I182)</f>
        <v>0</v>
      </c>
      <c r="AZ169" s="888"/>
      <c r="BF169" s="932"/>
      <c r="BG169" s="932"/>
      <c r="BH169" s="932"/>
      <c r="BI169" s="932"/>
      <c r="BJ169" s="932"/>
      <c r="BK169" s="932"/>
      <c r="BL169" s="932"/>
      <c r="BM169" s="932"/>
      <c r="BN169" s="932"/>
      <c r="BO169" s="932"/>
      <c r="BP169" s="932"/>
      <c r="BQ169" s="932"/>
      <c r="BR169" s="932"/>
      <c r="BS169" s="932"/>
      <c r="BT169" s="932"/>
      <c r="BU169" s="932"/>
      <c r="BV169" s="932"/>
      <c r="BW169" s="932"/>
      <c r="BX169" s="932"/>
      <c r="BY169" s="932"/>
      <c r="BZ169" s="932"/>
      <c r="CA169" s="932"/>
      <c r="CB169" s="932"/>
      <c r="CC169" s="932"/>
      <c r="CD169" s="932"/>
      <c r="CE169" s="933"/>
      <c r="CF169" s="933"/>
      <c r="CG169" s="933"/>
      <c r="CH169" s="933"/>
      <c r="CI169" s="933"/>
      <c r="CJ169" s="933"/>
      <c r="CK169" s="933"/>
      <c r="CL169" s="933"/>
      <c r="CM169" s="933"/>
      <c r="CN169" s="932"/>
      <c r="CO169" s="932"/>
      <c r="CP169" s="932"/>
      <c r="CQ169" s="932"/>
      <c r="CR169" s="932"/>
      <c r="CS169" s="932"/>
      <c r="CT169" s="535"/>
      <c r="CU169" s="535"/>
      <c r="CV169" s="535"/>
    </row>
    <row r="170" spans="1:100" s="533" customFormat="1" ht="12.95" customHeight="1" x14ac:dyDescent="0.2">
      <c r="A170" s="929">
        <v>1</v>
      </c>
      <c r="B170" s="912">
        <v>6</v>
      </c>
      <c r="C170" s="930">
        <v>44365</v>
      </c>
      <c r="D170" s="755" t="s">
        <v>77</v>
      </c>
      <c r="E170" s="939" t="s">
        <v>81</v>
      </c>
      <c r="F170" s="757" t="s">
        <v>79</v>
      </c>
      <c r="G170" s="757">
        <v>4</v>
      </c>
      <c r="H170" s="757">
        <v>3</v>
      </c>
      <c r="I170" s="931">
        <v>1</v>
      </c>
      <c r="J170" s="916">
        <v>100</v>
      </c>
      <c r="K170" s="931">
        <v>530</v>
      </c>
      <c r="L170" s="749">
        <v>1318</v>
      </c>
      <c r="M170" s="759" t="s">
        <v>2</v>
      </c>
      <c r="N170" s="931">
        <v>0</v>
      </c>
      <c r="O170" s="931">
        <v>0</v>
      </c>
      <c r="P170" s="931">
        <v>0</v>
      </c>
      <c r="Q170" s="931">
        <v>0</v>
      </c>
      <c r="R170" s="931">
        <v>0</v>
      </c>
      <c r="S170" s="931">
        <v>0</v>
      </c>
      <c r="T170" s="931">
        <v>0</v>
      </c>
      <c r="U170" s="931">
        <v>0</v>
      </c>
      <c r="V170" s="931">
        <v>2</v>
      </c>
      <c r="W170" s="931">
        <v>0</v>
      </c>
      <c r="X170" s="931">
        <v>1</v>
      </c>
      <c r="Y170" s="931">
        <v>0</v>
      </c>
      <c r="Z170" s="931">
        <v>0</v>
      </c>
      <c r="AA170" s="931">
        <v>2</v>
      </c>
      <c r="AB170" s="931">
        <v>0</v>
      </c>
      <c r="AC170" s="931">
        <v>0</v>
      </c>
      <c r="AD170" s="931">
        <v>0</v>
      </c>
      <c r="AE170" s="931">
        <v>0</v>
      </c>
      <c r="AF170" s="931">
        <v>0</v>
      </c>
      <c r="AG170" s="931">
        <v>0</v>
      </c>
      <c r="AH170" s="931">
        <v>0</v>
      </c>
      <c r="AI170" s="931">
        <v>0</v>
      </c>
      <c r="AJ170" s="931">
        <v>0</v>
      </c>
      <c r="AK170" s="931">
        <v>0</v>
      </c>
      <c r="AL170" s="931">
        <v>0</v>
      </c>
      <c r="AM170" s="931">
        <v>0</v>
      </c>
      <c r="AN170" s="931">
        <v>2</v>
      </c>
      <c r="AO170" s="757">
        <v>1</v>
      </c>
      <c r="AP170" s="758" t="s">
        <v>318</v>
      </c>
      <c r="AQ170" s="603">
        <f t="shared" si="48"/>
        <v>0.22916666666666666</v>
      </c>
      <c r="AR170" s="603">
        <f t="shared" si="49"/>
        <v>0.5541666666666667</v>
      </c>
      <c r="AS170" s="604">
        <f>(AR170-AQ170)*G170</f>
        <v>1.3000000000000003</v>
      </c>
      <c r="AT170" s="535"/>
      <c r="AU170" s="541" t="s">
        <v>199</v>
      </c>
      <c r="AV170" s="940">
        <f>SUM(AV168:AV169)</f>
        <v>40</v>
      </c>
      <c r="AW170" s="543">
        <f>SUM(AW168:AW169)</f>
        <v>10.716666666666665</v>
      </c>
      <c r="AX170" s="544">
        <f>SUM(AX168:AX169)</f>
        <v>30</v>
      </c>
      <c r="AY170" s="545">
        <f>SUM(AY168:AY169)</f>
        <v>11</v>
      </c>
      <c r="AZ170" s="888"/>
      <c r="BF170" s="932"/>
      <c r="BG170" s="932"/>
      <c r="BH170" s="932"/>
      <c r="BI170" s="932"/>
      <c r="BJ170" s="932"/>
      <c r="BK170" s="932"/>
      <c r="BL170" s="932"/>
      <c r="BM170" s="932"/>
      <c r="BN170" s="932"/>
      <c r="BO170" s="932"/>
      <c r="BP170" s="932"/>
      <c r="BQ170" s="932"/>
      <c r="BR170" s="932"/>
      <c r="BS170" s="932"/>
      <c r="BT170" s="932"/>
      <c r="BU170" s="932"/>
      <c r="BV170" s="932"/>
      <c r="BW170" s="932"/>
      <c r="BX170" s="932"/>
      <c r="BY170" s="932"/>
      <c r="BZ170" s="932"/>
      <c r="CA170" s="932"/>
      <c r="CB170" s="932"/>
      <c r="CC170" s="932"/>
      <c r="CD170" s="932"/>
      <c r="CE170" s="933"/>
      <c r="CF170" s="933"/>
      <c r="CG170" s="933"/>
      <c r="CH170" s="933"/>
      <c r="CI170" s="933"/>
      <c r="CJ170" s="933"/>
      <c r="CK170" s="933"/>
      <c r="CL170" s="933"/>
      <c r="CM170" s="933"/>
      <c r="CN170" s="932"/>
      <c r="CO170" s="932"/>
      <c r="CP170" s="932"/>
      <c r="CQ170" s="932"/>
      <c r="CR170" s="932"/>
      <c r="CS170" s="932"/>
      <c r="CT170" s="535"/>
      <c r="CU170" s="535"/>
      <c r="CV170" s="535"/>
    </row>
    <row r="171" spans="1:100" s="533" customFormat="1" ht="12.95" customHeight="1" x14ac:dyDescent="0.2">
      <c r="A171" s="929">
        <v>1</v>
      </c>
      <c r="B171" s="912">
        <v>7</v>
      </c>
      <c r="C171" s="930">
        <v>44365</v>
      </c>
      <c r="D171" s="755" t="s">
        <v>77</v>
      </c>
      <c r="E171" s="939" t="s">
        <v>78</v>
      </c>
      <c r="F171" s="757" t="s">
        <v>79</v>
      </c>
      <c r="G171" s="757">
        <v>1</v>
      </c>
      <c r="H171" s="757">
        <v>1</v>
      </c>
      <c r="I171" s="931">
        <v>1</v>
      </c>
      <c r="J171" s="916">
        <v>100</v>
      </c>
      <c r="K171" s="931">
        <v>600</v>
      </c>
      <c r="L171" s="749">
        <v>1300</v>
      </c>
      <c r="M171" s="759" t="s">
        <v>2</v>
      </c>
      <c r="N171" s="931">
        <v>0</v>
      </c>
      <c r="O171" s="931">
        <v>0</v>
      </c>
      <c r="P171" s="931">
        <v>0</v>
      </c>
      <c r="Q171" s="931">
        <v>0</v>
      </c>
      <c r="R171" s="931">
        <v>0</v>
      </c>
      <c r="S171" s="931">
        <v>0</v>
      </c>
      <c r="T171" s="931">
        <v>0</v>
      </c>
      <c r="U171" s="931">
        <v>0</v>
      </c>
      <c r="V171" s="931">
        <v>1</v>
      </c>
      <c r="W171" s="931">
        <v>0</v>
      </c>
      <c r="X171" s="931">
        <v>0</v>
      </c>
      <c r="Y171" s="931">
        <v>0</v>
      </c>
      <c r="Z171" s="931">
        <v>0</v>
      </c>
      <c r="AA171" s="931">
        <v>0</v>
      </c>
      <c r="AB171" s="931">
        <v>0</v>
      </c>
      <c r="AC171" s="931">
        <v>1</v>
      </c>
      <c r="AD171" s="931">
        <v>0</v>
      </c>
      <c r="AE171" s="931">
        <v>0</v>
      </c>
      <c r="AF171" s="931">
        <v>0</v>
      </c>
      <c r="AG171" s="931">
        <v>0</v>
      </c>
      <c r="AH171" s="931">
        <v>0</v>
      </c>
      <c r="AI171" s="931">
        <v>0</v>
      </c>
      <c r="AJ171" s="931">
        <v>0</v>
      </c>
      <c r="AK171" s="931">
        <v>0</v>
      </c>
      <c r="AL171" s="931">
        <v>0</v>
      </c>
      <c r="AM171" s="931">
        <v>0</v>
      </c>
      <c r="AN171" s="931">
        <v>2</v>
      </c>
      <c r="AO171" s="757">
        <v>1</v>
      </c>
      <c r="AP171" s="758"/>
      <c r="AQ171" s="603">
        <f t="shared" ref="AQ171:AQ177" si="51">TIME(INT(K171/100),K171-INT(K171/100)*100,0)</f>
        <v>0.25</v>
      </c>
      <c r="AR171" s="603">
        <f t="shared" ref="AR171:AR177" si="52">TIME(INT(L171/100),L171-INT(L171/100)*100,0)</f>
        <v>0.54166666666666663</v>
      </c>
      <c r="AS171" s="604">
        <f t="shared" ref="AS171:AS177" si="53">(AR171-AQ171)*G171</f>
        <v>0.29166666666666663</v>
      </c>
      <c r="AT171" s="535"/>
      <c r="AU171" s="761"/>
      <c r="AV171" s="537" t="s">
        <v>50</v>
      </c>
      <c r="AW171" s="698">
        <f>AW168*24</f>
        <v>206.86666666666665</v>
      </c>
      <c r="AX171" s="761"/>
      <c r="AY171" s="747"/>
      <c r="AZ171" s="888"/>
      <c r="BF171" s="932"/>
      <c r="BG171" s="932"/>
      <c r="BH171" s="932"/>
      <c r="BI171" s="932"/>
      <c r="BJ171" s="932"/>
      <c r="BK171" s="932"/>
      <c r="BL171" s="932"/>
      <c r="BM171" s="932"/>
      <c r="BN171" s="932"/>
      <c r="BO171" s="932"/>
      <c r="BP171" s="932"/>
      <c r="BQ171" s="932"/>
      <c r="BR171" s="932"/>
      <c r="BS171" s="932"/>
      <c r="BT171" s="932"/>
      <c r="BU171" s="932"/>
      <c r="BV171" s="932"/>
      <c r="BW171" s="932"/>
      <c r="BX171" s="932"/>
      <c r="BY171" s="932"/>
      <c r="BZ171" s="932"/>
      <c r="CA171" s="932"/>
      <c r="CB171" s="932"/>
      <c r="CC171" s="932"/>
      <c r="CD171" s="932"/>
      <c r="CE171" s="933"/>
      <c r="CF171" s="933"/>
      <c r="CG171" s="933"/>
      <c r="CH171" s="933"/>
      <c r="CI171" s="933"/>
      <c r="CJ171" s="933"/>
      <c r="CK171" s="933"/>
      <c r="CL171" s="933"/>
      <c r="CM171" s="933"/>
      <c r="CN171" s="932"/>
      <c r="CO171" s="932"/>
      <c r="CP171" s="932"/>
      <c r="CQ171" s="932"/>
      <c r="CR171" s="932"/>
      <c r="CS171" s="932"/>
      <c r="CT171" s="535"/>
      <c r="CU171" s="535"/>
      <c r="CV171" s="535"/>
    </row>
    <row r="172" spans="1:100" s="533" customFormat="1" ht="12.95" customHeight="1" x14ac:dyDescent="0.2">
      <c r="A172" s="929">
        <v>1</v>
      </c>
      <c r="B172" s="912">
        <v>8</v>
      </c>
      <c r="C172" s="930">
        <v>44365</v>
      </c>
      <c r="D172" s="755" t="s">
        <v>77</v>
      </c>
      <c r="E172" s="939" t="s">
        <v>81</v>
      </c>
      <c r="F172" s="757" t="s">
        <v>79</v>
      </c>
      <c r="G172" s="757">
        <v>3</v>
      </c>
      <c r="H172" s="757">
        <v>2</v>
      </c>
      <c r="I172" s="931">
        <v>1</v>
      </c>
      <c r="J172" s="916">
        <v>100</v>
      </c>
      <c r="K172" s="931">
        <v>600</v>
      </c>
      <c r="L172" s="749">
        <v>1330</v>
      </c>
      <c r="M172" s="759" t="s">
        <v>2</v>
      </c>
      <c r="N172" s="931">
        <v>0</v>
      </c>
      <c r="O172" s="931">
        <v>0</v>
      </c>
      <c r="P172" s="931">
        <v>0</v>
      </c>
      <c r="Q172" s="931">
        <v>0</v>
      </c>
      <c r="R172" s="931">
        <v>0</v>
      </c>
      <c r="S172" s="931">
        <v>0</v>
      </c>
      <c r="T172" s="931">
        <v>0</v>
      </c>
      <c r="U172" s="931">
        <v>0</v>
      </c>
      <c r="V172" s="931">
        <v>0</v>
      </c>
      <c r="W172" s="931">
        <v>0</v>
      </c>
      <c r="X172" s="931">
        <v>0</v>
      </c>
      <c r="Y172" s="931">
        <v>0</v>
      </c>
      <c r="Z172" s="931">
        <v>0</v>
      </c>
      <c r="AA172" s="931">
        <v>1</v>
      </c>
      <c r="AB172" s="931">
        <v>0</v>
      </c>
      <c r="AC172" s="931">
        <v>0</v>
      </c>
      <c r="AD172" s="931">
        <v>0</v>
      </c>
      <c r="AE172" s="931">
        <v>0</v>
      </c>
      <c r="AF172" s="931">
        <v>0</v>
      </c>
      <c r="AG172" s="931">
        <v>0</v>
      </c>
      <c r="AH172" s="931">
        <v>0</v>
      </c>
      <c r="AI172" s="931">
        <v>0</v>
      </c>
      <c r="AJ172" s="931">
        <v>0</v>
      </c>
      <c r="AK172" s="931">
        <v>0</v>
      </c>
      <c r="AL172" s="931">
        <v>0</v>
      </c>
      <c r="AM172" s="931">
        <v>0</v>
      </c>
      <c r="AN172" s="931">
        <v>2</v>
      </c>
      <c r="AO172" s="757"/>
      <c r="AP172" s="758"/>
      <c r="AQ172" s="603">
        <f t="shared" si="51"/>
        <v>0.25</v>
      </c>
      <c r="AR172" s="603">
        <f t="shared" si="52"/>
        <v>0.5625</v>
      </c>
      <c r="AS172" s="604">
        <f t="shared" si="53"/>
        <v>0.9375</v>
      </c>
      <c r="AT172" s="535"/>
      <c r="AU172" s="761"/>
      <c r="AV172" s="539" t="s">
        <v>49</v>
      </c>
      <c r="AW172" s="699">
        <f>AW169*24</f>
        <v>50.333333333333329</v>
      </c>
      <c r="AX172" s="761"/>
      <c r="AY172" s="747"/>
      <c r="AZ172" s="888"/>
      <c r="BF172" s="932"/>
      <c r="BG172" s="932"/>
      <c r="BH172" s="932"/>
      <c r="BI172" s="932"/>
      <c r="BJ172" s="932"/>
      <c r="BK172" s="932"/>
      <c r="BL172" s="932"/>
      <c r="BM172" s="932"/>
      <c r="BN172" s="932"/>
      <c r="BO172" s="932"/>
      <c r="BP172" s="932"/>
      <c r="BQ172" s="932"/>
      <c r="BR172" s="932"/>
      <c r="BS172" s="932"/>
      <c r="BT172" s="932"/>
      <c r="BU172" s="932"/>
      <c r="BV172" s="932"/>
      <c r="BW172" s="932"/>
      <c r="BX172" s="932"/>
      <c r="BY172" s="932"/>
      <c r="BZ172" s="932"/>
      <c r="CA172" s="932"/>
      <c r="CB172" s="932"/>
      <c r="CC172" s="932"/>
      <c r="CD172" s="932"/>
      <c r="CE172" s="933"/>
      <c r="CF172" s="933"/>
      <c r="CG172" s="933"/>
      <c r="CH172" s="933"/>
      <c r="CI172" s="933"/>
      <c r="CJ172" s="933"/>
      <c r="CK172" s="933"/>
      <c r="CL172" s="933"/>
      <c r="CM172" s="933"/>
      <c r="CN172" s="932"/>
      <c r="CO172" s="932"/>
      <c r="CP172" s="932"/>
      <c r="CQ172" s="932"/>
      <c r="CR172" s="932"/>
      <c r="CS172" s="932"/>
      <c r="CT172" s="535"/>
      <c r="CU172" s="535"/>
      <c r="CV172" s="535"/>
    </row>
    <row r="173" spans="1:100" s="533" customFormat="1" ht="12.95" hidden="1" customHeight="1" x14ac:dyDescent="0.2">
      <c r="A173" s="929">
        <v>1</v>
      </c>
      <c r="B173" s="912">
        <v>1</v>
      </c>
      <c r="C173" s="930">
        <v>44365</v>
      </c>
      <c r="D173" s="755" t="s">
        <v>83</v>
      </c>
      <c r="E173" s="939"/>
      <c r="F173" s="757" t="s">
        <v>84</v>
      </c>
      <c r="G173" s="757">
        <v>1</v>
      </c>
      <c r="H173" s="757">
        <v>1</v>
      </c>
      <c r="I173" s="931">
        <v>0</v>
      </c>
      <c r="J173" s="916">
        <v>100</v>
      </c>
      <c r="K173" s="931">
        <v>900</v>
      </c>
      <c r="L173" s="749">
        <v>1450</v>
      </c>
      <c r="M173" s="759" t="s">
        <v>2</v>
      </c>
      <c r="N173" s="931">
        <v>0</v>
      </c>
      <c r="O173" s="931">
        <v>0</v>
      </c>
      <c r="P173" s="931">
        <v>0</v>
      </c>
      <c r="Q173" s="931">
        <v>0</v>
      </c>
      <c r="R173" s="931">
        <v>0</v>
      </c>
      <c r="S173" s="931">
        <v>0</v>
      </c>
      <c r="T173" s="931">
        <v>0</v>
      </c>
      <c r="U173" s="931">
        <v>0</v>
      </c>
      <c r="V173" s="931">
        <v>0</v>
      </c>
      <c r="W173" s="931">
        <v>0</v>
      </c>
      <c r="X173" s="931">
        <v>0</v>
      </c>
      <c r="Y173" s="931">
        <v>0</v>
      </c>
      <c r="Z173" s="931">
        <v>0</v>
      </c>
      <c r="AA173" s="931">
        <v>0</v>
      </c>
      <c r="AB173" s="931">
        <v>0</v>
      </c>
      <c r="AC173" s="931">
        <v>0</v>
      </c>
      <c r="AD173" s="931">
        <v>0</v>
      </c>
      <c r="AE173" s="931">
        <v>0</v>
      </c>
      <c r="AF173" s="931">
        <v>0</v>
      </c>
      <c r="AG173" s="931">
        <v>0</v>
      </c>
      <c r="AH173" s="931">
        <v>0</v>
      </c>
      <c r="AI173" s="931">
        <v>0</v>
      </c>
      <c r="AJ173" s="931">
        <v>0</v>
      </c>
      <c r="AK173" s="931">
        <v>0</v>
      </c>
      <c r="AL173" s="931">
        <v>0</v>
      </c>
      <c r="AM173" s="931">
        <v>0</v>
      </c>
      <c r="AN173" s="931">
        <v>2</v>
      </c>
      <c r="AO173" s="757"/>
      <c r="AP173" s="758" t="s">
        <v>319</v>
      </c>
      <c r="AQ173" s="603">
        <f t="shared" si="51"/>
        <v>0.375</v>
      </c>
      <c r="AR173" s="603">
        <f t="shared" si="52"/>
        <v>0.61805555555555558</v>
      </c>
      <c r="AS173" s="604">
        <f t="shared" si="53"/>
        <v>0.24305555555555558</v>
      </c>
      <c r="AT173" s="535"/>
      <c r="AZ173" s="888"/>
      <c r="BA173" s="889"/>
      <c r="BB173" s="890"/>
      <c r="BE173" s="746"/>
      <c r="BF173" s="932"/>
      <c r="BG173" s="932"/>
      <c r="BH173" s="932"/>
      <c r="BI173" s="932"/>
      <c r="BJ173" s="932"/>
      <c r="BK173" s="932"/>
      <c r="BL173" s="932"/>
      <c r="BM173" s="932"/>
      <c r="BN173" s="932"/>
      <c r="BO173" s="932"/>
      <c r="BP173" s="932"/>
      <c r="BQ173" s="932"/>
      <c r="BR173" s="932"/>
      <c r="BS173" s="932"/>
      <c r="BT173" s="932"/>
      <c r="BU173" s="932"/>
      <c r="BV173" s="932"/>
      <c r="BW173" s="932"/>
      <c r="BX173" s="932"/>
      <c r="BY173" s="932"/>
      <c r="BZ173" s="932"/>
      <c r="CA173" s="932"/>
      <c r="CB173" s="932"/>
      <c r="CC173" s="932"/>
      <c r="CD173" s="932"/>
      <c r="CE173" s="933"/>
      <c r="CF173" s="933"/>
      <c r="CG173" s="933"/>
      <c r="CH173" s="933"/>
      <c r="CI173" s="933"/>
      <c r="CJ173" s="933"/>
      <c r="CK173" s="933"/>
      <c r="CL173" s="933"/>
      <c r="CM173" s="933"/>
      <c r="CN173" s="932"/>
      <c r="CO173" s="932"/>
      <c r="CP173" s="932"/>
      <c r="CQ173" s="932"/>
      <c r="CR173" s="932"/>
      <c r="CS173" s="932"/>
      <c r="CT173" s="535"/>
      <c r="CU173" s="535"/>
      <c r="CV173" s="535"/>
    </row>
    <row r="174" spans="1:100" s="533" customFormat="1" ht="12.95" hidden="1" customHeight="1" x14ac:dyDescent="0.2">
      <c r="A174" s="929">
        <v>1</v>
      </c>
      <c r="B174" s="929">
        <v>2</v>
      </c>
      <c r="C174" s="930">
        <v>44365</v>
      </c>
      <c r="D174" s="755" t="s">
        <v>77</v>
      </c>
      <c r="E174" s="939"/>
      <c r="F174" s="757" t="s">
        <v>84</v>
      </c>
      <c r="G174" s="757">
        <v>2</v>
      </c>
      <c r="H174" s="757">
        <v>1</v>
      </c>
      <c r="I174" s="931">
        <v>0</v>
      </c>
      <c r="J174" s="916">
        <v>100</v>
      </c>
      <c r="K174" s="931">
        <v>1500</v>
      </c>
      <c r="L174" s="749">
        <v>1550</v>
      </c>
      <c r="M174" s="759" t="s">
        <v>2</v>
      </c>
      <c r="N174" s="931">
        <v>0</v>
      </c>
      <c r="O174" s="931">
        <v>0</v>
      </c>
      <c r="P174" s="931">
        <v>0</v>
      </c>
      <c r="Q174" s="931">
        <v>0</v>
      </c>
      <c r="R174" s="931">
        <v>0</v>
      </c>
      <c r="S174" s="931">
        <v>0</v>
      </c>
      <c r="T174" s="931">
        <v>0</v>
      </c>
      <c r="U174" s="931">
        <v>0</v>
      </c>
      <c r="V174" s="931">
        <v>0</v>
      </c>
      <c r="W174" s="931">
        <v>0</v>
      </c>
      <c r="X174" s="931">
        <v>0</v>
      </c>
      <c r="Y174" s="931">
        <v>0</v>
      </c>
      <c r="Z174" s="931">
        <v>0</v>
      </c>
      <c r="AA174" s="931">
        <v>0</v>
      </c>
      <c r="AB174" s="931">
        <v>0</v>
      </c>
      <c r="AC174" s="931">
        <v>0</v>
      </c>
      <c r="AD174" s="931">
        <v>0</v>
      </c>
      <c r="AE174" s="931">
        <v>0</v>
      </c>
      <c r="AF174" s="931">
        <v>0</v>
      </c>
      <c r="AG174" s="931">
        <v>0</v>
      </c>
      <c r="AH174" s="931">
        <v>0</v>
      </c>
      <c r="AI174" s="931">
        <v>0</v>
      </c>
      <c r="AJ174" s="931">
        <v>0</v>
      </c>
      <c r="AK174" s="931">
        <v>0</v>
      </c>
      <c r="AL174" s="931">
        <v>0</v>
      </c>
      <c r="AM174" s="931">
        <v>0</v>
      </c>
      <c r="AN174" s="931">
        <v>2</v>
      </c>
      <c r="AO174" s="757"/>
      <c r="AP174" s="758"/>
      <c r="AQ174" s="603">
        <f t="shared" si="51"/>
        <v>0.625</v>
      </c>
      <c r="AR174" s="603">
        <f t="shared" si="52"/>
        <v>0.65972222222222221</v>
      </c>
      <c r="AS174" s="604">
        <f t="shared" si="53"/>
        <v>6.944444444444442E-2</v>
      </c>
      <c r="AT174" s="535"/>
      <c r="AU174" s="761"/>
      <c r="AV174" s="747"/>
      <c r="AW174" s="746"/>
      <c r="AX174" s="761"/>
      <c r="AY174" s="747"/>
      <c r="AZ174" s="888"/>
      <c r="BA174" s="889"/>
      <c r="BB174" s="890"/>
      <c r="BE174" s="746"/>
      <c r="BF174" s="932"/>
      <c r="BG174" s="932"/>
      <c r="BH174" s="932"/>
      <c r="BI174" s="932"/>
      <c r="BJ174" s="932"/>
      <c r="BK174" s="932"/>
      <c r="BL174" s="932"/>
      <c r="BM174" s="932"/>
      <c r="BN174" s="932"/>
      <c r="BO174" s="932"/>
      <c r="BP174" s="932"/>
      <c r="BQ174" s="932"/>
      <c r="BR174" s="932"/>
      <c r="BS174" s="932"/>
      <c r="BT174" s="932"/>
      <c r="BU174" s="932"/>
      <c r="BV174" s="932"/>
      <c r="BW174" s="932"/>
      <c r="BX174" s="932"/>
      <c r="BY174" s="932"/>
      <c r="BZ174" s="932"/>
      <c r="CA174" s="932"/>
      <c r="CB174" s="932"/>
      <c r="CC174" s="932"/>
      <c r="CD174" s="932"/>
      <c r="CE174" s="933"/>
      <c r="CF174" s="933"/>
      <c r="CG174" s="933"/>
      <c r="CH174" s="933"/>
      <c r="CI174" s="933"/>
      <c r="CJ174" s="933"/>
      <c r="CK174" s="933"/>
      <c r="CL174" s="933"/>
      <c r="CM174" s="933"/>
      <c r="CN174" s="932"/>
      <c r="CO174" s="932"/>
      <c r="CP174" s="932"/>
      <c r="CQ174" s="932"/>
      <c r="CR174" s="932"/>
      <c r="CS174" s="932"/>
      <c r="CT174" s="535"/>
      <c r="CU174" s="535"/>
      <c r="CV174" s="535"/>
    </row>
    <row r="175" spans="1:100" s="533" customFormat="1" ht="12.95" customHeight="1" x14ac:dyDescent="0.2">
      <c r="A175" s="929">
        <v>1</v>
      </c>
      <c r="B175" s="929">
        <v>3</v>
      </c>
      <c r="C175" s="930">
        <v>44365</v>
      </c>
      <c r="D175" s="755" t="s">
        <v>77</v>
      </c>
      <c r="E175" s="939" t="s">
        <v>81</v>
      </c>
      <c r="F175" s="757" t="s">
        <v>79</v>
      </c>
      <c r="G175" s="757">
        <v>3</v>
      </c>
      <c r="H175" s="757">
        <v>3</v>
      </c>
      <c r="I175" s="931">
        <v>1</v>
      </c>
      <c r="J175" s="916">
        <v>100</v>
      </c>
      <c r="K175" s="931">
        <v>500</v>
      </c>
      <c r="L175" s="749">
        <v>1605</v>
      </c>
      <c r="M175" s="759" t="s">
        <v>2</v>
      </c>
      <c r="N175" s="931">
        <v>0</v>
      </c>
      <c r="O175" s="931">
        <v>0</v>
      </c>
      <c r="P175" s="931">
        <v>0</v>
      </c>
      <c r="Q175" s="931">
        <v>0</v>
      </c>
      <c r="R175" s="931">
        <v>0</v>
      </c>
      <c r="S175" s="931">
        <v>0</v>
      </c>
      <c r="T175" s="931">
        <v>0</v>
      </c>
      <c r="U175" s="931">
        <v>0</v>
      </c>
      <c r="V175" s="931">
        <v>0</v>
      </c>
      <c r="W175" s="931">
        <v>0</v>
      </c>
      <c r="X175" s="931">
        <v>0</v>
      </c>
      <c r="Y175" s="931">
        <v>0</v>
      </c>
      <c r="Z175" s="931">
        <v>0</v>
      </c>
      <c r="AA175" s="931">
        <v>0</v>
      </c>
      <c r="AB175" s="931">
        <v>0</v>
      </c>
      <c r="AC175" s="931">
        <v>0</v>
      </c>
      <c r="AD175" s="931">
        <v>0</v>
      </c>
      <c r="AE175" s="931">
        <v>0</v>
      </c>
      <c r="AF175" s="931">
        <v>0</v>
      </c>
      <c r="AG175" s="931">
        <v>0</v>
      </c>
      <c r="AH175" s="931">
        <v>0</v>
      </c>
      <c r="AI175" s="931">
        <v>0</v>
      </c>
      <c r="AJ175" s="931">
        <v>0</v>
      </c>
      <c r="AK175" s="931">
        <v>0</v>
      </c>
      <c r="AL175" s="931">
        <v>0</v>
      </c>
      <c r="AM175" s="931">
        <v>0</v>
      </c>
      <c r="AN175" s="931">
        <v>2</v>
      </c>
      <c r="AO175" s="757"/>
      <c r="AP175" s="758" t="s">
        <v>255</v>
      </c>
      <c r="AQ175" s="603">
        <f t="shared" si="51"/>
        <v>0.20833333333333334</v>
      </c>
      <c r="AR175" s="603">
        <f t="shared" si="52"/>
        <v>0.67013888888888884</v>
      </c>
      <c r="AS175" s="604">
        <f t="shared" si="53"/>
        <v>1.3854166666666665</v>
      </c>
      <c r="AT175" s="535"/>
      <c r="AU175" s="761"/>
      <c r="AV175" s="747"/>
      <c r="AW175" s="746"/>
      <c r="AX175" s="761"/>
      <c r="AY175" s="747"/>
      <c r="AZ175" s="888"/>
      <c r="BA175" s="889"/>
      <c r="BB175" s="890"/>
      <c r="BE175" s="746"/>
      <c r="BF175" s="932"/>
      <c r="BG175" s="932"/>
      <c r="BH175" s="932"/>
      <c r="BI175" s="932"/>
      <c r="BJ175" s="932"/>
      <c r="BK175" s="932"/>
      <c r="BL175" s="932"/>
      <c r="BM175" s="932"/>
      <c r="BN175" s="932"/>
      <c r="BO175" s="932"/>
      <c r="BP175" s="932"/>
      <c r="BQ175" s="932"/>
      <c r="BR175" s="932"/>
      <c r="BS175" s="932"/>
      <c r="BT175" s="932"/>
      <c r="BU175" s="932"/>
      <c r="BV175" s="932"/>
      <c r="BW175" s="932"/>
      <c r="BX175" s="932"/>
      <c r="BY175" s="932"/>
      <c r="BZ175" s="932"/>
      <c r="CA175" s="932"/>
      <c r="CB175" s="932"/>
      <c r="CC175" s="932"/>
      <c r="CD175" s="932"/>
      <c r="CE175" s="933"/>
      <c r="CF175" s="933"/>
      <c r="CG175" s="933"/>
      <c r="CH175" s="933"/>
      <c r="CI175" s="933"/>
      <c r="CJ175" s="933"/>
      <c r="CK175" s="933"/>
      <c r="CL175" s="933"/>
      <c r="CM175" s="933"/>
      <c r="CN175" s="932"/>
      <c r="CO175" s="932"/>
      <c r="CP175" s="932"/>
      <c r="CQ175" s="932"/>
      <c r="CR175" s="932"/>
      <c r="CS175" s="932"/>
      <c r="CT175" s="535"/>
      <c r="CU175" s="535"/>
      <c r="CV175" s="535"/>
    </row>
    <row r="176" spans="1:100" s="533" customFormat="1" ht="12.95" hidden="1" customHeight="1" x14ac:dyDescent="0.2">
      <c r="A176" s="929">
        <v>1</v>
      </c>
      <c r="B176" s="929">
        <v>4</v>
      </c>
      <c r="C176" s="930">
        <v>44365</v>
      </c>
      <c r="D176" s="755" t="s">
        <v>72</v>
      </c>
      <c r="E176" s="939"/>
      <c r="F176" s="757" t="s">
        <v>84</v>
      </c>
      <c r="G176" s="757">
        <v>1</v>
      </c>
      <c r="H176" s="757">
        <v>1</v>
      </c>
      <c r="I176" s="931">
        <v>0</v>
      </c>
      <c r="J176" s="916">
        <v>100</v>
      </c>
      <c r="K176" s="931">
        <v>1305</v>
      </c>
      <c r="L176" s="749">
        <v>1715</v>
      </c>
      <c r="M176" s="912" t="s">
        <v>80</v>
      </c>
      <c r="N176" s="931">
        <v>0</v>
      </c>
      <c r="O176" s="931">
        <v>0</v>
      </c>
      <c r="P176" s="931">
        <v>0</v>
      </c>
      <c r="Q176" s="931">
        <v>0</v>
      </c>
      <c r="R176" s="931">
        <v>0</v>
      </c>
      <c r="S176" s="931">
        <v>0</v>
      </c>
      <c r="T176" s="931">
        <v>0</v>
      </c>
      <c r="U176" s="931">
        <v>0</v>
      </c>
      <c r="V176" s="931">
        <v>0</v>
      </c>
      <c r="W176" s="931">
        <v>0</v>
      </c>
      <c r="X176" s="931">
        <v>0</v>
      </c>
      <c r="Y176" s="931">
        <v>0</v>
      </c>
      <c r="Z176" s="931">
        <v>0</v>
      </c>
      <c r="AA176" s="931">
        <v>0</v>
      </c>
      <c r="AB176" s="931">
        <v>0</v>
      </c>
      <c r="AC176" s="931">
        <v>0</v>
      </c>
      <c r="AD176" s="931">
        <v>0</v>
      </c>
      <c r="AE176" s="931">
        <v>0</v>
      </c>
      <c r="AF176" s="931">
        <v>0</v>
      </c>
      <c r="AG176" s="931">
        <v>0</v>
      </c>
      <c r="AH176" s="931">
        <v>0</v>
      </c>
      <c r="AI176" s="931">
        <v>0</v>
      </c>
      <c r="AJ176" s="931">
        <v>0</v>
      </c>
      <c r="AK176" s="931">
        <v>0</v>
      </c>
      <c r="AL176" s="931">
        <v>0</v>
      </c>
      <c r="AM176" s="931">
        <v>0</v>
      </c>
      <c r="AN176" s="931">
        <v>2</v>
      </c>
      <c r="AO176" s="757"/>
      <c r="AP176" s="758"/>
      <c r="AQ176" s="603">
        <f t="shared" si="51"/>
        <v>0.54513888888888895</v>
      </c>
      <c r="AR176" s="603">
        <f t="shared" si="52"/>
        <v>0.71875</v>
      </c>
      <c r="AS176" s="604">
        <f t="shared" si="53"/>
        <v>0.17361111111111105</v>
      </c>
      <c r="AT176" s="535"/>
      <c r="AU176" s="761"/>
      <c r="AV176" s="747"/>
      <c r="AW176" s="746"/>
      <c r="AX176" s="761"/>
      <c r="AY176" s="747"/>
      <c r="AZ176" s="888"/>
      <c r="BA176" s="889"/>
      <c r="BB176" s="890"/>
      <c r="BE176" s="746"/>
      <c r="BF176" s="932"/>
      <c r="BG176" s="932"/>
      <c r="BH176" s="932"/>
      <c r="BI176" s="932"/>
      <c r="BJ176" s="932"/>
      <c r="BK176" s="932"/>
      <c r="BL176" s="932"/>
      <c r="BM176" s="932"/>
      <c r="BN176" s="932"/>
      <c r="BO176" s="932"/>
      <c r="BP176" s="932"/>
      <c r="BQ176" s="932"/>
      <c r="BR176" s="932"/>
      <c r="BS176" s="932"/>
      <c r="BT176" s="932"/>
      <c r="BU176" s="932"/>
      <c r="BV176" s="932"/>
      <c r="BW176" s="932"/>
      <c r="BX176" s="932"/>
      <c r="BY176" s="932"/>
      <c r="BZ176" s="932"/>
      <c r="CA176" s="932"/>
      <c r="CB176" s="932"/>
      <c r="CC176" s="932"/>
      <c r="CD176" s="932"/>
      <c r="CE176" s="933"/>
      <c r="CF176" s="933"/>
      <c r="CG176" s="933"/>
      <c r="CH176" s="933"/>
      <c r="CI176" s="933"/>
      <c r="CJ176" s="933"/>
      <c r="CK176" s="933"/>
      <c r="CL176" s="933"/>
      <c r="CM176" s="933"/>
      <c r="CN176" s="932"/>
      <c r="CO176" s="932"/>
      <c r="CP176" s="932"/>
      <c r="CQ176" s="932"/>
      <c r="CR176" s="932"/>
      <c r="CS176" s="932"/>
      <c r="CT176" s="535"/>
      <c r="CU176" s="535"/>
      <c r="CV176" s="535"/>
    </row>
    <row r="177" spans="1:100" s="533" customFormat="1" ht="12.95" customHeight="1" x14ac:dyDescent="0.2">
      <c r="A177" s="929">
        <v>1</v>
      </c>
      <c r="B177" s="929">
        <v>5</v>
      </c>
      <c r="C177" s="930">
        <v>44365</v>
      </c>
      <c r="D177" s="755" t="s">
        <v>71</v>
      </c>
      <c r="E177" s="939" t="s">
        <v>78</v>
      </c>
      <c r="F177" s="757" t="s">
        <v>79</v>
      </c>
      <c r="G177" s="757">
        <v>2</v>
      </c>
      <c r="H177" s="757">
        <v>2</v>
      </c>
      <c r="I177" s="931">
        <v>1</v>
      </c>
      <c r="J177" s="916">
        <v>100</v>
      </c>
      <c r="K177" s="931">
        <v>1330</v>
      </c>
      <c r="L177" s="749">
        <v>1740</v>
      </c>
      <c r="M177" s="759" t="s">
        <v>2</v>
      </c>
      <c r="N177" s="931">
        <v>0</v>
      </c>
      <c r="O177" s="931">
        <v>0</v>
      </c>
      <c r="P177" s="931">
        <v>0</v>
      </c>
      <c r="Q177" s="931">
        <v>0</v>
      </c>
      <c r="R177" s="931">
        <v>0</v>
      </c>
      <c r="S177" s="931">
        <v>0</v>
      </c>
      <c r="T177" s="931">
        <v>0</v>
      </c>
      <c r="U177" s="931">
        <v>0</v>
      </c>
      <c r="V177" s="931">
        <v>0</v>
      </c>
      <c r="W177" s="931">
        <v>0</v>
      </c>
      <c r="X177" s="931">
        <v>0</v>
      </c>
      <c r="Y177" s="931">
        <v>0</v>
      </c>
      <c r="Z177" s="931">
        <v>0</v>
      </c>
      <c r="AA177" s="931">
        <v>0</v>
      </c>
      <c r="AB177" s="931">
        <v>0</v>
      </c>
      <c r="AC177" s="931">
        <v>0</v>
      </c>
      <c r="AD177" s="931">
        <v>0</v>
      </c>
      <c r="AE177" s="931">
        <v>0</v>
      </c>
      <c r="AF177" s="931">
        <v>0</v>
      </c>
      <c r="AG177" s="931">
        <v>0</v>
      </c>
      <c r="AH177" s="931">
        <v>0</v>
      </c>
      <c r="AI177" s="931">
        <v>0</v>
      </c>
      <c r="AJ177" s="931">
        <v>0</v>
      </c>
      <c r="AK177" s="931">
        <v>0</v>
      </c>
      <c r="AL177" s="931">
        <v>0</v>
      </c>
      <c r="AM177" s="931">
        <v>1</v>
      </c>
      <c r="AN177" s="931">
        <v>2</v>
      </c>
      <c r="AO177" s="757"/>
      <c r="AP177" s="758"/>
      <c r="AQ177" s="603">
        <f t="shared" si="51"/>
        <v>0.5625</v>
      </c>
      <c r="AR177" s="603">
        <f t="shared" si="52"/>
        <v>0.73611111111111116</v>
      </c>
      <c r="AS177" s="604">
        <f t="shared" si="53"/>
        <v>0.34722222222222232</v>
      </c>
      <c r="AT177" s="535"/>
      <c r="AU177" s="761"/>
      <c r="AV177" s="747"/>
      <c r="AW177" s="746"/>
      <c r="AX177" s="761"/>
      <c r="AY177" s="747"/>
      <c r="AZ177" s="888"/>
      <c r="BA177" s="889"/>
      <c r="BB177" s="890"/>
      <c r="BE177" s="746"/>
      <c r="BF177" s="932"/>
      <c r="BG177" s="932"/>
      <c r="BH177" s="932"/>
      <c r="BI177" s="932"/>
      <c r="BJ177" s="932"/>
      <c r="BK177" s="932"/>
      <c r="BL177" s="932"/>
      <c r="BM177" s="932"/>
      <c r="BN177" s="932"/>
      <c r="BO177" s="932"/>
      <c r="BP177" s="932"/>
      <c r="BQ177" s="932"/>
      <c r="BR177" s="932"/>
      <c r="BS177" s="932"/>
      <c r="BT177" s="932"/>
      <c r="BU177" s="932"/>
      <c r="BV177" s="932"/>
      <c r="BW177" s="932"/>
      <c r="BX177" s="932"/>
      <c r="BY177" s="932"/>
      <c r="BZ177" s="932"/>
      <c r="CA177" s="932"/>
      <c r="CB177" s="932"/>
      <c r="CC177" s="932"/>
      <c r="CD177" s="932"/>
      <c r="CE177" s="933"/>
      <c r="CF177" s="933"/>
      <c r="CG177" s="933"/>
      <c r="CH177" s="933"/>
      <c r="CI177" s="933"/>
      <c r="CJ177" s="933"/>
      <c r="CK177" s="933"/>
      <c r="CL177" s="933"/>
      <c r="CM177" s="933"/>
      <c r="CN177" s="932"/>
      <c r="CO177" s="932"/>
      <c r="CP177" s="932"/>
      <c r="CQ177" s="932"/>
      <c r="CR177" s="932"/>
      <c r="CS177" s="932"/>
      <c r="CT177" s="535"/>
      <c r="CU177" s="535"/>
      <c r="CV177" s="535"/>
    </row>
    <row r="178" spans="1:100" s="533" customFormat="1" ht="12.95" hidden="1" customHeight="1" x14ac:dyDescent="0.2">
      <c r="A178" s="929">
        <v>1</v>
      </c>
      <c r="B178" s="929">
        <v>6</v>
      </c>
      <c r="C178" s="930">
        <v>44365</v>
      </c>
      <c r="D178" s="755" t="s">
        <v>71</v>
      </c>
      <c r="E178" s="939"/>
      <c r="F178" s="673" t="s">
        <v>84</v>
      </c>
      <c r="G178" s="757">
        <v>1</v>
      </c>
      <c r="H178" s="757">
        <v>1</v>
      </c>
      <c r="I178" s="931">
        <v>0</v>
      </c>
      <c r="J178" s="916">
        <v>100</v>
      </c>
      <c r="K178" s="931">
        <v>1600</v>
      </c>
      <c r="L178" s="749">
        <v>1745</v>
      </c>
      <c r="M178" s="759" t="s">
        <v>1</v>
      </c>
      <c r="N178" s="931">
        <v>0</v>
      </c>
      <c r="O178" s="931">
        <v>0</v>
      </c>
      <c r="P178" s="931">
        <v>0</v>
      </c>
      <c r="Q178" s="931">
        <v>0</v>
      </c>
      <c r="R178" s="931">
        <v>0</v>
      </c>
      <c r="S178" s="931">
        <v>0</v>
      </c>
      <c r="T178" s="931">
        <v>0</v>
      </c>
      <c r="U178" s="931">
        <v>0</v>
      </c>
      <c r="V178" s="931">
        <v>0</v>
      </c>
      <c r="W178" s="931">
        <v>0</v>
      </c>
      <c r="X178" s="931">
        <v>0</v>
      </c>
      <c r="Y178" s="931">
        <v>0</v>
      </c>
      <c r="Z178" s="931">
        <v>0</v>
      </c>
      <c r="AA178" s="931">
        <v>0</v>
      </c>
      <c r="AB178" s="931">
        <v>0</v>
      </c>
      <c r="AC178" s="931">
        <v>0</v>
      </c>
      <c r="AD178" s="931">
        <v>0</v>
      </c>
      <c r="AE178" s="931">
        <v>0</v>
      </c>
      <c r="AF178" s="931">
        <v>0</v>
      </c>
      <c r="AG178" s="931">
        <v>0</v>
      </c>
      <c r="AH178" s="931">
        <v>0</v>
      </c>
      <c r="AI178" s="931">
        <v>0</v>
      </c>
      <c r="AJ178" s="931">
        <v>0</v>
      </c>
      <c r="AK178" s="931">
        <v>0</v>
      </c>
      <c r="AL178" s="931">
        <v>0</v>
      </c>
      <c r="AM178" s="931">
        <v>0</v>
      </c>
      <c r="AN178" s="931">
        <v>2</v>
      </c>
      <c r="AO178" s="757"/>
      <c r="AP178" s="758"/>
      <c r="AQ178" s="603">
        <f t="shared" ref="AQ178:AQ184" si="54">TIME(INT(K178/100),K178-INT(K178/100)*100,0)</f>
        <v>0.66666666666666663</v>
      </c>
      <c r="AR178" s="603">
        <f t="shared" ref="AR178:AR184" si="55">TIME(INT(L178/100),L178-INT(L178/100)*100,0)</f>
        <v>0.73958333333333337</v>
      </c>
      <c r="AS178" s="604">
        <f t="shared" ref="AS178:AS184" si="56">(AR178-AQ178)*G178</f>
        <v>7.2916666666666741E-2</v>
      </c>
      <c r="AT178" s="535"/>
      <c r="AU178" s="761"/>
      <c r="AV178" s="747"/>
      <c r="AW178" s="746"/>
      <c r="AX178" s="761"/>
      <c r="AY178" s="747"/>
      <c r="AZ178" s="888"/>
      <c r="BA178" s="889"/>
      <c r="BB178" s="890"/>
      <c r="BE178" s="746"/>
      <c r="BF178" s="932"/>
      <c r="BG178" s="932"/>
      <c r="BH178" s="932"/>
      <c r="BI178" s="932"/>
      <c r="BJ178" s="932"/>
      <c r="BK178" s="932"/>
      <c r="BL178" s="932"/>
      <c r="BM178" s="932"/>
      <c r="BN178" s="932"/>
      <c r="BO178" s="932"/>
      <c r="BP178" s="932"/>
      <c r="BQ178" s="932"/>
      <c r="BR178" s="932"/>
      <c r="BS178" s="932"/>
      <c r="BT178" s="932"/>
      <c r="BU178" s="932"/>
      <c r="BV178" s="932"/>
      <c r="BW178" s="932"/>
      <c r="BX178" s="932"/>
      <c r="BY178" s="932"/>
      <c r="BZ178" s="932"/>
      <c r="CA178" s="932"/>
      <c r="CB178" s="932"/>
      <c r="CC178" s="932"/>
      <c r="CD178" s="932"/>
      <c r="CE178" s="933"/>
      <c r="CF178" s="933"/>
      <c r="CG178" s="933"/>
      <c r="CH178" s="933"/>
      <c r="CI178" s="933"/>
      <c r="CJ178" s="933"/>
      <c r="CK178" s="933"/>
      <c r="CL178" s="933"/>
      <c r="CM178" s="933"/>
      <c r="CN178" s="932"/>
      <c r="CO178" s="932"/>
      <c r="CP178" s="932"/>
      <c r="CQ178" s="932"/>
      <c r="CR178" s="932"/>
      <c r="CS178" s="932"/>
      <c r="CT178" s="535"/>
      <c r="CU178" s="535"/>
      <c r="CV178" s="535"/>
    </row>
    <row r="179" spans="1:100" s="533" customFormat="1" ht="12.95" customHeight="1" x14ac:dyDescent="0.2">
      <c r="A179" s="929">
        <v>1</v>
      </c>
      <c r="B179" s="929">
        <v>7</v>
      </c>
      <c r="C179" s="930">
        <v>44365</v>
      </c>
      <c r="D179" s="755" t="s">
        <v>71</v>
      </c>
      <c r="E179" s="939" t="s">
        <v>78</v>
      </c>
      <c r="F179" s="757" t="s">
        <v>79</v>
      </c>
      <c r="G179" s="757">
        <v>2</v>
      </c>
      <c r="H179" s="757">
        <v>2</v>
      </c>
      <c r="I179" s="931">
        <v>1</v>
      </c>
      <c r="J179" s="916">
        <v>0</v>
      </c>
      <c r="K179" s="931">
        <v>1030</v>
      </c>
      <c r="L179" s="749">
        <v>1330</v>
      </c>
      <c r="M179" s="759" t="s">
        <v>1</v>
      </c>
      <c r="N179" s="931">
        <v>0</v>
      </c>
      <c r="O179" s="931">
        <v>0</v>
      </c>
      <c r="P179" s="931">
        <v>0</v>
      </c>
      <c r="Q179" s="931">
        <v>0</v>
      </c>
      <c r="R179" s="931">
        <v>0</v>
      </c>
      <c r="S179" s="931">
        <v>0</v>
      </c>
      <c r="T179" s="931">
        <v>0</v>
      </c>
      <c r="U179" s="931">
        <v>0</v>
      </c>
      <c r="V179" s="931">
        <v>0</v>
      </c>
      <c r="W179" s="931">
        <v>0</v>
      </c>
      <c r="X179" s="931">
        <v>0</v>
      </c>
      <c r="Y179" s="931">
        <v>0</v>
      </c>
      <c r="Z179" s="931">
        <v>0</v>
      </c>
      <c r="AA179" s="931">
        <v>0</v>
      </c>
      <c r="AB179" s="931">
        <v>0</v>
      </c>
      <c r="AC179" s="931">
        <v>0</v>
      </c>
      <c r="AD179" s="931">
        <v>0</v>
      </c>
      <c r="AE179" s="931">
        <v>0</v>
      </c>
      <c r="AF179" s="931">
        <v>0</v>
      </c>
      <c r="AG179" s="931">
        <v>0</v>
      </c>
      <c r="AH179" s="931">
        <v>0</v>
      </c>
      <c r="AI179" s="931">
        <v>0</v>
      </c>
      <c r="AJ179" s="931">
        <v>0</v>
      </c>
      <c r="AK179" s="931">
        <v>0</v>
      </c>
      <c r="AL179" s="931">
        <v>0</v>
      </c>
      <c r="AM179" s="931">
        <v>0</v>
      </c>
      <c r="AN179" s="931">
        <v>2</v>
      </c>
      <c r="AO179" s="757"/>
      <c r="AP179" s="758"/>
      <c r="AQ179" s="603">
        <f t="shared" si="54"/>
        <v>0.4375</v>
      </c>
      <c r="AR179" s="603">
        <f t="shared" si="55"/>
        <v>0.5625</v>
      </c>
      <c r="AS179" s="604">
        <f t="shared" si="56"/>
        <v>0.25</v>
      </c>
      <c r="AT179" s="535"/>
      <c r="AU179" s="761"/>
      <c r="AV179" s="747"/>
      <c r="AW179" s="746"/>
      <c r="AX179" s="761"/>
      <c r="AY179" s="747"/>
      <c r="AZ179" s="888"/>
      <c r="BA179" s="889"/>
      <c r="BB179" s="890"/>
      <c r="BE179" s="746"/>
      <c r="BF179" s="932"/>
      <c r="BG179" s="932"/>
      <c r="BH179" s="932"/>
      <c r="BI179" s="932"/>
      <c r="BJ179" s="932"/>
      <c r="BK179" s="932"/>
      <c r="BL179" s="932"/>
      <c r="BM179" s="932"/>
      <c r="BN179" s="932"/>
      <c r="BO179" s="932"/>
      <c r="BP179" s="932"/>
      <c r="BQ179" s="932"/>
      <c r="BR179" s="932"/>
      <c r="BS179" s="932"/>
      <c r="BT179" s="932"/>
      <c r="BU179" s="932"/>
      <c r="BV179" s="932"/>
      <c r="BW179" s="932"/>
      <c r="BX179" s="932"/>
      <c r="BY179" s="932"/>
      <c r="BZ179" s="932"/>
      <c r="CA179" s="932"/>
      <c r="CB179" s="932"/>
      <c r="CC179" s="932"/>
      <c r="CD179" s="932"/>
      <c r="CE179" s="933"/>
      <c r="CF179" s="933"/>
      <c r="CG179" s="933"/>
      <c r="CH179" s="933"/>
      <c r="CI179" s="933"/>
      <c r="CJ179" s="933"/>
      <c r="CK179" s="933"/>
      <c r="CL179" s="933"/>
      <c r="CM179" s="933"/>
      <c r="CN179" s="932"/>
      <c r="CO179" s="932"/>
      <c r="CP179" s="932"/>
      <c r="CQ179" s="932"/>
      <c r="CR179" s="932"/>
      <c r="CS179" s="932"/>
      <c r="CT179" s="535"/>
      <c r="CU179" s="535"/>
      <c r="CV179" s="535"/>
    </row>
    <row r="180" spans="1:100" s="533" customFormat="1" ht="12.95" customHeight="1" x14ac:dyDescent="0.2">
      <c r="A180" s="929">
        <v>1</v>
      </c>
      <c r="B180" s="929">
        <v>8</v>
      </c>
      <c r="C180" s="930">
        <v>44365</v>
      </c>
      <c r="D180" s="755" t="s">
        <v>77</v>
      </c>
      <c r="E180" s="939" t="s">
        <v>78</v>
      </c>
      <c r="F180" s="757" t="s">
        <v>79</v>
      </c>
      <c r="G180" s="757">
        <v>3</v>
      </c>
      <c r="H180" s="757">
        <v>2</v>
      </c>
      <c r="I180" s="931">
        <v>1</v>
      </c>
      <c r="J180" s="916">
        <v>100</v>
      </c>
      <c r="K180" s="931">
        <v>1000</v>
      </c>
      <c r="L180" s="749">
        <v>1840</v>
      </c>
      <c r="M180" s="759" t="s">
        <v>2</v>
      </c>
      <c r="N180" s="931">
        <v>0</v>
      </c>
      <c r="O180" s="931">
        <v>0</v>
      </c>
      <c r="P180" s="931">
        <v>0</v>
      </c>
      <c r="Q180" s="931">
        <v>0</v>
      </c>
      <c r="R180" s="931">
        <v>0</v>
      </c>
      <c r="S180" s="931">
        <v>0</v>
      </c>
      <c r="T180" s="931">
        <v>0</v>
      </c>
      <c r="U180" s="931">
        <v>0</v>
      </c>
      <c r="V180" s="931">
        <v>0</v>
      </c>
      <c r="W180" s="931">
        <v>0</v>
      </c>
      <c r="X180" s="931">
        <v>0</v>
      </c>
      <c r="Y180" s="931">
        <v>0</v>
      </c>
      <c r="Z180" s="931">
        <v>0</v>
      </c>
      <c r="AA180" s="931">
        <v>0</v>
      </c>
      <c r="AB180" s="931">
        <v>0</v>
      </c>
      <c r="AC180" s="931">
        <v>0</v>
      </c>
      <c r="AD180" s="931">
        <v>0</v>
      </c>
      <c r="AE180" s="931">
        <v>0</v>
      </c>
      <c r="AF180" s="931">
        <v>0</v>
      </c>
      <c r="AG180" s="931">
        <v>0</v>
      </c>
      <c r="AH180" s="931">
        <v>0</v>
      </c>
      <c r="AI180" s="931">
        <v>0</v>
      </c>
      <c r="AJ180" s="931">
        <v>0</v>
      </c>
      <c r="AK180" s="931">
        <v>0</v>
      </c>
      <c r="AL180" s="931">
        <v>0</v>
      </c>
      <c r="AM180" s="931">
        <v>0</v>
      </c>
      <c r="AN180" s="931">
        <v>2</v>
      </c>
      <c r="AO180" s="757"/>
      <c r="AP180" s="758"/>
      <c r="AQ180" s="603">
        <f t="shared" si="54"/>
        <v>0.41666666666666669</v>
      </c>
      <c r="AR180" s="603">
        <f t="shared" si="55"/>
        <v>0.77777777777777779</v>
      </c>
      <c r="AS180" s="604">
        <f t="shared" si="56"/>
        <v>1.0833333333333333</v>
      </c>
      <c r="AT180" s="535"/>
      <c r="AU180" s="761"/>
      <c r="AV180" s="747"/>
      <c r="AW180" s="746"/>
      <c r="AX180" s="761"/>
      <c r="AY180" s="747"/>
      <c r="AZ180" s="888"/>
      <c r="BA180" s="889"/>
      <c r="BB180" s="890"/>
      <c r="BE180" s="746"/>
      <c r="BF180" s="932"/>
      <c r="BG180" s="932"/>
      <c r="BH180" s="932"/>
      <c r="BI180" s="932"/>
      <c r="BJ180" s="932"/>
      <c r="BK180" s="932"/>
      <c r="BL180" s="932"/>
      <c r="BM180" s="932"/>
      <c r="BN180" s="932"/>
      <c r="BO180" s="932"/>
      <c r="BP180" s="932"/>
      <c r="BQ180" s="932"/>
      <c r="BR180" s="932"/>
      <c r="BS180" s="932"/>
      <c r="BT180" s="932"/>
      <c r="BU180" s="932"/>
      <c r="BV180" s="932"/>
      <c r="BW180" s="932"/>
      <c r="BX180" s="932"/>
      <c r="BY180" s="932"/>
      <c r="BZ180" s="932"/>
      <c r="CA180" s="932"/>
      <c r="CB180" s="932"/>
      <c r="CC180" s="932"/>
      <c r="CD180" s="932"/>
      <c r="CE180" s="933"/>
      <c r="CF180" s="933"/>
      <c r="CG180" s="933"/>
      <c r="CH180" s="933"/>
      <c r="CI180" s="933"/>
      <c r="CJ180" s="933"/>
      <c r="CK180" s="933"/>
      <c r="CL180" s="933"/>
      <c r="CM180" s="933"/>
      <c r="CN180" s="932"/>
      <c r="CO180" s="932"/>
      <c r="CP180" s="932"/>
      <c r="CQ180" s="932"/>
      <c r="CR180" s="932"/>
      <c r="CS180" s="932"/>
      <c r="CT180" s="535"/>
      <c r="CU180" s="535"/>
      <c r="CV180" s="535"/>
    </row>
    <row r="181" spans="1:100" s="533" customFormat="1" ht="12.95" hidden="1" customHeight="1" x14ac:dyDescent="0.2">
      <c r="A181" s="929">
        <v>1</v>
      </c>
      <c r="B181" s="929">
        <v>9</v>
      </c>
      <c r="C181" s="930">
        <v>44365</v>
      </c>
      <c r="D181" s="755" t="s">
        <v>83</v>
      </c>
      <c r="E181" s="939"/>
      <c r="F181" s="757" t="s">
        <v>84</v>
      </c>
      <c r="G181" s="757">
        <v>1</v>
      </c>
      <c r="H181" s="757">
        <v>1</v>
      </c>
      <c r="I181" s="931">
        <v>0</v>
      </c>
      <c r="J181" s="916">
        <v>100</v>
      </c>
      <c r="K181" s="931">
        <v>1800</v>
      </c>
      <c r="L181" s="749">
        <v>1910</v>
      </c>
      <c r="M181" s="759" t="s">
        <v>144</v>
      </c>
      <c r="N181" s="931">
        <v>0</v>
      </c>
      <c r="O181" s="931">
        <v>0</v>
      </c>
      <c r="P181" s="931">
        <v>0</v>
      </c>
      <c r="Q181" s="931">
        <v>0</v>
      </c>
      <c r="R181" s="931">
        <v>0</v>
      </c>
      <c r="S181" s="931">
        <v>0</v>
      </c>
      <c r="T181" s="931">
        <v>0</v>
      </c>
      <c r="U181" s="931">
        <v>0</v>
      </c>
      <c r="V181" s="931">
        <v>0</v>
      </c>
      <c r="W181" s="931">
        <v>0</v>
      </c>
      <c r="X181" s="931">
        <v>0</v>
      </c>
      <c r="Y181" s="931">
        <v>0</v>
      </c>
      <c r="Z181" s="931">
        <v>0</v>
      </c>
      <c r="AA181" s="931">
        <v>0</v>
      </c>
      <c r="AB181" s="931">
        <v>0</v>
      </c>
      <c r="AC181" s="931">
        <v>0</v>
      </c>
      <c r="AD181" s="931">
        <v>0</v>
      </c>
      <c r="AE181" s="931">
        <v>0</v>
      </c>
      <c r="AF181" s="931">
        <v>0</v>
      </c>
      <c r="AG181" s="931">
        <v>0</v>
      </c>
      <c r="AH181" s="931">
        <v>0</v>
      </c>
      <c r="AI181" s="931">
        <v>0</v>
      </c>
      <c r="AJ181" s="931">
        <v>0</v>
      </c>
      <c r="AK181" s="931">
        <v>0</v>
      </c>
      <c r="AL181" s="931">
        <v>0</v>
      </c>
      <c r="AM181" s="931">
        <v>0</v>
      </c>
      <c r="AN181" s="931">
        <v>2</v>
      </c>
      <c r="AO181" s="757"/>
      <c r="AP181" s="758"/>
      <c r="AQ181" s="603">
        <f t="shared" si="54"/>
        <v>0.75</v>
      </c>
      <c r="AR181" s="603">
        <f t="shared" si="55"/>
        <v>0.79861111111111116</v>
      </c>
      <c r="AS181" s="604">
        <f t="shared" si="56"/>
        <v>4.861111111111116E-2</v>
      </c>
      <c r="AT181" s="535"/>
      <c r="AU181" s="761"/>
      <c r="AV181" s="747"/>
      <c r="AW181" s="746"/>
      <c r="AX181" s="761"/>
      <c r="AY181" s="747"/>
      <c r="AZ181" s="888"/>
      <c r="BA181" s="889"/>
      <c r="BB181" s="890"/>
      <c r="BE181" s="746"/>
      <c r="BF181" s="932"/>
      <c r="BG181" s="932"/>
      <c r="BH181" s="932"/>
      <c r="BI181" s="932"/>
      <c r="BJ181" s="932"/>
      <c r="BK181" s="932"/>
      <c r="BL181" s="932"/>
      <c r="BM181" s="932"/>
      <c r="BN181" s="932"/>
      <c r="BO181" s="932"/>
      <c r="BP181" s="932"/>
      <c r="BQ181" s="932"/>
      <c r="BR181" s="932"/>
      <c r="BS181" s="932"/>
      <c r="BT181" s="932"/>
      <c r="BU181" s="932"/>
      <c r="BV181" s="932"/>
      <c r="BW181" s="932"/>
      <c r="BX181" s="932"/>
      <c r="BY181" s="932"/>
      <c r="BZ181" s="932"/>
      <c r="CA181" s="932"/>
      <c r="CB181" s="932"/>
      <c r="CC181" s="932"/>
      <c r="CD181" s="932"/>
      <c r="CE181" s="933"/>
      <c r="CF181" s="933"/>
      <c r="CG181" s="933"/>
      <c r="CH181" s="933"/>
      <c r="CI181" s="933"/>
      <c r="CJ181" s="933"/>
      <c r="CK181" s="933"/>
      <c r="CL181" s="933"/>
      <c r="CM181" s="933"/>
      <c r="CN181" s="932"/>
      <c r="CO181" s="932"/>
      <c r="CP181" s="932"/>
      <c r="CQ181" s="932"/>
      <c r="CR181" s="932"/>
      <c r="CS181" s="932"/>
      <c r="CT181" s="535"/>
      <c r="CU181" s="535"/>
      <c r="CV181" s="535"/>
    </row>
    <row r="182" spans="1:100" s="533" customFormat="1" ht="12.95" hidden="1" customHeight="1" x14ac:dyDescent="0.2">
      <c r="A182" s="929">
        <v>1</v>
      </c>
      <c r="B182" s="929">
        <v>10</v>
      </c>
      <c r="C182" s="930">
        <v>44365</v>
      </c>
      <c r="D182" s="755" t="s">
        <v>83</v>
      </c>
      <c r="E182" s="939"/>
      <c r="F182" s="757" t="s">
        <v>84</v>
      </c>
      <c r="G182" s="757">
        <v>3</v>
      </c>
      <c r="H182" s="757">
        <v>2</v>
      </c>
      <c r="I182" s="931">
        <v>0</v>
      </c>
      <c r="J182" s="916">
        <v>100</v>
      </c>
      <c r="K182" s="931">
        <v>1400</v>
      </c>
      <c r="L182" s="749">
        <v>1945</v>
      </c>
      <c r="M182" s="759" t="s">
        <v>2</v>
      </c>
      <c r="N182" s="931">
        <v>0</v>
      </c>
      <c r="O182" s="931">
        <v>1</v>
      </c>
      <c r="P182" s="931">
        <v>0</v>
      </c>
      <c r="Q182" s="931">
        <v>0</v>
      </c>
      <c r="R182" s="931">
        <v>0</v>
      </c>
      <c r="S182" s="931">
        <v>0</v>
      </c>
      <c r="T182" s="931">
        <v>0</v>
      </c>
      <c r="U182" s="931">
        <v>0</v>
      </c>
      <c r="V182" s="931">
        <v>0</v>
      </c>
      <c r="W182" s="931">
        <v>0</v>
      </c>
      <c r="X182" s="931">
        <v>0</v>
      </c>
      <c r="Y182" s="931">
        <v>0</v>
      </c>
      <c r="Z182" s="931">
        <v>0</v>
      </c>
      <c r="AA182" s="931">
        <v>0</v>
      </c>
      <c r="AB182" s="931">
        <v>0</v>
      </c>
      <c r="AC182" s="931">
        <v>3</v>
      </c>
      <c r="AD182" s="931">
        <v>0</v>
      </c>
      <c r="AE182" s="931">
        <v>0</v>
      </c>
      <c r="AF182" s="931">
        <v>0</v>
      </c>
      <c r="AG182" s="931">
        <v>0</v>
      </c>
      <c r="AH182" s="931">
        <v>0</v>
      </c>
      <c r="AI182" s="931">
        <v>2</v>
      </c>
      <c r="AJ182" s="931">
        <v>0</v>
      </c>
      <c r="AK182" s="931">
        <v>0</v>
      </c>
      <c r="AL182" s="931">
        <v>0</v>
      </c>
      <c r="AM182" s="931">
        <v>0</v>
      </c>
      <c r="AN182" s="931">
        <v>1</v>
      </c>
      <c r="AO182" s="757"/>
      <c r="AP182" s="758" t="s">
        <v>320</v>
      </c>
      <c r="AQ182" s="603">
        <f t="shared" si="54"/>
        <v>0.58333333333333337</v>
      </c>
      <c r="AR182" s="603">
        <f t="shared" si="55"/>
        <v>0.82291666666666663</v>
      </c>
      <c r="AS182" s="604">
        <f t="shared" si="56"/>
        <v>0.71874999999999978</v>
      </c>
      <c r="AT182" s="535"/>
      <c r="AU182" s="761"/>
      <c r="AV182" s="747"/>
      <c r="AW182" s="746"/>
      <c r="AX182" s="761"/>
      <c r="AY182" s="747"/>
      <c r="AZ182" s="888"/>
      <c r="BA182" s="889"/>
      <c r="BB182" s="890"/>
      <c r="BE182" s="746"/>
      <c r="BF182" s="932"/>
      <c r="BG182" s="932"/>
      <c r="BH182" s="932"/>
      <c r="BI182" s="932"/>
      <c r="BJ182" s="932"/>
      <c r="BK182" s="932"/>
      <c r="BL182" s="932"/>
      <c r="BM182" s="932"/>
      <c r="BN182" s="932"/>
      <c r="BO182" s="932"/>
      <c r="BP182" s="932"/>
      <c r="BQ182" s="932"/>
      <c r="BR182" s="932"/>
      <c r="BS182" s="932"/>
      <c r="BT182" s="932"/>
      <c r="BU182" s="932"/>
      <c r="BV182" s="932"/>
      <c r="BW182" s="932"/>
      <c r="BX182" s="932"/>
      <c r="BY182" s="932"/>
      <c r="BZ182" s="932"/>
      <c r="CA182" s="932"/>
      <c r="CB182" s="932"/>
      <c r="CC182" s="932"/>
      <c r="CD182" s="932"/>
      <c r="CE182" s="933"/>
      <c r="CF182" s="933"/>
      <c r="CG182" s="933"/>
      <c r="CH182" s="933"/>
      <c r="CI182" s="933"/>
      <c r="CJ182" s="933"/>
      <c r="CK182" s="933"/>
      <c r="CL182" s="933"/>
      <c r="CM182" s="933"/>
      <c r="CN182" s="932"/>
      <c r="CO182" s="932"/>
      <c r="CP182" s="932"/>
      <c r="CQ182" s="932"/>
      <c r="CR182" s="932"/>
      <c r="CS182" s="932"/>
      <c r="CT182" s="535"/>
      <c r="CU182" s="535"/>
      <c r="CV182" s="535"/>
    </row>
    <row r="183" spans="1:100" s="533" customFormat="1" ht="12.95" customHeight="1" x14ac:dyDescent="0.2">
      <c r="A183" s="929">
        <v>1</v>
      </c>
      <c r="B183" s="929">
        <v>11</v>
      </c>
      <c r="C183" s="930">
        <v>44365</v>
      </c>
      <c r="D183" s="755" t="s">
        <v>77</v>
      </c>
      <c r="E183" s="939" t="s">
        <v>78</v>
      </c>
      <c r="F183" s="757" t="s">
        <v>79</v>
      </c>
      <c r="G183" s="757">
        <v>2</v>
      </c>
      <c r="H183" s="757">
        <v>2</v>
      </c>
      <c r="I183" s="931">
        <v>1</v>
      </c>
      <c r="J183" s="916">
        <v>100</v>
      </c>
      <c r="K183" s="931">
        <v>1130</v>
      </c>
      <c r="L183" s="749">
        <v>1955</v>
      </c>
      <c r="M183" s="759" t="s">
        <v>2</v>
      </c>
      <c r="N183" s="931">
        <v>0</v>
      </c>
      <c r="O183" s="931">
        <v>0</v>
      </c>
      <c r="P183" s="931">
        <v>0</v>
      </c>
      <c r="Q183" s="931">
        <v>0</v>
      </c>
      <c r="R183" s="931">
        <v>0</v>
      </c>
      <c r="S183" s="931">
        <v>0</v>
      </c>
      <c r="T183" s="931">
        <v>0</v>
      </c>
      <c r="U183" s="931">
        <v>0</v>
      </c>
      <c r="V183" s="931">
        <v>0</v>
      </c>
      <c r="W183" s="931">
        <v>0</v>
      </c>
      <c r="X183" s="931">
        <v>0</v>
      </c>
      <c r="Y183" s="931">
        <v>0</v>
      </c>
      <c r="Z183" s="931">
        <v>0</v>
      </c>
      <c r="AA183" s="931">
        <v>0</v>
      </c>
      <c r="AB183" s="931">
        <v>0</v>
      </c>
      <c r="AC183" s="931">
        <v>0</v>
      </c>
      <c r="AD183" s="931">
        <v>0</v>
      </c>
      <c r="AE183" s="931">
        <v>0</v>
      </c>
      <c r="AF183" s="931">
        <v>0</v>
      </c>
      <c r="AG183" s="931">
        <v>0</v>
      </c>
      <c r="AH183" s="931">
        <v>0</v>
      </c>
      <c r="AI183" s="931">
        <v>0</v>
      </c>
      <c r="AJ183" s="931">
        <v>0</v>
      </c>
      <c r="AK183" s="931">
        <v>0</v>
      </c>
      <c r="AL183" s="931">
        <v>0</v>
      </c>
      <c r="AM183" s="931">
        <v>0</v>
      </c>
      <c r="AN183" s="931">
        <v>2</v>
      </c>
      <c r="AO183" s="757"/>
      <c r="AP183" s="758" t="s">
        <v>321</v>
      </c>
      <c r="AQ183" s="603">
        <f t="shared" si="54"/>
        <v>0.47916666666666669</v>
      </c>
      <c r="AR183" s="603">
        <f t="shared" si="55"/>
        <v>0.82986111111111116</v>
      </c>
      <c r="AS183" s="604">
        <f t="shared" si="56"/>
        <v>0.70138888888888895</v>
      </c>
      <c r="AT183" s="535"/>
      <c r="AU183" s="761"/>
      <c r="AV183" s="747"/>
      <c r="AW183" s="746"/>
      <c r="AX183" s="761"/>
      <c r="AY183" s="747"/>
      <c r="AZ183" s="888"/>
      <c r="BA183" s="889"/>
      <c r="BB183" s="890"/>
      <c r="BE183" s="746"/>
      <c r="BF183" s="932"/>
      <c r="BG183" s="932"/>
      <c r="BH183" s="932"/>
      <c r="BI183" s="932"/>
      <c r="BJ183" s="932"/>
      <c r="BK183" s="932"/>
      <c r="BL183" s="932"/>
      <c r="BM183" s="932"/>
      <c r="BN183" s="932"/>
      <c r="BO183" s="932"/>
      <c r="BP183" s="932"/>
      <c r="BQ183" s="932"/>
      <c r="BR183" s="932"/>
      <c r="BS183" s="932"/>
      <c r="BT183" s="932"/>
      <c r="BU183" s="932"/>
      <c r="BV183" s="932"/>
      <c r="BW183" s="932"/>
      <c r="BX183" s="932"/>
      <c r="BY183" s="932"/>
      <c r="BZ183" s="932"/>
      <c r="CA183" s="932"/>
      <c r="CB183" s="932"/>
      <c r="CC183" s="932"/>
      <c r="CD183" s="932"/>
      <c r="CE183" s="933"/>
      <c r="CF183" s="933"/>
      <c r="CG183" s="933"/>
      <c r="CH183" s="933"/>
      <c r="CI183" s="933"/>
      <c r="CJ183" s="933"/>
      <c r="CK183" s="933"/>
      <c r="CL183" s="933"/>
      <c r="CM183" s="933"/>
      <c r="CN183" s="932"/>
      <c r="CO183" s="932"/>
      <c r="CP183" s="932"/>
      <c r="CQ183" s="932"/>
      <c r="CR183" s="932"/>
      <c r="CS183" s="932"/>
      <c r="CT183" s="535"/>
      <c r="CU183" s="535"/>
      <c r="CV183" s="535"/>
    </row>
    <row r="184" spans="1:100" s="533" customFormat="1" ht="12.95" customHeight="1" x14ac:dyDescent="0.2">
      <c r="A184" s="673">
        <v>1</v>
      </c>
      <c r="B184" s="929">
        <v>12</v>
      </c>
      <c r="C184" s="930">
        <v>44365</v>
      </c>
      <c r="D184" s="755" t="s">
        <v>77</v>
      </c>
      <c r="E184" s="939" t="s">
        <v>81</v>
      </c>
      <c r="F184" s="757" t="s">
        <v>79</v>
      </c>
      <c r="G184" s="757">
        <v>2</v>
      </c>
      <c r="H184" s="757">
        <v>2</v>
      </c>
      <c r="I184" s="931">
        <v>1</v>
      </c>
      <c r="J184" s="916">
        <v>100</v>
      </c>
      <c r="K184" s="931">
        <v>630</v>
      </c>
      <c r="L184" s="749">
        <v>2000</v>
      </c>
      <c r="M184" s="759" t="s">
        <v>2</v>
      </c>
      <c r="N184" s="931">
        <v>0</v>
      </c>
      <c r="O184" s="931">
        <v>0</v>
      </c>
      <c r="P184" s="931">
        <v>0</v>
      </c>
      <c r="Q184" s="931">
        <v>0</v>
      </c>
      <c r="R184" s="931">
        <v>0</v>
      </c>
      <c r="S184" s="931">
        <v>0</v>
      </c>
      <c r="T184" s="931">
        <v>0</v>
      </c>
      <c r="U184" s="931">
        <v>0</v>
      </c>
      <c r="V184" s="931">
        <v>1</v>
      </c>
      <c r="W184" s="931">
        <v>0</v>
      </c>
      <c r="X184" s="931">
        <v>0</v>
      </c>
      <c r="Y184" s="931">
        <v>0</v>
      </c>
      <c r="Z184" s="931">
        <v>0</v>
      </c>
      <c r="AA184" s="931">
        <v>0</v>
      </c>
      <c r="AB184" s="931">
        <v>0</v>
      </c>
      <c r="AC184" s="931">
        <v>0</v>
      </c>
      <c r="AD184" s="931">
        <v>0</v>
      </c>
      <c r="AE184" s="931">
        <v>0</v>
      </c>
      <c r="AF184" s="931">
        <v>0</v>
      </c>
      <c r="AG184" s="931">
        <v>0</v>
      </c>
      <c r="AH184" s="931">
        <v>0</v>
      </c>
      <c r="AI184" s="931">
        <v>0</v>
      </c>
      <c r="AJ184" s="931">
        <v>0</v>
      </c>
      <c r="AK184" s="931">
        <v>0</v>
      </c>
      <c r="AL184" s="931">
        <v>0</v>
      </c>
      <c r="AM184" s="931">
        <v>0</v>
      </c>
      <c r="AN184" s="931">
        <v>2</v>
      </c>
      <c r="AO184" s="757"/>
      <c r="AP184" s="758"/>
      <c r="AQ184" s="603">
        <f t="shared" si="54"/>
        <v>0.27083333333333331</v>
      </c>
      <c r="AR184" s="603">
        <f t="shared" si="55"/>
        <v>0.83333333333333337</v>
      </c>
      <c r="AS184" s="604">
        <f t="shared" si="56"/>
        <v>1.125</v>
      </c>
      <c r="AT184" s="535"/>
      <c r="AU184" s="761"/>
      <c r="AV184" s="747"/>
      <c r="AW184" s="746"/>
      <c r="AX184" s="761"/>
      <c r="AY184" s="747"/>
      <c r="AZ184" s="888"/>
      <c r="BA184" s="889"/>
      <c r="BB184" s="890"/>
      <c r="BE184" s="746"/>
      <c r="BF184" s="932"/>
      <c r="BG184" s="932"/>
      <c r="BH184" s="932"/>
      <c r="BI184" s="932"/>
      <c r="BJ184" s="932"/>
      <c r="BK184" s="932"/>
      <c r="BL184" s="932"/>
      <c r="BM184" s="932"/>
      <c r="BN184" s="932"/>
      <c r="BO184" s="932"/>
      <c r="BP184" s="932"/>
      <c r="BQ184" s="932"/>
      <c r="BR184" s="932"/>
      <c r="BS184" s="932"/>
      <c r="BT184" s="932"/>
      <c r="BU184" s="932"/>
      <c r="BV184" s="932"/>
      <c r="BW184" s="932"/>
      <c r="BX184" s="932"/>
      <c r="BY184" s="932"/>
      <c r="BZ184" s="932"/>
      <c r="CA184" s="932"/>
      <c r="CB184" s="932"/>
      <c r="CC184" s="932"/>
      <c r="CD184" s="932"/>
      <c r="CE184" s="933"/>
      <c r="CF184" s="933"/>
      <c r="CG184" s="933"/>
      <c r="CH184" s="933"/>
      <c r="CI184" s="933"/>
      <c r="CJ184" s="933"/>
      <c r="CK184" s="933"/>
      <c r="CL184" s="933"/>
      <c r="CM184" s="933"/>
      <c r="CN184" s="932"/>
      <c r="CO184" s="932"/>
      <c r="CP184" s="932"/>
      <c r="CQ184" s="932"/>
      <c r="CR184" s="932"/>
      <c r="CS184" s="932"/>
      <c r="CT184" s="535"/>
      <c r="CU184" s="535"/>
      <c r="CV184" s="535"/>
    </row>
    <row r="185" spans="1:100" s="10" customFormat="1" ht="12.95" hidden="1" customHeight="1" x14ac:dyDescent="0.2">
      <c r="A185" s="927">
        <v>1</v>
      </c>
      <c r="B185" s="910">
        <v>1</v>
      </c>
      <c r="C185" s="934">
        <v>44366</v>
      </c>
      <c r="D185" s="454" t="s">
        <v>71</v>
      </c>
      <c r="E185" s="453"/>
      <c r="F185" s="440" t="s">
        <v>84</v>
      </c>
      <c r="G185" s="440">
        <v>1</v>
      </c>
      <c r="H185" s="440">
        <v>1</v>
      </c>
      <c r="I185" s="463">
        <v>0</v>
      </c>
      <c r="J185" s="666">
        <v>100</v>
      </c>
      <c r="K185" s="440">
        <v>800</v>
      </c>
      <c r="L185" s="691">
        <v>900</v>
      </c>
      <c r="M185" s="457" t="s">
        <v>2</v>
      </c>
      <c r="N185" s="463">
        <v>0</v>
      </c>
      <c r="O185" s="463">
        <v>0</v>
      </c>
      <c r="P185" s="463">
        <v>0</v>
      </c>
      <c r="Q185" s="463">
        <v>0</v>
      </c>
      <c r="R185" s="463">
        <v>0</v>
      </c>
      <c r="S185" s="463">
        <v>0</v>
      </c>
      <c r="T185" s="463">
        <v>0</v>
      </c>
      <c r="U185" s="463">
        <v>0</v>
      </c>
      <c r="V185" s="463">
        <v>0</v>
      </c>
      <c r="W185" s="463">
        <v>0</v>
      </c>
      <c r="X185" s="463">
        <v>0</v>
      </c>
      <c r="Y185" s="463">
        <v>0</v>
      </c>
      <c r="Z185" s="463">
        <v>0</v>
      </c>
      <c r="AA185" s="463">
        <v>0</v>
      </c>
      <c r="AB185" s="463">
        <v>0</v>
      </c>
      <c r="AC185" s="463">
        <v>0</v>
      </c>
      <c r="AD185" s="463">
        <v>0</v>
      </c>
      <c r="AE185" s="463">
        <v>0</v>
      </c>
      <c r="AF185" s="463">
        <v>0</v>
      </c>
      <c r="AG185" s="463">
        <v>0</v>
      </c>
      <c r="AH185" s="463">
        <v>0</v>
      </c>
      <c r="AI185" s="463">
        <v>0</v>
      </c>
      <c r="AJ185" s="463">
        <v>0</v>
      </c>
      <c r="AK185" s="463">
        <v>0</v>
      </c>
      <c r="AL185" s="463">
        <v>0</v>
      </c>
      <c r="AM185" s="463">
        <v>0</v>
      </c>
      <c r="AN185" s="463">
        <v>2</v>
      </c>
      <c r="AO185" s="440"/>
      <c r="AP185" s="725"/>
      <c r="AQ185" s="605">
        <f t="shared" ref="AQ185:AQ208" si="57">TIME(INT(K185/100),K185-INT(K185/100)*100,0)</f>
        <v>0.33333333333333331</v>
      </c>
      <c r="AR185" s="605">
        <f t="shared" ref="AR185:AR208" si="58">TIME(INT(L185/100),L185-INT(L185/100)*100,0)</f>
        <v>0.375</v>
      </c>
      <c r="AS185" s="606">
        <f t="shared" ref="AS185:AS208" si="59">(AR185-AQ185)*G185</f>
        <v>4.1666666666666685E-2</v>
      </c>
      <c r="AT185" s="13"/>
      <c r="AU185" s="437"/>
      <c r="AV185" s="438"/>
      <c r="AW185" s="439"/>
      <c r="AX185" s="437"/>
      <c r="AY185" s="438"/>
      <c r="AZ185" s="450"/>
      <c r="BA185" s="448"/>
      <c r="BB185" s="449"/>
      <c r="BE185" s="439"/>
      <c r="BF185" s="928"/>
      <c r="BG185" s="928"/>
      <c r="BH185" s="928"/>
      <c r="BI185" s="928"/>
      <c r="BJ185" s="928"/>
      <c r="BK185" s="928"/>
      <c r="BL185" s="928"/>
      <c r="BM185" s="928"/>
      <c r="BN185" s="928"/>
      <c r="BO185" s="928"/>
      <c r="BP185" s="928"/>
      <c r="BQ185" s="928"/>
      <c r="BR185" s="928"/>
      <c r="BS185" s="928"/>
      <c r="BT185" s="928"/>
      <c r="BU185" s="928"/>
      <c r="BV185" s="928"/>
      <c r="BW185" s="928"/>
      <c r="BX185" s="928"/>
      <c r="BY185" s="928"/>
      <c r="BZ185" s="928"/>
      <c r="CA185" s="928"/>
      <c r="CB185" s="928"/>
      <c r="CC185" s="928"/>
      <c r="CD185" s="928"/>
      <c r="CE185" s="155"/>
      <c r="CF185" s="155"/>
      <c r="CG185" s="155"/>
      <c r="CH185" s="155"/>
      <c r="CI185" s="155"/>
      <c r="CJ185" s="155"/>
      <c r="CK185" s="155"/>
      <c r="CL185" s="155"/>
      <c r="CM185" s="155"/>
      <c r="CN185" s="928"/>
      <c r="CO185" s="928"/>
      <c r="CP185" s="928"/>
      <c r="CQ185" s="928"/>
      <c r="CR185" s="928"/>
      <c r="CS185" s="928"/>
      <c r="CT185" s="13"/>
      <c r="CU185" s="13"/>
      <c r="CV185" s="13"/>
    </row>
    <row r="186" spans="1:100" s="10" customFormat="1" ht="12.95" hidden="1" customHeight="1" x14ac:dyDescent="0.2">
      <c r="A186" s="927">
        <v>1</v>
      </c>
      <c r="B186" s="910">
        <v>2</v>
      </c>
      <c r="C186" s="934">
        <v>44366</v>
      </c>
      <c r="D186" s="454" t="s">
        <v>72</v>
      </c>
      <c r="E186" s="453"/>
      <c r="F186" s="440" t="s">
        <v>84</v>
      </c>
      <c r="G186" s="440">
        <v>2</v>
      </c>
      <c r="H186" s="440">
        <v>1</v>
      </c>
      <c r="I186" s="463">
        <v>0</v>
      </c>
      <c r="J186" s="666">
        <v>100</v>
      </c>
      <c r="K186" s="440">
        <v>700</v>
      </c>
      <c r="L186" s="691">
        <v>915</v>
      </c>
      <c r="M186" s="457" t="s">
        <v>80</v>
      </c>
      <c r="N186" s="463">
        <v>0</v>
      </c>
      <c r="O186" s="463">
        <v>0</v>
      </c>
      <c r="P186" s="463">
        <v>0</v>
      </c>
      <c r="Q186" s="463">
        <v>0</v>
      </c>
      <c r="R186" s="463">
        <v>0</v>
      </c>
      <c r="S186" s="463">
        <v>0</v>
      </c>
      <c r="T186" s="463">
        <v>0</v>
      </c>
      <c r="U186" s="463">
        <v>0</v>
      </c>
      <c r="V186" s="463">
        <v>0</v>
      </c>
      <c r="W186" s="463">
        <v>0</v>
      </c>
      <c r="X186" s="463">
        <v>0</v>
      </c>
      <c r="Y186" s="463">
        <v>0</v>
      </c>
      <c r="Z186" s="463">
        <v>0</v>
      </c>
      <c r="AA186" s="463">
        <v>0</v>
      </c>
      <c r="AB186" s="463">
        <v>0</v>
      </c>
      <c r="AC186" s="463">
        <v>0</v>
      </c>
      <c r="AD186" s="463">
        <v>0</v>
      </c>
      <c r="AE186" s="463">
        <v>0</v>
      </c>
      <c r="AF186" s="463">
        <v>0</v>
      </c>
      <c r="AG186" s="463">
        <v>0</v>
      </c>
      <c r="AH186" s="463">
        <v>0</v>
      </c>
      <c r="AI186" s="463">
        <v>0</v>
      </c>
      <c r="AJ186" s="463">
        <v>0</v>
      </c>
      <c r="AK186" s="463">
        <v>0</v>
      </c>
      <c r="AL186" s="463">
        <v>0</v>
      </c>
      <c r="AM186" s="463">
        <v>0</v>
      </c>
      <c r="AN186" s="463">
        <v>2</v>
      </c>
      <c r="AO186" s="440"/>
      <c r="AP186" s="725"/>
      <c r="AQ186" s="605">
        <f t="shared" si="57"/>
        <v>0.29166666666666669</v>
      </c>
      <c r="AR186" s="605">
        <f t="shared" si="58"/>
        <v>0.38541666666666669</v>
      </c>
      <c r="AS186" s="606">
        <f t="shared" si="59"/>
        <v>0.1875</v>
      </c>
      <c r="AT186" s="13"/>
      <c r="AU186" s="437"/>
      <c r="AV186" s="438"/>
      <c r="AW186" s="439"/>
      <c r="AX186" s="437"/>
      <c r="AY186" s="438"/>
      <c r="AZ186" s="450"/>
      <c r="BA186" s="448"/>
      <c r="BB186" s="449"/>
      <c r="BE186" s="439"/>
      <c r="BF186" s="928"/>
      <c r="BG186" s="928"/>
      <c r="BH186" s="928"/>
      <c r="BI186" s="928"/>
      <c r="BJ186" s="928"/>
      <c r="BK186" s="928"/>
      <c r="BL186" s="928"/>
      <c r="BM186" s="928"/>
      <c r="BN186" s="928"/>
      <c r="BO186" s="928"/>
      <c r="BP186" s="928"/>
      <c r="BQ186" s="928"/>
      <c r="BR186" s="928"/>
      <c r="BS186" s="928"/>
      <c r="BT186" s="928"/>
      <c r="BU186" s="928"/>
      <c r="BV186" s="928"/>
      <c r="BW186" s="928"/>
      <c r="BX186" s="928"/>
      <c r="BY186" s="928"/>
      <c r="BZ186" s="928"/>
      <c r="CA186" s="928"/>
      <c r="CB186" s="928"/>
      <c r="CC186" s="928"/>
      <c r="CD186" s="928"/>
      <c r="CE186" s="155"/>
      <c r="CF186" s="155"/>
      <c r="CG186" s="155"/>
      <c r="CH186" s="155"/>
      <c r="CI186" s="155"/>
      <c r="CJ186" s="155"/>
      <c r="CK186" s="155"/>
      <c r="CL186" s="155"/>
      <c r="CM186" s="155"/>
      <c r="CN186" s="928"/>
      <c r="CO186" s="928"/>
      <c r="CP186" s="928"/>
      <c r="CQ186" s="928"/>
      <c r="CR186" s="928"/>
      <c r="CS186" s="928"/>
      <c r="CT186" s="13"/>
      <c r="CU186" s="13"/>
      <c r="CV186" s="13"/>
    </row>
    <row r="187" spans="1:100" s="10" customFormat="1" ht="12.95" hidden="1" customHeight="1" x14ac:dyDescent="0.2">
      <c r="A187" s="927">
        <v>1</v>
      </c>
      <c r="B187" s="910">
        <v>3</v>
      </c>
      <c r="C187" s="934">
        <v>44366</v>
      </c>
      <c r="D187" s="454" t="s">
        <v>72</v>
      </c>
      <c r="E187" s="453"/>
      <c r="F187" s="440" t="s">
        <v>84</v>
      </c>
      <c r="G187" s="440">
        <v>1</v>
      </c>
      <c r="H187" s="440">
        <v>1</v>
      </c>
      <c r="I187" s="463">
        <v>0</v>
      </c>
      <c r="J187" s="666">
        <v>100</v>
      </c>
      <c r="K187" s="440">
        <v>500</v>
      </c>
      <c r="L187" s="691">
        <v>923</v>
      </c>
      <c r="M187" s="457" t="s">
        <v>2</v>
      </c>
      <c r="N187" s="463">
        <v>0</v>
      </c>
      <c r="O187" s="463">
        <v>0</v>
      </c>
      <c r="P187" s="463">
        <v>0</v>
      </c>
      <c r="Q187" s="463">
        <v>0</v>
      </c>
      <c r="R187" s="463">
        <v>0</v>
      </c>
      <c r="S187" s="463">
        <v>0</v>
      </c>
      <c r="T187" s="463">
        <v>0</v>
      </c>
      <c r="U187" s="463">
        <v>0</v>
      </c>
      <c r="V187" s="463">
        <v>0</v>
      </c>
      <c r="W187" s="463">
        <v>0</v>
      </c>
      <c r="X187" s="463">
        <v>0</v>
      </c>
      <c r="Y187" s="463">
        <v>0</v>
      </c>
      <c r="Z187" s="463">
        <v>0</v>
      </c>
      <c r="AA187" s="463">
        <v>0</v>
      </c>
      <c r="AB187" s="463">
        <v>0</v>
      </c>
      <c r="AC187" s="463">
        <v>0</v>
      </c>
      <c r="AD187" s="463">
        <v>0</v>
      </c>
      <c r="AE187" s="463">
        <v>0</v>
      </c>
      <c r="AF187" s="463">
        <v>0</v>
      </c>
      <c r="AG187" s="463">
        <v>0</v>
      </c>
      <c r="AH187" s="463">
        <v>0</v>
      </c>
      <c r="AI187" s="463">
        <v>0</v>
      </c>
      <c r="AJ187" s="463">
        <v>0</v>
      </c>
      <c r="AK187" s="463">
        <v>0</v>
      </c>
      <c r="AL187" s="463">
        <v>0</v>
      </c>
      <c r="AM187" s="463">
        <v>0</v>
      </c>
      <c r="AN187" s="463">
        <v>2</v>
      </c>
      <c r="AO187" s="440"/>
      <c r="AP187" s="725"/>
      <c r="AQ187" s="605">
        <f t="shared" si="57"/>
        <v>0.20833333333333334</v>
      </c>
      <c r="AR187" s="605">
        <f t="shared" si="58"/>
        <v>0.39097222222222222</v>
      </c>
      <c r="AS187" s="606">
        <f t="shared" si="59"/>
        <v>0.18263888888888888</v>
      </c>
      <c r="AT187" s="13"/>
      <c r="AU187" s="1020" t="s">
        <v>17</v>
      </c>
      <c r="AV187" s="1009" t="s">
        <v>195</v>
      </c>
      <c r="AW187" s="1023" t="s">
        <v>196</v>
      </c>
      <c r="AX187" s="1011" t="s">
        <v>197</v>
      </c>
      <c r="AY187" s="1007" t="s">
        <v>198</v>
      </c>
      <c r="AZ187" s="450"/>
      <c r="BA187" s="448"/>
      <c r="BB187" s="449"/>
      <c r="BE187" s="439"/>
      <c r="BF187" s="928"/>
      <c r="BG187" s="928"/>
      <c r="BH187" s="928"/>
      <c r="BI187" s="928"/>
      <c r="BJ187" s="928"/>
      <c r="BK187" s="928"/>
      <c r="BL187" s="928"/>
      <c r="BM187" s="928"/>
      <c r="BN187" s="928"/>
      <c r="BO187" s="928"/>
      <c r="BP187" s="928"/>
      <c r="BQ187" s="928"/>
      <c r="BR187" s="928"/>
      <c r="BS187" s="928"/>
      <c r="BT187" s="928"/>
      <c r="BU187" s="928"/>
      <c r="BV187" s="928"/>
      <c r="BW187" s="928"/>
      <c r="BX187" s="928"/>
      <c r="BY187" s="928"/>
      <c r="BZ187" s="928"/>
      <c r="CA187" s="928"/>
      <c r="CB187" s="928"/>
      <c r="CC187" s="928"/>
      <c r="CD187" s="928"/>
      <c r="CE187" s="155"/>
      <c r="CF187" s="155"/>
      <c r="CG187" s="155"/>
      <c r="CH187" s="155"/>
      <c r="CI187" s="155"/>
      <c r="CJ187" s="155"/>
      <c r="CK187" s="155"/>
      <c r="CL187" s="155"/>
      <c r="CM187" s="155"/>
      <c r="CN187" s="928"/>
      <c r="CO187" s="928"/>
      <c r="CP187" s="928"/>
      <c r="CQ187" s="928"/>
      <c r="CR187" s="928"/>
      <c r="CS187" s="928"/>
      <c r="CT187" s="13"/>
      <c r="CU187" s="13"/>
      <c r="CV187" s="13"/>
    </row>
    <row r="188" spans="1:100" s="10" customFormat="1" ht="12.95" hidden="1" customHeight="1" x14ac:dyDescent="0.2">
      <c r="A188" s="927">
        <v>1</v>
      </c>
      <c r="B188" s="910">
        <v>4</v>
      </c>
      <c r="C188" s="934">
        <v>44366</v>
      </c>
      <c r="D188" s="454" t="s">
        <v>83</v>
      </c>
      <c r="E188" s="453"/>
      <c r="F188" s="440" t="s">
        <v>84</v>
      </c>
      <c r="G188" s="440">
        <v>2</v>
      </c>
      <c r="H188" s="440">
        <v>1</v>
      </c>
      <c r="I188" s="463">
        <v>0</v>
      </c>
      <c r="J188" s="666">
        <v>100</v>
      </c>
      <c r="K188" s="440">
        <v>530</v>
      </c>
      <c r="L188" s="691">
        <v>1015</v>
      </c>
      <c r="M188" s="457" t="s">
        <v>2</v>
      </c>
      <c r="N188" s="463">
        <v>0</v>
      </c>
      <c r="O188" s="463">
        <v>0</v>
      </c>
      <c r="P188" s="463">
        <v>0</v>
      </c>
      <c r="Q188" s="463">
        <v>0</v>
      </c>
      <c r="R188" s="463">
        <v>0</v>
      </c>
      <c r="S188" s="463">
        <v>0</v>
      </c>
      <c r="T188" s="463">
        <v>0</v>
      </c>
      <c r="U188" s="463">
        <v>0</v>
      </c>
      <c r="V188" s="463">
        <v>0</v>
      </c>
      <c r="W188" s="463">
        <v>0</v>
      </c>
      <c r="X188" s="463">
        <v>0</v>
      </c>
      <c r="Y188" s="463">
        <v>0</v>
      </c>
      <c r="Z188" s="463">
        <v>0</v>
      </c>
      <c r="AA188" s="463">
        <v>0</v>
      </c>
      <c r="AB188" s="463">
        <v>0</v>
      </c>
      <c r="AC188" s="463">
        <v>0</v>
      </c>
      <c r="AD188" s="463">
        <v>0</v>
      </c>
      <c r="AE188" s="463">
        <v>0</v>
      </c>
      <c r="AF188" s="463">
        <v>0</v>
      </c>
      <c r="AG188" s="463">
        <v>0</v>
      </c>
      <c r="AH188" s="463">
        <v>0</v>
      </c>
      <c r="AI188" s="463">
        <v>0</v>
      </c>
      <c r="AJ188" s="463">
        <v>0</v>
      </c>
      <c r="AK188" s="463">
        <v>0</v>
      </c>
      <c r="AL188" s="463">
        <v>0</v>
      </c>
      <c r="AM188" s="463">
        <v>0</v>
      </c>
      <c r="AN188" s="463">
        <v>2</v>
      </c>
      <c r="AO188" s="440"/>
      <c r="AP188" s="725"/>
      <c r="AQ188" s="605">
        <f t="shared" si="57"/>
        <v>0.22916666666666666</v>
      </c>
      <c r="AR188" s="605">
        <f t="shared" si="58"/>
        <v>0.42708333333333331</v>
      </c>
      <c r="AS188" s="606">
        <f t="shared" si="59"/>
        <v>0.39583333333333331</v>
      </c>
      <c r="AT188" s="13"/>
      <c r="AU188" s="1021"/>
      <c r="AV188" s="1022"/>
      <c r="AW188" s="1024"/>
      <c r="AX188" s="1025"/>
      <c r="AY188" s="1026"/>
      <c r="AZ188" s="450"/>
      <c r="BA188" s="448"/>
      <c r="BB188" s="449"/>
      <c r="BE188" s="439"/>
      <c r="BF188" s="928"/>
      <c r="BG188" s="928"/>
      <c r="BH188" s="928"/>
      <c r="BI188" s="928"/>
      <c r="BJ188" s="928"/>
      <c r="BK188" s="928"/>
      <c r="BL188" s="928"/>
      <c r="BM188" s="928"/>
      <c r="BN188" s="928"/>
      <c r="BO188" s="928"/>
      <c r="BP188" s="928"/>
      <c r="BQ188" s="928"/>
      <c r="BR188" s="928"/>
      <c r="BS188" s="928"/>
      <c r="BT188" s="928"/>
      <c r="BU188" s="928"/>
      <c r="BV188" s="928"/>
      <c r="BW188" s="928"/>
      <c r="BX188" s="928"/>
      <c r="BY188" s="928"/>
      <c r="BZ188" s="928"/>
      <c r="CA188" s="928"/>
      <c r="CB188" s="928"/>
      <c r="CC188" s="928"/>
      <c r="CD188" s="928"/>
      <c r="CE188" s="155"/>
      <c r="CF188" s="155"/>
      <c r="CG188" s="155"/>
      <c r="CH188" s="155"/>
      <c r="CI188" s="155"/>
      <c r="CJ188" s="155"/>
      <c r="CK188" s="155"/>
      <c r="CL188" s="155"/>
      <c r="CM188" s="155"/>
      <c r="CN188" s="928"/>
      <c r="CO188" s="928"/>
      <c r="CP188" s="928"/>
      <c r="CQ188" s="928"/>
      <c r="CR188" s="928"/>
      <c r="CS188" s="928"/>
      <c r="CT188" s="13"/>
      <c r="CU188" s="13"/>
      <c r="CV188" s="13"/>
    </row>
    <row r="189" spans="1:100" s="10" customFormat="1" ht="12.95" hidden="1" customHeight="1" x14ac:dyDescent="0.2">
      <c r="A189" s="927">
        <v>1</v>
      </c>
      <c r="B189" s="910">
        <v>5</v>
      </c>
      <c r="C189" s="934">
        <v>44366</v>
      </c>
      <c r="D189" s="454" t="s">
        <v>83</v>
      </c>
      <c r="E189" s="453"/>
      <c r="F189" s="440" t="s">
        <v>84</v>
      </c>
      <c r="G189" s="440">
        <v>1</v>
      </c>
      <c r="H189" s="440">
        <v>1</v>
      </c>
      <c r="I189" s="463">
        <v>0</v>
      </c>
      <c r="J189" s="666">
        <v>100</v>
      </c>
      <c r="K189" s="440">
        <v>630</v>
      </c>
      <c r="L189" s="691">
        <v>1030</v>
      </c>
      <c r="M189" s="457" t="s">
        <v>2</v>
      </c>
      <c r="N189" s="463">
        <v>0</v>
      </c>
      <c r="O189" s="463">
        <v>0</v>
      </c>
      <c r="P189" s="463">
        <v>0</v>
      </c>
      <c r="Q189" s="463">
        <v>0</v>
      </c>
      <c r="R189" s="463">
        <v>0</v>
      </c>
      <c r="S189" s="463">
        <v>0</v>
      </c>
      <c r="T189" s="463">
        <v>0</v>
      </c>
      <c r="U189" s="463">
        <v>0</v>
      </c>
      <c r="V189" s="463">
        <v>0</v>
      </c>
      <c r="W189" s="463">
        <v>0</v>
      </c>
      <c r="X189" s="463">
        <v>0</v>
      </c>
      <c r="Y189" s="463">
        <v>0</v>
      </c>
      <c r="Z189" s="463">
        <v>0</v>
      </c>
      <c r="AA189" s="463">
        <v>0</v>
      </c>
      <c r="AB189" s="463">
        <v>0</v>
      </c>
      <c r="AC189" s="463">
        <v>0</v>
      </c>
      <c r="AD189" s="463">
        <v>0</v>
      </c>
      <c r="AE189" s="463">
        <v>0</v>
      </c>
      <c r="AF189" s="463">
        <v>0</v>
      </c>
      <c r="AG189" s="463">
        <v>0</v>
      </c>
      <c r="AH189" s="463">
        <v>0</v>
      </c>
      <c r="AI189" s="463">
        <v>0</v>
      </c>
      <c r="AJ189" s="463">
        <v>0</v>
      </c>
      <c r="AK189" s="463">
        <v>0</v>
      </c>
      <c r="AL189" s="463">
        <v>0</v>
      </c>
      <c r="AM189" s="463">
        <v>0</v>
      </c>
      <c r="AN189" s="463">
        <v>1</v>
      </c>
      <c r="AO189" s="440"/>
      <c r="AP189" s="725"/>
      <c r="AQ189" s="605">
        <f t="shared" si="57"/>
        <v>0.27083333333333331</v>
      </c>
      <c r="AR189" s="605">
        <f t="shared" si="58"/>
        <v>0.4375</v>
      </c>
      <c r="AS189" s="606">
        <f t="shared" si="59"/>
        <v>0.16666666666666669</v>
      </c>
      <c r="AT189" s="13"/>
      <c r="AU189" s="349" t="s">
        <v>50</v>
      </c>
      <c r="AV189" s="424">
        <f>SUM(G197:G203,G208)</f>
        <v>17</v>
      </c>
      <c r="AW189" s="351">
        <f>SUM(AS197:AS203,AS208)</f>
        <v>4.7395833333333321</v>
      </c>
      <c r="AX189" s="424">
        <f>SUM(H197:H203,H208)</f>
        <v>15</v>
      </c>
      <c r="AY189" s="427">
        <f>SUM(I197:I203,I208)</f>
        <v>8</v>
      </c>
      <c r="AZ189" s="450"/>
      <c r="BA189" s="448"/>
      <c r="BB189" s="449"/>
      <c r="BE189" s="439"/>
      <c r="BF189" s="928"/>
      <c r="BG189" s="928"/>
      <c r="BH189" s="928"/>
      <c r="BI189" s="928"/>
      <c r="BJ189" s="928"/>
      <c r="BK189" s="928"/>
      <c r="BL189" s="928"/>
      <c r="BM189" s="928"/>
      <c r="BN189" s="928"/>
      <c r="BO189" s="928"/>
      <c r="BP189" s="928"/>
      <c r="BQ189" s="928"/>
      <c r="BR189" s="928"/>
      <c r="BS189" s="928"/>
      <c r="BT189" s="928"/>
      <c r="BU189" s="928"/>
      <c r="BV189" s="928"/>
      <c r="BW189" s="928"/>
      <c r="BX189" s="928"/>
      <c r="BY189" s="928"/>
      <c r="BZ189" s="928"/>
      <c r="CA189" s="928"/>
      <c r="CB189" s="928"/>
      <c r="CC189" s="928"/>
      <c r="CD189" s="928"/>
      <c r="CE189" s="155"/>
      <c r="CF189" s="155"/>
      <c r="CG189" s="155"/>
      <c r="CH189" s="155"/>
      <c r="CI189" s="155"/>
      <c r="CJ189" s="155"/>
      <c r="CK189" s="155"/>
      <c r="CL189" s="155"/>
      <c r="CM189" s="155"/>
      <c r="CN189" s="928"/>
      <c r="CO189" s="928"/>
      <c r="CP189" s="928"/>
      <c r="CQ189" s="928"/>
      <c r="CR189" s="928"/>
      <c r="CS189" s="928"/>
      <c r="CT189" s="13"/>
      <c r="CU189" s="13"/>
      <c r="CV189" s="13"/>
    </row>
    <row r="190" spans="1:100" s="10" customFormat="1" ht="12.95" hidden="1" customHeight="1" x14ac:dyDescent="0.2">
      <c r="A190" s="927">
        <v>1</v>
      </c>
      <c r="B190" s="910">
        <v>6</v>
      </c>
      <c r="C190" s="934">
        <v>44366</v>
      </c>
      <c r="D190" s="454" t="s">
        <v>83</v>
      </c>
      <c r="E190" s="453"/>
      <c r="F190" s="440" t="s">
        <v>84</v>
      </c>
      <c r="G190" s="440">
        <v>1</v>
      </c>
      <c r="H190" s="440">
        <v>1</v>
      </c>
      <c r="I190" s="463">
        <v>0</v>
      </c>
      <c r="J190" s="666">
        <v>100</v>
      </c>
      <c r="K190" s="440">
        <v>730</v>
      </c>
      <c r="L190" s="691">
        <v>1030</v>
      </c>
      <c r="M190" s="457" t="s">
        <v>2</v>
      </c>
      <c r="N190" s="463">
        <v>0</v>
      </c>
      <c r="O190" s="463">
        <v>0</v>
      </c>
      <c r="P190" s="463">
        <v>0</v>
      </c>
      <c r="Q190" s="463">
        <v>0</v>
      </c>
      <c r="R190" s="463">
        <v>0</v>
      </c>
      <c r="S190" s="463">
        <v>0</v>
      </c>
      <c r="T190" s="463">
        <v>0</v>
      </c>
      <c r="U190" s="463">
        <v>0</v>
      </c>
      <c r="V190" s="463">
        <v>0</v>
      </c>
      <c r="W190" s="463">
        <v>0</v>
      </c>
      <c r="X190" s="463">
        <v>0</v>
      </c>
      <c r="Y190" s="463">
        <v>0</v>
      </c>
      <c r="Z190" s="463">
        <v>0</v>
      </c>
      <c r="AA190" s="463">
        <v>0</v>
      </c>
      <c r="AB190" s="463">
        <v>0</v>
      </c>
      <c r="AC190" s="463">
        <v>0</v>
      </c>
      <c r="AD190" s="463">
        <v>0</v>
      </c>
      <c r="AE190" s="463">
        <v>0</v>
      </c>
      <c r="AF190" s="463">
        <v>0</v>
      </c>
      <c r="AG190" s="463">
        <v>0</v>
      </c>
      <c r="AH190" s="463">
        <v>0</v>
      </c>
      <c r="AI190" s="463">
        <v>0</v>
      </c>
      <c r="AJ190" s="463">
        <v>0</v>
      </c>
      <c r="AK190" s="463">
        <v>0</v>
      </c>
      <c r="AL190" s="463">
        <v>0</v>
      </c>
      <c r="AM190" s="463">
        <v>0</v>
      </c>
      <c r="AN190" s="463">
        <v>1</v>
      </c>
      <c r="AO190" s="440"/>
      <c r="AP190" s="725"/>
      <c r="AQ190" s="605">
        <f t="shared" si="57"/>
        <v>0.3125</v>
      </c>
      <c r="AR190" s="605">
        <f t="shared" si="58"/>
        <v>0.4375</v>
      </c>
      <c r="AS190" s="606">
        <f t="shared" si="59"/>
        <v>0.125</v>
      </c>
      <c r="AT190" s="13"/>
      <c r="AU190" s="353" t="s">
        <v>49</v>
      </c>
      <c r="AV190" s="422">
        <f>SUM(G185:G196,G204:G207)</f>
        <v>23</v>
      </c>
      <c r="AW190" s="355">
        <f>SUM(AS185:AS196,AS204:AS207)</f>
        <v>2.302777777777778</v>
      </c>
      <c r="AX190" s="422">
        <f>SUM(H185:H196,H204:H207)</f>
        <v>15</v>
      </c>
      <c r="AY190" s="473">
        <f>SUM(I185:I196,I204:I207)</f>
        <v>0</v>
      </c>
      <c r="AZ190" s="450"/>
      <c r="BA190" s="448"/>
      <c r="BB190" s="449"/>
      <c r="BE190" s="439"/>
      <c r="BF190" s="928"/>
      <c r="BG190" s="928"/>
      <c r="BH190" s="928"/>
      <c r="BI190" s="928"/>
      <c r="BJ190" s="928"/>
      <c r="BK190" s="928"/>
      <c r="BL190" s="928"/>
      <c r="BM190" s="928"/>
      <c r="BN190" s="928"/>
      <c r="BO190" s="928"/>
      <c r="BP190" s="928"/>
      <c r="BQ190" s="928"/>
      <c r="BR190" s="928"/>
      <c r="BS190" s="928"/>
      <c r="BT190" s="928"/>
      <c r="BU190" s="928"/>
      <c r="BV190" s="928"/>
      <c r="BW190" s="928"/>
      <c r="BX190" s="928"/>
      <c r="BY190" s="928"/>
      <c r="BZ190" s="928"/>
      <c r="CA190" s="928"/>
      <c r="CB190" s="928"/>
      <c r="CC190" s="928"/>
      <c r="CD190" s="928"/>
      <c r="CE190" s="155"/>
      <c r="CF190" s="155"/>
      <c r="CG190" s="155"/>
      <c r="CH190" s="155"/>
      <c r="CI190" s="155"/>
      <c r="CJ190" s="155"/>
      <c r="CK190" s="155"/>
      <c r="CL190" s="155"/>
      <c r="CM190" s="155"/>
      <c r="CN190" s="928"/>
      <c r="CO190" s="928"/>
      <c r="CP190" s="928"/>
      <c r="CQ190" s="928"/>
      <c r="CR190" s="928"/>
      <c r="CS190" s="928"/>
      <c r="CT190" s="13"/>
      <c r="CU190" s="13"/>
      <c r="CV190" s="13"/>
    </row>
    <row r="191" spans="1:100" s="10" customFormat="1" ht="12.95" hidden="1" customHeight="1" x14ac:dyDescent="0.2">
      <c r="A191" s="927">
        <v>1</v>
      </c>
      <c r="B191" s="910">
        <v>7</v>
      </c>
      <c r="C191" s="934">
        <v>44366</v>
      </c>
      <c r="D191" s="454" t="s">
        <v>83</v>
      </c>
      <c r="E191" s="453"/>
      <c r="F191" s="440" t="s">
        <v>84</v>
      </c>
      <c r="G191" s="440">
        <v>2</v>
      </c>
      <c r="H191" s="440">
        <v>1</v>
      </c>
      <c r="I191" s="463">
        <v>0</v>
      </c>
      <c r="J191" s="666">
        <v>100</v>
      </c>
      <c r="K191" s="440">
        <v>800</v>
      </c>
      <c r="L191" s="691">
        <v>1030</v>
      </c>
      <c r="M191" s="457" t="s">
        <v>2</v>
      </c>
      <c r="N191" s="463">
        <v>0</v>
      </c>
      <c r="O191" s="463">
        <v>0</v>
      </c>
      <c r="P191" s="463">
        <v>0</v>
      </c>
      <c r="Q191" s="463">
        <v>0</v>
      </c>
      <c r="R191" s="463">
        <v>0</v>
      </c>
      <c r="S191" s="463">
        <v>0</v>
      </c>
      <c r="T191" s="463">
        <v>0</v>
      </c>
      <c r="U191" s="463">
        <v>0</v>
      </c>
      <c r="V191" s="463">
        <v>0</v>
      </c>
      <c r="W191" s="463">
        <v>0</v>
      </c>
      <c r="X191" s="463">
        <v>0</v>
      </c>
      <c r="Y191" s="463">
        <v>0</v>
      </c>
      <c r="Z191" s="463">
        <v>0</v>
      </c>
      <c r="AA191" s="463">
        <v>0</v>
      </c>
      <c r="AB191" s="463">
        <v>0</v>
      </c>
      <c r="AC191" s="463">
        <v>0</v>
      </c>
      <c r="AD191" s="463">
        <v>0</v>
      </c>
      <c r="AE191" s="463">
        <v>0</v>
      </c>
      <c r="AF191" s="463">
        <v>0</v>
      </c>
      <c r="AG191" s="463">
        <v>0</v>
      </c>
      <c r="AH191" s="463">
        <v>0</v>
      </c>
      <c r="AI191" s="463">
        <v>0</v>
      </c>
      <c r="AJ191" s="463">
        <v>0</v>
      </c>
      <c r="AK191" s="463">
        <v>0</v>
      </c>
      <c r="AL191" s="463">
        <v>0</v>
      </c>
      <c r="AM191" s="463">
        <v>0</v>
      </c>
      <c r="AN191" s="463">
        <v>1</v>
      </c>
      <c r="AO191" s="440"/>
      <c r="AP191" s="725"/>
      <c r="AQ191" s="605">
        <f t="shared" si="57"/>
        <v>0.33333333333333331</v>
      </c>
      <c r="AR191" s="605">
        <f t="shared" si="58"/>
        <v>0.4375</v>
      </c>
      <c r="AS191" s="606">
        <f t="shared" si="59"/>
        <v>0.20833333333333337</v>
      </c>
      <c r="AT191" s="13"/>
      <c r="AU191" s="357" t="s">
        <v>199</v>
      </c>
      <c r="AV191" s="942">
        <f>SUM(AV189:AV190)</f>
        <v>40</v>
      </c>
      <c r="AW191" s="359">
        <f>SUM(AW189:AW190)</f>
        <v>7.0423611111111102</v>
      </c>
      <c r="AX191" s="358">
        <f>SUM(AX189:AX190)</f>
        <v>30</v>
      </c>
      <c r="AY191" s="360">
        <f>SUM(AY189:AY190)</f>
        <v>8</v>
      </c>
      <c r="AZ191" s="450"/>
      <c r="BA191" s="448"/>
      <c r="BB191" s="449"/>
      <c r="BE191" s="439"/>
      <c r="BF191" s="928"/>
      <c r="BG191" s="928"/>
      <c r="BH191" s="928"/>
      <c r="BI191" s="928"/>
      <c r="BJ191" s="928"/>
      <c r="BK191" s="928"/>
      <c r="BL191" s="928"/>
      <c r="BM191" s="928"/>
      <c r="BN191" s="928"/>
      <c r="BO191" s="928"/>
      <c r="BP191" s="928"/>
      <c r="BQ191" s="928"/>
      <c r="BR191" s="928"/>
      <c r="BS191" s="928"/>
      <c r="BT191" s="928"/>
      <c r="BU191" s="928"/>
      <c r="BV191" s="928"/>
      <c r="BW191" s="928"/>
      <c r="BX191" s="928"/>
      <c r="BY191" s="928"/>
      <c r="BZ191" s="928"/>
      <c r="CA191" s="928"/>
      <c r="CB191" s="928"/>
      <c r="CC191" s="928"/>
      <c r="CD191" s="928"/>
      <c r="CE191" s="155"/>
      <c r="CF191" s="155"/>
      <c r="CG191" s="155"/>
      <c r="CH191" s="155"/>
      <c r="CI191" s="155"/>
      <c r="CJ191" s="155"/>
      <c r="CK191" s="155"/>
      <c r="CL191" s="155"/>
      <c r="CM191" s="155"/>
      <c r="CN191" s="928"/>
      <c r="CO191" s="928"/>
      <c r="CP191" s="928"/>
      <c r="CQ191" s="928"/>
      <c r="CR191" s="928"/>
      <c r="CS191" s="928"/>
      <c r="CT191" s="13"/>
      <c r="CU191" s="13"/>
      <c r="CV191" s="13"/>
    </row>
    <row r="192" spans="1:100" s="10" customFormat="1" ht="12.95" hidden="1" customHeight="1" x14ac:dyDescent="0.2">
      <c r="A192" s="927">
        <v>1</v>
      </c>
      <c r="B192" s="910">
        <v>8</v>
      </c>
      <c r="C192" s="934">
        <v>44366</v>
      </c>
      <c r="D192" s="454" t="s">
        <v>83</v>
      </c>
      <c r="E192" s="453"/>
      <c r="F192" s="440" t="s">
        <v>84</v>
      </c>
      <c r="G192" s="440">
        <v>2</v>
      </c>
      <c r="H192" s="440">
        <v>1</v>
      </c>
      <c r="I192" s="463">
        <v>0</v>
      </c>
      <c r="J192" s="666">
        <v>100</v>
      </c>
      <c r="K192" s="440">
        <v>915</v>
      </c>
      <c r="L192" s="691">
        <v>1040</v>
      </c>
      <c r="M192" s="457" t="s">
        <v>144</v>
      </c>
      <c r="N192" s="463">
        <v>0</v>
      </c>
      <c r="O192" s="463">
        <v>0</v>
      </c>
      <c r="P192" s="463">
        <v>0</v>
      </c>
      <c r="Q192" s="463">
        <v>0</v>
      </c>
      <c r="R192" s="463">
        <v>0</v>
      </c>
      <c r="S192" s="463">
        <v>0</v>
      </c>
      <c r="T192" s="463">
        <v>0</v>
      </c>
      <c r="U192" s="463">
        <v>0</v>
      </c>
      <c r="V192" s="463">
        <v>0</v>
      </c>
      <c r="W192" s="463">
        <v>0</v>
      </c>
      <c r="X192" s="463">
        <v>0</v>
      </c>
      <c r="Y192" s="463">
        <v>0</v>
      </c>
      <c r="Z192" s="463">
        <v>0</v>
      </c>
      <c r="AA192" s="463">
        <v>0</v>
      </c>
      <c r="AB192" s="463">
        <v>0</v>
      </c>
      <c r="AC192" s="463">
        <v>0</v>
      </c>
      <c r="AD192" s="463">
        <v>0</v>
      </c>
      <c r="AE192" s="463">
        <v>0</v>
      </c>
      <c r="AF192" s="463">
        <v>0</v>
      </c>
      <c r="AG192" s="463">
        <v>0</v>
      </c>
      <c r="AH192" s="463">
        <v>0</v>
      </c>
      <c r="AI192" s="463">
        <v>0</v>
      </c>
      <c r="AJ192" s="463">
        <v>0</v>
      </c>
      <c r="AK192" s="463">
        <v>0</v>
      </c>
      <c r="AL192" s="463">
        <v>0</v>
      </c>
      <c r="AM192" s="463">
        <v>0</v>
      </c>
      <c r="AN192" s="463">
        <v>1</v>
      </c>
      <c r="AO192" s="440"/>
      <c r="AP192" s="725"/>
      <c r="AQ192" s="605">
        <f t="shared" si="57"/>
        <v>0.38541666666666669</v>
      </c>
      <c r="AR192" s="605">
        <f t="shared" si="58"/>
        <v>0.44444444444444442</v>
      </c>
      <c r="AS192" s="606">
        <f t="shared" si="59"/>
        <v>0.11805555555555547</v>
      </c>
      <c r="AT192" s="13"/>
      <c r="AU192" s="437"/>
      <c r="AV192" s="349" t="s">
        <v>50</v>
      </c>
      <c r="AW192" s="695">
        <f>AW189*24</f>
        <v>113.74999999999997</v>
      </c>
      <c r="AX192" s="437"/>
      <c r="AY192" s="438"/>
      <c r="AZ192" s="450"/>
      <c r="BA192" s="448"/>
      <c r="BB192" s="449"/>
      <c r="BE192" s="439"/>
      <c r="BF192" s="928"/>
      <c r="BG192" s="928"/>
      <c r="BH192" s="928"/>
      <c r="BI192" s="928"/>
      <c r="BJ192" s="928"/>
      <c r="BK192" s="928"/>
      <c r="BL192" s="928"/>
      <c r="BM192" s="928"/>
      <c r="BN192" s="928"/>
      <c r="BO192" s="928"/>
      <c r="BP192" s="928"/>
      <c r="BQ192" s="928"/>
      <c r="BR192" s="928"/>
      <c r="BS192" s="928"/>
      <c r="BT192" s="928"/>
      <c r="BU192" s="928"/>
      <c r="BV192" s="928"/>
      <c r="BW192" s="928"/>
      <c r="BX192" s="928"/>
      <c r="BY192" s="928"/>
      <c r="BZ192" s="928"/>
      <c r="CA192" s="928"/>
      <c r="CB192" s="928"/>
      <c r="CC192" s="928"/>
      <c r="CD192" s="928"/>
      <c r="CE192" s="155"/>
      <c r="CF192" s="155"/>
      <c r="CG192" s="155"/>
      <c r="CH192" s="155"/>
      <c r="CI192" s="155"/>
      <c r="CJ192" s="155"/>
      <c r="CK192" s="155"/>
      <c r="CL192" s="155"/>
      <c r="CM192" s="155"/>
      <c r="CN192" s="928"/>
      <c r="CO192" s="928"/>
      <c r="CP192" s="928"/>
      <c r="CQ192" s="928"/>
      <c r="CR192" s="928"/>
      <c r="CS192" s="928"/>
      <c r="CT192" s="13"/>
      <c r="CU192" s="13"/>
      <c r="CV192" s="13"/>
    </row>
    <row r="193" spans="1:100" s="10" customFormat="1" ht="12.95" hidden="1" customHeight="1" x14ac:dyDescent="0.2">
      <c r="A193" s="927">
        <v>1</v>
      </c>
      <c r="B193" s="910">
        <v>9</v>
      </c>
      <c r="C193" s="934">
        <v>44366</v>
      </c>
      <c r="D193" s="454" t="s">
        <v>77</v>
      </c>
      <c r="E193" s="453"/>
      <c r="F193" s="440" t="s">
        <v>84</v>
      </c>
      <c r="G193" s="440">
        <v>1</v>
      </c>
      <c r="H193" s="440">
        <v>1</v>
      </c>
      <c r="I193" s="463">
        <v>0</v>
      </c>
      <c r="J193" s="666">
        <v>100</v>
      </c>
      <c r="K193" s="440">
        <v>500</v>
      </c>
      <c r="L193" s="691">
        <v>1130</v>
      </c>
      <c r="M193" s="457" t="s">
        <v>2</v>
      </c>
      <c r="N193" s="463">
        <v>0</v>
      </c>
      <c r="O193" s="463">
        <v>0</v>
      </c>
      <c r="P193" s="463">
        <v>0</v>
      </c>
      <c r="Q193" s="463">
        <v>0</v>
      </c>
      <c r="R193" s="463">
        <v>0</v>
      </c>
      <c r="S193" s="463">
        <v>0</v>
      </c>
      <c r="T193" s="463">
        <v>0</v>
      </c>
      <c r="U193" s="463">
        <v>0</v>
      </c>
      <c r="V193" s="463">
        <v>0</v>
      </c>
      <c r="W193" s="463">
        <v>0</v>
      </c>
      <c r="X193" s="463">
        <v>0</v>
      </c>
      <c r="Y193" s="463">
        <v>0</v>
      </c>
      <c r="Z193" s="463">
        <v>0</v>
      </c>
      <c r="AA193" s="463">
        <v>0</v>
      </c>
      <c r="AB193" s="463">
        <v>0</v>
      </c>
      <c r="AC193" s="463">
        <v>0</v>
      </c>
      <c r="AD193" s="463">
        <v>0</v>
      </c>
      <c r="AE193" s="463">
        <v>0</v>
      </c>
      <c r="AF193" s="463">
        <v>0</v>
      </c>
      <c r="AG193" s="463">
        <v>0</v>
      </c>
      <c r="AH193" s="463">
        <v>0</v>
      </c>
      <c r="AI193" s="463">
        <v>0</v>
      </c>
      <c r="AJ193" s="463">
        <v>0</v>
      </c>
      <c r="AK193" s="463">
        <v>0</v>
      </c>
      <c r="AL193" s="463">
        <v>0</v>
      </c>
      <c r="AM193" s="463">
        <v>0</v>
      </c>
      <c r="AN193" s="463">
        <v>2</v>
      </c>
      <c r="AO193" s="440"/>
      <c r="AP193" s="725"/>
      <c r="AQ193" s="605">
        <f t="shared" si="57"/>
        <v>0.20833333333333334</v>
      </c>
      <c r="AR193" s="605">
        <f t="shared" si="58"/>
        <v>0.47916666666666669</v>
      </c>
      <c r="AS193" s="606">
        <f t="shared" si="59"/>
        <v>0.27083333333333337</v>
      </c>
      <c r="AT193" s="13"/>
      <c r="AU193" s="437"/>
      <c r="AV193" s="353" t="s">
        <v>49</v>
      </c>
      <c r="AW193" s="696">
        <f>AW190*24</f>
        <v>55.266666666666673</v>
      </c>
      <c r="AX193" s="437"/>
      <c r="AY193" s="438"/>
      <c r="AZ193" s="450"/>
      <c r="BA193" s="448"/>
      <c r="BB193" s="449"/>
      <c r="BE193" s="439"/>
      <c r="BF193" s="928"/>
      <c r="BG193" s="928"/>
      <c r="BH193" s="928"/>
      <c r="BI193" s="928"/>
      <c r="BJ193" s="928"/>
      <c r="BK193" s="928"/>
      <c r="BL193" s="928"/>
      <c r="BM193" s="928"/>
      <c r="BN193" s="928"/>
      <c r="BO193" s="928"/>
      <c r="BP193" s="928"/>
      <c r="BQ193" s="928"/>
      <c r="BR193" s="928"/>
      <c r="BS193" s="928"/>
      <c r="BT193" s="928"/>
      <c r="BU193" s="928"/>
      <c r="BV193" s="928"/>
      <c r="BW193" s="928"/>
      <c r="BX193" s="928"/>
      <c r="BY193" s="928"/>
      <c r="BZ193" s="928"/>
      <c r="CA193" s="928"/>
      <c r="CB193" s="928"/>
      <c r="CC193" s="928"/>
      <c r="CD193" s="928"/>
      <c r="CE193" s="155"/>
      <c r="CF193" s="155"/>
      <c r="CG193" s="155"/>
      <c r="CH193" s="155"/>
      <c r="CI193" s="155"/>
      <c r="CJ193" s="155"/>
      <c r="CK193" s="155"/>
      <c r="CL193" s="155"/>
      <c r="CM193" s="155"/>
      <c r="CN193" s="928"/>
      <c r="CO193" s="928"/>
      <c r="CP193" s="928"/>
      <c r="CQ193" s="928"/>
      <c r="CR193" s="928"/>
      <c r="CS193" s="928"/>
      <c r="CT193" s="13"/>
      <c r="CU193" s="13"/>
      <c r="CV193" s="13"/>
    </row>
    <row r="194" spans="1:100" s="10" customFormat="1" ht="12.95" hidden="1" customHeight="1" x14ac:dyDescent="0.2">
      <c r="A194" s="927">
        <v>1</v>
      </c>
      <c r="B194" s="910">
        <v>10</v>
      </c>
      <c r="C194" s="934">
        <v>44366</v>
      </c>
      <c r="D194" s="454" t="s">
        <v>83</v>
      </c>
      <c r="E194" s="453"/>
      <c r="F194" s="440" t="s">
        <v>84</v>
      </c>
      <c r="G194" s="440">
        <v>1</v>
      </c>
      <c r="H194" s="440">
        <v>1</v>
      </c>
      <c r="I194" s="463">
        <v>0</v>
      </c>
      <c r="J194" s="666">
        <v>100</v>
      </c>
      <c r="K194" s="463">
        <v>1030</v>
      </c>
      <c r="L194" s="691">
        <v>1156</v>
      </c>
      <c r="M194" s="457" t="s">
        <v>2</v>
      </c>
      <c r="N194" s="463">
        <v>0</v>
      </c>
      <c r="O194" s="463">
        <v>0</v>
      </c>
      <c r="P194" s="463">
        <v>0</v>
      </c>
      <c r="Q194" s="463">
        <v>0</v>
      </c>
      <c r="R194" s="463">
        <v>0</v>
      </c>
      <c r="S194" s="463">
        <v>0</v>
      </c>
      <c r="T194" s="463">
        <v>0</v>
      </c>
      <c r="U194" s="463">
        <v>0</v>
      </c>
      <c r="V194" s="463">
        <v>0</v>
      </c>
      <c r="W194" s="463">
        <v>0</v>
      </c>
      <c r="X194" s="463">
        <v>0</v>
      </c>
      <c r="Y194" s="463">
        <v>0</v>
      </c>
      <c r="Z194" s="463">
        <v>0</v>
      </c>
      <c r="AA194" s="463">
        <v>0</v>
      </c>
      <c r="AB194" s="463">
        <v>0</v>
      </c>
      <c r="AC194" s="463">
        <v>0</v>
      </c>
      <c r="AD194" s="463">
        <v>0</v>
      </c>
      <c r="AE194" s="463">
        <v>0</v>
      </c>
      <c r="AF194" s="463">
        <v>0</v>
      </c>
      <c r="AG194" s="463">
        <v>0</v>
      </c>
      <c r="AH194" s="463">
        <v>0</v>
      </c>
      <c r="AI194" s="463">
        <v>0</v>
      </c>
      <c r="AJ194" s="463">
        <v>0</v>
      </c>
      <c r="AK194" s="463">
        <v>0</v>
      </c>
      <c r="AL194" s="463">
        <v>0</v>
      </c>
      <c r="AM194" s="463">
        <v>0</v>
      </c>
      <c r="AN194" s="463">
        <v>1</v>
      </c>
      <c r="AO194" s="440"/>
      <c r="AP194" s="725" t="s">
        <v>319</v>
      </c>
      <c r="AQ194" s="605">
        <f t="shared" si="57"/>
        <v>0.4375</v>
      </c>
      <c r="AR194" s="605">
        <f t="shared" si="58"/>
        <v>0.49722222222222223</v>
      </c>
      <c r="AS194" s="606">
        <f t="shared" si="59"/>
        <v>5.9722222222222232E-2</v>
      </c>
      <c r="AT194" s="13"/>
      <c r="AU194" s="437"/>
      <c r="AV194" s="438"/>
      <c r="AW194" s="439"/>
      <c r="AX194" s="437"/>
      <c r="AY194" s="438"/>
      <c r="AZ194" s="450"/>
      <c r="BA194" s="448"/>
      <c r="BB194" s="449"/>
      <c r="BE194" s="439"/>
      <c r="BF194" s="928"/>
      <c r="BG194" s="928"/>
      <c r="BH194" s="928"/>
      <c r="BI194" s="928"/>
      <c r="BJ194" s="928"/>
      <c r="BK194" s="928"/>
      <c r="BL194" s="928"/>
      <c r="BM194" s="928"/>
      <c r="BN194" s="928"/>
      <c r="BO194" s="928"/>
      <c r="BP194" s="928"/>
      <c r="BQ194" s="928"/>
      <c r="BR194" s="928"/>
      <c r="BS194" s="928"/>
      <c r="BT194" s="928"/>
      <c r="BU194" s="928"/>
      <c r="BV194" s="928"/>
      <c r="BW194" s="928"/>
      <c r="BX194" s="928"/>
      <c r="BY194" s="928"/>
      <c r="BZ194" s="928"/>
      <c r="CA194" s="928"/>
      <c r="CB194" s="928"/>
      <c r="CC194" s="928"/>
      <c r="CD194" s="928"/>
      <c r="CE194" s="155"/>
      <c r="CF194" s="155"/>
      <c r="CG194" s="155"/>
      <c r="CH194" s="155"/>
      <c r="CI194" s="155"/>
      <c r="CJ194" s="155"/>
      <c r="CK194" s="155"/>
      <c r="CL194" s="155"/>
      <c r="CM194" s="155"/>
      <c r="CN194" s="928"/>
      <c r="CO194" s="928"/>
      <c r="CP194" s="928"/>
      <c r="CQ194" s="928"/>
      <c r="CR194" s="928"/>
      <c r="CS194" s="928"/>
      <c r="CT194" s="13"/>
      <c r="CU194" s="13"/>
      <c r="CV194" s="13"/>
    </row>
    <row r="195" spans="1:100" s="10" customFormat="1" ht="12.95" hidden="1" customHeight="1" x14ac:dyDescent="0.2">
      <c r="A195" s="927">
        <v>1</v>
      </c>
      <c r="B195" s="910">
        <v>11</v>
      </c>
      <c r="C195" s="934">
        <v>44366</v>
      </c>
      <c r="D195" s="454" t="s">
        <v>83</v>
      </c>
      <c r="E195" s="453"/>
      <c r="F195" s="440" t="s">
        <v>84</v>
      </c>
      <c r="G195" s="440">
        <v>1</v>
      </c>
      <c r="H195" s="440">
        <v>1</v>
      </c>
      <c r="I195" s="463">
        <v>0</v>
      </c>
      <c r="J195" s="666">
        <v>100</v>
      </c>
      <c r="K195" s="463">
        <v>1030</v>
      </c>
      <c r="L195" s="691">
        <v>1156</v>
      </c>
      <c r="M195" s="457" t="s">
        <v>2</v>
      </c>
      <c r="N195" s="463">
        <v>0</v>
      </c>
      <c r="O195" s="463">
        <v>0</v>
      </c>
      <c r="P195" s="463">
        <v>0</v>
      </c>
      <c r="Q195" s="463">
        <v>0</v>
      </c>
      <c r="R195" s="463">
        <v>0</v>
      </c>
      <c r="S195" s="463">
        <v>0</v>
      </c>
      <c r="T195" s="463">
        <v>0</v>
      </c>
      <c r="U195" s="463">
        <v>0</v>
      </c>
      <c r="V195" s="463">
        <v>0</v>
      </c>
      <c r="W195" s="463">
        <v>0</v>
      </c>
      <c r="X195" s="463">
        <v>0</v>
      </c>
      <c r="Y195" s="463">
        <v>0</v>
      </c>
      <c r="Z195" s="463">
        <v>0</v>
      </c>
      <c r="AA195" s="463">
        <v>0</v>
      </c>
      <c r="AB195" s="463">
        <v>0</v>
      </c>
      <c r="AC195" s="463">
        <v>0</v>
      </c>
      <c r="AD195" s="463">
        <v>0</v>
      </c>
      <c r="AE195" s="463">
        <v>0</v>
      </c>
      <c r="AF195" s="463">
        <v>0</v>
      </c>
      <c r="AG195" s="463">
        <v>0</v>
      </c>
      <c r="AH195" s="463">
        <v>0</v>
      </c>
      <c r="AI195" s="463">
        <v>0</v>
      </c>
      <c r="AJ195" s="463">
        <v>0</v>
      </c>
      <c r="AK195" s="463">
        <v>0</v>
      </c>
      <c r="AL195" s="463">
        <v>0</v>
      </c>
      <c r="AM195" s="463">
        <v>0</v>
      </c>
      <c r="AN195" s="463">
        <v>1</v>
      </c>
      <c r="AO195" s="440"/>
      <c r="AP195" s="725" t="s">
        <v>319</v>
      </c>
      <c r="AQ195" s="605">
        <f t="shared" si="57"/>
        <v>0.4375</v>
      </c>
      <c r="AR195" s="605">
        <f t="shared" si="58"/>
        <v>0.49722222222222223</v>
      </c>
      <c r="AS195" s="606">
        <f t="shared" si="59"/>
        <v>5.9722222222222232E-2</v>
      </c>
      <c r="AT195" s="13"/>
      <c r="AU195" s="437"/>
      <c r="AV195" s="438"/>
      <c r="AW195" s="439"/>
      <c r="AX195" s="437"/>
      <c r="AY195" s="438"/>
      <c r="AZ195" s="450"/>
      <c r="BA195" s="448"/>
      <c r="BB195" s="449"/>
      <c r="BE195" s="439"/>
      <c r="BF195" s="928"/>
      <c r="BG195" s="928"/>
      <c r="BH195" s="928"/>
      <c r="BI195" s="928"/>
      <c r="BJ195" s="928"/>
      <c r="BK195" s="928"/>
      <c r="BL195" s="928"/>
      <c r="BM195" s="928"/>
      <c r="BN195" s="928"/>
      <c r="BO195" s="928"/>
      <c r="BP195" s="928"/>
      <c r="BQ195" s="928"/>
      <c r="BR195" s="928"/>
      <c r="BS195" s="928"/>
      <c r="BT195" s="928"/>
      <c r="BU195" s="928"/>
      <c r="BV195" s="928"/>
      <c r="BW195" s="928"/>
      <c r="BX195" s="928"/>
      <c r="BY195" s="928"/>
      <c r="BZ195" s="928"/>
      <c r="CA195" s="928"/>
      <c r="CB195" s="928"/>
      <c r="CC195" s="928"/>
      <c r="CD195" s="928"/>
      <c r="CE195" s="155"/>
      <c r="CF195" s="155"/>
      <c r="CG195" s="155"/>
      <c r="CH195" s="155"/>
      <c r="CI195" s="155"/>
      <c r="CJ195" s="155"/>
      <c r="CK195" s="155"/>
      <c r="CL195" s="155"/>
      <c r="CM195" s="155"/>
      <c r="CN195" s="928"/>
      <c r="CO195" s="928"/>
      <c r="CP195" s="928"/>
      <c r="CQ195" s="928"/>
      <c r="CR195" s="928"/>
      <c r="CS195" s="928"/>
      <c r="CT195" s="13"/>
      <c r="CU195" s="13"/>
      <c r="CV195" s="13"/>
    </row>
    <row r="196" spans="1:100" s="10" customFormat="1" ht="12.95" hidden="1" customHeight="1" x14ac:dyDescent="0.2">
      <c r="A196" s="927">
        <v>1</v>
      </c>
      <c r="B196" s="910">
        <v>12</v>
      </c>
      <c r="C196" s="934">
        <v>44366</v>
      </c>
      <c r="D196" s="454" t="s">
        <v>83</v>
      </c>
      <c r="E196" s="453"/>
      <c r="F196" s="440" t="s">
        <v>84</v>
      </c>
      <c r="G196" s="440">
        <v>2</v>
      </c>
      <c r="H196" s="440">
        <v>1</v>
      </c>
      <c r="I196" s="463">
        <v>0</v>
      </c>
      <c r="J196" s="666">
        <v>100</v>
      </c>
      <c r="K196" s="463">
        <v>1040</v>
      </c>
      <c r="L196" s="691">
        <v>1158</v>
      </c>
      <c r="M196" s="457" t="s">
        <v>144</v>
      </c>
      <c r="N196" s="463">
        <v>0</v>
      </c>
      <c r="O196" s="463">
        <v>0</v>
      </c>
      <c r="P196" s="463">
        <v>0</v>
      </c>
      <c r="Q196" s="463">
        <v>0</v>
      </c>
      <c r="R196" s="463">
        <v>0</v>
      </c>
      <c r="S196" s="463">
        <v>0</v>
      </c>
      <c r="T196" s="463">
        <v>0</v>
      </c>
      <c r="U196" s="463">
        <v>0</v>
      </c>
      <c r="V196" s="463">
        <v>0</v>
      </c>
      <c r="W196" s="463">
        <v>0</v>
      </c>
      <c r="X196" s="463">
        <v>0</v>
      </c>
      <c r="Y196" s="463">
        <v>0</v>
      </c>
      <c r="Z196" s="463">
        <v>0</v>
      </c>
      <c r="AA196" s="463">
        <v>0</v>
      </c>
      <c r="AB196" s="463">
        <v>0</v>
      </c>
      <c r="AC196" s="463">
        <v>0</v>
      </c>
      <c r="AD196" s="463">
        <v>0</v>
      </c>
      <c r="AE196" s="463">
        <v>0</v>
      </c>
      <c r="AF196" s="463">
        <v>0</v>
      </c>
      <c r="AG196" s="463">
        <v>0</v>
      </c>
      <c r="AH196" s="463">
        <v>0</v>
      </c>
      <c r="AI196" s="463">
        <v>0</v>
      </c>
      <c r="AJ196" s="463">
        <v>0</v>
      </c>
      <c r="AK196" s="463">
        <v>0</v>
      </c>
      <c r="AL196" s="463">
        <v>0</v>
      </c>
      <c r="AM196" s="463">
        <v>0</v>
      </c>
      <c r="AN196" s="463">
        <v>1</v>
      </c>
      <c r="AO196" s="440"/>
      <c r="AP196" s="725" t="s">
        <v>319</v>
      </c>
      <c r="AQ196" s="605">
        <f t="shared" si="57"/>
        <v>0.44444444444444442</v>
      </c>
      <c r="AR196" s="605">
        <f t="shared" si="58"/>
        <v>0.49861111111111112</v>
      </c>
      <c r="AS196" s="606">
        <f t="shared" si="59"/>
        <v>0.10833333333333339</v>
      </c>
      <c r="AT196" s="13"/>
      <c r="AU196" s="437"/>
      <c r="AV196" s="438"/>
      <c r="AW196" s="439"/>
      <c r="AX196" s="437"/>
      <c r="AY196" s="438"/>
      <c r="AZ196" s="450"/>
      <c r="BA196" s="448"/>
      <c r="BB196" s="449"/>
      <c r="BE196" s="439"/>
      <c r="BF196" s="928"/>
      <c r="BG196" s="928"/>
      <c r="BH196" s="928"/>
      <c r="BI196" s="928"/>
      <c r="BJ196" s="928"/>
      <c r="BK196" s="928"/>
      <c r="BL196" s="928"/>
      <c r="BM196" s="928"/>
      <c r="BN196" s="928"/>
      <c r="BO196" s="928"/>
      <c r="BP196" s="928"/>
      <c r="BQ196" s="928"/>
      <c r="BR196" s="928"/>
      <c r="BS196" s="928"/>
      <c r="BT196" s="928"/>
      <c r="BU196" s="928"/>
      <c r="BV196" s="928"/>
      <c r="BW196" s="928"/>
      <c r="BX196" s="928"/>
      <c r="BY196" s="928"/>
      <c r="BZ196" s="928"/>
      <c r="CA196" s="928"/>
      <c r="CB196" s="928"/>
      <c r="CC196" s="928"/>
      <c r="CD196" s="928"/>
      <c r="CE196" s="155"/>
      <c r="CF196" s="155"/>
      <c r="CG196" s="155"/>
      <c r="CH196" s="155"/>
      <c r="CI196" s="155"/>
      <c r="CJ196" s="155"/>
      <c r="CK196" s="155"/>
      <c r="CL196" s="155"/>
      <c r="CM196" s="155"/>
      <c r="CN196" s="928"/>
      <c r="CO196" s="928"/>
      <c r="CP196" s="928"/>
      <c r="CQ196" s="928"/>
      <c r="CR196" s="928"/>
      <c r="CS196" s="928"/>
      <c r="CT196" s="13"/>
      <c r="CU196" s="13"/>
      <c r="CV196" s="13"/>
    </row>
    <row r="197" spans="1:100" s="10" customFormat="1" ht="12.95" customHeight="1" x14ac:dyDescent="0.2">
      <c r="A197" s="927">
        <v>1</v>
      </c>
      <c r="B197" s="910">
        <v>13</v>
      </c>
      <c r="C197" s="934">
        <v>44366</v>
      </c>
      <c r="D197" s="454" t="s">
        <v>71</v>
      </c>
      <c r="E197" s="453" t="s">
        <v>78</v>
      </c>
      <c r="F197" s="440" t="s">
        <v>79</v>
      </c>
      <c r="G197" s="440">
        <v>2</v>
      </c>
      <c r="H197" s="440">
        <v>2</v>
      </c>
      <c r="I197" s="463">
        <v>1</v>
      </c>
      <c r="J197" s="666">
        <v>100</v>
      </c>
      <c r="K197" s="463">
        <v>600</v>
      </c>
      <c r="L197" s="691">
        <v>1300</v>
      </c>
      <c r="M197" s="457" t="s">
        <v>2</v>
      </c>
      <c r="N197" s="463">
        <v>0</v>
      </c>
      <c r="O197" s="463">
        <v>0</v>
      </c>
      <c r="P197" s="463">
        <v>0</v>
      </c>
      <c r="Q197" s="463">
        <v>0</v>
      </c>
      <c r="R197" s="463">
        <v>0</v>
      </c>
      <c r="S197" s="463">
        <v>0</v>
      </c>
      <c r="T197" s="463">
        <v>0</v>
      </c>
      <c r="U197" s="463">
        <v>0</v>
      </c>
      <c r="V197" s="463">
        <v>0</v>
      </c>
      <c r="W197" s="463">
        <v>0</v>
      </c>
      <c r="X197" s="463">
        <v>0</v>
      </c>
      <c r="Y197" s="463">
        <v>0</v>
      </c>
      <c r="Z197" s="463">
        <v>0</v>
      </c>
      <c r="AA197" s="463">
        <v>0</v>
      </c>
      <c r="AB197" s="463">
        <v>0</v>
      </c>
      <c r="AC197" s="463">
        <v>0</v>
      </c>
      <c r="AD197" s="463">
        <v>0</v>
      </c>
      <c r="AE197" s="463">
        <v>2</v>
      </c>
      <c r="AF197" s="463">
        <v>0</v>
      </c>
      <c r="AG197" s="463">
        <v>0</v>
      </c>
      <c r="AH197" s="463">
        <v>0</v>
      </c>
      <c r="AI197" s="463">
        <v>0</v>
      </c>
      <c r="AJ197" s="463">
        <v>0</v>
      </c>
      <c r="AK197" s="463">
        <v>0</v>
      </c>
      <c r="AL197" s="463">
        <v>0</v>
      </c>
      <c r="AM197" s="463">
        <v>0</v>
      </c>
      <c r="AN197" s="463">
        <v>2</v>
      </c>
      <c r="AO197" s="440"/>
      <c r="AP197" s="725"/>
      <c r="AQ197" s="605">
        <f t="shared" si="57"/>
        <v>0.25</v>
      </c>
      <c r="AR197" s="605">
        <f t="shared" si="58"/>
        <v>0.54166666666666663</v>
      </c>
      <c r="AS197" s="606">
        <f t="shared" si="59"/>
        <v>0.58333333333333326</v>
      </c>
      <c r="AT197" s="13"/>
      <c r="AU197" s="437"/>
      <c r="AV197" s="438"/>
      <c r="AW197" s="439"/>
      <c r="AX197" s="437"/>
      <c r="AY197" s="438"/>
      <c r="AZ197" s="450"/>
      <c r="BA197" s="448"/>
      <c r="BB197" s="449"/>
      <c r="BE197" s="439"/>
      <c r="BF197" s="928"/>
      <c r="BG197" s="928"/>
      <c r="BH197" s="928"/>
      <c r="BI197" s="928"/>
      <c r="BJ197" s="928"/>
      <c r="BK197" s="928"/>
      <c r="BL197" s="928"/>
      <c r="BM197" s="928"/>
      <c r="BN197" s="928"/>
      <c r="BO197" s="928"/>
      <c r="BP197" s="928"/>
      <c r="BQ197" s="928"/>
      <c r="BR197" s="928"/>
      <c r="BS197" s="928"/>
      <c r="BT197" s="928"/>
      <c r="BU197" s="928"/>
      <c r="BV197" s="928"/>
      <c r="BW197" s="928"/>
      <c r="BX197" s="928"/>
      <c r="BY197" s="928"/>
      <c r="BZ197" s="928"/>
      <c r="CA197" s="928"/>
      <c r="CB197" s="928"/>
      <c r="CC197" s="928"/>
      <c r="CD197" s="928"/>
      <c r="CE197" s="155"/>
      <c r="CF197" s="155"/>
      <c r="CG197" s="155"/>
      <c r="CH197" s="155"/>
      <c r="CI197" s="155"/>
      <c r="CJ197" s="155"/>
      <c r="CK197" s="155"/>
      <c r="CL197" s="155"/>
      <c r="CM197" s="155"/>
      <c r="CN197" s="928"/>
      <c r="CO197" s="928"/>
      <c r="CP197" s="928"/>
      <c r="CQ197" s="928"/>
      <c r="CR197" s="928"/>
      <c r="CS197" s="928"/>
      <c r="CT197" s="13"/>
      <c r="CU197" s="13"/>
      <c r="CV197" s="13"/>
    </row>
    <row r="198" spans="1:100" s="10" customFormat="1" ht="12.95" customHeight="1" x14ac:dyDescent="0.2">
      <c r="A198" s="927">
        <v>1</v>
      </c>
      <c r="B198" s="910">
        <v>1</v>
      </c>
      <c r="C198" s="934">
        <v>44366</v>
      </c>
      <c r="D198" s="454" t="s">
        <v>77</v>
      </c>
      <c r="E198" s="453" t="s">
        <v>78</v>
      </c>
      <c r="F198" s="440" t="s">
        <v>79</v>
      </c>
      <c r="G198" s="440">
        <v>2</v>
      </c>
      <c r="H198" s="440">
        <v>2</v>
      </c>
      <c r="I198" s="463">
        <v>1</v>
      </c>
      <c r="J198" s="666">
        <v>100</v>
      </c>
      <c r="K198" s="440">
        <v>520</v>
      </c>
      <c r="L198" s="691">
        <v>1355</v>
      </c>
      <c r="M198" s="457" t="s">
        <v>2</v>
      </c>
      <c r="N198" s="463">
        <v>0</v>
      </c>
      <c r="O198" s="463">
        <v>0</v>
      </c>
      <c r="P198" s="463">
        <v>0</v>
      </c>
      <c r="Q198" s="463">
        <v>0</v>
      </c>
      <c r="R198" s="463">
        <v>0</v>
      </c>
      <c r="S198" s="463">
        <v>0</v>
      </c>
      <c r="T198" s="463">
        <v>0</v>
      </c>
      <c r="U198" s="463">
        <v>0</v>
      </c>
      <c r="V198" s="463">
        <v>0</v>
      </c>
      <c r="W198" s="463">
        <v>0</v>
      </c>
      <c r="X198" s="463">
        <v>0</v>
      </c>
      <c r="Y198" s="463">
        <v>0</v>
      </c>
      <c r="Z198" s="463">
        <v>0</v>
      </c>
      <c r="AA198" s="463">
        <v>0</v>
      </c>
      <c r="AB198" s="463">
        <v>0</v>
      </c>
      <c r="AC198" s="463">
        <v>0</v>
      </c>
      <c r="AD198" s="463">
        <v>0</v>
      </c>
      <c r="AE198" s="463">
        <v>0</v>
      </c>
      <c r="AF198" s="463">
        <v>0</v>
      </c>
      <c r="AG198" s="463">
        <v>0</v>
      </c>
      <c r="AH198" s="463">
        <v>0</v>
      </c>
      <c r="AI198" s="463">
        <v>0</v>
      </c>
      <c r="AJ198" s="463">
        <v>0</v>
      </c>
      <c r="AK198" s="463">
        <v>0</v>
      </c>
      <c r="AL198" s="463">
        <v>0</v>
      </c>
      <c r="AM198" s="463">
        <v>0</v>
      </c>
      <c r="AN198" s="463">
        <v>2</v>
      </c>
      <c r="AO198" s="440"/>
      <c r="AP198" s="725"/>
      <c r="AQ198" s="605">
        <f t="shared" si="57"/>
        <v>0.22222222222222221</v>
      </c>
      <c r="AR198" s="605">
        <f t="shared" si="58"/>
        <v>0.57986111111111105</v>
      </c>
      <c r="AS198" s="606">
        <f t="shared" si="59"/>
        <v>0.71527777777777768</v>
      </c>
      <c r="AT198" s="13"/>
      <c r="AU198" s="437"/>
      <c r="AV198" s="438"/>
      <c r="AW198" s="439"/>
      <c r="AX198" s="437"/>
      <c r="AY198" s="438"/>
      <c r="AZ198" s="450"/>
      <c r="BA198" s="448"/>
      <c r="BB198" s="449"/>
      <c r="BE198" s="439"/>
      <c r="BF198" s="928"/>
      <c r="BG198" s="928"/>
      <c r="BH198" s="928"/>
      <c r="BI198" s="928"/>
      <c r="BJ198" s="928"/>
      <c r="BK198" s="928"/>
      <c r="BL198" s="928"/>
      <c r="BM198" s="928"/>
      <c r="BN198" s="928"/>
      <c r="BO198" s="928"/>
      <c r="BP198" s="928"/>
      <c r="BQ198" s="928"/>
      <c r="BR198" s="928"/>
      <c r="BS198" s="928"/>
      <c r="BT198" s="928"/>
      <c r="BU198" s="928"/>
      <c r="BV198" s="928"/>
      <c r="BW198" s="928"/>
      <c r="BX198" s="928"/>
      <c r="BY198" s="928"/>
      <c r="BZ198" s="928"/>
      <c r="CA198" s="928"/>
      <c r="CB198" s="928"/>
      <c r="CC198" s="928"/>
      <c r="CD198" s="928"/>
      <c r="CE198" s="155"/>
      <c r="CF198" s="155"/>
      <c r="CG198" s="155"/>
      <c r="CH198" s="155"/>
      <c r="CI198" s="155"/>
      <c r="CJ198" s="155"/>
      <c r="CK198" s="155"/>
      <c r="CL198" s="155"/>
      <c r="CM198" s="155"/>
      <c r="CN198" s="928"/>
      <c r="CO198" s="928"/>
      <c r="CP198" s="928"/>
      <c r="CQ198" s="928"/>
      <c r="CR198" s="928"/>
      <c r="CS198" s="928"/>
      <c r="CT198" s="13"/>
      <c r="CU198" s="13"/>
      <c r="CV198" s="13"/>
    </row>
    <row r="199" spans="1:100" s="10" customFormat="1" ht="12.95" customHeight="1" x14ac:dyDescent="0.2">
      <c r="A199" s="927">
        <v>1</v>
      </c>
      <c r="B199" s="910">
        <v>2</v>
      </c>
      <c r="C199" s="934">
        <v>44366</v>
      </c>
      <c r="D199" s="454" t="s">
        <v>77</v>
      </c>
      <c r="E199" s="453" t="s">
        <v>81</v>
      </c>
      <c r="F199" s="440" t="s">
        <v>79</v>
      </c>
      <c r="G199" s="440">
        <v>3</v>
      </c>
      <c r="H199" s="440">
        <v>3</v>
      </c>
      <c r="I199" s="463">
        <v>1</v>
      </c>
      <c r="J199" s="666">
        <v>100</v>
      </c>
      <c r="K199" s="440">
        <v>630</v>
      </c>
      <c r="L199" s="691">
        <v>1345</v>
      </c>
      <c r="M199" s="457" t="s">
        <v>2</v>
      </c>
      <c r="N199" s="463">
        <v>0</v>
      </c>
      <c r="O199" s="463">
        <v>0</v>
      </c>
      <c r="P199" s="463">
        <v>0</v>
      </c>
      <c r="Q199" s="463">
        <v>0</v>
      </c>
      <c r="R199" s="463">
        <v>0</v>
      </c>
      <c r="S199" s="463">
        <v>0</v>
      </c>
      <c r="T199" s="463">
        <v>0</v>
      </c>
      <c r="U199" s="463">
        <v>0</v>
      </c>
      <c r="V199" s="463">
        <v>4</v>
      </c>
      <c r="W199" s="463">
        <v>0</v>
      </c>
      <c r="X199" s="463">
        <v>0</v>
      </c>
      <c r="Y199" s="463">
        <v>0</v>
      </c>
      <c r="Z199" s="463">
        <v>0</v>
      </c>
      <c r="AA199" s="463">
        <v>1</v>
      </c>
      <c r="AB199" s="463">
        <v>0</v>
      </c>
      <c r="AC199" s="463">
        <v>0</v>
      </c>
      <c r="AD199" s="463">
        <v>0</v>
      </c>
      <c r="AE199" s="463">
        <v>0</v>
      </c>
      <c r="AF199" s="463">
        <v>0</v>
      </c>
      <c r="AG199" s="463">
        <v>0</v>
      </c>
      <c r="AH199" s="463">
        <v>0</v>
      </c>
      <c r="AI199" s="463">
        <v>0</v>
      </c>
      <c r="AJ199" s="463">
        <v>0</v>
      </c>
      <c r="AK199" s="463">
        <v>0</v>
      </c>
      <c r="AL199" s="463">
        <v>0</v>
      </c>
      <c r="AM199" s="463">
        <v>0</v>
      </c>
      <c r="AN199" s="463">
        <v>2</v>
      </c>
      <c r="AO199" s="440">
        <v>1</v>
      </c>
      <c r="AP199" s="725" t="s">
        <v>255</v>
      </c>
      <c r="AQ199" s="605">
        <f t="shared" si="57"/>
        <v>0.27083333333333331</v>
      </c>
      <c r="AR199" s="605">
        <f t="shared" si="58"/>
        <v>0.57291666666666663</v>
      </c>
      <c r="AS199" s="606">
        <f t="shared" si="59"/>
        <v>0.90625</v>
      </c>
      <c r="AT199" s="13"/>
      <c r="AU199" s="437"/>
      <c r="AV199" s="438"/>
      <c r="AW199" s="439"/>
      <c r="AX199" s="437"/>
      <c r="AY199" s="438"/>
      <c r="AZ199" s="450"/>
      <c r="BA199" s="448"/>
      <c r="BB199" s="449"/>
      <c r="BE199" s="439"/>
      <c r="BF199" s="928"/>
      <c r="BG199" s="928"/>
      <c r="BH199" s="928"/>
      <c r="BI199" s="928"/>
      <c r="BJ199" s="928"/>
      <c r="BK199" s="928"/>
      <c r="BL199" s="928"/>
      <c r="BM199" s="928"/>
      <c r="BN199" s="928"/>
      <c r="BO199" s="928"/>
      <c r="BP199" s="928"/>
      <c r="BQ199" s="928"/>
      <c r="BR199" s="928"/>
      <c r="BS199" s="928"/>
      <c r="BT199" s="928"/>
      <c r="BU199" s="928"/>
      <c r="BV199" s="928"/>
      <c r="BW199" s="928"/>
      <c r="BX199" s="928"/>
      <c r="BY199" s="928"/>
      <c r="BZ199" s="928"/>
      <c r="CA199" s="928"/>
      <c r="CB199" s="928"/>
      <c r="CC199" s="928"/>
      <c r="CD199" s="928"/>
      <c r="CE199" s="155"/>
      <c r="CF199" s="155"/>
      <c r="CG199" s="155"/>
      <c r="CH199" s="155"/>
      <c r="CI199" s="155"/>
      <c r="CJ199" s="155"/>
      <c r="CK199" s="155"/>
      <c r="CL199" s="155"/>
      <c r="CM199" s="155"/>
      <c r="CN199" s="928"/>
      <c r="CO199" s="928"/>
      <c r="CP199" s="928"/>
      <c r="CQ199" s="928"/>
      <c r="CR199" s="928"/>
      <c r="CS199" s="928"/>
      <c r="CT199" s="13"/>
      <c r="CU199" s="13"/>
      <c r="CV199" s="13"/>
    </row>
    <row r="200" spans="1:100" s="10" customFormat="1" ht="12.95" customHeight="1" x14ac:dyDescent="0.2">
      <c r="A200" s="927">
        <v>1</v>
      </c>
      <c r="B200" s="910">
        <v>3</v>
      </c>
      <c r="C200" s="934">
        <v>44366</v>
      </c>
      <c r="D200" s="454" t="s">
        <v>77</v>
      </c>
      <c r="E200" s="453" t="s">
        <v>81</v>
      </c>
      <c r="F200" s="440" t="s">
        <v>79</v>
      </c>
      <c r="G200" s="440">
        <v>2</v>
      </c>
      <c r="H200" s="440">
        <v>1</v>
      </c>
      <c r="I200" s="463">
        <v>1</v>
      </c>
      <c r="J200" s="666">
        <v>100</v>
      </c>
      <c r="K200" s="440">
        <v>630</v>
      </c>
      <c r="L200" s="691">
        <v>1420</v>
      </c>
      <c r="M200" s="457" t="s">
        <v>2</v>
      </c>
      <c r="N200" s="463">
        <v>0</v>
      </c>
      <c r="O200" s="463">
        <v>0</v>
      </c>
      <c r="P200" s="463">
        <v>0</v>
      </c>
      <c r="Q200" s="463">
        <v>0</v>
      </c>
      <c r="R200" s="463">
        <v>1</v>
      </c>
      <c r="S200" s="463">
        <v>0</v>
      </c>
      <c r="T200" s="463">
        <v>0</v>
      </c>
      <c r="U200" s="463">
        <v>0</v>
      </c>
      <c r="V200" s="463">
        <v>1</v>
      </c>
      <c r="W200" s="463">
        <v>0</v>
      </c>
      <c r="X200" s="463">
        <v>0</v>
      </c>
      <c r="Y200" s="463">
        <v>0</v>
      </c>
      <c r="Z200" s="463">
        <v>0</v>
      </c>
      <c r="AA200" s="463">
        <v>0</v>
      </c>
      <c r="AB200" s="463">
        <v>0</v>
      </c>
      <c r="AC200" s="463">
        <v>0</v>
      </c>
      <c r="AD200" s="463">
        <v>0</v>
      </c>
      <c r="AE200" s="463">
        <v>0</v>
      </c>
      <c r="AF200" s="463">
        <v>0</v>
      </c>
      <c r="AG200" s="463">
        <v>0</v>
      </c>
      <c r="AH200" s="463">
        <v>0</v>
      </c>
      <c r="AI200" s="463">
        <v>1</v>
      </c>
      <c r="AJ200" s="463">
        <v>0</v>
      </c>
      <c r="AK200" s="463">
        <v>0</v>
      </c>
      <c r="AL200" s="463">
        <v>0</v>
      </c>
      <c r="AM200" s="463">
        <v>0</v>
      </c>
      <c r="AN200" s="463">
        <v>2</v>
      </c>
      <c r="AO200" s="440">
        <v>2</v>
      </c>
      <c r="AP200" s="725"/>
      <c r="AQ200" s="605">
        <f t="shared" si="57"/>
        <v>0.27083333333333331</v>
      </c>
      <c r="AR200" s="605">
        <f t="shared" si="58"/>
        <v>0.59722222222222221</v>
      </c>
      <c r="AS200" s="606">
        <f t="shared" si="59"/>
        <v>0.65277777777777779</v>
      </c>
      <c r="AT200" s="13"/>
      <c r="AU200" s="437"/>
      <c r="AV200" s="438"/>
      <c r="AW200" s="439"/>
      <c r="AX200" s="437"/>
      <c r="AY200" s="438"/>
      <c r="AZ200" s="450"/>
      <c r="BA200" s="448"/>
      <c r="BB200" s="449"/>
      <c r="BE200" s="439"/>
      <c r="BF200" s="928"/>
      <c r="BG200" s="928"/>
      <c r="BH200" s="928"/>
      <c r="BI200" s="928"/>
      <c r="BJ200" s="928"/>
      <c r="BK200" s="928"/>
      <c r="BL200" s="928"/>
      <c r="BM200" s="928"/>
      <c r="BN200" s="928"/>
      <c r="BO200" s="928"/>
      <c r="BP200" s="928"/>
      <c r="BQ200" s="928"/>
      <c r="BR200" s="928"/>
      <c r="BS200" s="928"/>
      <c r="BT200" s="928"/>
      <c r="BU200" s="928"/>
      <c r="BV200" s="928"/>
      <c r="BW200" s="928"/>
      <c r="BX200" s="928"/>
      <c r="BY200" s="928"/>
      <c r="BZ200" s="928"/>
      <c r="CA200" s="928"/>
      <c r="CB200" s="928"/>
      <c r="CC200" s="928"/>
      <c r="CD200" s="928"/>
      <c r="CE200" s="155"/>
      <c r="CF200" s="155"/>
      <c r="CG200" s="155"/>
      <c r="CH200" s="155"/>
      <c r="CI200" s="155"/>
      <c r="CJ200" s="155"/>
      <c r="CK200" s="155"/>
      <c r="CL200" s="155"/>
      <c r="CM200" s="155"/>
      <c r="CN200" s="928"/>
      <c r="CO200" s="928"/>
      <c r="CP200" s="928"/>
      <c r="CQ200" s="928"/>
      <c r="CR200" s="928"/>
      <c r="CS200" s="928"/>
      <c r="CT200" s="13"/>
      <c r="CU200" s="13"/>
      <c r="CV200" s="13"/>
    </row>
    <row r="201" spans="1:100" s="10" customFormat="1" ht="12.95" customHeight="1" x14ac:dyDescent="0.2">
      <c r="A201" s="927">
        <v>1</v>
      </c>
      <c r="B201" s="910">
        <v>4</v>
      </c>
      <c r="C201" s="934">
        <v>44366</v>
      </c>
      <c r="D201" s="454" t="s">
        <v>77</v>
      </c>
      <c r="E201" s="453" t="s">
        <v>81</v>
      </c>
      <c r="F201" s="440" t="s">
        <v>79</v>
      </c>
      <c r="G201" s="440">
        <v>3</v>
      </c>
      <c r="H201" s="440">
        <v>2</v>
      </c>
      <c r="I201" s="463">
        <v>1</v>
      </c>
      <c r="J201" s="666">
        <v>100</v>
      </c>
      <c r="K201" s="440">
        <v>630</v>
      </c>
      <c r="L201" s="691">
        <v>1430</v>
      </c>
      <c r="M201" s="457" t="s">
        <v>2</v>
      </c>
      <c r="N201" s="463">
        <v>0</v>
      </c>
      <c r="O201" s="463">
        <v>0</v>
      </c>
      <c r="P201" s="463">
        <v>0</v>
      </c>
      <c r="Q201" s="463">
        <v>0</v>
      </c>
      <c r="R201" s="463">
        <v>0</v>
      </c>
      <c r="S201" s="463">
        <v>0</v>
      </c>
      <c r="T201" s="463">
        <v>0</v>
      </c>
      <c r="U201" s="463">
        <v>0</v>
      </c>
      <c r="V201" s="463">
        <v>0</v>
      </c>
      <c r="W201" s="463">
        <v>0</v>
      </c>
      <c r="X201" s="463">
        <v>0</v>
      </c>
      <c r="Y201" s="463">
        <v>0</v>
      </c>
      <c r="Z201" s="463">
        <v>0</v>
      </c>
      <c r="AA201" s="463">
        <v>0</v>
      </c>
      <c r="AB201" s="463">
        <v>0</v>
      </c>
      <c r="AC201" s="463">
        <v>0</v>
      </c>
      <c r="AD201" s="463">
        <v>0</v>
      </c>
      <c r="AE201" s="463">
        <v>0</v>
      </c>
      <c r="AF201" s="463">
        <v>0</v>
      </c>
      <c r="AG201" s="463">
        <v>0</v>
      </c>
      <c r="AH201" s="463">
        <v>0</v>
      </c>
      <c r="AI201" s="463">
        <v>0</v>
      </c>
      <c r="AJ201" s="463">
        <v>0</v>
      </c>
      <c r="AK201" s="463">
        <v>0</v>
      </c>
      <c r="AL201" s="463">
        <v>0</v>
      </c>
      <c r="AM201" s="463">
        <v>0</v>
      </c>
      <c r="AN201" s="463">
        <v>2</v>
      </c>
      <c r="AO201" s="440"/>
      <c r="AP201" s="725"/>
      <c r="AQ201" s="605">
        <f t="shared" si="57"/>
        <v>0.27083333333333331</v>
      </c>
      <c r="AR201" s="605">
        <f t="shared" si="58"/>
        <v>0.60416666666666663</v>
      </c>
      <c r="AS201" s="606">
        <f t="shared" si="59"/>
        <v>1</v>
      </c>
      <c r="AT201" s="13"/>
      <c r="AU201" s="437"/>
      <c r="AV201" s="438"/>
      <c r="AW201" s="439"/>
      <c r="AX201" s="437"/>
      <c r="AY201" s="438"/>
      <c r="AZ201" s="450"/>
      <c r="BA201" s="448"/>
      <c r="BB201" s="449"/>
      <c r="BE201" s="439"/>
      <c r="BF201" s="928"/>
      <c r="BG201" s="928"/>
      <c r="BH201" s="928"/>
      <c r="BI201" s="928"/>
      <c r="BJ201" s="928"/>
      <c r="BK201" s="928"/>
      <c r="BL201" s="928"/>
      <c r="BM201" s="928"/>
      <c r="BN201" s="928"/>
      <c r="BO201" s="928"/>
      <c r="BP201" s="928"/>
      <c r="BQ201" s="928"/>
      <c r="BR201" s="928"/>
      <c r="BS201" s="928"/>
      <c r="BT201" s="928"/>
      <c r="BU201" s="928"/>
      <c r="BV201" s="928"/>
      <c r="BW201" s="928"/>
      <c r="BX201" s="928"/>
      <c r="BY201" s="928"/>
      <c r="BZ201" s="928"/>
      <c r="CA201" s="928"/>
      <c r="CB201" s="928"/>
      <c r="CC201" s="928"/>
      <c r="CD201" s="928"/>
      <c r="CE201" s="155"/>
      <c r="CF201" s="155"/>
      <c r="CG201" s="155"/>
      <c r="CH201" s="155"/>
      <c r="CI201" s="155"/>
      <c r="CJ201" s="155"/>
      <c r="CK201" s="155"/>
      <c r="CL201" s="155"/>
      <c r="CM201" s="155"/>
      <c r="CN201" s="928"/>
      <c r="CO201" s="928"/>
      <c r="CP201" s="928"/>
      <c r="CQ201" s="928"/>
      <c r="CR201" s="928"/>
      <c r="CS201" s="928"/>
      <c r="CT201" s="13"/>
      <c r="CU201" s="13"/>
      <c r="CV201" s="13"/>
    </row>
    <row r="202" spans="1:100" s="10" customFormat="1" ht="12.95" customHeight="1" x14ac:dyDescent="0.2">
      <c r="A202" s="927">
        <v>1</v>
      </c>
      <c r="B202" s="910">
        <v>5</v>
      </c>
      <c r="C202" s="934">
        <v>44366</v>
      </c>
      <c r="D202" s="454" t="s">
        <v>77</v>
      </c>
      <c r="E202" s="453" t="s">
        <v>78</v>
      </c>
      <c r="F202" s="440" t="s">
        <v>79</v>
      </c>
      <c r="G202" s="440">
        <v>2</v>
      </c>
      <c r="H202" s="440">
        <v>2</v>
      </c>
      <c r="I202" s="463">
        <v>1</v>
      </c>
      <c r="J202" s="666">
        <v>0</v>
      </c>
      <c r="K202" s="440">
        <v>700</v>
      </c>
      <c r="L202" s="691">
        <v>1000</v>
      </c>
      <c r="M202" s="457" t="s">
        <v>1</v>
      </c>
      <c r="N202" s="463">
        <v>0</v>
      </c>
      <c r="O202" s="463">
        <v>0</v>
      </c>
      <c r="P202" s="463">
        <v>0</v>
      </c>
      <c r="Q202" s="463">
        <v>0</v>
      </c>
      <c r="R202" s="463">
        <v>0</v>
      </c>
      <c r="S202" s="463">
        <v>0</v>
      </c>
      <c r="T202" s="463">
        <v>0</v>
      </c>
      <c r="U202" s="463">
        <v>0</v>
      </c>
      <c r="V202" s="463">
        <v>0</v>
      </c>
      <c r="W202" s="463">
        <v>0</v>
      </c>
      <c r="X202" s="463">
        <v>0</v>
      </c>
      <c r="Y202" s="463">
        <v>0</v>
      </c>
      <c r="Z202" s="463">
        <v>0</v>
      </c>
      <c r="AA202" s="463">
        <v>0</v>
      </c>
      <c r="AB202" s="463">
        <v>0</v>
      </c>
      <c r="AC202" s="463">
        <v>0</v>
      </c>
      <c r="AD202" s="463">
        <v>0</v>
      </c>
      <c r="AE202" s="463">
        <v>0</v>
      </c>
      <c r="AF202" s="463">
        <v>0</v>
      </c>
      <c r="AG202" s="463">
        <v>0</v>
      </c>
      <c r="AH202" s="463">
        <v>0</v>
      </c>
      <c r="AI202" s="463">
        <v>0</v>
      </c>
      <c r="AJ202" s="463">
        <v>0</v>
      </c>
      <c r="AK202" s="463">
        <v>0</v>
      </c>
      <c r="AL202" s="463">
        <v>0</v>
      </c>
      <c r="AM202" s="463">
        <v>0</v>
      </c>
      <c r="AN202" s="463">
        <v>2</v>
      </c>
      <c r="AO202" s="440"/>
      <c r="AP202" s="725"/>
      <c r="AQ202" s="605">
        <f t="shared" si="57"/>
        <v>0.29166666666666669</v>
      </c>
      <c r="AR202" s="605">
        <f t="shared" si="58"/>
        <v>0.41666666666666669</v>
      </c>
      <c r="AS202" s="606">
        <f t="shared" si="59"/>
        <v>0.25</v>
      </c>
      <c r="AT202" s="13"/>
      <c r="AU202" s="437"/>
      <c r="AV202" s="438"/>
      <c r="AW202" s="439"/>
      <c r="AX202" s="437"/>
      <c r="AY202" s="438"/>
      <c r="AZ202" s="450"/>
      <c r="BA202" s="448"/>
      <c r="BB202" s="449"/>
      <c r="BE202" s="439"/>
      <c r="BF202" s="928"/>
      <c r="BG202" s="928"/>
      <c r="BH202" s="928"/>
      <c r="BI202" s="928"/>
      <c r="BJ202" s="928"/>
      <c r="BK202" s="928"/>
      <c r="BL202" s="928"/>
      <c r="BM202" s="928"/>
      <c r="BN202" s="928"/>
      <c r="BO202" s="928"/>
      <c r="BP202" s="928"/>
      <c r="BQ202" s="928"/>
      <c r="BR202" s="928"/>
      <c r="BS202" s="928"/>
      <c r="BT202" s="928"/>
      <c r="BU202" s="928"/>
      <c r="BV202" s="928"/>
      <c r="BW202" s="928"/>
      <c r="BX202" s="928"/>
      <c r="BY202" s="928"/>
      <c r="BZ202" s="928"/>
      <c r="CA202" s="928"/>
      <c r="CB202" s="928"/>
      <c r="CC202" s="928"/>
      <c r="CD202" s="928"/>
      <c r="CE202" s="155"/>
      <c r="CF202" s="155"/>
      <c r="CG202" s="155"/>
      <c r="CH202" s="155"/>
      <c r="CI202" s="155"/>
      <c r="CJ202" s="155"/>
      <c r="CK202" s="155"/>
      <c r="CL202" s="155"/>
      <c r="CM202" s="155"/>
      <c r="CN202" s="928"/>
      <c r="CO202" s="928"/>
      <c r="CP202" s="928"/>
      <c r="CQ202" s="928"/>
      <c r="CR202" s="928"/>
      <c r="CS202" s="928"/>
      <c r="CT202" s="13"/>
      <c r="CU202" s="13"/>
      <c r="CV202" s="13"/>
    </row>
    <row r="203" spans="1:100" s="10" customFormat="1" ht="12.95" customHeight="1" x14ac:dyDescent="0.2">
      <c r="A203" s="927">
        <v>1</v>
      </c>
      <c r="B203" s="910">
        <v>6</v>
      </c>
      <c r="C203" s="934">
        <v>44366</v>
      </c>
      <c r="D203" s="454" t="s">
        <v>77</v>
      </c>
      <c r="E203" s="453" t="s">
        <v>78</v>
      </c>
      <c r="F203" s="440" t="s">
        <v>79</v>
      </c>
      <c r="G203" s="440">
        <v>2</v>
      </c>
      <c r="H203" s="440">
        <v>2</v>
      </c>
      <c r="I203" s="463">
        <v>1</v>
      </c>
      <c r="J203" s="666">
        <v>100</v>
      </c>
      <c r="K203" s="463">
        <v>1000</v>
      </c>
      <c r="L203" s="691">
        <v>1445</v>
      </c>
      <c r="M203" s="457" t="s">
        <v>80</v>
      </c>
      <c r="N203" s="463">
        <v>0</v>
      </c>
      <c r="O203" s="463">
        <v>0</v>
      </c>
      <c r="P203" s="463">
        <v>0</v>
      </c>
      <c r="Q203" s="463">
        <v>0</v>
      </c>
      <c r="R203" s="463">
        <v>0</v>
      </c>
      <c r="S203" s="463">
        <v>0</v>
      </c>
      <c r="T203" s="463">
        <v>0</v>
      </c>
      <c r="U203" s="463">
        <v>0</v>
      </c>
      <c r="V203" s="463">
        <v>0</v>
      </c>
      <c r="W203" s="463">
        <v>0</v>
      </c>
      <c r="X203" s="463">
        <v>0</v>
      </c>
      <c r="Y203" s="463">
        <v>0</v>
      </c>
      <c r="Z203" s="463">
        <v>0</v>
      </c>
      <c r="AA203" s="463">
        <v>0</v>
      </c>
      <c r="AB203" s="463">
        <v>0</v>
      </c>
      <c r="AC203" s="463">
        <v>0</v>
      </c>
      <c r="AD203" s="463">
        <v>0</v>
      </c>
      <c r="AE203" s="463">
        <v>0</v>
      </c>
      <c r="AF203" s="463">
        <v>0</v>
      </c>
      <c r="AG203" s="463">
        <v>0</v>
      </c>
      <c r="AH203" s="463">
        <v>0</v>
      </c>
      <c r="AI203" s="463">
        <v>0</v>
      </c>
      <c r="AJ203" s="463">
        <v>0</v>
      </c>
      <c r="AK203" s="463">
        <v>0</v>
      </c>
      <c r="AL203" s="463">
        <v>0</v>
      </c>
      <c r="AM203" s="463">
        <v>0</v>
      </c>
      <c r="AN203" s="463">
        <v>2</v>
      </c>
      <c r="AO203" s="440"/>
      <c r="AP203" s="725"/>
      <c r="AQ203" s="605">
        <f t="shared" si="57"/>
        <v>0.41666666666666669</v>
      </c>
      <c r="AR203" s="605">
        <f t="shared" si="58"/>
        <v>0.61458333333333337</v>
      </c>
      <c r="AS203" s="606">
        <f t="shared" si="59"/>
        <v>0.39583333333333337</v>
      </c>
      <c r="AT203" s="13"/>
      <c r="AU203" s="437"/>
      <c r="AV203" s="438"/>
      <c r="AW203" s="439"/>
      <c r="AX203" s="437"/>
      <c r="AY203" s="438"/>
      <c r="AZ203" s="450"/>
      <c r="BA203" s="448"/>
      <c r="BB203" s="449"/>
      <c r="BE203" s="439"/>
      <c r="BF203" s="928"/>
      <c r="BG203" s="928"/>
      <c r="BH203" s="928"/>
      <c r="BI203" s="928"/>
      <c r="BJ203" s="928"/>
      <c r="BK203" s="928"/>
      <c r="BL203" s="928"/>
      <c r="BM203" s="928"/>
      <c r="BN203" s="928"/>
      <c r="BO203" s="928"/>
      <c r="BP203" s="928"/>
      <c r="BQ203" s="928"/>
      <c r="BR203" s="928"/>
      <c r="BS203" s="928"/>
      <c r="BT203" s="928"/>
      <c r="BU203" s="928"/>
      <c r="BV203" s="928"/>
      <c r="BW203" s="928"/>
      <c r="BX203" s="928"/>
      <c r="BY203" s="928"/>
      <c r="BZ203" s="928"/>
      <c r="CA203" s="928"/>
      <c r="CB203" s="928"/>
      <c r="CC203" s="928"/>
      <c r="CD203" s="928"/>
      <c r="CE203" s="155"/>
      <c r="CF203" s="155"/>
      <c r="CG203" s="155"/>
      <c r="CH203" s="155"/>
      <c r="CI203" s="155"/>
      <c r="CJ203" s="155"/>
      <c r="CK203" s="155"/>
      <c r="CL203" s="155"/>
      <c r="CM203" s="155"/>
      <c r="CN203" s="928"/>
      <c r="CO203" s="928"/>
      <c r="CP203" s="928"/>
      <c r="CQ203" s="928"/>
      <c r="CR203" s="928"/>
      <c r="CS203" s="928"/>
      <c r="CT203" s="13"/>
      <c r="CU203" s="13"/>
      <c r="CV203" s="13"/>
    </row>
    <row r="204" spans="1:100" s="10" customFormat="1" ht="12.95" hidden="1" customHeight="1" x14ac:dyDescent="0.2">
      <c r="A204" s="927">
        <v>1</v>
      </c>
      <c r="B204" s="910">
        <v>7</v>
      </c>
      <c r="C204" s="934">
        <v>44366</v>
      </c>
      <c r="D204" s="454" t="s">
        <v>73</v>
      </c>
      <c r="E204" s="453"/>
      <c r="F204" s="440" t="s">
        <v>84</v>
      </c>
      <c r="G204" s="440">
        <v>2</v>
      </c>
      <c r="H204" s="440">
        <v>1</v>
      </c>
      <c r="I204" s="463">
        <v>0</v>
      </c>
      <c r="J204" s="666">
        <v>100</v>
      </c>
      <c r="K204" s="463">
        <v>1510</v>
      </c>
      <c r="L204" s="691">
        <v>1600</v>
      </c>
      <c r="M204" s="457" t="s">
        <v>80</v>
      </c>
      <c r="N204" s="463">
        <v>0</v>
      </c>
      <c r="O204" s="463">
        <v>0</v>
      </c>
      <c r="P204" s="463">
        <v>0</v>
      </c>
      <c r="Q204" s="463">
        <v>0</v>
      </c>
      <c r="R204" s="463">
        <v>0</v>
      </c>
      <c r="S204" s="463">
        <v>0</v>
      </c>
      <c r="T204" s="463">
        <v>0</v>
      </c>
      <c r="U204" s="463">
        <v>0</v>
      </c>
      <c r="V204" s="463">
        <v>0</v>
      </c>
      <c r="W204" s="463">
        <v>0</v>
      </c>
      <c r="X204" s="463">
        <v>0</v>
      </c>
      <c r="Y204" s="463">
        <v>0</v>
      </c>
      <c r="Z204" s="463">
        <v>0</v>
      </c>
      <c r="AA204" s="463">
        <v>0</v>
      </c>
      <c r="AB204" s="463">
        <v>0</v>
      </c>
      <c r="AC204" s="463">
        <v>0</v>
      </c>
      <c r="AD204" s="463">
        <v>0</v>
      </c>
      <c r="AE204" s="463">
        <v>0</v>
      </c>
      <c r="AF204" s="463">
        <v>0</v>
      </c>
      <c r="AG204" s="463">
        <v>0</v>
      </c>
      <c r="AH204" s="463">
        <v>0</v>
      </c>
      <c r="AI204" s="463">
        <v>0</v>
      </c>
      <c r="AJ204" s="463">
        <v>0</v>
      </c>
      <c r="AK204" s="463">
        <v>0</v>
      </c>
      <c r="AL204" s="463">
        <v>0</v>
      </c>
      <c r="AM204" s="463">
        <v>0</v>
      </c>
      <c r="AN204" s="463">
        <v>1</v>
      </c>
      <c r="AO204" s="440"/>
      <c r="AP204" s="725"/>
      <c r="AQ204" s="605">
        <f t="shared" si="57"/>
        <v>0.63194444444444442</v>
      </c>
      <c r="AR204" s="605">
        <f t="shared" si="58"/>
        <v>0.66666666666666663</v>
      </c>
      <c r="AS204" s="606">
        <f t="shared" si="59"/>
        <v>6.944444444444442E-2</v>
      </c>
      <c r="AT204" s="13"/>
      <c r="AU204" s="437"/>
      <c r="AV204" s="438"/>
      <c r="AW204" s="439"/>
      <c r="AX204" s="437"/>
      <c r="AY204" s="438"/>
      <c r="AZ204" s="450"/>
      <c r="BA204" s="448"/>
      <c r="BB204" s="449"/>
      <c r="BE204" s="439"/>
      <c r="BF204" s="928"/>
      <c r="BG204" s="928"/>
      <c r="BH204" s="928"/>
      <c r="BI204" s="928"/>
      <c r="BJ204" s="928"/>
      <c r="BK204" s="928"/>
      <c r="BL204" s="928"/>
      <c r="BM204" s="928"/>
      <c r="BN204" s="928"/>
      <c r="BO204" s="928"/>
      <c r="BP204" s="928"/>
      <c r="BQ204" s="928"/>
      <c r="BR204" s="928"/>
      <c r="BS204" s="928"/>
      <c r="BT204" s="928"/>
      <c r="BU204" s="928"/>
      <c r="BV204" s="928"/>
      <c r="BW204" s="928"/>
      <c r="BX204" s="928"/>
      <c r="BY204" s="928"/>
      <c r="BZ204" s="928"/>
      <c r="CA204" s="928"/>
      <c r="CB204" s="928"/>
      <c r="CC204" s="928"/>
      <c r="CD204" s="928"/>
      <c r="CE204" s="155"/>
      <c r="CF204" s="155"/>
      <c r="CG204" s="155"/>
      <c r="CH204" s="155"/>
      <c r="CI204" s="155"/>
      <c r="CJ204" s="155"/>
      <c r="CK204" s="155"/>
      <c r="CL204" s="155"/>
      <c r="CM204" s="155"/>
      <c r="CN204" s="928"/>
      <c r="CO204" s="928"/>
      <c r="CP204" s="928"/>
      <c r="CQ204" s="928"/>
      <c r="CR204" s="928"/>
      <c r="CS204" s="928"/>
      <c r="CT204" s="13"/>
      <c r="CU204" s="13"/>
      <c r="CV204" s="13"/>
    </row>
    <row r="205" spans="1:100" s="10" customFormat="1" ht="12.95" hidden="1" customHeight="1" x14ac:dyDescent="0.2">
      <c r="A205" s="927">
        <v>1</v>
      </c>
      <c r="B205" s="910">
        <v>8</v>
      </c>
      <c r="C205" s="934">
        <v>44366</v>
      </c>
      <c r="D205" s="454" t="s">
        <v>71</v>
      </c>
      <c r="E205" s="453"/>
      <c r="F205" s="440" t="s">
        <v>84</v>
      </c>
      <c r="G205" s="440">
        <v>2</v>
      </c>
      <c r="H205" s="440">
        <v>0</v>
      </c>
      <c r="I205" s="463">
        <v>0</v>
      </c>
      <c r="J205" s="666">
        <v>100</v>
      </c>
      <c r="K205" s="463">
        <v>1600</v>
      </c>
      <c r="L205" s="691">
        <v>1630</v>
      </c>
      <c r="M205" s="457" t="s">
        <v>144</v>
      </c>
      <c r="N205" s="463">
        <v>0</v>
      </c>
      <c r="O205" s="463">
        <v>0</v>
      </c>
      <c r="P205" s="463">
        <v>0</v>
      </c>
      <c r="Q205" s="463">
        <v>0</v>
      </c>
      <c r="R205" s="463">
        <v>0</v>
      </c>
      <c r="S205" s="463">
        <v>0</v>
      </c>
      <c r="T205" s="463">
        <v>0</v>
      </c>
      <c r="U205" s="463">
        <v>0</v>
      </c>
      <c r="V205" s="463">
        <v>0</v>
      </c>
      <c r="W205" s="463">
        <v>0</v>
      </c>
      <c r="X205" s="463">
        <v>0</v>
      </c>
      <c r="Y205" s="463">
        <v>0</v>
      </c>
      <c r="Z205" s="463">
        <v>0</v>
      </c>
      <c r="AA205" s="463">
        <v>0</v>
      </c>
      <c r="AB205" s="463">
        <v>0</v>
      </c>
      <c r="AC205" s="463">
        <v>0</v>
      </c>
      <c r="AD205" s="463">
        <v>0</v>
      </c>
      <c r="AE205" s="463">
        <v>0</v>
      </c>
      <c r="AF205" s="463">
        <v>0</v>
      </c>
      <c r="AG205" s="463">
        <v>1</v>
      </c>
      <c r="AH205" s="463">
        <v>0</v>
      </c>
      <c r="AI205" s="463">
        <v>0</v>
      </c>
      <c r="AJ205" s="463">
        <v>0</v>
      </c>
      <c r="AK205" s="463">
        <v>0</v>
      </c>
      <c r="AL205" s="463">
        <v>0</v>
      </c>
      <c r="AM205" s="463">
        <v>0</v>
      </c>
      <c r="AN205" s="463">
        <v>1</v>
      </c>
      <c r="AO205" s="440"/>
      <c r="AP205" s="725"/>
      <c r="AQ205" s="605">
        <f t="shared" si="57"/>
        <v>0.66666666666666663</v>
      </c>
      <c r="AR205" s="605">
        <f t="shared" si="58"/>
        <v>0.6875</v>
      </c>
      <c r="AS205" s="606">
        <f t="shared" si="59"/>
        <v>4.1666666666666741E-2</v>
      </c>
      <c r="AT205" s="13"/>
      <c r="AU205" s="437"/>
      <c r="AV205" s="438"/>
      <c r="AW205" s="439"/>
      <c r="AX205" s="437"/>
      <c r="AY205" s="438"/>
      <c r="AZ205" s="450"/>
      <c r="BA205" s="448"/>
      <c r="BB205" s="449"/>
      <c r="BE205" s="439"/>
      <c r="BF205" s="928"/>
      <c r="BG205" s="928"/>
      <c r="BH205" s="928"/>
      <c r="BI205" s="928"/>
      <c r="BJ205" s="928"/>
      <c r="BK205" s="928"/>
      <c r="BL205" s="928"/>
      <c r="BM205" s="928"/>
      <c r="BN205" s="928"/>
      <c r="BO205" s="928"/>
      <c r="BP205" s="928"/>
      <c r="BQ205" s="928"/>
      <c r="BR205" s="928"/>
      <c r="BS205" s="928"/>
      <c r="BT205" s="928"/>
      <c r="BU205" s="928"/>
      <c r="BV205" s="928"/>
      <c r="BW205" s="928"/>
      <c r="BX205" s="928"/>
      <c r="BY205" s="928"/>
      <c r="BZ205" s="928"/>
      <c r="CA205" s="928"/>
      <c r="CB205" s="928"/>
      <c r="CC205" s="928"/>
      <c r="CD205" s="928"/>
      <c r="CE205" s="155"/>
      <c r="CF205" s="155"/>
      <c r="CG205" s="155"/>
      <c r="CH205" s="155"/>
      <c r="CI205" s="155"/>
      <c r="CJ205" s="155"/>
      <c r="CK205" s="155"/>
      <c r="CL205" s="155"/>
      <c r="CM205" s="155"/>
      <c r="CN205" s="928"/>
      <c r="CO205" s="928"/>
      <c r="CP205" s="928"/>
      <c r="CQ205" s="928"/>
      <c r="CR205" s="928"/>
      <c r="CS205" s="928"/>
      <c r="CT205" s="13"/>
      <c r="CU205" s="13"/>
      <c r="CV205" s="13"/>
    </row>
    <row r="206" spans="1:100" s="10" customFormat="1" ht="12.95" hidden="1" customHeight="1" x14ac:dyDescent="0.2">
      <c r="A206" s="927">
        <v>1</v>
      </c>
      <c r="B206" s="910">
        <v>9</v>
      </c>
      <c r="C206" s="934">
        <v>44366</v>
      </c>
      <c r="D206" s="454" t="s">
        <v>71</v>
      </c>
      <c r="E206" s="453"/>
      <c r="F206" s="440" t="s">
        <v>84</v>
      </c>
      <c r="G206" s="440">
        <v>1</v>
      </c>
      <c r="H206" s="440">
        <v>1</v>
      </c>
      <c r="I206" s="463">
        <v>0</v>
      </c>
      <c r="J206" s="666">
        <v>100</v>
      </c>
      <c r="K206" s="463">
        <v>1100</v>
      </c>
      <c r="L206" s="691">
        <v>1635</v>
      </c>
      <c r="M206" s="457" t="s">
        <v>2</v>
      </c>
      <c r="N206" s="463">
        <v>0</v>
      </c>
      <c r="O206" s="463">
        <v>0</v>
      </c>
      <c r="P206" s="463">
        <v>0</v>
      </c>
      <c r="Q206" s="463">
        <v>0</v>
      </c>
      <c r="R206" s="463">
        <v>0</v>
      </c>
      <c r="S206" s="463">
        <v>0</v>
      </c>
      <c r="T206" s="463">
        <v>0</v>
      </c>
      <c r="U206" s="463">
        <v>0</v>
      </c>
      <c r="V206" s="463">
        <v>0</v>
      </c>
      <c r="W206" s="463">
        <v>0</v>
      </c>
      <c r="X206" s="463">
        <v>0</v>
      </c>
      <c r="Y206" s="463">
        <v>0</v>
      </c>
      <c r="Z206" s="463">
        <v>0</v>
      </c>
      <c r="AA206" s="463">
        <v>0</v>
      </c>
      <c r="AB206" s="463">
        <v>0</v>
      </c>
      <c r="AC206" s="463">
        <v>0</v>
      </c>
      <c r="AD206" s="463">
        <v>0</v>
      </c>
      <c r="AE206" s="463">
        <v>0</v>
      </c>
      <c r="AF206" s="463">
        <v>0</v>
      </c>
      <c r="AG206" s="463">
        <v>0</v>
      </c>
      <c r="AH206" s="463">
        <v>0</v>
      </c>
      <c r="AI206" s="463">
        <v>0</v>
      </c>
      <c r="AJ206" s="463">
        <v>0</v>
      </c>
      <c r="AK206" s="463">
        <v>0</v>
      </c>
      <c r="AL206" s="463">
        <v>0</v>
      </c>
      <c r="AM206" s="463">
        <v>0</v>
      </c>
      <c r="AN206" s="463">
        <v>2</v>
      </c>
      <c r="AO206" s="440"/>
      <c r="AP206" s="725"/>
      <c r="AQ206" s="605">
        <f t="shared" si="57"/>
        <v>0.45833333333333331</v>
      </c>
      <c r="AR206" s="605">
        <f t="shared" si="58"/>
        <v>0.69097222222222221</v>
      </c>
      <c r="AS206" s="606">
        <f t="shared" si="59"/>
        <v>0.2326388888888889</v>
      </c>
      <c r="AT206" s="13"/>
      <c r="AU206" s="437"/>
      <c r="AV206" s="438"/>
      <c r="AW206" s="439"/>
      <c r="AX206" s="437"/>
      <c r="AY206" s="438"/>
      <c r="AZ206" s="450"/>
      <c r="BA206" s="448"/>
      <c r="BB206" s="449"/>
      <c r="BE206" s="439"/>
      <c r="BF206" s="928"/>
      <c r="BG206" s="928"/>
      <c r="BH206" s="928"/>
      <c r="BI206" s="928"/>
      <c r="BJ206" s="928"/>
      <c r="BK206" s="928"/>
      <c r="BL206" s="928"/>
      <c r="BM206" s="928"/>
      <c r="BN206" s="928"/>
      <c r="BO206" s="928"/>
      <c r="BP206" s="928"/>
      <c r="BQ206" s="928"/>
      <c r="BR206" s="928"/>
      <c r="BS206" s="928"/>
      <c r="BT206" s="928"/>
      <c r="BU206" s="928"/>
      <c r="BV206" s="928"/>
      <c r="BW206" s="928"/>
      <c r="BX206" s="928"/>
      <c r="BY206" s="928"/>
      <c r="BZ206" s="928"/>
      <c r="CA206" s="928"/>
      <c r="CB206" s="928"/>
      <c r="CC206" s="928"/>
      <c r="CD206" s="928"/>
      <c r="CE206" s="155"/>
      <c r="CF206" s="155"/>
      <c r="CG206" s="155"/>
      <c r="CH206" s="155"/>
      <c r="CI206" s="155"/>
      <c r="CJ206" s="155"/>
      <c r="CK206" s="155"/>
      <c r="CL206" s="155"/>
      <c r="CM206" s="155"/>
      <c r="CN206" s="928"/>
      <c r="CO206" s="928"/>
      <c r="CP206" s="928"/>
      <c r="CQ206" s="928"/>
      <c r="CR206" s="928"/>
      <c r="CS206" s="928"/>
      <c r="CT206" s="13"/>
      <c r="CU206" s="13"/>
      <c r="CV206" s="13"/>
    </row>
    <row r="207" spans="1:100" s="10" customFormat="1" ht="12.95" hidden="1" customHeight="1" x14ac:dyDescent="0.2">
      <c r="A207" s="927">
        <v>1</v>
      </c>
      <c r="B207" s="910">
        <v>10</v>
      </c>
      <c r="C207" s="934">
        <v>44366</v>
      </c>
      <c r="D207" s="454" t="s">
        <v>71</v>
      </c>
      <c r="E207" s="453"/>
      <c r="F207" s="440" t="s">
        <v>84</v>
      </c>
      <c r="G207" s="440">
        <v>1</v>
      </c>
      <c r="H207" s="440">
        <v>1</v>
      </c>
      <c r="I207" s="463">
        <v>0</v>
      </c>
      <c r="J207" s="666">
        <v>100</v>
      </c>
      <c r="K207" s="463">
        <v>1600</v>
      </c>
      <c r="L207" s="691">
        <v>1650</v>
      </c>
      <c r="M207" s="457" t="s">
        <v>144</v>
      </c>
      <c r="N207" s="463">
        <v>0</v>
      </c>
      <c r="O207" s="463">
        <v>0</v>
      </c>
      <c r="P207" s="463">
        <v>0</v>
      </c>
      <c r="Q207" s="463">
        <v>0</v>
      </c>
      <c r="R207" s="463">
        <v>0</v>
      </c>
      <c r="S207" s="463">
        <v>0</v>
      </c>
      <c r="T207" s="463">
        <v>0</v>
      </c>
      <c r="U207" s="463">
        <v>0</v>
      </c>
      <c r="V207" s="463">
        <v>0</v>
      </c>
      <c r="W207" s="463">
        <v>0</v>
      </c>
      <c r="X207" s="463">
        <v>0</v>
      </c>
      <c r="Y207" s="463">
        <v>0</v>
      </c>
      <c r="Z207" s="463">
        <v>0</v>
      </c>
      <c r="AA207" s="463">
        <v>0</v>
      </c>
      <c r="AB207" s="463">
        <v>0</v>
      </c>
      <c r="AC207" s="463">
        <v>0</v>
      </c>
      <c r="AD207" s="463">
        <v>0</v>
      </c>
      <c r="AE207" s="463">
        <v>0</v>
      </c>
      <c r="AF207" s="463">
        <v>0</v>
      </c>
      <c r="AG207" s="463">
        <v>0</v>
      </c>
      <c r="AH207" s="463">
        <v>0</v>
      </c>
      <c r="AI207" s="463">
        <v>0</v>
      </c>
      <c r="AJ207" s="463">
        <v>0</v>
      </c>
      <c r="AK207" s="463">
        <v>0</v>
      </c>
      <c r="AL207" s="463">
        <v>0</v>
      </c>
      <c r="AM207" s="463">
        <v>0</v>
      </c>
      <c r="AN207" s="463">
        <v>1</v>
      </c>
      <c r="AO207" s="440"/>
      <c r="AP207" s="725"/>
      <c r="AQ207" s="605">
        <f t="shared" si="57"/>
        <v>0.66666666666666663</v>
      </c>
      <c r="AR207" s="605">
        <f t="shared" si="58"/>
        <v>0.70138888888888884</v>
      </c>
      <c r="AS207" s="606">
        <f t="shared" si="59"/>
        <v>3.472222222222221E-2</v>
      </c>
      <c r="AT207" s="13"/>
      <c r="AU207" s="437"/>
      <c r="AV207" s="438"/>
      <c r="AW207" s="439"/>
      <c r="AX207" s="437"/>
      <c r="AY207" s="438"/>
      <c r="AZ207" s="450"/>
      <c r="BA207" s="448"/>
      <c r="BB207" s="449"/>
      <c r="BE207" s="439"/>
      <c r="BF207" s="928"/>
      <c r="BG207" s="928"/>
      <c r="BH207" s="928"/>
      <c r="BI207" s="928"/>
      <c r="BJ207" s="928"/>
      <c r="BK207" s="928"/>
      <c r="BL207" s="928"/>
      <c r="BM207" s="928"/>
      <c r="BN207" s="928"/>
      <c r="BO207" s="928"/>
      <c r="BP207" s="928"/>
      <c r="BQ207" s="928"/>
      <c r="BR207" s="928"/>
      <c r="BS207" s="928"/>
      <c r="BT207" s="928"/>
      <c r="BU207" s="928"/>
      <c r="BV207" s="928"/>
      <c r="BW207" s="928"/>
      <c r="BX207" s="928"/>
      <c r="BY207" s="928"/>
      <c r="BZ207" s="928"/>
      <c r="CA207" s="928"/>
      <c r="CB207" s="928"/>
      <c r="CC207" s="928"/>
      <c r="CD207" s="928"/>
      <c r="CE207" s="155"/>
      <c r="CF207" s="155"/>
      <c r="CG207" s="155"/>
      <c r="CH207" s="155"/>
      <c r="CI207" s="155"/>
      <c r="CJ207" s="155"/>
      <c r="CK207" s="155"/>
      <c r="CL207" s="155"/>
      <c r="CM207" s="155"/>
      <c r="CN207" s="928"/>
      <c r="CO207" s="928"/>
      <c r="CP207" s="928"/>
      <c r="CQ207" s="928"/>
      <c r="CR207" s="928"/>
      <c r="CS207" s="928"/>
      <c r="CT207" s="13"/>
      <c r="CU207" s="13"/>
      <c r="CV207" s="13"/>
    </row>
    <row r="208" spans="1:100" s="10" customFormat="1" ht="12.95" customHeight="1" x14ac:dyDescent="0.2">
      <c r="A208" s="927">
        <v>1</v>
      </c>
      <c r="B208" s="910">
        <v>11</v>
      </c>
      <c r="C208" s="934">
        <v>44366</v>
      </c>
      <c r="D208" s="454" t="s">
        <v>203</v>
      </c>
      <c r="E208" s="453" t="s">
        <v>323</v>
      </c>
      <c r="F208" s="440" t="s">
        <v>79</v>
      </c>
      <c r="G208" s="440">
        <v>1</v>
      </c>
      <c r="H208" s="440">
        <v>1</v>
      </c>
      <c r="I208" s="463">
        <v>1</v>
      </c>
      <c r="J208" s="666">
        <v>100</v>
      </c>
      <c r="K208" s="463">
        <v>1400</v>
      </c>
      <c r="L208" s="691">
        <v>1940</v>
      </c>
      <c r="M208" s="457" t="s">
        <v>80</v>
      </c>
      <c r="N208" s="463">
        <v>0</v>
      </c>
      <c r="O208" s="463">
        <v>0</v>
      </c>
      <c r="P208" s="463">
        <v>0</v>
      </c>
      <c r="Q208" s="463">
        <v>0</v>
      </c>
      <c r="R208" s="463">
        <v>0</v>
      </c>
      <c r="S208" s="463">
        <v>0</v>
      </c>
      <c r="T208" s="463">
        <v>0</v>
      </c>
      <c r="U208" s="463">
        <v>0</v>
      </c>
      <c r="V208" s="463">
        <v>0</v>
      </c>
      <c r="W208" s="463">
        <v>0</v>
      </c>
      <c r="X208" s="463">
        <v>0</v>
      </c>
      <c r="Y208" s="463">
        <v>0</v>
      </c>
      <c r="Z208" s="463">
        <v>0</v>
      </c>
      <c r="AA208" s="463">
        <v>0</v>
      </c>
      <c r="AB208" s="463">
        <v>0</v>
      </c>
      <c r="AC208" s="463">
        <v>0</v>
      </c>
      <c r="AD208" s="463">
        <v>0</v>
      </c>
      <c r="AE208" s="463">
        <v>0</v>
      </c>
      <c r="AF208" s="463">
        <v>0</v>
      </c>
      <c r="AG208" s="463">
        <v>0</v>
      </c>
      <c r="AH208" s="463">
        <v>0</v>
      </c>
      <c r="AI208" s="463">
        <v>0</v>
      </c>
      <c r="AJ208" s="463">
        <v>0</v>
      </c>
      <c r="AK208" s="463">
        <v>0</v>
      </c>
      <c r="AL208" s="463">
        <v>0</v>
      </c>
      <c r="AM208" s="463">
        <v>0</v>
      </c>
      <c r="AN208" s="463">
        <v>2</v>
      </c>
      <c r="AO208" s="440"/>
      <c r="AP208" s="725" t="s">
        <v>324</v>
      </c>
      <c r="AQ208" s="605">
        <f t="shared" si="57"/>
        <v>0.58333333333333337</v>
      </c>
      <c r="AR208" s="605">
        <f t="shared" si="58"/>
        <v>0.81944444444444453</v>
      </c>
      <c r="AS208" s="606">
        <f t="shared" si="59"/>
        <v>0.23611111111111116</v>
      </c>
      <c r="AT208" s="13"/>
      <c r="AU208" s="437"/>
      <c r="AV208" s="438"/>
      <c r="AW208" s="439"/>
      <c r="AX208" s="437"/>
      <c r="AY208" s="438"/>
      <c r="AZ208" s="450"/>
      <c r="BA208" s="448"/>
      <c r="BB208" s="449"/>
      <c r="BE208" s="439"/>
      <c r="BF208" s="928"/>
      <c r="BG208" s="928"/>
      <c r="BH208" s="928"/>
      <c r="BI208" s="928"/>
      <c r="BJ208" s="928"/>
      <c r="BK208" s="928"/>
      <c r="BL208" s="928"/>
      <c r="BM208" s="928"/>
      <c r="BN208" s="928"/>
      <c r="BO208" s="928"/>
      <c r="BP208" s="928"/>
      <c r="BQ208" s="928"/>
      <c r="BR208" s="928"/>
      <c r="BS208" s="928"/>
      <c r="BT208" s="928"/>
      <c r="BU208" s="928"/>
      <c r="BV208" s="928"/>
      <c r="BW208" s="928"/>
      <c r="BX208" s="928"/>
      <c r="BY208" s="928"/>
      <c r="BZ208" s="928"/>
      <c r="CA208" s="928"/>
      <c r="CB208" s="928"/>
      <c r="CC208" s="928"/>
      <c r="CD208" s="928"/>
      <c r="CE208" s="155"/>
      <c r="CF208" s="155"/>
      <c r="CG208" s="155"/>
      <c r="CH208" s="155"/>
      <c r="CI208" s="155"/>
      <c r="CJ208" s="155"/>
      <c r="CK208" s="155"/>
      <c r="CL208" s="155"/>
      <c r="CM208" s="155"/>
      <c r="CN208" s="928"/>
      <c r="CO208" s="928"/>
      <c r="CP208" s="928"/>
      <c r="CQ208" s="928"/>
      <c r="CR208" s="928"/>
      <c r="CS208" s="928"/>
      <c r="CT208" s="13"/>
      <c r="CU208" s="13"/>
      <c r="CV208" s="13"/>
    </row>
    <row r="209" spans="1:98" s="743" customFormat="1" ht="12.95" customHeight="1" x14ac:dyDescent="0.2">
      <c r="A209" s="931">
        <v>1</v>
      </c>
      <c r="B209" s="912">
        <v>1</v>
      </c>
      <c r="C209" s="930">
        <v>44367</v>
      </c>
      <c r="D209" s="755" t="s">
        <v>77</v>
      </c>
      <c r="E209" s="756" t="s">
        <v>78</v>
      </c>
      <c r="F209" s="757" t="s">
        <v>79</v>
      </c>
      <c r="G209" s="535">
        <v>2</v>
      </c>
      <c r="H209" s="535">
        <v>2</v>
      </c>
      <c r="I209" s="535">
        <v>1</v>
      </c>
      <c r="J209" s="715">
        <v>100</v>
      </c>
      <c r="K209" s="716">
        <v>600</v>
      </c>
      <c r="L209" s="716">
        <v>1150</v>
      </c>
      <c r="M209" s="759" t="s">
        <v>2</v>
      </c>
      <c r="N209" s="670">
        <v>0</v>
      </c>
      <c r="O209" s="670">
        <v>0</v>
      </c>
      <c r="P209" s="670">
        <v>0</v>
      </c>
      <c r="Q209" s="670">
        <v>0</v>
      </c>
      <c r="R209" s="670">
        <v>0</v>
      </c>
      <c r="S209" s="670">
        <v>0</v>
      </c>
      <c r="T209" s="670">
        <v>0</v>
      </c>
      <c r="U209" s="670">
        <v>0</v>
      </c>
      <c r="V209" s="670">
        <v>0</v>
      </c>
      <c r="W209" s="670">
        <v>0</v>
      </c>
      <c r="X209" s="670">
        <v>0</v>
      </c>
      <c r="Y209" s="670">
        <v>0</v>
      </c>
      <c r="Z209" s="670">
        <v>0</v>
      </c>
      <c r="AA209" s="670">
        <v>0</v>
      </c>
      <c r="AB209" s="670">
        <v>0</v>
      </c>
      <c r="AC209" s="670">
        <v>0</v>
      </c>
      <c r="AD209" s="670">
        <v>0</v>
      </c>
      <c r="AE209" s="670">
        <v>0</v>
      </c>
      <c r="AF209" s="670">
        <v>0</v>
      </c>
      <c r="AG209" s="670">
        <v>0</v>
      </c>
      <c r="AH209" s="670">
        <v>0</v>
      </c>
      <c r="AI209" s="670">
        <v>0</v>
      </c>
      <c r="AJ209" s="670">
        <v>0</v>
      </c>
      <c r="AK209" s="670">
        <v>0</v>
      </c>
      <c r="AL209" s="670">
        <v>0</v>
      </c>
      <c r="AM209" s="670">
        <v>0</v>
      </c>
      <c r="AN209" s="931">
        <v>2</v>
      </c>
      <c r="AO209" s="757"/>
      <c r="AP209" s="758"/>
      <c r="AQ209" s="603">
        <f t="shared" ref="AQ209:AQ210" si="60">TIME(INT(K209/100),K209-INT(K209/100)*100,0)</f>
        <v>0.25</v>
      </c>
      <c r="AR209" s="603">
        <f t="shared" ref="AR209:AR210" si="61">TIME(INT(L209/100),L209-INT(L209/100)*100,0)</f>
        <v>0.49305555555555558</v>
      </c>
      <c r="AS209" s="604">
        <f t="shared" ref="AS209:AS210" si="62">(AR209-AQ209)*G209</f>
        <v>0.48611111111111116</v>
      </c>
      <c r="AT209" s="759"/>
      <c r="AU209" s="943"/>
      <c r="AV209" s="943"/>
      <c r="AX209" s="943"/>
      <c r="AY209" s="943"/>
      <c r="AZ209" s="746"/>
      <c r="BA209" s="746"/>
      <c r="BB209" s="747"/>
      <c r="BC209" s="746"/>
      <c r="BD209" s="746"/>
      <c r="BE209" s="747"/>
      <c r="BF209" s="746"/>
      <c r="BG209" s="761"/>
      <c r="BH209" s="747"/>
      <c r="BI209" s="746"/>
      <c r="BJ209" s="761"/>
      <c r="BK209" s="747"/>
      <c r="BL209" s="746"/>
      <c r="BM209" s="761"/>
      <c r="BN209" s="747"/>
      <c r="BO209" s="746"/>
      <c r="BP209" s="761"/>
      <c r="BQ209" s="747"/>
      <c r="BR209" s="746"/>
      <c r="BS209" s="761"/>
      <c r="BT209" s="747"/>
      <c r="BU209" s="746"/>
      <c r="BV209" s="761"/>
      <c r="BW209" s="747"/>
      <c r="BX209" s="746"/>
      <c r="BY209" s="746"/>
      <c r="BZ209" s="747"/>
      <c r="CA209" s="746"/>
      <c r="CB209" s="761"/>
      <c r="CC209" s="747"/>
      <c r="CD209" s="746"/>
      <c r="CE209" s="761"/>
      <c r="CF209" s="747"/>
      <c r="CG209" s="746"/>
    </row>
    <row r="210" spans="1:98" s="743" customFormat="1" ht="12.95" customHeight="1" x14ac:dyDescent="0.2">
      <c r="A210" s="931">
        <v>1</v>
      </c>
      <c r="B210" s="912">
        <v>1</v>
      </c>
      <c r="C210" s="930">
        <v>44367</v>
      </c>
      <c r="D210" s="755" t="s">
        <v>77</v>
      </c>
      <c r="E210" s="756" t="s">
        <v>81</v>
      </c>
      <c r="F210" s="757" t="s">
        <v>79</v>
      </c>
      <c r="G210" s="535">
        <v>2</v>
      </c>
      <c r="H210" s="535">
        <v>1</v>
      </c>
      <c r="I210" s="535">
        <v>1</v>
      </c>
      <c r="J210" s="715">
        <v>100</v>
      </c>
      <c r="K210" s="716">
        <v>630</v>
      </c>
      <c r="L210" s="716">
        <v>1330</v>
      </c>
      <c r="M210" s="759" t="s">
        <v>80</v>
      </c>
      <c r="N210" s="670">
        <v>0</v>
      </c>
      <c r="O210" s="670">
        <v>0</v>
      </c>
      <c r="P210" s="670">
        <v>0</v>
      </c>
      <c r="Q210" s="670">
        <v>0</v>
      </c>
      <c r="R210" s="670">
        <v>0</v>
      </c>
      <c r="S210" s="670">
        <v>0</v>
      </c>
      <c r="T210" s="670">
        <v>0</v>
      </c>
      <c r="U210" s="670">
        <v>0</v>
      </c>
      <c r="V210" s="670">
        <v>0</v>
      </c>
      <c r="W210" s="670">
        <v>0</v>
      </c>
      <c r="X210" s="670">
        <v>2</v>
      </c>
      <c r="Y210" s="670">
        <v>0</v>
      </c>
      <c r="Z210" s="670">
        <v>0</v>
      </c>
      <c r="AA210" s="670">
        <v>0</v>
      </c>
      <c r="AB210" s="670">
        <v>0</v>
      </c>
      <c r="AC210" s="670">
        <v>0</v>
      </c>
      <c r="AD210" s="670">
        <v>0</v>
      </c>
      <c r="AE210" s="670">
        <v>0</v>
      </c>
      <c r="AF210" s="670">
        <v>0</v>
      </c>
      <c r="AG210" s="670">
        <v>0</v>
      </c>
      <c r="AH210" s="670">
        <v>0</v>
      </c>
      <c r="AI210" s="670">
        <v>0</v>
      </c>
      <c r="AJ210" s="670">
        <v>0</v>
      </c>
      <c r="AK210" s="670">
        <v>0</v>
      </c>
      <c r="AL210" s="670">
        <v>0</v>
      </c>
      <c r="AM210" s="670">
        <v>0</v>
      </c>
      <c r="AN210" s="931">
        <v>2</v>
      </c>
      <c r="AO210" s="757">
        <v>2</v>
      </c>
      <c r="AP210" s="758"/>
      <c r="AQ210" s="603">
        <f t="shared" si="60"/>
        <v>0.27083333333333331</v>
      </c>
      <c r="AR210" s="603">
        <f t="shared" si="61"/>
        <v>0.5625</v>
      </c>
      <c r="AS210" s="604">
        <f t="shared" si="62"/>
        <v>0.58333333333333337</v>
      </c>
      <c r="AT210" s="759"/>
      <c r="AU210" s="1032" t="s">
        <v>17</v>
      </c>
      <c r="AV210" s="1068" t="s">
        <v>195</v>
      </c>
      <c r="AW210" s="1032" t="s">
        <v>196</v>
      </c>
      <c r="AX210" s="1031" t="s">
        <v>197</v>
      </c>
      <c r="AY210" s="1032" t="s">
        <v>198</v>
      </c>
      <c r="AZ210" s="746"/>
      <c r="BA210" s="746"/>
      <c r="BB210" s="747"/>
      <c r="BC210" s="746"/>
      <c r="BD210" s="746"/>
      <c r="BE210" s="747"/>
      <c r="BF210" s="746"/>
      <c r="BG210" s="761"/>
      <c r="BH210" s="747"/>
      <c r="BI210" s="746"/>
      <c r="BJ210" s="761"/>
      <c r="BK210" s="747"/>
      <c r="BL210" s="746"/>
      <c r="BM210" s="761"/>
      <c r="BN210" s="747"/>
      <c r="BO210" s="746"/>
      <c r="BP210" s="761"/>
      <c r="BQ210" s="747"/>
      <c r="BR210" s="746"/>
      <c r="BS210" s="761"/>
      <c r="BT210" s="747"/>
      <c r="BU210" s="746"/>
      <c r="BV210" s="761"/>
      <c r="BW210" s="747"/>
      <c r="BX210" s="746"/>
      <c r="BY210" s="746"/>
      <c r="BZ210" s="747"/>
      <c r="CA210" s="746"/>
      <c r="CB210" s="761"/>
      <c r="CC210" s="747"/>
      <c r="CD210" s="746"/>
      <c r="CE210" s="761"/>
      <c r="CF210" s="747"/>
      <c r="CG210" s="746"/>
    </row>
    <row r="211" spans="1:98" s="743" customFormat="1" ht="12.95" customHeight="1" x14ac:dyDescent="0.2">
      <c r="A211" s="931">
        <v>1</v>
      </c>
      <c r="B211" s="912">
        <v>2</v>
      </c>
      <c r="C211" s="930">
        <v>44367</v>
      </c>
      <c r="D211" s="755" t="s">
        <v>77</v>
      </c>
      <c r="E211" s="756" t="s">
        <v>81</v>
      </c>
      <c r="F211" s="757" t="s">
        <v>79</v>
      </c>
      <c r="G211" s="535">
        <v>6</v>
      </c>
      <c r="H211" s="535">
        <v>4</v>
      </c>
      <c r="I211" s="535">
        <v>1</v>
      </c>
      <c r="J211" s="715">
        <v>100</v>
      </c>
      <c r="K211" s="716">
        <v>530</v>
      </c>
      <c r="L211" s="716">
        <v>1230</v>
      </c>
      <c r="M211" s="759" t="s">
        <v>80</v>
      </c>
      <c r="N211" s="670">
        <v>0</v>
      </c>
      <c r="O211" s="670">
        <v>0</v>
      </c>
      <c r="P211" s="670">
        <v>0</v>
      </c>
      <c r="Q211" s="670">
        <v>0</v>
      </c>
      <c r="R211" s="670">
        <v>0</v>
      </c>
      <c r="S211" s="670">
        <v>0</v>
      </c>
      <c r="T211" s="670">
        <v>0</v>
      </c>
      <c r="U211" s="670">
        <v>0</v>
      </c>
      <c r="V211" s="670">
        <v>3</v>
      </c>
      <c r="W211" s="670">
        <v>0</v>
      </c>
      <c r="X211" s="670">
        <v>0</v>
      </c>
      <c r="Y211" s="670">
        <v>0</v>
      </c>
      <c r="Z211" s="670">
        <v>0</v>
      </c>
      <c r="AA211" s="670">
        <v>0</v>
      </c>
      <c r="AB211" s="670">
        <v>0</v>
      </c>
      <c r="AC211" s="670">
        <v>0</v>
      </c>
      <c r="AD211" s="670">
        <v>0</v>
      </c>
      <c r="AE211" s="670">
        <v>0</v>
      </c>
      <c r="AF211" s="670">
        <v>0</v>
      </c>
      <c r="AG211" s="670">
        <v>0</v>
      </c>
      <c r="AH211" s="670">
        <v>0</v>
      </c>
      <c r="AI211" s="670">
        <v>0</v>
      </c>
      <c r="AJ211" s="670">
        <v>0</v>
      </c>
      <c r="AK211" s="670">
        <v>0</v>
      </c>
      <c r="AL211" s="670">
        <v>0</v>
      </c>
      <c r="AM211" s="670">
        <v>0</v>
      </c>
      <c r="AN211" s="931">
        <v>2</v>
      </c>
      <c r="AO211" s="757">
        <v>1</v>
      </c>
      <c r="AP211" s="758" t="s">
        <v>325</v>
      </c>
      <c r="AQ211" s="603">
        <f t="shared" ref="AQ211:AQ227" si="63">TIME(INT(K211/100),K211-INT(K211/100)*100,0)</f>
        <v>0.22916666666666666</v>
      </c>
      <c r="AR211" s="603">
        <f t="shared" ref="AR211:AR227" si="64">TIME(INT(L211/100),L211-INT(L211/100)*100,0)</f>
        <v>0.52083333333333337</v>
      </c>
      <c r="AS211" s="604">
        <f t="shared" ref="AS211:AS227" si="65">(AR211-AQ211)*G211</f>
        <v>1.7500000000000004</v>
      </c>
      <c r="AT211" s="759"/>
      <c r="AU211" s="1032"/>
      <c r="AV211" s="1068"/>
      <c r="AW211" s="1032"/>
      <c r="AX211" s="1031"/>
      <c r="AY211" s="1032"/>
      <c r="AZ211" s="746"/>
      <c r="BA211" s="746"/>
      <c r="BB211" s="747"/>
      <c r="BC211" s="746"/>
      <c r="BD211" s="746"/>
      <c r="BE211" s="747"/>
      <c r="BF211" s="746"/>
      <c r="BG211" s="761"/>
      <c r="BH211" s="747"/>
      <c r="BI211" s="746"/>
      <c r="BJ211" s="761"/>
      <c r="BK211" s="747"/>
      <c r="BL211" s="746"/>
      <c r="BM211" s="761"/>
      <c r="BN211" s="747"/>
      <c r="BO211" s="746"/>
      <c r="BP211" s="761"/>
      <c r="BQ211" s="747"/>
      <c r="BR211" s="746"/>
      <c r="BS211" s="761"/>
      <c r="BT211" s="747"/>
      <c r="BU211" s="746"/>
      <c r="BV211" s="761"/>
      <c r="BW211" s="747"/>
      <c r="BX211" s="746"/>
      <c r="BY211" s="746"/>
      <c r="BZ211" s="747"/>
      <c r="CA211" s="746"/>
      <c r="CB211" s="761"/>
      <c r="CC211" s="747"/>
      <c r="CD211" s="746"/>
      <c r="CE211" s="761"/>
      <c r="CF211" s="747"/>
      <c r="CG211" s="746"/>
    </row>
    <row r="212" spans="1:98" s="743" customFormat="1" ht="12.95" customHeight="1" x14ac:dyDescent="0.2">
      <c r="A212" s="931">
        <v>1</v>
      </c>
      <c r="B212" s="912">
        <v>3</v>
      </c>
      <c r="C212" s="930">
        <v>44367</v>
      </c>
      <c r="D212" s="755" t="s">
        <v>77</v>
      </c>
      <c r="E212" s="756" t="s">
        <v>81</v>
      </c>
      <c r="F212" s="757" t="s">
        <v>79</v>
      </c>
      <c r="G212" s="535">
        <v>3</v>
      </c>
      <c r="H212" s="535">
        <v>2</v>
      </c>
      <c r="I212" s="535">
        <v>1</v>
      </c>
      <c r="J212" s="715">
        <v>100</v>
      </c>
      <c r="K212" s="716">
        <v>600</v>
      </c>
      <c r="L212" s="716">
        <v>1415</v>
      </c>
      <c r="M212" s="759" t="s">
        <v>80</v>
      </c>
      <c r="N212" s="670">
        <v>0</v>
      </c>
      <c r="O212" s="670">
        <v>0</v>
      </c>
      <c r="P212" s="670">
        <v>0</v>
      </c>
      <c r="Q212" s="670">
        <v>1</v>
      </c>
      <c r="R212" s="670">
        <v>0</v>
      </c>
      <c r="S212" s="670">
        <v>0</v>
      </c>
      <c r="T212" s="670">
        <v>0</v>
      </c>
      <c r="U212" s="670">
        <v>0</v>
      </c>
      <c r="V212" s="670">
        <v>0</v>
      </c>
      <c r="W212" s="670">
        <v>0</v>
      </c>
      <c r="X212" s="670">
        <v>0</v>
      </c>
      <c r="Y212" s="670">
        <v>0</v>
      </c>
      <c r="Z212" s="670">
        <v>0</v>
      </c>
      <c r="AA212" s="670">
        <v>0</v>
      </c>
      <c r="AB212" s="670">
        <v>0</v>
      </c>
      <c r="AC212" s="670">
        <v>0</v>
      </c>
      <c r="AD212" s="670">
        <v>0</v>
      </c>
      <c r="AE212" s="670">
        <v>0</v>
      </c>
      <c r="AF212" s="670">
        <v>0</v>
      </c>
      <c r="AG212" s="670">
        <v>0</v>
      </c>
      <c r="AH212" s="670">
        <v>0</v>
      </c>
      <c r="AI212" s="670">
        <v>0</v>
      </c>
      <c r="AJ212" s="670">
        <v>0</v>
      </c>
      <c r="AK212" s="670">
        <v>0</v>
      </c>
      <c r="AL212" s="670">
        <v>0</v>
      </c>
      <c r="AM212" s="670">
        <v>0</v>
      </c>
      <c r="AN212" s="931">
        <v>2</v>
      </c>
      <c r="AO212" s="757"/>
      <c r="AP212" s="758" t="s">
        <v>271</v>
      </c>
      <c r="AQ212" s="603">
        <f t="shared" si="63"/>
        <v>0.25</v>
      </c>
      <c r="AR212" s="603">
        <f t="shared" si="64"/>
        <v>0.59375</v>
      </c>
      <c r="AS212" s="604">
        <f t="shared" si="65"/>
        <v>1.03125</v>
      </c>
      <c r="AT212" s="759"/>
      <c r="AU212" s="944" t="s">
        <v>50</v>
      </c>
      <c r="AV212" s="762">
        <f>SUM(G209:G215,G217:G218)</f>
        <v>26</v>
      </c>
      <c r="AW212" s="684">
        <f>SUM(AS209:AS215,AS217:AS218)</f>
        <v>7.7048611111111125</v>
      </c>
      <c r="AX212" s="762">
        <f>SUM(H209:H215,H217:H218)</f>
        <v>16</v>
      </c>
      <c r="AY212" s="762">
        <f>SUM(I209:I215,I217:I218)</f>
        <v>8</v>
      </c>
      <c r="AZ212" s="746"/>
      <c r="BA212" s="746"/>
      <c r="BB212" s="747"/>
      <c r="BC212" s="746"/>
      <c r="BD212" s="746"/>
      <c r="BE212" s="747"/>
      <c r="BF212" s="746"/>
      <c r="BG212" s="761"/>
      <c r="BH212" s="747"/>
      <c r="BI212" s="746"/>
      <c r="BJ212" s="761"/>
      <c r="BK212" s="747"/>
      <c r="BL212" s="746"/>
      <c r="BM212" s="761"/>
      <c r="BN212" s="747"/>
      <c r="BO212" s="746"/>
      <c r="BP212" s="761"/>
      <c r="BQ212" s="747"/>
      <c r="BR212" s="746"/>
      <c r="BS212" s="761"/>
      <c r="BT212" s="747"/>
      <c r="BU212" s="746"/>
      <c r="BV212" s="761"/>
      <c r="BW212" s="747"/>
      <c r="BX212" s="746"/>
      <c r="BY212" s="746"/>
      <c r="BZ212" s="747"/>
      <c r="CA212" s="746"/>
      <c r="CB212" s="761"/>
      <c r="CC212" s="747"/>
      <c r="CD212" s="746"/>
      <c r="CE212" s="761"/>
      <c r="CF212" s="747"/>
      <c r="CG212" s="746"/>
    </row>
    <row r="213" spans="1:98" s="743" customFormat="1" ht="12.6" customHeight="1" x14ac:dyDescent="0.2">
      <c r="A213" s="931">
        <v>1</v>
      </c>
      <c r="B213" s="912">
        <v>4</v>
      </c>
      <c r="C213" s="930">
        <v>44367</v>
      </c>
      <c r="D213" s="755" t="s">
        <v>77</v>
      </c>
      <c r="E213" s="756" t="s">
        <v>78</v>
      </c>
      <c r="F213" s="757" t="s">
        <v>79</v>
      </c>
      <c r="G213" s="535">
        <v>4</v>
      </c>
      <c r="H213" s="535">
        <v>2</v>
      </c>
      <c r="I213" s="535">
        <v>1</v>
      </c>
      <c r="J213" s="715">
        <v>100</v>
      </c>
      <c r="K213" s="716">
        <v>1000</v>
      </c>
      <c r="L213" s="716">
        <v>1700</v>
      </c>
      <c r="M213" s="759" t="s">
        <v>80</v>
      </c>
      <c r="N213" s="670">
        <v>0</v>
      </c>
      <c r="O213" s="670">
        <v>0</v>
      </c>
      <c r="P213" s="670">
        <v>0</v>
      </c>
      <c r="Q213" s="670">
        <v>0</v>
      </c>
      <c r="R213" s="670">
        <v>0</v>
      </c>
      <c r="S213" s="670">
        <v>0</v>
      </c>
      <c r="T213" s="670">
        <v>0</v>
      </c>
      <c r="U213" s="670">
        <v>0</v>
      </c>
      <c r="V213" s="670">
        <v>0</v>
      </c>
      <c r="W213" s="670">
        <v>0</v>
      </c>
      <c r="X213" s="670">
        <v>0</v>
      </c>
      <c r="Y213" s="670">
        <v>0</v>
      </c>
      <c r="Z213" s="670">
        <v>0</v>
      </c>
      <c r="AA213" s="670">
        <v>0</v>
      </c>
      <c r="AB213" s="670">
        <v>0</v>
      </c>
      <c r="AC213" s="670">
        <v>0</v>
      </c>
      <c r="AD213" s="670">
        <v>0</v>
      </c>
      <c r="AE213" s="670">
        <v>2</v>
      </c>
      <c r="AF213" s="670">
        <v>0</v>
      </c>
      <c r="AG213" s="670">
        <v>0</v>
      </c>
      <c r="AH213" s="670">
        <v>0</v>
      </c>
      <c r="AI213" s="670">
        <v>0</v>
      </c>
      <c r="AJ213" s="670">
        <v>0</v>
      </c>
      <c r="AK213" s="670">
        <v>2</v>
      </c>
      <c r="AL213" s="670">
        <v>0</v>
      </c>
      <c r="AM213" s="670">
        <v>0</v>
      </c>
      <c r="AN213" s="931">
        <v>2</v>
      </c>
      <c r="AO213" s="757"/>
      <c r="AP213" s="758"/>
      <c r="AQ213" s="603">
        <f t="shared" si="63"/>
        <v>0.41666666666666669</v>
      </c>
      <c r="AR213" s="603">
        <f t="shared" si="64"/>
        <v>0.70833333333333337</v>
      </c>
      <c r="AS213" s="604">
        <f t="shared" si="65"/>
        <v>1.1666666666666667</v>
      </c>
      <c r="AT213" s="759"/>
      <c r="AU213" s="539" t="s">
        <v>49</v>
      </c>
      <c r="AV213" s="731">
        <f>SUM(G216,G230:G231,G234)</f>
        <v>3</v>
      </c>
      <c r="AW213" s="540">
        <f>SUM(AS216,AS230:AS231,AS234)</f>
        <v>0.375</v>
      </c>
      <c r="AX213" s="731">
        <f>SUM(H216,H230:H231,H234)</f>
        <v>1</v>
      </c>
      <c r="AY213" s="760">
        <f>SUM(I216,I230:I231,I234)</f>
        <v>0</v>
      </c>
      <c r="AZ213" s="746"/>
      <c r="BA213" s="746"/>
      <c r="BB213" s="747"/>
      <c r="BC213" s="746"/>
      <c r="BD213" s="746"/>
      <c r="BE213" s="747"/>
      <c r="BF213" s="746"/>
      <c r="BG213" s="761"/>
      <c r="BH213" s="747"/>
      <c r="BI213" s="746"/>
      <c r="BJ213" s="761"/>
      <c r="BK213" s="747"/>
      <c r="BL213" s="746"/>
      <c r="BM213" s="761"/>
      <c r="BN213" s="747"/>
      <c r="BO213" s="746"/>
      <c r="BP213" s="761"/>
      <c r="BQ213" s="747"/>
      <c r="BR213" s="746"/>
      <c r="BS213" s="761"/>
      <c r="BT213" s="747"/>
      <c r="BU213" s="746"/>
      <c r="BV213" s="761"/>
      <c r="BW213" s="747"/>
      <c r="BX213" s="746"/>
      <c r="BY213" s="746"/>
      <c r="BZ213" s="747"/>
      <c r="CA213" s="746"/>
      <c r="CB213" s="761"/>
      <c r="CC213" s="747"/>
      <c r="CD213" s="746"/>
      <c r="CE213" s="761"/>
      <c r="CF213" s="747"/>
      <c r="CG213" s="746"/>
    </row>
    <row r="214" spans="1:98" s="743" customFormat="1" ht="12.95" customHeight="1" x14ac:dyDescent="0.2">
      <c r="A214" s="931">
        <v>1</v>
      </c>
      <c r="B214" s="912">
        <v>5</v>
      </c>
      <c r="C214" s="930">
        <v>44367</v>
      </c>
      <c r="D214" s="755" t="s">
        <v>77</v>
      </c>
      <c r="E214" s="756" t="s">
        <v>81</v>
      </c>
      <c r="F214" s="757" t="s">
        <v>79</v>
      </c>
      <c r="G214" s="535">
        <v>2</v>
      </c>
      <c r="H214" s="535">
        <v>1</v>
      </c>
      <c r="I214" s="535">
        <v>1</v>
      </c>
      <c r="J214" s="715">
        <v>100</v>
      </c>
      <c r="K214" s="716">
        <v>630</v>
      </c>
      <c r="L214" s="716">
        <v>1700</v>
      </c>
      <c r="M214" s="759" t="s">
        <v>80</v>
      </c>
      <c r="N214" s="670">
        <v>0</v>
      </c>
      <c r="O214" s="670">
        <v>0</v>
      </c>
      <c r="P214" s="670">
        <v>0</v>
      </c>
      <c r="Q214" s="670">
        <v>0</v>
      </c>
      <c r="R214" s="670">
        <v>0</v>
      </c>
      <c r="S214" s="670">
        <v>0</v>
      </c>
      <c r="T214" s="670">
        <v>0</v>
      </c>
      <c r="U214" s="670">
        <v>0</v>
      </c>
      <c r="V214" s="670">
        <v>0</v>
      </c>
      <c r="W214" s="670">
        <v>0</v>
      </c>
      <c r="X214" s="670">
        <v>0</v>
      </c>
      <c r="Y214" s="670">
        <v>0</v>
      </c>
      <c r="Z214" s="670">
        <v>0</v>
      </c>
      <c r="AA214" s="670">
        <v>0</v>
      </c>
      <c r="AB214" s="670">
        <v>0</v>
      </c>
      <c r="AC214" s="670">
        <v>0</v>
      </c>
      <c r="AD214" s="670">
        <v>0</v>
      </c>
      <c r="AE214" s="670">
        <v>0</v>
      </c>
      <c r="AF214" s="670">
        <v>0</v>
      </c>
      <c r="AG214" s="670">
        <v>0</v>
      </c>
      <c r="AH214" s="670">
        <v>0</v>
      </c>
      <c r="AI214" s="670">
        <v>0</v>
      </c>
      <c r="AJ214" s="670">
        <v>0</v>
      </c>
      <c r="AK214" s="670">
        <v>0</v>
      </c>
      <c r="AL214" s="670">
        <v>0</v>
      </c>
      <c r="AM214" s="670">
        <v>0</v>
      </c>
      <c r="AN214" s="931">
        <v>2</v>
      </c>
      <c r="AO214" s="757"/>
      <c r="AP214" s="758" t="s">
        <v>204</v>
      </c>
      <c r="AQ214" s="603">
        <f t="shared" si="63"/>
        <v>0.27083333333333331</v>
      </c>
      <c r="AR214" s="603">
        <f t="shared" si="64"/>
        <v>0.70833333333333337</v>
      </c>
      <c r="AS214" s="604">
        <f t="shared" si="65"/>
        <v>0.87500000000000011</v>
      </c>
      <c r="AT214" s="759"/>
      <c r="AU214" s="732" t="s">
        <v>199</v>
      </c>
      <c r="AV214" s="950">
        <f>SUM(AV212:AV213)</f>
        <v>29</v>
      </c>
      <c r="AW214" s="540">
        <f>SUM(AW212:AW213)</f>
        <v>8.0798611111111125</v>
      </c>
      <c r="AX214" s="680">
        <f>SUM(AX212:AX213)</f>
        <v>17</v>
      </c>
      <c r="AY214" s="681">
        <f>SUM(AY212:AY213)</f>
        <v>8</v>
      </c>
      <c r="AZ214" s="746"/>
      <c r="BA214" s="746"/>
      <c r="BB214" s="747"/>
      <c r="BC214" s="746"/>
      <c r="BD214" s="746"/>
      <c r="BE214" s="747"/>
      <c r="BF214" s="746"/>
      <c r="BG214" s="761"/>
      <c r="BH214" s="747"/>
      <c r="BI214" s="746"/>
      <c r="BJ214" s="761"/>
      <c r="BK214" s="747"/>
      <c r="BL214" s="746"/>
      <c r="BM214" s="761"/>
      <c r="BN214" s="747"/>
      <c r="BO214" s="746"/>
      <c r="BP214" s="761"/>
      <c r="BQ214" s="747"/>
      <c r="BR214" s="746"/>
      <c r="BS214" s="761"/>
      <c r="BT214" s="747"/>
      <c r="BU214" s="746"/>
      <c r="BV214" s="761"/>
      <c r="BW214" s="747"/>
      <c r="BX214" s="746"/>
      <c r="BY214" s="746"/>
      <c r="BZ214" s="747"/>
      <c r="CA214" s="746"/>
      <c r="CB214" s="761"/>
      <c r="CC214" s="747"/>
      <c r="CD214" s="746"/>
      <c r="CE214" s="761"/>
      <c r="CF214" s="747"/>
      <c r="CG214" s="746"/>
    </row>
    <row r="215" spans="1:98" s="743" customFormat="1" ht="12.95" customHeight="1" x14ac:dyDescent="0.2">
      <c r="A215" s="931">
        <v>1</v>
      </c>
      <c r="B215" s="912">
        <v>6</v>
      </c>
      <c r="C215" s="930">
        <v>44367</v>
      </c>
      <c r="D215" s="755" t="s">
        <v>77</v>
      </c>
      <c r="E215" s="756" t="s">
        <v>323</v>
      </c>
      <c r="F215" s="757" t="s">
        <v>79</v>
      </c>
      <c r="G215" s="535">
        <v>2</v>
      </c>
      <c r="H215" s="535">
        <v>2</v>
      </c>
      <c r="I215" s="535">
        <v>0</v>
      </c>
      <c r="J215" s="715">
        <v>100</v>
      </c>
      <c r="K215" s="716">
        <v>1200</v>
      </c>
      <c r="L215" s="716">
        <v>1700</v>
      </c>
      <c r="M215" s="759" t="s">
        <v>80</v>
      </c>
      <c r="N215" s="670">
        <v>0</v>
      </c>
      <c r="O215" s="670">
        <v>0</v>
      </c>
      <c r="P215" s="670">
        <v>0</v>
      </c>
      <c r="Q215" s="670">
        <v>0</v>
      </c>
      <c r="R215" s="670">
        <v>0</v>
      </c>
      <c r="S215" s="670">
        <v>0</v>
      </c>
      <c r="T215" s="670">
        <v>0</v>
      </c>
      <c r="U215" s="670">
        <v>0</v>
      </c>
      <c r="V215" s="670">
        <v>0</v>
      </c>
      <c r="W215" s="670">
        <v>0</v>
      </c>
      <c r="X215" s="670">
        <v>0</v>
      </c>
      <c r="Y215" s="670">
        <v>0</v>
      </c>
      <c r="Z215" s="670">
        <v>0</v>
      </c>
      <c r="AA215" s="670">
        <v>0</v>
      </c>
      <c r="AB215" s="670">
        <v>0</v>
      </c>
      <c r="AC215" s="670">
        <v>0</v>
      </c>
      <c r="AD215" s="670">
        <v>0</v>
      </c>
      <c r="AE215" s="670">
        <v>0</v>
      </c>
      <c r="AF215" s="670">
        <v>0</v>
      </c>
      <c r="AG215" s="670">
        <v>0</v>
      </c>
      <c r="AH215" s="670">
        <v>0</v>
      </c>
      <c r="AI215" s="670">
        <v>0</v>
      </c>
      <c r="AJ215" s="670">
        <v>0</v>
      </c>
      <c r="AK215" s="670">
        <v>0</v>
      </c>
      <c r="AL215" s="670">
        <v>0</v>
      </c>
      <c r="AM215" s="670">
        <v>0</v>
      </c>
      <c r="AN215" s="931">
        <v>2</v>
      </c>
      <c r="AO215" s="757"/>
      <c r="AP215" s="758" t="s">
        <v>271</v>
      </c>
      <c r="AQ215" s="603">
        <f t="shared" si="63"/>
        <v>0.5</v>
      </c>
      <c r="AR215" s="603">
        <f t="shared" si="64"/>
        <v>0.70833333333333337</v>
      </c>
      <c r="AS215" s="604">
        <f t="shared" si="65"/>
        <v>0.41666666666666674</v>
      </c>
      <c r="AT215" s="759"/>
      <c r="AU215" s="746"/>
      <c r="AV215" s="697" t="str">
        <f>AU212</f>
        <v>Boat</v>
      </c>
      <c r="AW215" s="698">
        <f>AW212*24</f>
        <v>184.91666666666669</v>
      </c>
      <c r="AX215" s="746"/>
      <c r="AY215" s="747"/>
      <c r="AZ215" s="746"/>
      <c r="BA215" s="746"/>
      <c r="BB215" s="747"/>
      <c r="BC215" s="746"/>
      <c r="BD215" s="746"/>
      <c r="BE215" s="747"/>
      <c r="BF215" s="746"/>
      <c r="BG215" s="761"/>
      <c r="BH215" s="747"/>
      <c r="BI215" s="746"/>
      <c r="BJ215" s="761"/>
      <c r="BK215" s="747"/>
      <c r="BL215" s="746"/>
      <c r="BM215" s="761"/>
      <c r="BN215" s="747"/>
      <c r="BO215" s="746"/>
      <c r="BP215" s="761"/>
      <c r="BQ215" s="747"/>
      <c r="BR215" s="746"/>
      <c r="BS215" s="761"/>
      <c r="BT215" s="747"/>
      <c r="BU215" s="746"/>
      <c r="BV215" s="761"/>
      <c r="BW215" s="747"/>
      <c r="BX215" s="746"/>
      <c r="BY215" s="746"/>
      <c r="BZ215" s="747"/>
      <c r="CA215" s="746"/>
      <c r="CB215" s="761"/>
      <c r="CC215" s="747"/>
      <c r="CD215" s="746"/>
      <c r="CE215" s="761"/>
      <c r="CF215" s="747"/>
      <c r="CG215" s="746"/>
    </row>
    <row r="216" spans="1:98" s="945" customFormat="1" ht="12.95" hidden="1" customHeight="1" thickBot="1" x14ac:dyDescent="0.25">
      <c r="A216" s="931">
        <v>1</v>
      </c>
      <c r="B216" s="912">
        <v>7</v>
      </c>
      <c r="C216" s="930">
        <v>44367</v>
      </c>
      <c r="D216" s="755" t="s">
        <v>77</v>
      </c>
      <c r="E216" s="756"/>
      <c r="F216" s="757" t="s">
        <v>84</v>
      </c>
      <c r="G216" s="535">
        <v>3</v>
      </c>
      <c r="H216" s="535">
        <v>1</v>
      </c>
      <c r="I216" s="535">
        <v>0</v>
      </c>
      <c r="J216" s="715">
        <v>100</v>
      </c>
      <c r="K216" s="716">
        <v>1400</v>
      </c>
      <c r="L216" s="716">
        <v>1700</v>
      </c>
      <c r="M216" s="759" t="s">
        <v>80</v>
      </c>
      <c r="N216" s="670">
        <v>0</v>
      </c>
      <c r="O216" s="670">
        <v>0</v>
      </c>
      <c r="P216" s="670">
        <v>0</v>
      </c>
      <c r="Q216" s="670">
        <v>0</v>
      </c>
      <c r="R216" s="670">
        <v>0</v>
      </c>
      <c r="S216" s="670">
        <v>0</v>
      </c>
      <c r="T216" s="670">
        <v>0</v>
      </c>
      <c r="U216" s="670">
        <v>0</v>
      </c>
      <c r="V216" s="670">
        <v>0</v>
      </c>
      <c r="W216" s="670">
        <v>0</v>
      </c>
      <c r="X216" s="670">
        <v>0</v>
      </c>
      <c r="Y216" s="670">
        <v>0</v>
      </c>
      <c r="Z216" s="670">
        <v>0</v>
      </c>
      <c r="AA216" s="670">
        <v>0</v>
      </c>
      <c r="AB216" s="670">
        <v>0</v>
      </c>
      <c r="AC216" s="670">
        <v>0</v>
      </c>
      <c r="AD216" s="670">
        <v>0</v>
      </c>
      <c r="AE216" s="670">
        <v>0</v>
      </c>
      <c r="AF216" s="670">
        <v>0</v>
      </c>
      <c r="AG216" s="670">
        <v>0</v>
      </c>
      <c r="AH216" s="670">
        <v>0</v>
      </c>
      <c r="AI216" s="670">
        <v>0</v>
      </c>
      <c r="AJ216" s="670">
        <v>0</v>
      </c>
      <c r="AK216" s="670">
        <v>0</v>
      </c>
      <c r="AL216" s="670">
        <v>0</v>
      </c>
      <c r="AM216" s="670">
        <v>0</v>
      </c>
      <c r="AN216" s="931">
        <v>2</v>
      </c>
      <c r="AO216" s="757"/>
      <c r="AP216" s="758"/>
      <c r="AQ216" s="603">
        <f t="shared" si="63"/>
        <v>0.58333333333333337</v>
      </c>
      <c r="AR216" s="603">
        <f t="shared" si="64"/>
        <v>0.70833333333333337</v>
      </c>
      <c r="AS216" s="604">
        <f>(AR216-AQ216)*G216</f>
        <v>0.375</v>
      </c>
      <c r="AT216" s="682"/>
      <c r="AU216" s="746"/>
      <c r="AV216" s="697" t="str">
        <f>AU213</f>
        <v>Shore</v>
      </c>
      <c r="AW216" s="699">
        <f>AW213*24</f>
        <v>9</v>
      </c>
      <c r="AX216" s="746"/>
      <c r="AY216" s="747"/>
      <c r="AZ216" s="746"/>
      <c r="BA216" s="746"/>
      <c r="BB216" s="747"/>
      <c r="BC216" s="746"/>
      <c r="BD216" s="746"/>
      <c r="BE216" s="747"/>
      <c r="BF216" s="746"/>
      <c r="BG216" s="761"/>
      <c r="BH216" s="747"/>
      <c r="BI216" s="746"/>
      <c r="BJ216" s="761"/>
      <c r="BK216" s="747"/>
      <c r="BL216" s="746"/>
      <c r="BM216" s="761"/>
      <c r="BN216" s="747"/>
      <c r="BO216" s="746"/>
      <c r="BP216" s="761"/>
      <c r="BQ216" s="747"/>
      <c r="BR216" s="746"/>
      <c r="BS216" s="761"/>
      <c r="BT216" s="747"/>
      <c r="BU216" s="746"/>
      <c r="BV216" s="761"/>
      <c r="BW216" s="747"/>
      <c r="BX216" s="746"/>
      <c r="BY216" s="746"/>
      <c r="BZ216" s="747"/>
      <c r="CA216" s="746"/>
      <c r="CB216" s="761"/>
      <c r="CC216" s="747"/>
      <c r="CD216" s="746"/>
      <c r="CE216" s="761"/>
      <c r="CF216" s="747"/>
      <c r="CG216" s="746"/>
      <c r="CH216" s="743"/>
      <c r="CI216" s="743"/>
      <c r="CJ216" s="743"/>
      <c r="CK216" s="743"/>
      <c r="CL216" s="743"/>
      <c r="CM216" s="743"/>
      <c r="CN216" s="743"/>
      <c r="CO216" s="743"/>
      <c r="CP216" s="743"/>
      <c r="CQ216" s="743"/>
      <c r="CR216" s="743"/>
      <c r="CS216" s="743"/>
      <c r="CT216" s="743"/>
    </row>
    <row r="217" spans="1:98" s="743" customFormat="1" ht="12.95" customHeight="1" x14ac:dyDescent="0.2">
      <c r="A217" s="931">
        <v>1</v>
      </c>
      <c r="B217" s="912">
        <v>8</v>
      </c>
      <c r="C217" s="930">
        <v>44367</v>
      </c>
      <c r="D217" s="755" t="s">
        <v>77</v>
      </c>
      <c r="E217" s="756" t="s">
        <v>81</v>
      </c>
      <c r="F217" s="757" t="s">
        <v>79</v>
      </c>
      <c r="G217" s="535">
        <v>2</v>
      </c>
      <c r="H217" s="535">
        <v>1</v>
      </c>
      <c r="I217" s="535">
        <v>1</v>
      </c>
      <c r="J217" s="715">
        <v>100</v>
      </c>
      <c r="K217" s="716">
        <v>1300</v>
      </c>
      <c r="L217" s="716">
        <v>1700</v>
      </c>
      <c r="M217" s="759" t="s">
        <v>80</v>
      </c>
      <c r="N217" s="670">
        <v>0</v>
      </c>
      <c r="O217" s="670">
        <v>0</v>
      </c>
      <c r="P217" s="670">
        <v>0</v>
      </c>
      <c r="Q217" s="670">
        <v>0</v>
      </c>
      <c r="R217" s="670">
        <v>0</v>
      </c>
      <c r="S217" s="670">
        <v>0</v>
      </c>
      <c r="T217" s="670">
        <v>0</v>
      </c>
      <c r="U217" s="670">
        <v>0</v>
      </c>
      <c r="V217" s="670">
        <v>0</v>
      </c>
      <c r="W217" s="670">
        <v>0</v>
      </c>
      <c r="X217" s="670">
        <v>0</v>
      </c>
      <c r="Y217" s="670">
        <v>0</v>
      </c>
      <c r="Z217" s="670">
        <v>0</v>
      </c>
      <c r="AA217" s="670">
        <v>0</v>
      </c>
      <c r="AB217" s="670">
        <v>0</v>
      </c>
      <c r="AC217" s="670">
        <v>0</v>
      </c>
      <c r="AD217" s="670">
        <v>0</v>
      </c>
      <c r="AE217" s="670">
        <v>0</v>
      </c>
      <c r="AF217" s="670">
        <v>0</v>
      </c>
      <c r="AG217" s="670">
        <v>0</v>
      </c>
      <c r="AH217" s="670">
        <v>0</v>
      </c>
      <c r="AI217" s="670">
        <v>0</v>
      </c>
      <c r="AJ217" s="670">
        <v>0</v>
      </c>
      <c r="AK217" s="670">
        <v>0</v>
      </c>
      <c r="AL217" s="670">
        <v>0</v>
      </c>
      <c r="AM217" s="670">
        <v>0</v>
      </c>
      <c r="AN217" s="931">
        <v>2</v>
      </c>
      <c r="AO217" s="757"/>
      <c r="AP217" s="758"/>
      <c r="AQ217" s="603">
        <f t="shared" si="63"/>
        <v>0.54166666666666663</v>
      </c>
      <c r="AR217" s="603">
        <f t="shared" si="64"/>
        <v>0.70833333333333337</v>
      </c>
      <c r="AS217" s="604">
        <f t="shared" si="65"/>
        <v>0.33333333333333348</v>
      </c>
      <c r="AT217" s="759"/>
      <c r="AU217" s="746"/>
      <c r="AX217" s="746"/>
      <c r="AY217" s="747"/>
      <c r="AZ217" s="746"/>
      <c r="BA217" s="746"/>
      <c r="BB217" s="747"/>
      <c r="BC217" s="746"/>
      <c r="BD217" s="746"/>
      <c r="BE217" s="747"/>
      <c r="BF217" s="746"/>
      <c r="BG217" s="761"/>
      <c r="BH217" s="747"/>
      <c r="BI217" s="746"/>
      <c r="BJ217" s="761"/>
      <c r="BK217" s="747"/>
      <c r="BL217" s="746"/>
      <c r="BM217" s="761"/>
      <c r="BN217" s="747"/>
      <c r="BO217" s="746"/>
      <c r="BP217" s="761"/>
      <c r="BQ217" s="747"/>
      <c r="BR217" s="746"/>
      <c r="BS217" s="761"/>
      <c r="BT217" s="747"/>
      <c r="BU217" s="746"/>
      <c r="BV217" s="761"/>
      <c r="BW217" s="747"/>
      <c r="BX217" s="746"/>
      <c r="BY217" s="746"/>
      <c r="BZ217" s="747"/>
      <c r="CA217" s="746"/>
      <c r="CB217" s="761"/>
      <c r="CC217" s="747"/>
      <c r="CD217" s="746"/>
      <c r="CE217" s="761"/>
      <c r="CF217" s="747"/>
      <c r="CG217" s="746"/>
    </row>
    <row r="218" spans="1:98" s="743" customFormat="1" ht="12.95" customHeight="1" x14ac:dyDescent="0.2">
      <c r="A218" s="931">
        <v>1</v>
      </c>
      <c r="B218" s="912">
        <v>9</v>
      </c>
      <c r="C218" s="930">
        <v>44367</v>
      </c>
      <c r="D218" s="755" t="s">
        <v>77</v>
      </c>
      <c r="E218" s="756" t="s">
        <v>81</v>
      </c>
      <c r="F218" s="757" t="s">
        <v>79</v>
      </c>
      <c r="G218" s="535">
        <v>3</v>
      </c>
      <c r="H218" s="535">
        <v>1</v>
      </c>
      <c r="I218" s="535">
        <v>1</v>
      </c>
      <c r="J218" s="715">
        <v>100</v>
      </c>
      <c r="K218" s="716">
        <v>1000</v>
      </c>
      <c r="L218" s="716">
        <v>1830</v>
      </c>
      <c r="M218" s="759" t="s">
        <v>80</v>
      </c>
      <c r="N218" s="670">
        <v>0</v>
      </c>
      <c r="O218" s="670">
        <v>0</v>
      </c>
      <c r="P218" s="670">
        <v>0</v>
      </c>
      <c r="Q218" s="670">
        <v>0</v>
      </c>
      <c r="R218" s="670">
        <v>0</v>
      </c>
      <c r="S218" s="670">
        <v>0</v>
      </c>
      <c r="T218" s="670">
        <v>0</v>
      </c>
      <c r="U218" s="670">
        <v>0</v>
      </c>
      <c r="V218" s="670">
        <v>0</v>
      </c>
      <c r="W218" s="670">
        <v>0</v>
      </c>
      <c r="X218" s="670">
        <v>0</v>
      </c>
      <c r="Y218" s="670">
        <v>0</v>
      </c>
      <c r="Z218" s="670">
        <v>0</v>
      </c>
      <c r="AA218" s="670">
        <v>0</v>
      </c>
      <c r="AB218" s="670">
        <v>0</v>
      </c>
      <c r="AC218" s="670">
        <v>0</v>
      </c>
      <c r="AD218" s="670">
        <v>0</v>
      </c>
      <c r="AE218" s="670">
        <v>0</v>
      </c>
      <c r="AF218" s="670">
        <v>0</v>
      </c>
      <c r="AG218" s="670">
        <v>0</v>
      </c>
      <c r="AH218" s="670">
        <v>0</v>
      </c>
      <c r="AI218" s="670">
        <v>0</v>
      </c>
      <c r="AJ218" s="670">
        <v>0</v>
      </c>
      <c r="AK218" s="670">
        <v>0</v>
      </c>
      <c r="AL218" s="670">
        <v>0</v>
      </c>
      <c r="AM218" s="670">
        <v>0</v>
      </c>
      <c r="AN218" s="931">
        <v>2</v>
      </c>
      <c r="AO218" s="757"/>
      <c r="AP218" s="758"/>
      <c r="AQ218" s="603">
        <f t="shared" si="63"/>
        <v>0.41666666666666669</v>
      </c>
      <c r="AR218" s="603">
        <f t="shared" si="64"/>
        <v>0.77083333333333337</v>
      </c>
      <c r="AS218" s="604">
        <f t="shared" si="65"/>
        <v>1.0625</v>
      </c>
      <c r="AT218" s="759"/>
      <c r="AU218" s="746"/>
      <c r="AX218" s="746"/>
      <c r="AY218" s="747"/>
      <c r="AZ218" s="746"/>
      <c r="BA218" s="746"/>
      <c r="BB218" s="747"/>
      <c r="BC218" s="746"/>
      <c r="BD218" s="746"/>
      <c r="BE218" s="747"/>
      <c r="BF218" s="746"/>
      <c r="BG218" s="761"/>
      <c r="BH218" s="747"/>
      <c r="BI218" s="746"/>
      <c r="BJ218" s="761"/>
      <c r="BK218" s="747"/>
      <c r="BL218" s="746"/>
      <c r="BM218" s="761"/>
      <c r="BN218" s="747"/>
      <c r="BO218" s="746"/>
      <c r="BP218" s="761"/>
      <c r="BQ218" s="747"/>
      <c r="BR218" s="746"/>
      <c r="BS218" s="761"/>
      <c r="BT218" s="747"/>
      <c r="BU218" s="746"/>
      <c r="BV218" s="761"/>
      <c r="BW218" s="747"/>
      <c r="BX218" s="746"/>
      <c r="BY218" s="746"/>
      <c r="BZ218" s="747"/>
      <c r="CA218" s="746"/>
      <c r="CB218" s="761"/>
      <c r="CC218" s="747"/>
      <c r="CD218" s="746"/>
      <c r="CE218" s="761"/>
      <c r="CF218" s="747"/>
      <c r="CG218" s="746"/>
    </row>
    <row r="219" spans="1:98" s="435" customFormat="1" ht="12.95" hidden="1" customHeight="1" x14ac:dyDescent="0.2">
      <c r="A219" s="463">
        <v>1</v>
      </c>
      <c r="B219" s="910">
        <v>1</v>
      </c>
      <c r="C219" s="934">
        <v>44368</v>
      </c>
      <c r="D219" s="454" t="s">
        <v>83</v>
      </c>
      <c r="E219" s="436"/>
      <c r="F219" s="440" t="s">
        <v>84</v>
      </c>
      <c r="G219" s="13">
        <v>1</v>
      </c>
      <c r="H219" s="13">
        <v>1</v>
      </c>
      <c r="I219" s="13">
        <v>0</v>
      </c>
      <c r="J219" s="433">
        <v>100</v>
      </c>
      <c r="K219" s="691">
        <v>700</v>
      </c>
      <c r="L219" s="691">
        <v>1100</v>
      </c>
      <c r="M219" s="457" t="s">
        <v>2</v>
      </c>
      <c r="N219" s="530">
        <v>0</v>
      </c>
      <c r="O219" s="530">
        <v>0</v>
      </c>
      <c r="P219" s="530">
        <v>0</v>
      </c>
      <c r="Q219" s="530">
        <v>0</v>
      </c>
      <c r="R219" s="530">
        <v>0</v>
      </c>
      <c r="S219" s="530">
        <v>0</v>
      </c>
      <c r="T219" s="530">
        <v>0</v>
      </c>
      <c r="U219" s="530">
        <v>0</v>
      </c>
      <c r="V219" s="530">
        <v>0</v>
      </c>
      <c r="W219" s="530">
        <v>0</v>
      </c>
      <c r="X219" s="530">
        <v>0</v>
      </c>
      <c r="Y219" s="530">
        <v>0</v>
      </c>
      <c r="Z219" s="530">
        <v>0</v>
      </c>
      <c r="AA219" s="530">
        <v>0</v>
      </c>
      <c r="AB219" s="530">
        <v>0</v>
      </c>
      <c r="AC219" s="530">
        <v>0</v>
      </c>
      <c r="AD219" s="530">
        <v>0</v>
      </c>
      <c r="AE219" s="530">
        <v>0</v>
      </c>
      <c r="AF219" s="530">
        <v>0</v>
      </c>
      <c r="AG219" s="530">
        <v>0</v>
      </c>
      <c r="AH219" s="530">
        <v>0</v>
      </c>
      <c r="AI219" s="530">
        <v>0</v>
      </c>
      <c r="AJ219" s="530">
        <v>0</v>
      </c>
      <c r="AK219" s="530">
        <v>0</v>
      </c>
      <c r="AL219" s="530">
        <v>0</v>
      </c>
      <c r="AM219" s="530">
        <v>0</v>
      </c>
      <c r="AN219" s="463">
        <v>2</v>
      </c>
      <c r="AO219" s="440"/>
      <c r="AP219" s="725"/>
      <c r="AQ219" s="595">
        <f t="shared" si="63"/>
        <v>0.29166666666666669</v>
      </c>
      <c r="AR219" s="595">
        <f t="shared" si="64"/>
        <v>0.45833333333333331</v>
      </c>
      <c r="AS219" s="596">
        <f t="shared" si="65"/>
        <v>0.16666666666666663</v>
      </c>
      <c r="AT219" s="457"/>
      <c r="AU219" s="1020" t="s">
        <v>17</v>
      </c>
      <c r="AV219" s="1009" t="s">
        <v>195</v>
      </c>
      <c r="AW219" s="1023" t="s">
        <v>196</v>
      </c>
      <c r="AX219" s="1011" t="s">
        <v>197</v>
      </c>
      <c r="AY219" s="1007" t="s">
        <v>198</v>
      </c>
      <c r="AZ219" s="482"/>
      <c r="BA219" s="437"/>
      <c r="BB219" s="481"/>
      <c r="BC219" s="439"/>
      <c r="BD219" s="439"/>
      <c r="BE219" s="438"/>
      <c r="BF219" s="439"/>
      <c r="BG219" s="437"/>
      <c r="BH219" s="438"/>
      <c r="BI219" s="439"/>
      <c r="BJ219" s="437"/>
      <c r="BK219" s="438"/>
      <c r="BL219" s="439"/>
      <c r="BM219" s="437"/>
      <c r="BN219" s="438"/>
      <c r="BO219" s="439"/>
      <c r="BP219" s="437"/>
      <c r="BQ219" s="438"/>
      <c r="BR219" s="439"/>
      <c r="BS219" s="437"/>
      <c r="BT219" s="438"/>
      <c r="BU219" s="439"/>
      <c r="BV219" s="437"/>
      <c r="BW219" s="438"/>
      <c r="BX219" s="439"/>
      <c r="BY219" s="439"/>
      <c r="BZ219" s="438"/>
      <c r="CA219" s="439"/>
      <c r="CB219" s="437"/>
      <c r="CC219" s="438"/>
      <c r="CD219" s="439"/>
      <c r="CE219" s="437"/>
      <c r="CF219" s="438"/>
      <c r="CG219" s="439"/>
    </row>
    <row r="220" spans="1:98" s="435" customFormat="1" ht="12.95" customHeight="1" x14ac:dyDescent="0.2">
      <c r="A220" s="463">
        <v>1</v>
      </c>
      <c r="B220" s="910">
        <v>2</v>
      </c>
      <c r="C220" s="934">
        <v>44368</v>
      </c>
      <c r="D220" s="454" t="s">
        <v>77</v>
      </c>
      <c r="E220" s="440" t="s">
        <v>81</v>
      </c>
      <c r="F220" s="440" t="s">
        <v>79</v>
      </c>
      <c r="G220" s="13">
        <v>4</v>
      </c>
      <c r="H220" s="13">
        <v>2</v>
      </c>
      <c r="I220" s="13">
        <v>1</v>
      </c>
      <c r="J220" s="433">
        <v>100</v>
      </c>
      <c r="K220" s="691">
        <v>730</v>
      </c>
      <c r="L220" s="691">
        <v>1130</v>
      </c>
      <c r="M220" s="457" t="s">
        <v>80</v>
      </c>
      <c r="N220" s="530">
        <v>0</v>
      </c>
      <c r="O220" s="530">
        <v>0</v>
      </c>
      <c r="P220" s="530">
        <v>0</v>
      </c>
      <c r="Q220" s="530">
        <v>0</v>
      </c>
      <c r="R220" s="530">
        <v>0</v>
      </c>
      <c r="S220" s="530">
        <v>0</v>
      </c>
      <c r="T220" s="530">
        <v>0</v>
      </c>
      <c r="U220" s="530">
        <v>0</v>
      </c>
      <c r="V220" s="530">
        <v>0</v>
      </c>
      <c r="W220" s="530">
        <v>0</v>
      </c>
      <c r="X220" s="530">
        <v>0</v>
      </c>
      <c r="Y220" s="530">
        <v>0</v>
      </c>
      <c r="Z220" s="530">
        <v>0</v>
      </c>
      <c r="AA220" s="530">
        <v>0</v>
      </c>
      <c r="AB220" s="530">
        <v>0</v>
      </c>
      <c r="AC220" s="530">
        <v>0</v>
      </c>
      <c r="AD220" s="530">
        <v>0</v>
      </c>
      <c r="AE220" s="530">
        <v>0</v>
      </c>
      <c r="AF220" s="530">
        <v>0</v>
      </c>
      <c r="AG220" s="530">
        <v>0</v>
      </c>
      <c r="AH220" s="530">
        <v>0</v>
      </c>
      <c r="AI220" s="530">
        <v>0</v>
      </c>
      <c r="AJ220" s="530">
        <v>0</v>
      </c>
      <c r="AK220" s="530">
        <v>0</v>
      </c>
      <c r="AL220" s="530">
        <v>0</v>
      </c>
      <c r="AM220" s="530">
        <v>0</v>
      </c>
      <c r="AN220" s="463">
        <v>2</v>
      </c>
      <c r="AO220" s="440"/>
      <c r="AP220" s="726" t="s">
        <v>263</v>
      </c>
      <c r="AQ220" s="595">
        <f t="shared" si="63"/>
        <v>0.3125</v>
      </c>
      <c r="AR220" s="595">
        <f t="shared" si="64"/>
        <v>0.47916666666666669</v>
      </c>
      <c r="AS220" s="596">
        <f t="shared" si="65"/>
        <v>0.66666666666666674</v>
      </c>
      <c r="AT220" s="457"/>
      <c r="AU220" s="1021"/>
      <c r="AV220" s="1022"/>
      <c r="AW220" s="1024"/>
      <c r="AX220" s="1025"/>
      <c r="AY220" s="1026"/>
      <c r="AZ220" s="349" t="s">
        <v>50</v>
      </c>
      <c r="BA220" s="695">
        <f>AW221*24</f>
        <v>68.5</v>
      </c>
      <c r="BB220" s="483"/>
      <c r="BC220" s="439"/>
      <c r="BD220" s="439"/>
      <c r="BE220" s="438"/>
      <c r="BF220" s="439"/>
      <c r="BG220" s="437"/>
      <c r="BH220" s="438"/>
      <c r="BI220" s="439"/>
      <c r="BJ220" s="437"/>
      <c r="BK220" s="438"/>
      <c r="BL220" s="439"/>
      <c r="BM220" s="437"/>
      <c r="BN220" s="438"/>
      <c r="BO220" s="439"/>
      <c r="BP220" s="437"/>
      <c r="BQ220" s="438"/>
      <c r="BR220" s="439"/>
      <c r="BS220" s="437"/>
      <c r="BT220" s="438"/>
      <c r="BU220" s="439"/>
      <c r="BV220" s="437"/>
      <c r="BW220" s="438"/>
      <c r="BX220" s="439"/>
      <c r="BY220" s="439"/>
      <c r="BZ220" s="438"/>
      <c r="CA220" s="439"/>
      <c r="CB220" s="437"/>
      <c r="CC220" s="438"/>
      <c r="CD220" s="439"/>
      <c r="CE220" s="437"/>
      <c r="CF220" s="438"/>
      <c r="CG220" s="439"/>
    </row>
    <row r="221" spans="1:98" s="435" customFormat="1" ht="12.95" customHeight="1" x14ac:dyDescent="0.2">
      <c r="A221" s="463">
        <v>1</v>
      </c>
      <c r="B221" s="910">
        <v>1</v>
      </c>
      <c r="C221" s="934">
        <v>44368</v>
      </c>
      <c r="D221" s="454" t="s">
        <v>77</v>
      </c>
      <c r="E221" s="454" t="s">
        <v>81</v>
      </c>
      <c r="F221" s="440" t="s">
        <v>79</v>
      </c>
      <c r="G221" s="13">
        <v>4</v>
      </c>
      <c r="H221" s="13">
        <v>3</v>
      </c>
      <c r="I221" s="13">
        <v>1</v>
      </c>
      <c r="J221" s="433">
        <v>100</v>
      </c>
      <c r="K221" s="691">
        <v>530</v>
      </c>
      <c r="L221" s="691">
        <v>1330</v>
      </c>
      <c r="M221" s="457" t="s">
        <v>80</v>
      </c>
      <c r="N221" s="530">
        <v>0</v>
      </c>
      <c r="O221" s="530">
        <v>0</v>
      </c>
      <c r="P221" s="530">
        <v>0</v>
      </c>
      <c r="Q221" s="530">
        <v>0</v>
      </c>
      <c r="R221" s="530">
        <v>0</v>
      </c>
      <c r="S221" s="530">
        <v>0</v>
      </c>
      <c r="T221" s="530">
        <v>0</v>
      </c>
      <c r="U221" s="530">
        <v>0</v>
      </c>
      <c r="V221" s="530">
        <v>4</v>
      </c>
      <c r="W221" s="530">
        <v>0</v>
      </c>
      <c r="X221" s="530">
        <v>0</v>
      </c>
      <c r="Y221" s="530">
        <v>0</v>
      </c>
      <c r="Z221" s="530">
        <v>0</v>
      </c>
      <c r="AA221" s="530">
        <v>0</v>
      </c>
      <c r="AB221" s="530">
        <v>0</v>
      </c>
      <c r="AC221" s="530">
        <v>0</v>
      </c>
      <c r="AD221" s="530">
        <v>0</v>
      </c>
      <c r="AE221" s="530">
        <v>0</v>
      </c>
      <c r="AF221" s="530">
        <v>0</v>
      </c>
      <c r="AG221" s="530">
        <v>0</v>
      </c>
      <c r="AH221" s="530">
        <v>0</v>
      </c>
      <c r="AI221" s="530">
        <v>0</v>
      </c>
      <c r="AJ221" s="530">
        <v>0</v>
      </c>
      <c r="AK221" s="530">
        <v>0</v>
      </c>
      <c r="AL221" s="530">
        <v>0</v>
      </c>
      <c r="AM221" s="530">
        <v>0</v>
      </c>
      <c r="AN221" s="463">
        <v>2</v>
      </c>
      <c r="AO221" s="454">
        <v>1</v>
      </c>
      <c r="AP221" s="727" t="s">
        <v>263</v>
      </c>
      <c r="AQ221" s="595">
        <f t="shared" si="63"/>
        <v>0.22916666666666666</v>
      </c>
      <c r="AR221" s="595">
        <f t="shared" si="64"/>
        <v>0.5625</v>
      </c>
      <c r="AS221" s="596">
        <f t="shared" si="65"/>
        <v>1.3333333333333335</v>
      </c>
      <c r="AT221" s="457"/>
      <c r="AU221" s="349" t="s">
        <v>50</v>
      </c>
      <c r="AV221" s="424">
        <f>SUM(G220:G223,G240)</f>
        <v>13</v>
      </c>
      <c r="AW221" s="351">
        <f>SUM(AS220:AS223,AS240)</f>
        <v>2.854166666666667</v>
      </c>
      <c r="AX221" s="424">
        <f>SUM(H220:H223,H240)</f>
        <v>7</v>
      </c>
      <c r="AY221" s="427">
        <f>SUM(I220:I223,I240)</f>
        <v>4</v>
      </c>
      <c r="AZ221" s="353" t="s">
        <v>49</v>
      </c>
      <c r="BA221" s="696">
        <f>AW222*24</f>
        <v>3.9999999999999991</v>
      </c>
      <c r="BB221" s="483"/>
      <c r="BC221" s="439"/>
      <c r="BD221" s="439"/>
      <c r="BE221" s="438"/>
      <c r="BF221" s="439"/>
      <c r="BG221" s="437"/>
      <c r="BH221" s="438"/>
      <c r="BI221" s="439"/>
      <c r="BJ221" s="437"/>
      <c r="BK221" s="438"/>
      <c r="BL221" s="439"/>
      <c r="BM221" s="437"/>
      <c r="BN221" s="438"/>
      <c r="BO221" s="439"/>
      <c r="BP221" s="437"/>
      <c r="BQ221" s="438"/>
      <c r="BR221" s="439"/>
      <c r="BS221" s="437"/>
      <c r="BT221" s="438"/>
      <c r="BU221" s="439"/>
      <c r="BV221" s="437"/>
      <c r="BW221" s="438"/>
      <c r="BX221" s="439"/>
      <c r="BY221" s="439"/>
      <c r="BZ221" s="438"/>
      <c r="CA221" s="439"/>
      <c r="CB221" s="437"/>
      <c r="CC221" s="438"/>
      <c r="CD221" s="439"/>
      <c r="CE221" s="437"/>
      <c r="CF221" s="438"/>
      <c r="CG221" s="439"/>
    </row>
    <row r="222" spans="1:98" s="435" customFormat="1" ht="12.95" customHeight="1" x14ac:dyDescent="0.2">
      <c r="A222" s="463">
        <v>1</v>
      </c>
      <c r="B222" s="910">
        <v>2</v>
      </c>
      <c r="C222" s="934">
        <v>44368</v>
      </c>
      <c r="D222" s="454" t="s">
        <v>77</v>
      </c>
      <c r="E222" s="454" t="s">
        <v>81</v>
      </c>
      <c r="F222" s="440" t="s">
        <v>79</v>
      </c>
      <c r="G222" s="13">
        <v>4</v>
      </c>
      <c r="H222" s="13">
        <v>1</v>
      </c>
      <c r="I222" s="13">
        <v>1</v>
      </c>
      <c r="J222" s="433">
        <v>100</v>
      </c>
      <c r="K222" s="691">
        <v>1030</v>
      </c>
      <c r="L222" s="691">
        <v>1500</v>
      </c>
      <c r="M222" s="457" t="s">
        <v>80</v>
      </c>
      <c r="N222" s="530">
        <v>0</v>
      </c>
      <c r="O222" s="530">
        <v>0</v>
      </c>
      <c r="P222" s="530">
        <v>0</v>
      </c>
      <c r="Q222" s="530">
        <v>0</v>
      </c>
      <c r="R222" s="530">
        <v>0</v>
      </c>
      <c r="S222" s="530">
        <v>0</v>
      </c>
      <c r="T222" s="530">
        <v>0</v>
      </c>
      <c r="U222" s="530">
        <v>0</v>
      </c>
      <c r="V222" s="530">
        <v>0</v>
      </c>
      <c r="W222" s="530">
        <v>0</v>
      </c>
      <c r="X222" s="530">
        <v>0</v>
      </c>
      <c r="Y222" s="530">
        <v>0</v>
      </c>
      <c r="Z222" s="530">
        <v>0</v>
      </c>
      <c r="AA222" s="530">
        <v>0</v>
      </c>
      <c r="AB222" s="530">
        <v>0</v>
      </c>
      <c r="AC222" s="530">
        <v>0</v>
      </c>
      <c r="AD222" s="530">
        <v>0</v>
      </c>
      <c r="AE222" s="530">
        <v>0</v>
      </c>
      <c r="AF222" s="530">
        <v>0</v>
      </c>
      <c r="AG222" s="530">
        <v>0</v>
      </c>
      <c r="AH222" s="530">
        <v>0</v>
      </c>
      <c r="AI222" s="530">
        <v>0</v>
      </c>
      <c r="AJ222" s="530">
        <v>0</v>
      </c>
      <c r="AK222" s="530">
        <v>0</v>
      </c>
      <c r="AL222" s="530">
        <v>0</v>
      </c>
      <c r="AM222" s="530">
        <v>0</v>
      </c>
      <c r="AN222" s="463">
        <v>2</v>
      </c>
      <c r="AO222" s="454"/>
      <c r="AP222" s="727"/>
      <c r="AQ222" s="595">
        <f t="shared" si="63"/>
        <v>0.4375</v>
      </c>
      <c r="AR222" s="595">
        <f t="shared" si="64"/>
        <v>0.625</v>
      </c>
      <c r="AS222" s="596">
        <f t="shared" si="65"/>
        <v>0.75</v>
      </c>
      <c r="AT222" s="454"/>
      <c r="AU222" s="353" t="s">
        <v>49</v>
      </c>
      <c r="AV222" s="422">
        <f>SUM(G219,G236:G239)</f>
        <v>1</v>
      </c>
      <c r="AW222" s="355">
        <f>SUM(AS219,AS236:AS239)</f>
        <v>0.16666666666666663</v>
      </c>
      <c r="AX222" s="422">
        <f>SUM(H219,H236:H239)</f>
        <v>1</v>
      </c>
      <c r="AY222" s="473">
        <f>SUM(I219,I236:I239)</f>
        <v>0</v>
      </c>
      <c r="AZ222" s="484"/>
      <c r="BA222" s="484"/>
      <c r="BB222" s="484"/>
      <c r="BC222" s="439"/>
      <c r="BD222" s="439"/>
      <c r="BE222" s="438"/>
      <c r="BF222" s="439"/>
      <c r="BG222" s="437"/>
      <c r="BH222" s="438"/>
      <c r="BI222" s="439"/>
      <c r="BJ222" s="437"/>
      <c r="BK222" s="438"/>
      <c r="BL222" s="439"/>
      <c r="BM222" s="437"/>
      <c r="BN222" s="438"/>
      <c r="BO222" s="439"/>
      <c r="BP222" s="437"/>
      <c r="BQ222" s="438"/>
      <c r="BR222" s="439"/>
      <c r="BS222" s="437"/>
      <c r="BT222" s="438"/>
      <c r="BU222" s="439"/>
      <c r="BV222" s="437"/>
      <c r="BW222" s="438"/>
      <c r="BX222" s="439"/>
      <c r="BY222" s="439"/>
      <c r="BZ222" s="438"/>
      <c r="CA222" s="439"/>
      <c r="CB222" s="437"/>
      <c r="CC222" s="438"/>
      <c r="CD222" s="439"/>
      <c r="CE222" s="437"/>
      <c r="CF222" s="438"/>
      <c r="CG222" s="439"/>
    </row>
    <row r="223" spans="1:98" s="435" customFormat="1" ht="12.95" customHeight="1" x14ac:dyDescent="0.2">
      <c r="A223" s="463">
        <v>1</v>
      </c>
      <c r="B223" s="910">
        <v>3</v>
      </c>
      <c r="C223" s="934">
        <v>44368</v>
      </c>
      <c r="D223" s="454" t="s">
        <v>77</v>
      </c>
      <c r="E223" s="433" t="s">
        <v>81</v>
      </c>
      <c r="F223" s="440" t="s">
        <v>79</v>
      </c>
      <c r="G223" s="13">
        <v>1</v>
      </c>
      <c r="H223" s="13">
        <v>1</v>
      </c>
      <c r="I223" s="13">
        <v>1</v>
      </c>
      <c r="J223" s="433">
        <v>100</v>
      </c>
      <c r="K223" s="691">
        <v>1300</v>
      </c>
      <c r="L223" s="691">
        <v>1530</v>
      </c>
      <c r="M223" s="457" t="s">
        <v>80</v>
      </c>
      <c r="N223" s="530">
        <v>0</v>
      </c>
      <c r="O223" s="530">
        <v>0</v>
      </c>
      <c r="P223" s="530">
        <v>0</v>
      </c>
      <c r="Q223" s="530">
        <v>0</v>
      </c>
      <c r="R223" s="530">
        <v>0</v>
      </c>
      <c r="S223" s="530">
        <v>0</v>
      </c>
      <c r="T223" s="530">
        <v>0</v>
      </c>
      <c r="U223" s="530">
        <v>0</v>
      </c>
      <c r="V223" s="530">
        <v>0</v>
      </c>
      <c r="W223" s="530">
        <v>0</v>
      </c>
      <c r="X223" s="530">
        <v>0</v>
      </c>
      <c r="Y223" s="530">
        <v>0</v>
      </c>
      <c r="Z223" s="530">
        <v>0</v>
      </c>
      <c r="AA223" s="530">
        <v>0</v>
      </c>
      <c r="AB223" s="530">
        <v>0</v>
      </c>
      <c r="AC223" s="530">
        <v>0</v>
      </c>
      <c r="AD223" s="530">
        <v>0</v>
      </c>
      <c r="AE223" s="530">
        <v>0</v>
      </c>
      <c r="AF223" s="530">
        <v>0</v>
      </c>
      <c r="AG223" s="530">
        <v>0</v>
      </c>
      <c r="AH223" s="530">
        <v>0</v>
      </c>
      <c r="AI223" s="530">
        <v>0</v>
      </c>
      <c r="AJ223" s="530">
        <v>0</v>
      </c>
      <c r="AK223" s="530">
        <v>0</v>
      </c>
      <c r="AL223" s="530">
        <v>0</v>
      </c>
      <c r="AM223" s="530">
        <v>0</v>
      </c>
      <c r="AN223" s="444">
        <v>2</v>
      </c>
      <c r="AO223" s="433"/>
      <c r="AP223" s="724"/>
      <c r="AQ223" s="595">
        <f t="shared" si="63"/>
        <v>0.54166666666666663</v>
      </c>
      <c r="AR223" s="595">
        <f t="shared" si="64"/>
        <v>0.64583333333333337</v>
      </c>
      <c r="AS223" s="596">
        <f t="shared" si="65"/>
        <v>0.10416666666666674</v>
      </c>
      <c r="AT223" s="457"/>
      <c r="AU223" s="357" t="s">
        <v>199</v>
      </c>
      <c r="AV223" s="942">
        <f>SUM(AV221:AV222)</f>
        <v>14</v>
      </c>
      <c r="AW223" s="359">
        <f>SUM(AW221:AW222)</f>
        <v>3.0208333333333335</v>
      </c>
      <c r="AX223" s="358">
        <f>SUM(AX221:AX222)</f>
        <v>8</v>
      </c>
      <c r="AY223" s="360">
        <f>SUM(AY221:AY222)</f>
        <v>4</v>
      </c>
      <c r="AZ223" s="9"/>
      <c r="BA223" s="9"/>
      <c r="BB223" s="9"/>
      <c r="BC223" s="439"/>
      <c r="BD223" s="439"/>
      <c r="BE223" s="438"/>
      <c r="BF223" s="439"/>
      <c r="BG223" s="437"/>
      <c r="BH223" s="438"/>
      <c r="BI223" s="439"/>
      <c r="BJ223" s="437"/>
      <c r="BK223" s="438"/>
      <c r="BL223" s="439"/>
      <c r="BM223" s="437"/>
      <c r="BN223" s="438"/>
      <c r="BO223" s="439"/>
      <c r="BP223" s="437"/>
      <c r="BQ223" s="438"/>
      <c r="BR223" s="439"/>
      <c r="BS223" s="437"/>
      <c r="BT223" s="438"/>
      <c r="BU223" s="439"/>
      <c r="BV223" s="437"/>
      <c r="BW223" s="438"/>
      <c r="BX223" s="439"/>
      <c r="BY223" s="439"/>
      <c r="BZ223" s="438"/>
      <c r="CA223" s="439"/>
      <c r="CB223" s="437"/>
      <c r="CC223" s="438"/>
      <c r="CD223" s="439"/>
      <c r="CE223" s="437"/>
      <c r="CF223" s="438"/>
      <c r="CG223" s="439"/>
    </row>
    <row r="224" spans="1:98" s="743" customFormat="1" ht="12.95" customHeight="1" x14ac:dyDescent="0.2">
      <c r="A224" s="931">
        <v>1</v>
      </c>
      <c r="B224" s="912">
        <v>1</v>
      </c>
      <c r="C224" s="930">
        <v>44369</v>
      </c>
      <c r="D224" s="755" t="s">
        <v>71</v>
      </c>
      <c r="E224" s="673" t="s">
        <v>78</v>
      </c>
      <c r="F224" s="757" t="s">
        <v>79</v>
      </c>
      <c r="G224" s="535">
        <v>2</v>
      </c>
      <c r="H224" s="535">
        <v>2</v>
      </c>
      <c r="I224" s="535">
        <v>1</v>
      </c>
      <c r="J224" s="715">
        <v>0</v>
      </c>
      <c r="K224" s="716">
        <v>900</v>
      </c>
      <c r="L224" s="716">
        <v>1145</v>
      </c>
      <c r="M224" s="759" t="s">
        <v>1</v>
      </c>
      <c r="N224" s="670">
        <v>0</v>
      </c>
      <c r="O224" s="670">
        <v>0</v>
      </c>
      <c r="P224" s="670">
        <v>0</v>
      </c>
      <c r="Q224" s="670">
        <v>0</v>
      </c>
      <c r="R224" s="670">
        <v>0</v>
      </c>
      <c r="S224" s="670">
        <v>0</v>
      </c>
      <c r="T224" s="670">
        <v>0</v>
      </c>
      <c r="U224" s="670">
        <v>0</v>
      </c>
      <c r="V224" s="670">
        <v>0</v>
      </c>
      <c r="W224" s="670">
        <v>0</v>
      </c>
      <c r="X224" s="670">
        <v>0</v>
      </c>
      <c r="Y224" s="670">
        <v>0</v>
      </c>
      <c r="Z224" s="670">
        <v>0</v>
      </c>
      <c r="AA224" s="670">
        <v>0</v>
      </c>
      <c r="AB224" s="670">
        <v>0</v>
      </c>
      <c r="AC224" s="670">
        <v>0</v>
      </c>
      <c r="AD224" s="670">
        <v>0</v>
      </c>
      <c r="AE224" s="670">
        <v>2</v>
      </c>
      <c r="AF224" s="670">
        <v>0</v>
      </c>
      <c r="AG224" s="670">
        <v>1</v>
      </c>
      <c r="AH224" s="670">
        <v>0</v>
      </c>
      <c r="AI224" s="670">
        <v>0</v>
      </c>
      <c r="AJ224" s="670">
        <v>0</v>
      </c>
      <c r="AK224" s="670">
        <v>0</v>
      </c>
      <c r="AL224" s="670">
        <v>0</v>
      </c>
      <c r="AM224" s="670">
        <v>0</v>
      </c>
      <c r="AN224" s="946">
        <v>2</v>
      </c>
      <c r="AO224" s="673"/>
      <c r="AP224" s="721"/>
      <c r="AQ224" s="603">
        <f t="shared" si="63"/>
        <v>0.375</v>
      </c>
      <c r="AR224" s="603">
        <f t="shared" si="64"/>
        <v>0.48958333333333331</v>
      </c>
      <c r="AS224" s="604">
        <f t="shared" si="65"/>
        <v>0.22916666666666663</v>
      </c>
      <c r="AT224" s="759"/>
      <c r="AU224" s="1032" t="s">
        <v>17</v>
      </c>
      <c r="AV224" s="1068" t="s">
        <v>195</v>
      </c>
      <c r="AW224" s="1032" t="s">
        <v>196</v>
      </c>
      <c r="AX224" s="1031" t="s">
        <v>197</v>
      </c>
      <c r="AY224" s="1032" t="s">
        <v>198</v>
      </c>
      <c r="AZ224" s="533"/>
      <c r="BA224" s="533"/>
      <c r="BB224" s="533"/>
      <c r="BC224" s="746"/>
      <c r="BD224" s="746"/>
      <c r="BE224" s="747"/>
      <c r="BF224" s="746"/>
      <c r="BG224" s="761"/>
      <c r="BH224" s="747"/>
      <c r="BI224" s="746"/>
      <c r="BJ224" s="761"/>
      <c r="BK224" s="747"/>
      <c r="BL224" s="746"/>
      <c r="BM224" s="761"/>
      <c r="BN224" s="747"/>
      <c r="BO224" s="746"/>
      <c r="BP224" s="761"/>
      <c r="BQ224" s="747"/>
      <c r="BR224" s="746"/>
      <c r="BS224" s="761"/>
      <c r="BT224" s="747"/>
      <c r="BU224" s="746"/>
      <c r="BV224" s="761"/>
      <c r="BW224" s="747"/>
      <c r="BX224" s="746"/>
      <c r="BY224" s="746"/>
      <c r="BZ224" s="747"/>
      <c r="CA224" s="746"/>
      <c r="CB224" s="761"/>
      <c r="CC224" s="747"/>
      <c r="CD224" s="746"/>
      <c r="CE224" s="761"/>
      <c r="CF224" s="747"/>
      <c r="CG224" s="746"/>
    </row>
    <row r="225" spans="1:98" s="743" customFormat="1" ht="12.95" customHeight="1" x14ac:dyDescent="0.2">
      <c r="A225" s="931">
        <v>1</v>
      </c>
      <c r="B225" s="912">
        <v>2</v>
      </c>
      <c r="C225" s="930">
        <v>44369</v>
      </c>
      <c r="D225" s="755" t="s">
        <v>71</v>
      </c>
      <c r="E225" s="673" t="s">
        <v>78</v>
      </c>
      <c r="F225" s="757" t="s">
        <v>79</v>
      </c>
      <c r="G225" s="535">
        <v>2</v>
      </c>
      <c r="H225" s="535">
        <v>2</v>
      </c>
      <c r="I225" s="535">
        <v>1</v>
      </c>
      <c r="J225" s="715">
        <v>100</v>
      </c>
      <c r="K225" s="716">
        <v>1145</v>
      </c>
      <c r="L225" s="716">
        <v>1315</v>
      </c>
      <c r="M225" s="759" t="s">
        <v>1</v>
      </c>
      <c r="N225" s="670">
        <v>0</v>
      </c>
      <c r="O225" s="670">
        <v>0</v>
      </c>
      <c r="P225" s="670">
        <v>0</v>
      </c>
      <c r="Q225" s="670">
        <v>0</v>
      </c>
      <c r="R225" s="670">
        <v>0</v>
      </c>
      <c r="S225" s="670">
        <v>0</v>
      </c>
      <c r="T225" s="670">
        <v>0</v>
      </c>
      <c r="U225" s="670">
        <v>0</v>
      </c>
      <c r="V225" s="670">
        <v>0</v>
      </c>
      <c r="W225" s="670">
        <v>0</v>
      </c>
      <c r="X225" s="670">
        <v>0</v>
      </c>
      <c r="Y225" s="670">
        <v>0</v>
      </c>
      <c r="Z225" s="670">
        <v>0</v>
      </c>
      <c r="AA225" s="670">
        <v>0</v>
      </c>
      <c r="AB225" s="670">
        <v>0</v>
      </c>
      <c r="AC225" s="670">
        <v>0</v>
      </c>
      <c r="AD225" s="670">
        <v>0</v>
      </c>
      <c r="AE225" s="670">
        <v>0</v>
      </c>
      <c r="AF225" s="670">
        <v>0</v>
      </c>
      <c r="AG225" s="670">
        <v>0</v>
      </c>
      <c r="AH225" s="670">
        <v>0</v>
      </c>
      <c r="AI225" s="670">
        <v>0</v>
      </c>
      <c r="AJ225" s="670">
        <v>0</v>
      </c>
      <c r="AK225" s="670">
        <v>0</v>
      </c>
      <c r="AL225" s="670">
        <v>0</v>
      </c>
      <c r="AM225" s="670">
        <v>0</v>
      </c>
      <c r="AN225" s="946">
        <v>2</v>
      </c>
      <c r="AO225" s="673"/>
      <c r="AP225" s="721" t="s">
        <v>326</v>
      </c>
      <c r="AQ225" s="603">
        <f t="shared" si="63"/>
        <v>0.48958333333333331</v>
      </c>
      <c r="AR225" s="603">
        <f t="shared" si="64"/>
        <v>0.55208333333333337</v>
      </c>
      <c r="AS225" s="604">
        <f t="shared" si="65"/>
        <v>0.12500000000000011</v>
      </c>
      <c r="AT225" s="759"/>
      <c r="AU225" s="1032"/>
      <c r="AV225" s="1068"/>
      <c r="AW225" s="1032"/>
      <c r="AX225" s="1031"/>
      <c r="AY225" s="1032"/>
      <c r="AZ225" s="697" t="s">
        <v>50</v>
      </c>
      <c r="BA225" s="698">
        <f>AW226*24</f>
        <v>82.250000000000014</v>
      </c>
      <c r="BB225" s="533"/>
      <c r="BC225" s="746"/>
      <c r="BD225" s="746"/>
      <c r="BE225" s="747"/>
      <c r="BF225" s="746"/>
      <c r="BG225" s="761"/>
      <c r="BH225" s="747"/>
      <c r="BI225" s="746"/>
      <c r="BJ225" s="761"/>
      <c r="BK225" s="747"/>
      <c r="BL225" s="746"/>
      <c r="BM225" s="761"/>
      <c r="BN225" s="747"/>
      <c r="BO225" s="746"/>
      <c r="BP225" s="761"/>
      <c r="BQ225" s="747"/>
      <c r="BR225" s="746"/>
      <c r="BS225" s="761"/>
      <c r="BT225" s="747"/>
      <c r="BU225" s="746"/>
      <c r="BV225" s="761"/>
      <c r="BW225" s="747"/>
      <c r="BX225" s="746"/>
      <c r="BY225" s="746"/>
      <c r="BZ225" s="747"/>
      <c r="CA225" s="746"/>
      <c r="CB225" s="761"/>
      <c r="CC225" s="747"/>
      <c r="CD225" s="746"/>
      <c r="CE225" s="761"/>
      <c r="CF225" s="747"/>
      <c r="CG225" s="746"/>
    </row>
    <row r="226" spans="1:98" s="743" customFormat="1" ht="12.95" customHeight="1" x14ac:dyDescent="0.2">
      <c r="A226" s="931">
        <v>1</v>
      </c>
      <c r="B226" s="912">
        <v>3</v>
      </c>
      <c r="C226" s="930">
        <v>44369</v>
      </c>
      <c r="D226" s="755" t="s">
        <v>71</v>
      </c>
      <c r="E226" s="673" t="s">
        <v>81</v>
      </c>
      <c r="F226" s="757" t="s">
        <v>79</v>
      </c>
      <c r="G226" s="535">
        <v>3</v>
      </c>
      <c r="H226" s="535">
        <v>2</v>
      </c>
      <c r="I226" s="535">
        <v>1</v>
      </c>
      <c r="J226" s="715">
        <v>100</v>
      </c>
      <c r="K226" s="716">
        <v>530</v>
      </c>
      <c r="L226" s="716">
        <v>1325</v>
      </c>
      <c r="M226" s="759" t="s">
        <v>2</v>
      </c>
      <c r="N226" s="670">
        <v>0</v>
      </c>
      <c r="O226" s="670">
        <v>0</v>
      </c>
      <c r="P226" s="670">
        <v>0</v>
      </c>
      <c r="Q226" s="670">
        <v>1</v>
      </c>
      <c r="R226" s="670">
        <v>0</v>
      </c>
      <c r="S226" s="670">
        <v>0</v>
      </c>
      <c r="T226" s="670">
        <v>0</v>
      </c>
      <c r="U226" s="670">
        <v>0</v>
      </c>
      <c r="V226" s="670">
        <v>1</v>
      </c>
      <c r="W226" s="670">
        <v>0</v>
      </c>
      <c r="X226" s="670">
        <v>0</v>
      </c>
      <c r="Y226" s="670">
        <v>0</v>
      </c>
      <c r="Z226" s="670">
        <v>0</v>
      </c>
      <c r="AA226" s="670">
        <v>0</v>
      </c>
      <c r="AB226" s="670">
        <v>0</v>
      </c>
      <c r="AC226" s="670">
        <v>0</v>
      </c>
      <c r="AD226" s="670">
        <v>0</v>
      </c>
      <c r="AE226" s="670">
        <v>0</v>
      </c>
      <c r="AF226" s="670">
        <v>0</v>
      </c>
      <c r="AG226" s="670">
        <v>0</v>
      </c>
      <c r="AH226" s="670">
        <v>0</v>
      </c>
      <c r="AI226" s="670">
        <v>0</v>
      </c>
      <c r="AJ226" s="670">
        <v>0</v>
      </c>
      <c r="AK226" s="670">
        <v>0</v>
      </c>
      <c r="AL226" s="670">
        <v>0</v>
      </c>
      <c r="AM226" s="670">
        <v>0</v>
      </c>
      <c r="AN226" s="946">
        <v>2</v>
      </c>
      <c r="AO226" s="673">
        <v>2</v>
      </c>
      <c r="AP226" s="721" t="s">
        <v>263</v>
      </c>
      <c r="AQ226" s="603">
        <f t="shared" si="63"/>
        <v>0.22916666666666666</v>
      </c>
      <c r="AR226" s="603">
        <f t="shared" si="64"/>
        <v>0.55902777777777779</v>
      </c>
      <c r="AS226" s="604">
        <f>(AR226-AQ226)*G226</f>
        <v>0.98958333333333348</v>
      </c>
      <c r="AT226" s="682"/>
      <c r="AU226" s="944" t="s">
        <v>50</v>
      </c>
      <c r="AV226" s="762">
        <f>SUM(G225:G229)</f>
        <v>13</v>
      </c>
      <c r="AW226" s="684">
        <f>SUM(AS225:AS229)</f>
        <v>3.4270833333333339</v>
      </c>
      <c r="AX226" s="762">
        <f>SUM(H225:H229)</f>
        <v>9</v>
      </c>
      <c r="AY226" s="762">
        <f>SUM(I225:I229)</f>
        <v>5</v>
      </c>
      <c r="AZ226" s="697" t="s">
        <v>49</v>
      </c>
      <c r="BA226" s="699">
        <f>AW227*24</f>
        <v>0</v>
      </c>
      <c r="BB226" s="533"/>
      <c r="BC226" s="947"/>
      <c r="BD226" s="761"/>
      <c r="BE226" s="948"/>
      <c r="BF226" s="947"/>
      <c r="BG226" s="947"/>
      <c r="BH226" s="948"/>
      <c r="BI226" s="947"/>
      <c r="BJ226" s="947"/>
      <c r="BK226" s="948"/>
      <c r="BL226" s="947"/>
      <c r="BM226" s="947"/>
      <c r="BN226" s="948"/>
      <c r="BO226" s="947"/>
      <c r="BP226" s="947"/>
      <c r="BQ226" s="948"/>
      <c r="BR226" s="947"/>
      <c r="BS226" s="761"/>
      <c r="BT226" s="948"/>
      <c r="BU226" s="947"/>
      <c r="BV226" s="761"/>
      <c r="BW226" s="948"/>
      <c r="BX226" s="947"/>
      <c r="BY226" s="761"/>
      <c r="BZ226" s="948"/>
      <c r="CA226" s="947"/>
      <c r="CB226" s="761"/>
      <c r="CC226" s="948"/>
      <c r="CD226" s="947"/>
      <c r="CE226" s="761"/>
      <c r="CF226" s="948"/>
      <c r="CG226" s="947"/>
      <c r="CH226" s="761"/>
      <c r="CI226" s="948"/>
      <c r="CJ226" s="947"/>
      <c r="CK226" s="947"/>
      <c r="CL226" s="948"/>
      <c r="CM226" s="947"/>
      <c r="CN226" s="761"/>
      <c r="CO226" s="948"/>
      <c r="CP226" s="947"/>
      <c r="CQ226" s="761"/>
      <c r="CR226" s="948"/>
      <c r="CS226" s="947"/>
      <c r="CT226" s="756"/>
    </row>
    <row r="227" spans="1:98" s="743" customFormat="1" ht="12.95" customHeight="1" x14ac:dyDescent="0.2">
      <c r="A227" s="931">
        <v>1</v>
      </c>
      <c r="B227" s="912">
        <v>1</v>
      </c>
      <c r="C227" s="930">
        <v>44369</v>
      </c>
      <c r="D227" s="755" t="s">
        <v>77</v>
      </c>
      <c r="E227" s="673" t="s">
        <v>81</v>
      </c>
      <c r="F227" s="757" t="s">
        <v>79</v>
      </c>
      <c r="G227" s="535">
        <v>3</v>
      </c>
      <c r="H227" s="535">
        <v>2</v>
      </c>
      <c r="I227" s="535">
        <v>1</v>
      </c>
      <c r="J227" s="715">
        <v>100</v>
      </c>
      <c r="K227" s="716">
        <v>630</v>
      </c>
      <c r="L227" s="716">
        <v>1330</v>
      </c>
      <c r="M227" s="759" t="s">
        <v>80</v>
      </c>
      <c r="N227" s="670">
        <v>0</v>
      </c>
      <c r="O227" s="670">
        <v>0</v>
      </c>
      <c r="P227" s="670">
        <v>0</v>
      </c>
      <c r="Q227" s="670">
        <v>0</v>
      </c>
      <c r="R227" s="670">
        <v>0</v>
      </c>
      <c r="S227" s="670">
        <v>0</v>
      </c>
      <c r="T227" s="670">
        <v>0</v>
      </c>
      <c r="U227" s="670">
        <v>0</v>
      </c>
      <c r="V227" s="670">
        <v>2</v>
      </c>
      <c r="W227" s="670">
        <v>0</v>
      </c>
      <c r="X227" s="670">
        <v>0</v>
      </c>
      <c r="Y227" s="670">
        <v>0</v>
      </c>
      <c r="Z227" s="670">
        <v>0</v>
      </c>
      <c r="AA227" s="670">
        <v>1</v>
      </c>
      <c r="AB227" s="670">
        <v>0</v>
      </c>
      <c r="AC227" s="670">
        <v>0</v>
      </c>
      <c r="AD227" s="670">
        <v>0</v>
      </c>
      <c r="AE227" s="670">
        <v>0</v>
      </c>
      <c r="AF227" s="670">
        <v>0</v>
      </c>
      <c r="AG227" s="670">
        <v>0</v>
      </c>
      <c r="AH227" s="670">
        <v>0</v>
      </c>
      <c r="AI227" s="670">
        <v>0</v>
      </c>
      <c r="AJ227" s="670">
        <v>0</v>
      </c>
      <c r="AK227" s="670">
        <v>0</v>
      </c>
      <c r="AL227" s="670">
        <v>0</v>
      </c>
      <c r="AM227" s="670">
        <v>0</v>
      </c>
      <c r="AN227" s="946">
        <v>2</v>
      </c>
      <c r="AO227" s="673">
        <v>2</v>
      </c>
      <c r="AP227" s="721" t="s">
        <v>263</v>
      </c>
      <c r="AQ227" s="603">
        <f t="shared" si="63"/>
        <v>0.27083333333333331</v>
      </c>
      <c r="AR227" s="603">
        <f t="shared" si="64"/>
        <v>0.5625</v>
      </c>
      <c r="AS227" s="604">
        <f t="shared" si="65"/>
        <v>0.875</v>
      </c>
      <c r="AT227" s="755"/>
      <c r="AU227" s="539" t="s">
        <v>49</v>
      </c>
      <c r="AV227" s="731">
        <v>0</v>
      </c>
      <c r="AW227" s="540">
        <f>SUM(AS230,AS244:AS245,AS248)</f>
        <v>0</v>
      </c>
      <c r="AX227" s="731">
        <f>SUM(H230,H244:H245,H248)</f>
        <v>0</v>
      </c>
      <c r="AY227" s="760">
        <f>SUM(I230,I244:I245,I248)</f>
        <v>0</v>
      </c>
      <c r="AZ227" s="533"/>
      <c r="BA227" s="533"/>
      <c r="BB227" s="533"/>
      <c r="BC227" s="775"/>
      <c r="BD227" s="775"/>
      <c r="BE227" s="775"/>
      <c r="BF227" s="775"/>
      <c r="BG227" s="775"/>
      <c r="BH227" s="775"/>
      <c r="BI227" s="775"/>
      <c r="BJ227" s="775"/>
      <c r="BK227" s="775"/>
      <c r="BL227" s="775"/>
      <c r="BM227" s="775"/>
      <c r="BN227" s="775"/>
      <c r="BO227" s="775"/>
      <c r="BP227" s="775"/>
      <c r="BQ227" s="775"/>
      <c r="BR227" s="775"/>
      <c r="BS227" s="775"/>
      <c r="BT227" s="775"/>
      <c r="BU227" s="775"/>
      <c r="BV227" s="775"/>
      <c r="BW227" s="775"/>
      <c r="BX227" s="775"/>
      <c r="BY227" s="775"/>
      <c r="BZ227" s="775"/>
      <c r="CA227" s="775"/>
      <c r="CB227" s="775"/>
      <c r="CC227" s="775"/>
      <c r="CD227" s="775"/>
      <c r="CE227" s="775"/>
      <c r="CF227" s="775"/>
      <c r="CG227" s="775"/>
      <c r="CH227" s="775"/>
      <c r="CI227" s="775"/>
      <c r="CJ227" s="775"/>
      <c r="CK227" s="775"/>
      <c r="CL227" s="775"/>
      <c r="CM227" s="775"/>
      <c r="CN227" s="775"/>
      <c r="CO227" s="775"/>
      <c r="CP227" s="775"/>
      <c r="CQ227" s="775"/>
      <c r="CR227" s="775"/>
      <c r="CS227" s="775"/>
    </row>
    <row r="228" spans="1:98" s="743" customFormat="1" ht="12.95" customHeight="1" x14ac:dyDescent="0.2">
      <c r="A228" s="931">
        <v>1</v>
      </c>
      <c r="B228" s="912">
        <v>2</v>
      </c>
      <c r="C228" s="930">
        <v>44369</v>
      </c>
      <c r="D228" s="755" t="s">
        <v>77</v>
      </c>
      <c r="E228" s="673" t="s">
        <v>81</v>
      </c>
      <c r="F228" s="757" t="s">
        <v>79</v>
      </c>
      <c r="G228" s="535">
        <v>3</v>
      </c>
      <c r="H228" s="535">
        <v>2</v>
      </c>
      <c r="I228" s="535">
        <v>1</v>
      </c>
      <c r="J228" s="715">
        <v>100</v>
      </c>
      <c r="K228" s="716">
        <v>530</v>
      </c>
      <c r="L228" s="716">
        <v>1400</v>
      </c>
      <c r="M228" s="759" t="s">
        <v>80</v>
      </c>
      <c r="N228" s="670">
        <v>0</v>
      </c>
      <c r="O228" s="670">
        <v>0</v>
      </c>
      <c r="P228" s="670">
        <v>0</v>
      </c>
      <c r="Q228" s="670">
        <v>0</v>
      </c>
      <c r="R228" s="670">
        <v>0</v>
      </c>
      <c r="S228" s="670">
        <v>0</v>
      </c>
      <c r="T228" s="670">
        <v>0</v>
      </c>
      <c r="U228" s="670">
        <v>0</v>
      </c>
      <c r="V228" s="670">
        <v>2</v>
      </c>
      <c r="W228" s="670">
        <v>0</v>
      </c>
      <c r="X228" s="670">
        <v>0</v>
      </c>
      <c r="Y228" s="670">
        <v>0</v>
      </c>
      <c r="Z228" s="670">
        <v>0</v>
      </c>
      <c r="AA228" s="670">
        <v>0</v>
      </c>
      <c r="AB228" s="670">
        <v>0</v>
      </c>
      <c r="AC228" s="670">
        <v>0</v>
      </c>
      <c r="AD228" s="670">
        <v>0</v>
      </c>
      <c r="AE228" s="670">
        <v>0</v>
      </c>
      <c r="AF228" s="670">
        <v>0</v>
      </c>
      <c r="AG228" s="670">
        <v>0</v>
      </c>
      <c r="AH228" s="670">
        <v>0</v>
      </c>
      <c r="AI228" s="670">
        <v>0</v>
      </c>
      <c r="AJ228" s="670">
        <v>0</v>
      </c>
      <c r="AK228" s="670">
        <v>0</v>
      </c>
      <c r="AL228" s="670">
        <v>0</v>
      </c>
      <c r="AM228" s="670">
        <v>0</v>
      </c>
      <c r="AN228" s="946">
        <v>2</v>
      </c>
      <c r="AO228" s="673">
        <v>1</v>
      </c>
      <c r="AP228" s="721" t="s">
        <v>263</v>
      </c>
      <c r="AQ228" s="603">
        <f t="shared" ref="AQ228:AQ236" si="66">TIME(INT(K228/100),K228-INT(K228/100)*100,0)</f>
        <v>0.22916666666666666</v>
      </c>
      <c r="AR228" s="603">
        <f t="shared" ref="AR228:AR236" si="67">TIME(INT(L228/100),L228-INT(L228/100)*100,0)</f>
        <v>0.58333333333333337</v>
      </c>
      <c r="AS228" s="604">
        <f t="shared" ref="AS228:AS236" si="68">(AR228-AQ228)*G228</f>
        <v>1.0625000000000002</v>
      </c>
      <c r="AT228" s="682"/>
      <c r="AU228" s="732" t="s">
        <v>199</v>
      </c>
      <c r="AV228" s="950">
        <f>SUM(AV226:AV227)</f>
        <v>13</v>
      </c>
      <c r="AW228" s="540">
        <f>SUM(AW226:AW227)</f>
        <v>3.4270833333333339</v>
      </c>
      <c r="AX228" s="680">
        <f>SUM(AX226:AX227)</f>
        <v>9</v>
      </c>
      <c r="AY228" s="681">
        <f>SUM(AY226:AY227)</f>
        <v>5</v>
      </c>
      <c r="AZ228" s="533"/>
      <c r="BA228" s="533"/>
      <c r="BB228" s="533"/>
      <c r="BC228" s="775"/>
      <c r="BD228" s="775"/>
      <c r="BE228" s="775"/>
      <c r="BF228" s="775"/>
      <c r="BG228" s="775"/>
      <c r="BH228" s="775"/>
      <c r="BI228" s="775"/>
      <c r="BJ228" s="775"/>
      <c r="BK228" s="775"/>
      <c r="BL228" s="775"/>
      <c r="BM228" s="775"/>
      <c r="BN228" s="775"/>
      <c r="BO228" s="775"/>
      <c r="BP228" s="775"/>
      <c r="BQ228" s="775"/>
      <c r="BR228" s="775"/>
      <c r="BS228" s="775"/>
      <c r="BT228" s="775"/>
      <c r="BU228" s="775"/>
      <c r="BV228" s="775"/>
      <c r="BW228" s="775"/>
      <c r="BX228" s="775"/>
      <c r="BY228" s="775"/>
      <c r="BZ228" s="775"/>
      <c r="CA228" s="775"/>
      <c r="CB228" s="775"/>
      <c r="CC228" s="775"/>
      <c r="CD228" s="775"/>
      <c r="CE228" s="775"/>
      <c r="CF228" s="775"/>
      <c r="CG228" s="775"/>
      <c r="CH228" s="775"/>
      <c r="CI228" s="775"/>
      <c r="CJ228" s="775"/>
      <c r="CK228" s="775"/>
      <c r="CL228" s="775"/>
      <c r="CM228" s="775"/>
      <c r="CN228" s="775"/>
      <c r="CO228" s="775"/>
      <c r="CP228" s="775"/>
      <c r="CQ228" s="775"/>
      <c r="CR228" s="775"/>
      <c r="CS228" s="775"/>
    </row>
    <row r="229" spans="1:98" s="743" customFormat="1" ht="12.95" customHeight="1" x14ac:dyDescent="0.2">
      <c r="A229" s="931">
        <v>1</v>
      </c>
      <c r="B229" s="912">
        <v>3</v>
      </c>
      <c r="C229" s="930">
        <v>44369</v>
      </c>
      <c r="D229" s="755" t="s">
        <v>77</v>
      </c>
      <c r="E229" s="673" t="s">
        <v>81</v>
      </c>
      <c r="F229" s="757" t="s">
        <v>79</v>
      </c>
      <c r="G229" s="535">
        <v>2</v>
      </c>
      <c r="H229" s="535">
        <v>1</v>
      </c>
      <c r="I229" s="535">
        <v>1</v>
      </c>
      <c r="J229" s="715">
        <v>100</v>
      </c>
      <c r="K229" s="716">
        <v>1400</v>
      </c>
      <c r="L229" s="716">
        <v>1830</v>
      </c>
      <c r="M229" s="759" t="s">
        <v>80</v>
      </c>
      <c r="N229" s="670">
        <v>0</v>
      </c>
      <c r="O229" s="670">
        <v>0</v>
      </c>
      <c r="P229" s="670">
        <v>0</v>
      </c>
      <c r="Q229" s="670">
        <v>0</v>
      </c>
      <c r="R229" s="670">
        <v>0</v>
      </c>
      <c r="S229" s="670">
        <v>0</v>
      </c>
      <c r="T229" s="670">
        <v>0</v>
      </c>
      <c r="U229" s="670">
        <v>0</v>
      </c>
      <c r="V229" s="670">
        <v>0</v>
      </c>
      <c r="W229" s="670">
        <v>0</v>
      </c>
      <c r="X229" s="670">
        <v>0</v>
      </c>
      <c r="Y229" s="670">
        <v>0</v>
      </c>
      <c r="Z229" s="670">
        <v>0</v>
      </c>
      <c r="AA229" s="670">
        <v>0</v>
      </c>
      <c r="AB229" s="670">
        <v>0</v>
      </c>
      <c r="AC229" s="670">
        <v>0</v>
      </c>
      <c r="AD229" s="670">
        <v>0</v>
      </c>
      <c r="AE229" s="670">
        <v>0</v>
      </c>
      <c r="AF229" s="670">
        <v>0</v>
      </c>
      <c r="AG229" s="670">
        <v>0</v>
      </c>
      <c r="AH229" s="670">
        <v>0</v>
      </c>
      <c r="AI229" s="670">
        <v>0</v>
      </c>
      <c r="AJ229" s="670">
        <v>0</v>
      </c>
      <c r="AK229" s="670">
        <v>0</v>
      </c>
      <c r="AL229" s="670">
        <v>0</v>
      </c>
      <c r="AM229" s="670">
        <v>0</v>
      </c>
      <c r="AN229" s="946">
        <v>2</v>
      </c>
      <c r="AO229" s="673"/>
      <c r="AP229" s="721"/>
      <c r="AQ229" s="603">
        <f t="shared" si="66"/>
        <v>0.58333333333333337</v>
      </c>
      <c r="AR229" s="603">
        <f t="shared" si="67"/>
        <v>0.77083333333333337</v>
      </c>
      <c r="AS229" s="604">
        <f t="shared" si="68"/>
        <v>0.375</v>
      </c>
      <c r="AT229" s="682"/>
      <c r="AU229" s="683"/>
      <c r="AV229" s="683"/>
      <c r="AW229" s="533"/>
      <c r="AX229" s="533"/>
      <c r="AY229" s="533"/>
      <c r="AZ229" s="533"/>
      <c r="BA229" s="533"/>
      <c r="BB229" s="533"/>
      <c r="BC229" s="949"/>
      <c r="BD229" s="949"/>
      <c r="BE229" s="949"/>
      <c r="BF229" s="949"/>
      <c r="BG229" s="949"/>
      <c r="BH229" s="949"/>
      <c r="BI229" s="949"/>
      <c r="BJ229" s="949"/>
      <c r="BK229" s="949"/>
      <c r="BL229" s="949"/>
      <c r="BM229" s="949"/>
      <c r="BN229" s="949"/>
      <c r="BO229" s="949"/>
      <c r="BP229" s="949"/>
      <c r="BQ229" s="949"/>
      <c r="BR229" s="949"/>
      <c r="BS229" s="949"/>
      <c r="BT229" s="949"/>
      <c r="BU229" s="949"/>
      <c r="BV229" s="949"/>
      <c r="BW229" s="949"/>
      <c r="BX229" s="775"/>
      <c r="BY229" s="775"/>
      <c r="BZ229" s="775"/>
      <c r="CA229" s="775"/>
      <c r="CB229" s="775"/>
      <c r="CC229" s="775"/>
      <c r="CD229" s="775"/>
      <c r="CE229" s="775"/>
      <c r="CF229" s="775"/>
      <c r="CG229" s="775"/>
      <c r="CH229" s="775"/>
      <c r="CI229" s="775"/>
      <c r="CJ229" s="775"/>
      <c r="CK229" s="775"/>
      <c r="CL229" s="775"/>
      <c r="CM229" s="775"/>
      <c r="CN229" s="775"/>
      <c r="CO229" s="775"/>
      <c r="CP229" s="775"/>
      <c r="CQ229" s="775"/>
      <c r="CR229" s="775"/>
      <c r="CS229" s="775"/>
    </row>
    <row r="230" spans="1:98" s="9" customFormat="1" ht="12.95" hidden="1" customHeight="1" x14ac:dyDescent="0.2">
      <c r="A230" s="463"/>
      <c r="B230" s="443"/>
      <c r="C230" s="451"/>
      <c r="D230" s="454" t="s">
        <v>71</v>
      </c>
      <c r="E230" s="455"/>
      <c r="F230" s="440"/>
      <c r="G230" s="13">
        <v>0</v>
      </c>
      <c r="H230" s="13">
        <v>0</v>
      </c>
      <c r="I230" s="13">
        <v>0</v>
      </c>
      <c r="J230" s="433">
        <v>100</v>
      </c>
      <c r="K230" s="691">
        <v>0</v>
      </c>
      <c r="L230" s="691">
        <v>0</v>
      </c>
      <c r="M230" s="457" t="s">
        <v>80</v>
      </c>
      <c r="N230" s="530">
        <v>0</v>
      </c>
      <c r="O230" s="530">
        <v>0</v>
      </c>
      <c r="P230" s="530">
        <v>0</v>
      </c>
      <c r="Q230" s="530">
        <v>0</v>
      </c>
      <c r="R230" s="530">
        <v>0</v>
      </c>
      <c r="S230" s="530">
        <v>0</v>
      </c>
      <c r="T230" s="530">
        <v>0</v>
      </c>
      <c r="U230" s="530">
        <v>0</v>
      </c>
      <c r="V230" s="530">
        <v>0</v>
      </c>
      <c r="W230" s="530">
        <v>0</v>
      </c>
      <c r="X230" s="530">
        <v>0</v>
      </c>
      <c r="Y230" s="530">
        <v>0</v>
      </c>
      <c r="Z230" s="530">
        <v>0</v>
      </c>
      <c r="AA230" s="530">
        <v>0</v>
      </c>
      <c r="AB230" s="530">
        <v>0</v>
      </c>
      <c r="AC230" s="530">
        <v>0</v>
      </c>
      <c r="AD230" s="530">
        <v>0</v>
      </c>
      <c r="AE230" s="530">
        <v>0</v>
      </c>
      <c r="AF230" s="530">
        <v>0</v>
      </c>
      <c r="AG230" s="530">
        <v>0</v>
      </c>
      <c r="AH230" s="530">
        <v>0</v>
      </c>
      <c r="AI230" s="530">
        <v>0</v>
      </c>
      <c r="AJ230" s="530">
        <v>0</v>
      </c>
      <c r="AK230" s="530">
        <v>0</v>
      </c>
      <c r="AL230" s="530">
        <v>0</v>
      </c>
      <c r="AM230" s="530">
        <v>0</v>
      </c>
      <c r="AN230" s="466"/>
      <c r="AO230" s="423"/>
      <c r="AP230" s="720"/>
      <c r="AQ230" s="595">
        <f t="shared" si="66"/>
        <v>0</v>
      </c>
      <c r="AR230" s="595">
        <f t="shared" si="67"/>
        <v>0</v>
      </c>
      <c r="AS230" s="596">
        <f t="shared" si="68"/>
        <v>0</v>
      </c>
      <c r="AT230" s="455"/>
      <c r="AU230" s="456"/>
      <c r="AV230" s="456"/>
      <c r="BE230" s="439"/>
      <c r="BF230" s="456"/>
      <c r="BG230" s="456"/>
      <c r="BH230" s="456"/>
      <c r="BI230" s="456"/>
      <c r="BJ230" s="456"/>
      <c r="BK230" s="456"/>
      <c r="BL230" s="456"/>
      <c r="BM230" s="456"/>
      <c r="BN230" s="456"/>
      <c r="BO230" s="456"/>
      <c r="BP230" s="456"/>
      <c r="BQ230" s="456"/>
      <c r="BR230" s="456"/>
      <c r="BS230" s="456"/>
      <c r="BT230" s="456"/>
      <c r="BU230" s="456"/>
      <c r="BV230" s="456"/>
      <c r="BW230" s="456"/>
      <c r="BX230" s="456"/>
      <c r="BY230" s="456"/>
      <c r="BZ230" s="456"/>
      <c r="CA230" s="456"/>
      <c r="CB230" s="456"/>
      <c r="CC230" s="456"/>
      <c r="CD230" s="456"/>
      <c r="CE230" s="456"/>
      <c r="CF230" s="456"/>
      <c r="CG230" s="456"/>
      <c r="CH230" s="456"/>
      <c r="CI230" s="456"/>
      <c r="CJ230" s="456"/>
      <c r="CK230" s="456"/>
      <c r="CL230" s="456"/>
      <c r="CM230" s="456"/>
      <c r="CN230" s="456"/>
      <c r="CO230" s="456"/>
      <c r="CP230" s="456"/>
      <c r="CQ230" s="456"/>
      <c r="CR230" s="456"/>
      <c r="CS230" s="456"/>
    </row>
    <row r="231" spans="1:98" s="9" customFormat="1" ht="12.95" hidden="1" customHeight="1" x14ac:dyDescent="0.2">
      <c r="A231" s="463"/>
      <c r="B231" s="443"/>
      <c r="C231" s="451"/>
      <c r="D231" s="454" t="s">
        <v>72</v>
      </c>
      <c r="E231" s="455"/>
      <c r="F231" s="440"/>
      <c r="G231" s="13">
        <v>0</v>
      </c>
      <c r="H231" s="13">
        <v>0</v>
      </c>
      <c r="I231" s="13">
        <v>0</v>
      </c>
      <c r="J231" s="433">
        <v>100</v>
      </c>
      <c r="K231" s="691">
        <v>0</v>
      </c>
      <c r="L231" s="691">
        <v>0</v>
      </c>
      <c r="M231" s="457" t="s">
        <v>80</v>
      </c>
      <c r="N231" s="530">
        <v>0</v>
      </c>
      <c r="O231" s="530">
        <v>0</v>
      </c>
      <c r="P231" s="530">
        <v>0</v>
      </c>
      <c r="Q231" s="530">
        <v>0</v>
      </c>
      <c r="R231" s="530">
        <v>0</v>
      </c>
      <c r="S231" s="530">
        <v>0</v>
      </c>
      <c r="T231" s="530">
        <v>0</v>
      </c>
      <c r="U231" s="530">
        <v>0</v>
      </c>
      <c r="V231" s="530">
        <v>0</v>
      </c>
      <c r="W231" s="530">
        <v>0</v>
      </c>
      <c r="X231" s="530">
        <v>0</v>
      </c>
      <c r="Y231" s="530">
        <v>0</v>
      </c>
      <c r="Z231" s="530">
        <v>0</v>
      </c>
      <c r="AA231" s="530">
        <v>0</v>
      </c>
      <c r="AB231" s="530">
        <v>0</v>
      </c>
      <c r="AC231" s="530">
        <v>0</v>
      </c>
      <c r="AD231" s="530">
        <v>0</v>
      </c>
      <c r="AE231" s="530">
        <v>0</v>
      </c>
      <c r="AF231" s="530">
        <v>0</v>
      </c>
      <c r="AG231" s="530">
        <v>0</v>
      </c>
      <c r="AH231" s="530">
        <v>0</v>
      </c>
      <c r="AI231" s="530">
        <v>0</v>
      </c>
      <c r="AJ231" s="530">
        <v>0</v>
      </c>
      <c r="AK231" s="530">
        <v>0</v>
      </c>
      <c r="AL231" s="530">
        <v>0</v>
      </c>
      <c r="AM231" s="530">
        <v>0</v>
      </c>
      <c r="AN231" s="466"/>
      <c r="AO231" s="423"/>
      <c r="AP231" s="720"/>
      <c r="AQ231" s="595">
        <f t="shared" si="66"/>
        <v>0</v>
      </c>
      <c r="AR231" s="595">
        <f t="shared" si="67"/>
        <v>0</v>
      </c>
      <c r="AS231" s="596">
        <f t="shared" si="68"/>
        <v>0</v>
      </c>
      <c r="AT231" s="455"/>
      <c r="AU231" s="456"/>
      <c r="AV231" s="456"/>
      <c r="BE231" s="439"/>
      <c r="BF231" s="456"/>
      <c r="BG231" s="456"/>
      <c r="BH231" s="456"/>
      <c r="BI231" s="456"/>
      <c r="BJ231" s="456"/>
      <c r="BK231" s="456"/>
      <c r="BL231" s="456"/>
      <c r="BM231" s="456"/>
      <c r="BN231" s="456"/>
      <c r="BO231" s="456"/>
      <c r="BP231" s="456"/>
      <c r="BQ231" s="456"/>
      <c r="BR231" s="456"/>
      <c r="BS231" s="456"/>
      <c r="BT231" s="456"/>
      <c r="BU231" s="456"/>
      <c r="BV231" s="456"/>
      <c r="BW231" s="456"/>
      <c r="BX231" s="456"/>
      <c r="BY231" s="456"/>
      <c r="BZ231" s="456"/>
      <c r="CA231" s="456"/>
      <c r="CB231" s="456"/>
      <c r="CC231" s="456"/>
      <c r="CD231" s="456"/>
      <c r="CE231" s="456"/>
      <c r="CF231" s="456"/>
      <c r="CG231" s="456"/>
      <c r="CH231" s="456"/>
      <c r="CI231" s="456"/>
      <c r="CJ231" s="456"/>
      <c r="CK231" s="456"/>
      <c r="CL231" s="456"/>
      <c r="CM231" s="456"/>
      <c r="CN231" s="456"/>
      <c r="CO231" s="456"/>
      <c r="CP231" s="456"/>
      <c r="CQ231" s="456"/>
      <c r="CR231" s="456"/>
      <c r="CS231" s="456"/>
    </row>
    <row r="232" spans="1:98" s="9" customFormat="1" ht="12.95" hidden="1" customHeight="1" x14ac:dyDescent="0.2">
      <c r="A232" s="463"/>
      <c r="B232" s="443"/>
      <c r="C232" s="451"/>
      <c r="D232" s="454" t="s">
        <v>82</v>
      </c>
      <c r="E232" s="455" t="s">
        <v>81</v>
      </c>
      <c r="F232" s="440"/>
      <c r="G232" s="13">
        <v>0</v>
      </c>
      <c r="H232" s="13">
        <v>0</v>
      </c>
      <c r="I232" s="13">
        <v>0</v>
      </c>
      <c r="J232" s="433">
        <v>100</v>
      </c>
      <c r="K232" s="691">
        <v>0</v>
      </c>
      <c r="L232" s="691">
        <v>0</v>
      </c>
      <c r="M232" s="457" t="s">
        <v>80</v>
      </c>
      <c r="N232" s="530">
        <v>0</v>
      </c>
      <c r="O232" s="530">
        <v>0</v>
      </c>
      <c r="P232" s="530">
        <v>0</v>
      </c>
      <c r="Q232" s="530">
        <v>0</v>
      </c>
      <c r="R232" s="530">
        <v>0</v>
      </c>
      <c r="S232" s="530">
        <v>0</v>
      </c>
      <c r="T232" s="530">
        <v>0</v>
      </c>
      <c r="U232" s="530">
        <v>0</v>
      </c>
      <c r="V232" s="530">
        <v>0</v>
      </c>
      <c r="W232" s="530">
        <v>0</v>
      </c>
      <c r="X232" s="530">
        <v>0</v>
      </c>
      <c r="Y232" s="530">
        <v>0</v>
      </c>
      <c r="Z232" s="530">
        <v>0</v>
      </c>
      <c r="AA232" s="530">
        <v>0</v>
      </c>
      <c r="AB232" s="530">
        <v>0</v>
      </c>
      <c r="AC232" s="530">
        <v>0</v>
      </c>
      <c r="AD232" s="530">
        <v>0</v>
      </c>
      <c r="AE232" s="530">
        <v>0</v>
      </c>
      <c r="AF232" s="530">
        <v>0</v>
      </c>
      <c r="AG232" s="530">
        <v>0</v>
      </c>
      <c r="AH232" s="530">
        <v>0</v>
      </c>
      <c r="AI232" s="530">
        <v>0</v>
      </c>
      <c r="AJ232" s="530">
        <v>0</v>
      </c>
      <c r="AK232" s="530">
        <v>0</v>
      </c>
      <c r="AL232" s="530">
        <v>0</v>
      </c>
      <c r="AM232" s="530">
        <v>0</v>
      </c>
      <c r="AN232" s="466"/>
      <c r="AO232" s="423"/>
      <c r="AP232" s="720"/>
      <c r="AQ232" s="595">
        <f t="shared" si="66"/>
        <v>0</v>
      </c>
      <c r="AR232" s="595">
        <f t="shared" si="67"/>
        <v>0</v>
      </c>
      <c r="AS232" s="596">
        <f t="shared" si="68"/>
        <v>0</v>
      </c>
      <c r="AT232" s="455"/>
      <c r="AU232" s="456"/>
      <c r="AV232" s="456"/>
      <c r="BE232" s="439"/>
      <c r="BF232" s="456"/>
      <c r="BG232" s="456"/>
      <c r="BH232" s="456"/>
      <c r="BI232" s="456"/>
      <c r="BJ232" s="456"/>
      <c r="BK232" s="456"/>
      <c r="BL232" s="456"/>
      <c r="BM232" s="456"/>
      <c r="BN232" s="456"/>
      <c r="BO232" s="456"/>
      <c r="BP232" s="456"/>
      <c r="BQ232" s="456"/>
      <c r="BR232" s="456"/>
      <c r="BS232" s="456"/>
      <c r="BT232" s="456"/>
      <c r="BU232" s="456"/>
      <c r="BV232" s="456"/>
      <c r="BW232" s="456"/>
      <c r="BX232" s="456"/>
      <c r="BY232" s="456"/>
      <c r="BZ232" s="456"/>
      <c r="CA232" s="456"/>
      <c r="CB232" s="456"/>
      <c r="CC232" s="456"/>
      <c r="CD232" s="456"/>
      <c r="CE232" s="456"/>
      <c r="CF232" s="456"/>
      <c r="CG232" s="456"/>
      <c r="CH232" s="456"/>
      <c r="CI232" s="456"/>
      <c r="CJ232" s="456"/>
      <c r="CK232" s="456"/>
      <c r="CL232" s="456"/>
      <c r="CM232" s="456"/>
      <c r="CN232" s="456"/>
      <c r="CO232" s="456"/>
      <c r="CP232" s="456"/>
      <c r="CQ232" s="456"/>
      <c r="CR232" s="456"/>
      <c r="CS232" s="456"/>
    </row>
    <row r="233" spans="1:98" s="9" customFormat="1" ht="12.95" hidden="1" customHeight="1" x14ac:dyDescent="0.2">
      <c r="A233" s="463"/>
      <c r="B233" s="443"/>
      <c r="C233" s="451"/>
      <c r="D233" s="454" t="s">
        <v>77</v>
      </c>
      <c r="E233" s="455" t="s">
        <v>81</v>
      </c>
      <c r="F233" s="440"/>
      <c r="G233" s="13">
        <v>0</v>
      </c>
      <c r="H233" s="13">
        <v>0</v>
      </c>
      <c r="I233" s="13">
        <v>0</v>
      </c>
      <c r="J233" s="433">
        <v>100</v>
      </c>
      <c r="K233" s="691">
        <v>0</v>
      </c>
      <c r="L233" s="691">
        <v>0</v>
      </c>
      <c r="M233" s="457" t="s">
        <v>80</v>
      </c>
      <c r="N233" s="530">
        <v>0</v>
      </c>
      <c r="O233" s="530">
        <v>0</v>
      </c>
      <c r="P233" s="530">
        <v>0</v>
      </c>
      <c r="Q233" s="530">
        <v>0</v>
      </c>
      <c r="R233" s="530">
        <v>0</v>
      </c>
      <c r="S233" s="530">
        <v>0</v>
      </c>
      <c r="T233" s="530">
        <v>0</v>
      </c>
      <c r="U233" s="530">
        <v>0</v>
      </c>
      <c r="V233" s="530">
        <v>0</v>
      </c>
      <c r="W233" s="530">
        <v>0</v>
      </c>
      <c r="X233" s="530">
        <v>0</v>
      </c>
      <c r="Y233" s="530">
        <v>0</v>
      </c>
      <c r="Z233" s="530">
        <v>0</v>
      </c>
      <c r="AA233" s="530">
        <v>0</v>
      </c>
      <c r="AB233" s="530">
        <v>0</v>
      </c>
      <c r="AC233" s="530">
        <v>0</v>
      </c>
      <c r="AD233" s="530">
        <v>0</v>
      </c>
      <c r="AE233" s="530">
        <v>0</v>
      </c>
      <c r="AF233" s="530">
        <v>0</v>
      </c>
      <c r="AG233" s="530">
        <v>0</v>
      </c>
      <c r="AH233" s="530">
        <v>0</v>
      </c>
      <c r="AI233" s="530">
        <v>0</v>
      </c>
      <c r="AJ233" s="530">
        <v>0</v>
      </c>
      <c r="AK233" s="530">
        <v>0</v>
      </c>
      <c r="AL233" s="530">
        <v>0</v>
      </c>
      <c r="AM233" s="530">
        <v>0</v>
      </c>
      <c r="AN233" s="466"/>
      <c r="AO233" s="423"/>
      <c r="AP233" s="720"/>
      <c r="AQ233" s="595">
        <f t="shared" si="66"/>
        <v>0</v>
      </c>
      <c r="AR233" s="595">
        <f t="shared" si="67"/>
        <v>0</v>
      </c>
      <c r="AS233" s="596">
        <f t="shared" si="68"/>
        <v>0</v>
      </c>
      <c r="AT233" s="455"/>
      <c r="AU233" s="474"/>
      <c r="AV233" s="474"/>
      <c r="AX233" s="474"/>
      <c r="AY233" s="474"/>
      <c r="BE233" s="439"/>
      <c r="BF233" s="456"/>
      <c r="BG233" s="456"/>
      <c r="BH233" s="456"/>
      <c r="BI233" s="456"/>
      <c r="BJ233" s="456"/>
      <c r="BK233" s="456"/>
      <c r="BL233" s="456"/>
      <c r="BM233" s="456"/>
      <c r="BN233" s="456"/>
      <c r="BO233" s="456"/>
      <c r="BP233" s="456"/>
      <c r="BQ233" s="456"/>
      <c r="BR233" s="456"/>
      <c r="BS233" s="456"/>
      <c r="BT233" s="456"/>
      <c r="BU233" s="456"/>
      <c r="BV233" s="456"/>
      <c r="BW233" s="456"/>
      <c r="BX233" s="456"/>
      <c r="BY233" s="456"/>
      <c r="BZ233" s="456"/>
      <c r="CA233" s="456"/>
      <c r="CB233" s="456"/>
      <c r="CC233" s="456"/>
      <c r="CD233" s="456"/>
      <c r="CE233" s="456"/>
      <c r="CF233" s="456"/>
      <c r="CG233" s="456"/>
      <c r="CH233" s="456"/>
      <c r="CI233" s="456"/>
      <c r="CJ233" s="456"/>
      <c r="CK233" s="456"/>
      <c r="CL233" s="456"/>
      <c r="CM233" s="456"/>
      <c r="CN233" s="456"/>
      <c r="CO233" s="456"/>
      <c r="CP233" s="456"/>
      <c r="CQ233" s="456"/>
      <c r="CR233" s="456"/>
      <c r="CS233" s="456"/>
    </row>
    <row r="234" spans="1:98" s="9" customFormat="1" ht="12.95" hidden="1" customHeight="1" x14ac:dyDescent="0.2">
      <c r="A234" s="463"/>
      <c r="B234" s="443"/>
      <c r="C234" s="451"/>
      <c r="D234" s="454" t="s">
        <v>72</v>
      </c>
      <c r="E234" s="455"/>
      <c r="F234" s="440"/>
      <c r="G234" s="13">
        <v>0</v>
      </c>
      <c r="H234" s="13">
        <v>0</v>
      </c>
      <c r="I234" s="13">
        <v>0</v>
      </c>
      <c r="J234" s="433">
        <v>100</v>
      </c>
      <c r="K234" s="691">
        <v>0</v>
      </c>
      <c r="L234" s="691">
        <v>0</v>
      </c>
      <c r="M234" s="457" t="s">
        <v>80</v>
      </c>
      <c r="N234" s="530">
        <v>0</v>
      </c>
      <c r="O234" s="530">
        <v>0</v>
      </c>
      <c r="P234" s="530">
        <v>0</v>
      </c>
      <c r="Q234" s="530">
        <v>0</v>
      </c>
      <c r="R234" s="530">
        <v>0</v>
      </c>
      <c r="S234" s="530">
        <v>0</v>
      </c>
      <c r="T234" s="530">
        <v>0</v>
      </c>
      <c r="U234" s="530">
        <v>0</v>
      </c>
      <c r="V234" s="530">
        <v>0</v>
      </c>
      <c r="W234" s="530">
        <v>0</v>
      </c>
      <c r="X234" s="530">
        <v>0</v>
      </c>
      <c r="Y234" s="530">
        <v>0</v>
      </c>
      <c r="Z234" s="530">
        <v>0</v>
      </c>
      <c r="AA234" s="530">
        <v>0</v>
      </c>
      <c r="AB234" s="530">
        <v>0</v>
      </c>
      <c r="AC234" s="530">
        <v>0</v>
      </c>
      <c r="AD234" s="530">
        <v>0</v>
      </c>
      <c r="AE234" s="530">
        <v>0</v>
      </c>
      <c r="AF234" s="530">
        <v>0</v>
      </c>
      <c r="AG234" s="530">
        <v>0</v>
      </c>
      <c r="AH234" s="530">
        <v>0</v>
      </c>
      <c r="AI234" s="530">
        <v>0</v>
      </c>
      <c r="AJ234" s="530">
        <v>0</v>
      </c>
      <c r="AK234" s="530">
        <v>0</v>
      </c>
      <c r="AL234" s="530">
        <v>0</v>
      </c>
      <c r="AM234" s="530">
        <v>0</v>
      </c>
      <c r="AN234" s="466"/>
      <c r="AO234" s="423"/>
      <c r="AP234" s="720"/>
      <c r="AQ234" s="595">
        <f t="shared" si="66"/>
        <v>0</v>
      </c>
      <c r="AR234" s="595">
        <f t="shared" si="67"/>
        <v>0</v>
      </c>
      <c r="AS234" s="596">
        <f t="shared" si="68"/>
        <v>0</v>
      </c>
      <c r="AT234" s="455"/>
      <c r="AU234" s="1020" t="s">
        <v>17</v>
      </c>
      <c r="AV234" s="1009" t="s">
        <v>195</v>
      </c>
      <c r="AW234" s="1013" t="s">
        <v>196</v>
      </c>
      <c r="AX234" s="1011" t="s">
        <v>197</v>
      </c>
      <c r="AY234" s="1007" t="s">
        <v>198</v>
      </c>
      <c r="BE234" s="439"/>
      <c r="BF234" s="456"/>
      <c r="BG234" s="456"/>
      <c r="BH234" s="456"/>
      <c r="BI234" s="456"/>
      <c r="BJ234" s="456"/>
      <c r="BK234" s="456"/>
      <c r="BL234" s="456"/>
      <c r="BM234" s="456"/>
      <c r="BN234" s="456"/>
      <c r="BO234" s="456"/>
      <c r="BP234" s="456"/>
      <c r="BQ234" s="456"/>
      <c r="BR234" s="456"/>
      <c r="BS234" s="456"/>
      <c r="BT234" s="456"/>
      <c r="BU234" s="456"/>
      <c r="BV234" s="456"/>
      <c r="BW234" s="456"/>
      <c r="BX234" s="456"/>
      <c r="BY234" s="456"/>
      <c r="BZ234" s="456"/>
      <c r="CA234" s="456"/>
      <c r="CB234" s="456"/>
      <c r="CC234" s="456"/>
      <c r="CD234" s="456"/>
      <c r="CE234" s="456"/>
      <c r="CF234" s="456"/>
      <c r="CG234" s="456"/>
      <c r="CH234" s="456"/>
      <c r="CI234" s="456"/>
      <c r="CJ234" s="456"/>
      <c r="CK234" s="456"/>
      <c r="CL234" s="456"/>
      <c r="CM234" s="456"/>
      <c r="CN234" s="456"/>
      <c r="CO234" s="456"/>
      <c r="CP234" s="456"/>
      <c r="CQ234" s="456"/>
      <c r="CR234" s="456"/>
      <c r="CS234" s="456"/>
    </row>
    <row r="235" spans="1:98" s="9" customFormat="1" ht="12.95" hidden="1" customHeight="1" x14ac:dyDescent="0.2">
      <c r="A235" s="463"/>
      <c r="B235" s="443"/>
      <c r="C235" s="451"/>
      <c r="D235" s="454" t="s">
        <v>71</v>
      </c>
      <c r="E235" s="455" t="s">
        <v>78</v>
      </c>
      <c r="F235" s="440"/>
      <c r="G235" s="13">
        <v>0</v>
      </c>
      <c r="H235" s="13">
        <v>0</v>
      </c>
      <c r="I235" s="13">
        <v>0</v>
      </c>
      <c r="J235" s="433">
        <v>10</v>
      </c>
      <c r="K235" s="691">
        <v>0</v>
      </c>
      <c r="L235" s="691">
        <v>0</v>
      </c>
      <c r="M235" s="457" t="s">
        <v>80</v>
      </c>
      <c r="N235" s="530">
        <v>0</v>
      </c>
      <c r="O235" s="530">
        <v>0</v>
      </c>
      <c r="P235" s="530">
        <v>0</v>
      </c>
      <c r="Q235" s="530">
        <v>0</v>
      </c>
      <c r="R235" s="530">
        <v>0</v>
      </c>
      <c r="S235" s="530">
        <v>0</v>
      </c>
      <c r="T235" s="530">
        <v>0</v>
      </c>
      <c r="U235" s="530">
        <v>0</v>
      </c>
      <c r="V235" s="530">
        <v>0</v>
      </c>
      <c r="W235" s="530">
        <v>0</v>
      </c>
      <c r="X235" s="530">
        <v>0</v>
      </c>
      <c r="Y235" s="530">
        <v>0</v>
      </c>
      <c r="Z235" s="530">
        <v>0</v>
      </c>
      <c r="AA235" s="530">
        <v>0</v>
      </c>
      <c r="AB235" s="530">
        <v>0</v>
      </c>
      <c r="AC235" s="530">
        <v>0</v>
      </c>
      <c r="AD235" s="530">
        <v>0</v>
      </c>
      <c r="AE235" s="530">
        <v>0</v>
      </c>
      <c r="AF235" s="530">
        <v>0</v>
      </c>
      <c r="AG235" s="530">
        <v>0</v>
      </c>
      <c r="AH235" s="530">
        <v>0</v>
      </c>
      <c r="AI235" s="530">
        <v>0</v>
      </c>
      <c r="AJ235" s="530">
        <v>0</v>
      </c>
      <c r="AK235" s="530">
        <v>0</v>
      </c>
      <c r="AL235" s="530">
        <v>0</v>
      </c>
      <c r="AM235" s="530">
        <v>0</v>
      </c>
      <c r="AN235" s="466"/>
      <c r="AO235" s="423"/>
      <c r="AP235" s="720"/>
      <c r="AQ235" s="595">
        <f t="shared" si="66"/>
        <v>0</v>
      </c>
      <c r="AR235" s="595">
        <f t="shared" si="67"/>
        <v>0</v>
      </c>
      <c r="AS235" s="596">
        <f t="shared" si="68"/>
        <v>0</v>
      </c>
      <c r="AT235" s="667"/>
      <c r="AU235" s="1008"/>
      <c r="AV235" s="1022"/>
      <c r="AW235" s="1008"/>
      <c r="AX235" s="1025"/>
      <c r="AY235" s="1026"/>
      <c r="BE235" s="439"/>
      <c r="BF235" s="456"/>
      <c r="BG235" s="456"/>
      <c r="BH235" s="456"/>
      <c r="BI235" s="456"/>
      <c r="BJ235" s="456"/>
      <c r="BK235" s="456"/>
      <c r="BL235" s="456"/>
      <c r="BM235" s="456"/>
      <c r="BN235" s="456"/>
      <c r="BO235" s="456"/>
      <c r="BP235" s="456"/>
      <c r="BQ235" s="456"/>
      <c r="BR235" s="456"/>
      <c r="BS235" s="456"/>
      <c r="BT235" s="456"/>
      <c r="BU235" s="456"/>
      <c r="BV235" s="456"/>
      <c r="BW235" s="456"/>
      <c r="BX235" s="456"/>
      <c r="BY235" s="456"/>
      <c r="BZ235" s="456"/>
      <c r="CA235" s="456"/>
      <c r="CB235" s="456"/>
      <c r="CC235" s="456"/>
      <c r="CD235" s="456"/>
      <c r="CE235" s="456"/>
      <c r="CF235" s="456"/>
      <c r="CG235" s="456"/>
      <c r="CH235" s="456"/>
      <c r="CI235" s="456"/>
      <c r="CJ235" s="456"/>
      <c r="CK235" s="456"/>
      <c r="CL235" s="456"/>
      <c r="CM235" s="456"/>
      <c r="CN235" s="456"/>
      <c r="CO235" s="456"/>
      <c r="CP235" s="456"/>
      <c r="CQ235" s="456"/>
      <c r="CR235" s="456"/>
      <c r="CS235" s="456"/>
    </row>
    <row r="236" spans="1:98" s="9" customFormat="1" ht="12.95" hidden="1" customHeight="1" x14ac:dyDescent="0.2">
      <c r="A236" s="463"/>
      <c r="B236" s="443"/>
      <c r="C236" s="451"/>
      <c r="D236" s="454" t="s">
        <v>77</v>
      </c>
      <c r="E236" s="455" t="s">
        <v>81</v>
      </c>
      <c r="F236" s="440"/>
      <c r="G236" s="13">
        <v>0</v>
      </c>
      <c r="H236" s="13">
        <v>0</v>
      </c>
      <c r="I236" s="13">
        <v>0</v>
      </c>
      <c r="J236" s="433">
        <v>100</v>
      </c>
      <c r="K236" s="691">
        <v>0</v>
      </c>
      <c r="L236" s="691">
        <v>0</v>
      </c>
      <c r="M236" s="457" t="s">
        <v>80</v>
      </c>
      <c r="N236" s="530">
        <v>0</v>
      </c>
      <c r="O236" s="530">
        <v>0</v>
      </c>
      <c r="P236" s="530">
        <v>0</v>
      </c>
      <c r="Q236" s="530">
        <v>0</v>
      </c>
      <c r="R236" s="530">
        <v>0</v>
      </c>
      <c r="S236" s="530">
        <v>0</v>
      </c>
      <c r="T236" s="530">
        <v>0</v>
      </c>
      <c r="U236" s="530">
        <v>0</v>
      </c>
      <c r="V236" s="530">
        <v>0</v>
      </c>
      <c r="W236" s="530">
        <v>0</v>
      </c>
      <c r="X236" s="530">
        <v>0</v>
      </c>
      <c r="Y236" s="530">
        <v>0</v>
      </c>
      <c r="Z236" s="530">
        <v>0</v>
      </c>
      <c r="AA236" s="530">
        <v>0</v>
      </c>
      <c r="AB236" s="530">
        <v>0</v>
      </c>
      <c r="AC236" s="530">
        <v>0</v>
      </c>
      <c r="AD236" s="530">
        <v>0</v>
      </c>
      <c r="AE236" s="530">
        <v>0</v>
      </c>
      <c r="AF236" s="530">
        <v>0</v>
      </c>
      <c r="AG236" s="530">
        <v>0</v>
      </c>
      <c r="AH236" s="530">
        <v>0</v>
      </c>
      <c r="AI236" s="530">
        <v>0</v>
      </c>
      <c r="AJ236" s="530">
        <v>0</v>
      </c>
      <c r="AK236" s="530">
        <v>0</v>
      </c>
      <c r="AL236" s="530">
        <v>0</v>
      </c>
      <c r="AM236" s="530">
        <v>0</v>
      </c>
      <c r="AN236" s="466"/>
      <c r="AO236" s="423"/>
      <c r="AP236" s="720"/>
      <c r="AQ236" s="595">
        <f t="shared" si="66"/>
        <v>0</v>
      </c>
      <c r="AR236" s="595">
        <f t="shared" si="67"/>
        <v>0</v>
      </c>
      <c r="AS236" s="596">
        <f t="shared" si="68"/>
        <v>0</v>
      </c>
      <c r="AT236" s="423"/>
      <c r="AU236" s="10" t="s">
        <v>50</v>
      </c>
      <c r="AV236" s="528">
        <f>SUM(G236:G245,G247:G251)</f>
        <v>0</v>
      </c>
      <c r="AW236" s="394">
        <f>SUM(AS236,AT237,AS238:AS245,AS247:AS251)</f>
        <v>0</v>
      </c>
      <c r="AX236" s="528">
        <f>SUM(H236:H245,H247:H251,H343)</f>
        <v>0</v>
      </c>
      <c r="AY236" s="547">
        <f>SUM(I236:I245,I247:I251)</f>
        <v>0</v>
      </c>
      <c r="BE236" s="439"/>
      <c r="BF236" s="456"/>
      <c r="BG236" s="456"/>
      <c r="BH236" s="456"/>
      <c r="BI236" s="456"/>
      <c r="BJ236" s="456"/>
      <c r="BK236" s="456"/>
      <c r="BL236" s="456"/>
      <c r="BM236" s="456"/>
      <c r="BN236" s="456"/>
      <c r="BO236" s="456"/>
      <c r="BP236" s="456"/>
      <c r="BQ236" s="456"/>
      <c r="BR236" s="456"/>
      <c r="BS236" s="456"/>
      <c r="BT236" s="456"/>
      <c r="BU236" s="456"/>
      <c r="BV236" s="456"/>
      <c r="BW236" s="456"/>
      <c r="BX236" s="456"/>
      <c r="BY236" s="456"/>
      <c r="BZ236" s="456"/>
      <c r="CA236" s="456"/>
      <c r="CB236" s="456"/>
      <c r="CC236" s="456"/>
      <c r="CD236" s="456"/>
      <c r="CE236" s="456"/>
      <c r="CF236" s="456"/>
      <c r="CG236" s="456"/>
      <c r="CH236" s="456"/>
      <c r="CI236" s="456"/>
      <c r="CJ236" s="456"/>
      <c r="CK236" s="456"/>
      <c r="CL236" s="456"/>
      <c r="CM236" s="456"/>
      <c r="CN236" s="456"/>
      <c r="CO236" s="456"/>
      <c r="CP236" s="456"/>
      <c r="CQ236" s="456"/>
      <c r="CR236" s="456"/>
      <c r="CS236" s="456"/>
    </row>
    <row r="237" spans="1:98" s="9" customFormat="1" ht="12.95" hidden="1" customHeight="1" x14ac:dyDescent="0.2">
      <c r="A237" s="463"/>
      <c r="B237" s="443"/>
      <c r="C237" s="451"/>
      <c r="D237" s="454" t="s">
        <v>77</v>
      </c>
      <c r="E237" s="455" t="s">
        <v>81</v>
      </c>
      <c r="F237" s="440"/>
      <c r="G237" s="13">
        <v>0</v>
      </c>
      <c r="H237" s="13">
        <v>0</v>
      </c>
      <c r="I237" s="13">
        <v>0</v>
      </c>
      <c r="J237" s="433">
        <v>75</v>
      </c>
      <c r="K237" s="691">
        <v>0</v>
      </c>
      <c r="L237" s="691">
        <v>0</v>
      </c>
      <c r="M237" s="457" t="s">
        <v>80</v>
      </c>
      <c r="N237" s="530">
        <v>0</v>
      </c>
      <c r="O237" s="530">
        <v>0</v>
      </c>
      <c r="P237" s="530">
        <v>0</v>
      </c>
      <c r="Q237" s="530">
        <v>0</v>
      </c>
      <c r="R237" s="530">
        <v>0</v>
      </c>
      <c r="S237" s="530">
        <v>0</v>
      </c>
      <c r="T237" s="530">
        <v>0</v>
      </c>
      <c r="U237" s="530">
        <v>0</v>
      </c>
      <c r="V237" s="530">
        <v>0</v>
      </c>
      <c r="W237" s="530">
        <v>0</v>
      </c>
      <c r="X237" s="530">
        <v>0</v>
      </c>
      <c r="Y237" s="530">
        <v>0</v>
      </c>
      <c r="Z237" s="530">
        <v>0</v>
      </c>
      <c r="AA237" s="530">
        <v>0</v>
      </c>
      <c r="AB237" s="530">
        <v>0</v>
      </c>
      <c r="AC237" s="530">
        <v>0</v>
      </c>
      <c r="AD237" s="530">
        <v>0</v>
      </c>
      <c r="AE237" s="530">
        <v>0</v>
      </c>
      <c r="AF237" s="530">
        <v>0</v>
      </c>
      <c r="AG237" s="530">
        <v>0</v>
      </c>
      <c r="AH237" s="530">
        <v>0</v>
      </c>
      <c r="AI237" s="530">
        <v>0</v>
      </c>
      <c r="AJ237" s="530">
        <v>0</v>
      </c>
      <c r="AK237" s="530">
        <v>0</v>
      </c>
      <c r="AL237" s="530">
        <v>0</v>
      </c>
      <c r="AM237" s="530">
        <v>0</v>
      </c>
      <c r="AN237" s="466"/>
      <c r="AO237" s="423"/>
      <c r="AP237" s="720"/>
      <c r="AQ237" s="595">
        <f t="shared" ref="AQ237:AQ250" si="69">TIME(INT(K237/100),K237-INT(K237/100)*100,0)</f>
        <v>0</v>
      </c>
      <c r="AR237" s="595">
        <f t="shared" ref="AR237:AR250" si="70">TIME(INT(L237/100),L237-INT(L237/100)*100,0)</f>
        <v>0</v>
      </c>
      <c r="AS237" s="596">
        <f t="shared" ref="AS237:AS250" si="71">(AR237-AQ237)*G237</f>
        <v>0</v>
      </c>
      <c r="AT237" s="667"/>
      <c r="AU237" s="353" t="s">
        <v>49</v>
      </c>
      <c r="AV237" s="422">
        <f>SUM(G246,G272:G273,G342)</f>
        <v>0</v>
      </c>
      <c r="AW237" s="355">
        <f>SUM(AS246)</f>
        <v>0</v>
      </c>
      <c r="AX237" s="422">
        <f>SUM(H246)</f>
        <v>0</v>
      </c>
      <c r="AY237" s="473">
        <f>SUM(I246)</f>
        <v>0</v>
      </c>
      <c r="BE237" s="439"/>
      <c r="BF237" s="456"/>
      <c r="BG237" s="456"/>
      <c r="BH237" s="456"/>
      <c r="BI237" s="456"/>
      <c r="BJ237" s="456"/>
      <c r="BK237" s="456"/>
      <c r="BL237" s="456"/>
      <c r="BM237" s="456"/>
      <c r="BN237" s="456"/>
      <c r="BO237" s="456"/>
      <c r="BP237" s="456"/>
      <c r="BQ237" s="456"/>
      <c r="BR237" s="456"/>
      <c r="BS237" s="456"/>
      <c r="BT237" s="456"/>
      <c r="BU237" s="456"/>
      <c r="BV237" s="456"/>
      <c r="BW237" s="456"/>
      <c r="BX237" s="456"/>
      <c r="BY237" s="456"/>
      <c r="BZ237" s="456"/>
      <c r="CA237" s="456"/>
      <c r="CB237" s="456"/>
      <c r="CC237" s="456"/>
      <c r="CD237" s="456"/>
      <c r="CE237" s="456"/>
      <c r="CF237" s="456"/>
      <c r="CG237" s="456"/>
      <c r="CH237" s="456"/>
      <c r="CI237" s="456"/>
      <c r="CJ237" s="456"/>
      <c r="CK237" s="456"/>
      <c r="CL237" s="456"/>
      <c r="CM237" s="456"/>
      <c r="CN237" s="456"/>
      <c r="CO237" s="456"/>
      <c r="CP237" s="456"/>
      <c r="CQ237" s="456"/>
      <c r="CR237" s="456"/>
      <c r="CS237" s="456"/>
    </row>
    <row r="238" spans="1:98" s="9" customFormat="1" ht="12.95" hidden="1" customHeight="1" x14ac:dyDescent="0.2">
      <c r="A238" s="463"/>
      <c r="B238" s="443"/>
      <c r="C238" s="451"/>
      <c r="D238" s="454" t="s">
        <v>77</v>
      </c>
      <c r="E238" s="455" t="s">
        <v>81</v>
      </c>
      <c r="F238" s="440"/>
      <c r="G238" s="13">
        <v>0</v>
      </c>
      <c r="H238" s="13">
        <v>0</v>
      </c>
      <c r="I238" s="13">
        <v>0</v>
      </c>
      <c r="J238" s="433">
        <v>100</v>
      </c>
      <c r="K238" s="691">
        <v>0</v>
      </c>
      <c r="L238" s="691">
        <v>0</v>
      </c>
      <c r="M238" s="457" t="s">
        <v>80</v>
      </c>
      <c r="N238" s="530">
        <v>0</v>
      </c>
      <c r="O238" s="530">
        <v>0</v>
      </c>
      <c r="P238" s="530">
        <v>0</v>
      </c>
      <c r="Q238" s="530">
        <v>0</v>
      </c>
      <c r="R238" s="530">
        <v>0</v>
      </c>
      <c r="S238" s="530">
        <v>0</v>
      </c>
      <c r="T238" s="530">
        <v>0</v>
      </c>
      <c r="U238" s="530">
        <v>0</v>
      </c>
      <c r="V238" s="530">
        <v>0</v>
      </c>
      <c r="W238" s="530">
        <v>0</v>
      </c>
      <c r="X238" s="530">
        <v>0</v>
      </c>
      <c r="Y238" s="530">
        <v>0</v>
      </c>
      <c r="Z238" s="530">
        <v>0</v>
      </c>
      <c r="AA238" s="530">
        <v>0</v>
      </c>
      <c r="AB238" s="530">
        <v>0</v>
      </c>
      <c r="AC238" s="530">
        <v>0</v>
      </c>
      <c r="AD238" s="530">
        <v>0</v>
      </c>
      <c r="AE238" s="530">
        <v>0</v>
      </c>
      <c r="AF238" s="530">
        <v>0</v>
      </c>
      <c r="AG238" s="530">
        <v>0</v>
      </c>
      <c r="AH238" s="530">
        <v>0</v>
      </c>
      <c r="AI238" s="530">
        <v>0</v>
      </c>
      <c r="AJ238" s="530">
        <v>0</v>
      </c>
      <c r="AK238" s="530">
        <v>0</v>
      </c>
      <c r="AL238" s="530">
        <v>0</v>
      </c>
      <c r="AM238" s="530">
        <v>0</v>
      </c>
      <c r="AN238" s="466"/>
      <c r="AO238" s="423"/>
      <c r="AP238" s="720"/>
      <c r="AQ238" s="595">
        <f t="shared" si="69"/>
        <v>0</v>
      </c>
      <c r="AR238" s="595">
        <f t="shared" si="70"/>
        <v>0</v>
      </c>
      <c r="AS238" s="596">
        <f t="shared" si="71"/>
        <v>0</v>
      </c>
      <c r="AT238" s="455"/>
      <c r="AU238" s="425" t="s">
        <v>199</v>
      </c>
      <c r="AV238" s="426">
        <f>SUM(AV236:AV237)</f>
        <v>0</v>
      </c>
      <c r="AW238" s="355">
        <f>SUM(AW236:AW237)</f>
        <v>0</v>
      </c>
      <c r="AX238" s="354">
        <f>SUM(AX236:AX237)</f>
        <v>0</v>
      </c>
      <c r="AY238" s="356">
        <f>SUM(AY236:AY237)</f>
        <v>0</v>
      </c>
      <c r="BE238" s="439"/>
      <c r="BF238" s="456"/>
      <c r="BG238" s="456"/>
      <c r="BH238" s="456"/>
      <c r="BI238" s="456"/>
      <c r="BJ238" s="456"/>
      <c r="BK238" s="456"/>
      <c r="BL238" s="456"/>
      <c r="BM238" s="456"/>
      <c r="BN238" s="456"/>
      <c r="BO238" s="456"/>
      <c r="BP238" s="456"/>
      <c r="BQ238" s="456"/>
      <c r="BR238" s="456"/>
      <c r="BS238" s="456"/>
      <c r="BT238" s="456"/>
      <c r="BU238" s="456"/>
      <c r="BV238" s="456"/>
      <c r="BW238" s="456"/>
      <c r="BX238" s="456"/>
      <c r="BY238" s="456"/>
      <c r="BZ238" s="456"/>
      <c r="CA238" s="456"/>
      <c r="CB238" s="456"/>
      <c r="CC238" s="456"/>
      <c r="CD238" s="456"/>
      <c r="CE238" s="456"/>
      <c r="CF238" s="456"/>
      <c r="CG238" s="456"/>
      <c r="CH238" s="456"/>
      <c r="CI238" s="456"/>
      <c r="CJ238" s="456"/>
      <c r="CK238" s="456"/>
      <c r="CL238" s="456"/>
      <c r="CM238" s="456"/>
      <c r="CN238" s="456"/>
      <c r="CO238" s="456"/>
      <c r="CP238" s="456"/>
      <c r="CQ238" s="456"/>
      <c r="CR238" s="456"/>
      <c r="CS238" s="456"/>
    </row>
    <row r="239" spans="1:98" s="9" customFormat="1" ht="12.95" hidden="1" customHeight="1" x14ac:dyDescent="0.2">
      <c r="A239" s="463"/>
      <c r="B239" s="443"/>
      <c r="C239" s="451"/>
      <c r="D239" s="454" t="s">
        <v>77</v>
      </c>
      <c r="E239" s="455" t="s">
        <v>81</v>
      </c>
      <c r="F239" s="440"/>
      <c r="G239" s="13">
        <v>0</v>
      </c>
      <c r="H239" s="13">
        <v>0</v>
      </c>
      <c r="I239" s="13">
        <v>0</v>
      </c>
      <c r="J239" s="433">
        <v>100</v>
      </c>
      <c r="K239" s="691">
        <v>0</v>
      </c>
      <c r="L239" s="691">
        <v>0</v>
      </c>
      <c r="M239" s="457" t="s">
        <v>80</v>
      </c>
      <c r="N239" s="530">
        <v>0</v>
      </c>
      <c r="O239" s="530">
        <v>0</v>
      </c>
      <c r="P239" s="530">
        <v>0</v>
      </c>
      <c r="Q239" s="530">
        <v>0</v>
      </c>
      <c r="R239" s="530">
        <v>0</v>
      </c>
      <c r="S239" s="530">
        <v>0</v>
      </c>
      <c r="T239" s="530">
        <v>0</v>
      </c>
      <c r="U239" s="530">
        <v>0</v>
      </c>
      <c r="V239" s="530">
        <v>0</v>
      </c>
      <c r="W239" s="530">
        <v>0</v>
      </c>
      <c r="X239" s="530">
        <v>0</v>
      </c>
      <c r="Y239" s="530">
        <v>0</v>
      </c>
      <c r="Z239" s="530">
        <v>0</v>
      </c>
      <c r="AA239" s="530">
        <v>0</v>
      </c>
      <c r="AB239" s="530">
        <v>0</v>
      </c>
      <c r="AC239" s="530">
        <v>0</v>
      </c>
      <c r="AD239" s="530">
        <v>0</v>
      </c>
      <c r="AE239" s="530">
        <v>0</v>
      </c>
      <c r="AF239" s="530">
        <v>0</v>
      </c>
      <c r="AG239" s="530">
        <v>0</v>
      </c>
      <c r="AH239" s="530">
        <v>0</v>
      </c>
      <c r="AI239" s="530">
        <v>0</v>
      </c>
      <c r="AJ239" s="530">
        <v>0</v>
      </c>
      <c r="AK239" s="530">
        <v>0</v>
      </c>
      <c r="AL239" s="530">
        <v>0</v>
      </c>
      <c r="AM239" s="530">
        <v>0</v>
      </c>
      <c r="AN239" s="466"/>
      <c r="AO239" s="423"/>
      <c r="AP239" s="720"/>
      <c r="AQ239" s="595">
        <f t="shared" si="69"/>
        <v>0</v>
      </c>
      <c r="AR239" s="595">
        <f t="shared" si="70"/>
        <v>0</v>
      </c>
      <c r="AS239" s="596">
        <f t="shared" si="71"/>
        <v>0</v>
      </c>
      <c r="AT239" s="455"/>
      <c r="AU239" s="439"/>
      <c r="AV239" s="438"/>
      <c r="AW239" s="439"/>
      <c r="AX239" s="439"/>
      <c r="AY239" s="438"/>
      <c r="BE239" s="439"/>
      <c r="BF239" s="456"/>
      <c r="BG239" s="456"/>
      <c r="BH239" s="456"/>
      <c r="BI239" s="456"/>
      <c r="BJ239" s="456"/>
      <c r="BK239" s="456"/>
      <c r="BL239" s="456"/>
      <c r="BM239" s="456"/>
      <c r="BN239" s="456"/>
      <c r="BO239" s="456"/>
      <c r="BP239" s="456"/>
      <c r="BQ239" s="456"/>
      <c r="BR239" s="456"/>
      <c r="BS239" s="456"/>
      <c r="BT239" s="456"/>
      <c r="BU239" s="456"/>
      <c r="BV239" s="456"/>
      <c r="BW239" s="456"/>
      <c r="BX239" s="456"/>
      <c r="BY239" s="456"/>
      <c r="BZ239" s="456"/>
      <c r="CA239" s="456"/>
      <c r="CB239" s="456"/>
      <c r="CC239" s="456"/>
      <c r="CD239" s="456"/>
      <c r="CE239" s="456"/>
      <c r="CF239" s="456"/>
      <c r="CG239" s="456"/>
      <c r="CH239" s="456"/>
      <c r="CI239" s="456"/>
      <c r="CJ239" s="456"/>
      <c r="CK239" s="456"/>
      <c r="CL239" s="456"/>
      <c r="CM239" s="456"/>
      <c r="CN239" s="456"/>
      <c r="CO239" s="456"/>
      <c r="CP239" s="456"/>
      <c r="CQ239" s="456"/>
      <c r="CR239" s="456"/>
      <c r="CS239" s="456"/>
    </row>
    <row r="240" spans="1:98" s="9" customFormat="1" ht="12.95" hidden="1" customHeight="1" x14ac:dyDescent="0.2">
      <c r="A240" s="463"/>
      <c r="B240" s="443"/>
      <c r="C240" s="451"/>
      <c r="D240" s="454" t="s">
        <v>77</v>
      </c>
      <c r="E240" s="455" t="s">
        <v>81</v>
      </c>
      <c r="F240" s="440"/>
      <c r="G240" s="13">
        <v>0</v>
      </c>
      <c r="H240" s="13">
        <v>0</v>
      </c>
      <c r="I240" s="13">
        <v>0</v>
      </c>
      <c r="J240" s="433">
        <v>100</v>
      </c>
      <c r="K240" s="691">
        <v>0</v>
      </c>
      <c r="L240" s="691">
        <v>0</v>
      </c>
      <c r="M240" s="457" t="s">
        <v>80</v>
      </c>
      <c r="N240" s="530">
        <v>0</v>
      </c>
      <c r="O240" s="530">
        <v>0</v>
      </c>
      <c r="P240" s="530">
        <v>0</v>
      </c>
      <c r="Q240" s="530">
        <v>0</v>
      </c>
      <c r="R240" s="530">
        <v>0</v>
      </c>
      <c r="S240" s="530">
        <v>0</v>
      </c>
      <c r="T240" s="530">
        <v>0</v>
      </c>
      <c r="U240" s="530">
        <v>0</v>
      </c>
      <c r="V240" s="530">
        <v>0</v>
      </c>
      <c r="W240" s="530">
        <v>0</v>
      </c>
      <c r="X240" s="530">
        <v>0</v>
      </c>
      <c r="Y240" s="530">
        <v>0</v>
      </c>
      <c r="Z240" s="530">
        <v>0</v>
      </c>
      <c r="AA240" s="530">
        <v>0</v>
      </c>
      <c r="AB240" s="530">
        <v>0</v>
      </c>
      <c r="AC240" s="530">
        <v>0</v>
      </c>
      <c r="AD240" s="530">
        <v>0</v>
      </c>
      <c r="AE240" s="530">
        <v>0</v>
      </c>
      <c r="AF240" s="530">
        <v>0</v>
      </c>
      <c r="AG240" s="530">
        <v>0</v>
      </c>
      <c r="AH240" s="530">
        <v>0</v>
      </c>
      <c r="AI240" s="530">
        <v>0</v>
      </c>
      <c r="AJ240" s="530">
        <v>0</v>
      </c>
      <c r="AK240" s="530">
        <v>0</v>
      </c>
      <c r="AL240" s="530">
        <v>0</v>
      </c>
      <c r="AM240" s="530">
        <v>0</v>
      </c>
      <c r="AN240" s="466"/>
      <c r="AO240" s="423"/>
      <c r="AP240" s="720"/>
      <c r="AQ240" s="595">
        <f t="shared" si="69"/>
        <v>0</v>
      </c>
      <c r="AR240" s="595">
        <f t="shared" si="70"/>
        <v>0</v>
      </c>
      <c r="AS240" s="596">
        <f t="shared" si="71"/>
        <v>0</v>
      </c>
      <c r="AT240" s="455"/>
      <c r="AU240" s="439"/>
      <c r="AV240" s="438"/>
      <c r="AW240" s="439"/>
      <c r="AX240" s="439"/>
      <c r="AY240" s="438"/>
      <c r="BE240" s="439"/>
      <c r="BF240" s="456"/>
      <c r="BG240" s="456"/>
      <c r="BH240" s="456"/>
      <c r="BI240" s="456"/>
      <c r="BJ240" s="456"/>
      <c r="BK240" s="456"/>
      <c r="BL240" s="456"/>
      <c r="BM240" s="456"/>
      <c r="BN240" s="456"/>
      <c r="BO240" s="456"/>
      <c r="BP240" s="456"/>
      <c r="BQ240" s="456"/>
      <c r="BR240" s="456"/>
      <c r="BS240" s="456"/>
      <c r="BT240" s="456"/>
      <c r="BU240" s="456"/>
      <c r="BV240" s="456"/>
      <c r="BW240" s="456"/>
      <c r="BX240" s="456"/>
      <c r="BY240" s="456"/>
      <c r="BZ240" s="456"/>
      <c r="CA240" s="456"/>
      <c r="CB240" s="456"/>
      <c r="CC240" s="456"/>
      <c r="CD240" s="456"/>
      <c r="CE240" s="456"/>
      <c r="CF240" s="456"/>
      <c r="CG240" s="456"/>
      <c r="CH240" s="456"/>
      <c r="CI240" s="456"/>
      <c r="CJ240" s="456"/>
      <c r="CK240" s="456"/>
      <c r="CL240" s="456"/>
      <c r="CM240" s="456"/>
      <c r="CN240" s="456"/>
      <c r="CO240" s="456"/>
      <c r="CP240" s="456"/>
      <c r="CQ240" s="456"/>
      <c r="CR240" s="456"/>
      <c r="CS240" s="456"/>
    </row>
    <row r="241" spans="1:97" s="396" customFormat="1" ht="12.95" hidden="1" customHeight="1" thickBot="1" x14ac:dyDescent="0.25">
      <c r="A241" s="463"/>
      <c r="B241" s="443"/>
      <c r="C241" s="451"/>
      <c r="D241" s="454" t="s">
        <v>82</v>
      </c>
      <c r="E241" s="455" t="s">
        <v>205</v>
      </c>
      <c r="F241" s="440"/>
      <c r="G241" s="13">
        <v>0</v>
      </c>
      <c r="H241" s="13">
        <v>0</v>
      </c>
      <c r="I241" s="13">
        <v>0</v>
      </c>
      <c r="J241" s="433">
        <v>100</v>
      </c>
      <c r="K241" s="691">
        <v>0</v>
      </c>
      <c r="L241" s="691">
        <v>0</v>
      </c>
      <c r="M241" s="457" t="s">
        <v>80</v>
      </c>
      <c r="N241" s="530">
        <v>0</v>
      </c>
      <c r="O241" s="530">
        <v>0</v>
      </c>
      <c r="P241" s="530">
        <v>0</v>
      </c>
      <c r="Q241" s="530">
        <v>0</v>
      </c>
      <c r="R241" s="530">
        <v>0</v>
      </c>
      <c r="S241" s="530">
        <v>0</v>
      </c>
      <c r="T241" s="530">
        <v>0</v>
      </c>
      <c r="U241" s="530">
        <v>0</v>
      </c>
      <c r="V241" s="530">
        <v>0</v>
      </c>
      <c r="W241" s="530">
        <v>0</v>
      </c>
      <c r="X241" s="530">
        <v>0</v>
      </c>
      <c r="Y241" s="530">
        <v>0</v>
      </c>
      <c r="Z241" s="530">
        <v>0</v>
      </c>
      <c r="AA241" s="530">
        <v>0</v>
      </c>
      <c r="AB241" s="530">
        <v>0</v>
      </c>
      <c r="AC241" s="530">
        <v>0</v>
      </c>
      <c r="AD241" s="530">
        <v>0</v>
      </c>
      <c r="AE241" s="530">
        <v>0</v>
      </c>
      <c r="AF241" s="530">
        <v>0</v>
      </c>
      <c r="AG241" s="530">
        <v>0</v>
      </c>
      <c r="AH241" s="530">
        <v>0</v>
      </c>
      <c r="AI241" s="530">
        <v>0</v>
      </c>
      <c r="AJ241" s="530">
        <v>0</v>
      </c>
      <c r="AK241" s="530">
        <v>0</v>
      </c>
      <c r="AL241" s="530">
        <v>0</v>
      </c>
      <c r="AM241" s="530">
        <v>0</v>
      </c>
      <c r="AN241" s="466"/>
      <c r="AO241" s="423"/>
      <c r="AP241" s="720"/>
      <c r="AQ241" s="595">
        <f t="shared" si="69"/>
        <v>0</v>
      </c>
      <c r="AR241" s="595">
        <f t="shared" si="70"/>
        <v>0</v>
      </c>
      <c r="AS241" s="596">
        <f t="shared" si="71"/>
        <v>0</v>
      </c>
      <c r="AT241" s="455"/>
      <c r="AU241" s="439"/>
      <c r="AV241" s="361" t="str">
        <f>AU236</f>
        <v>Boat</v>
      </c>
      <c r="AW241" s="362">
        <f>AW236*24</f>
        <v>0</v>
      </c>
      <c r="AX241" s="439"/>
      <c r="AY241" s="438"/>
      <c r="AZ241" s="9"/>
      <c r="BA241" s="9"/>
      <c r="BB241" s="9"/>
      <c r="BC241" s="9"/>
      <c r="BD241" s="9"/>
      <c r="BE241" s="439"/>
      <c r="BF241" s="456"/>
      <c r="BG241" s="487"/>
      <c r="BH241" s="487"/>
      <c r="BI241" s="487"/>
      <c r="BJ241" s="487"/>
      <c r="BK241" s="487"/>
      <c r="BL241" s="487"/>
      <c r="BM241" s="487"/>
      <c r="BN241" s="487"/>
      <c r="BO241" s="487"/>
      <c r="BP241" s="487"/>
      <c r="BQ241" s="487"/>
      <c r="BR241" s="487"/>
      <c r="BS241" s="487"/>
      <c r="BT241" s="487"/>
      <c r="BU241" s="487"/>
      <c r="BV241" s="487"/>
      <c r="BW241" s="487"/>
      <c r="BX241" s="487"/>
      <c r="BY241" s="487"/>
      <c r="BZ241" s="487"/>
      <c r="CA241" s="487"/>
      <c r="CB241" s="487"/>
      <c r="CC241" s="487"/>
      <c r="CD241" s="487"/>
      <c r="CE241" s="487"/>
      <c r="CF241" s="487"/>
      <c r="CG241" s="487"/>
      <c r="CH241" s="487"/>
      <c r="CI241" s="487"/>
      <c r="CJ241" s="487"/>
      <c r="CK241" s="487"/>
      <c r="CL241" s="487"/>
      <c r="CM241" s="487"/>
      <c r="CN241" s="487"/>
      <c r="CO241" s="487"/>
      <c r="CP241" s="487"/>
      <c r="CQ241" s="487"/>
      <c r="CR241" s="487"/>
      <c r="CS241" s="487"/>
    </row>
    <row r="242" spans="1:97" s="9" customFormat="1" ht="12.95" hidden="1" customHeight="1" x14ac:dyDescent="0.2">
      <c r="A242" s="463"/>
      <c r="B242" s="443"/>
      <c r="C242" s="451"/>
      <c r="D242" s="454" t="s">
        <v>77</v>
      </c>
      <c r="E242" s="455" t="s">
        <v>78</v>
      </c>
      <c r="F242" s="440"/>
      <c r="G242" s="13">
        <v>0</v>
      </c>
      <c r="H242" s="13">
        <v>0</v>
      </c>
      <c r="I242" s="13">
        <v>0</v>
      </c>
      <c r="J242" s="433">
        <v>100</v>
      </c>
      <c r="K242" s="691">
        <v>0</v>
      </c>
      <c r="L242" s="691">
        <v>0</v>
      </c>
      <c r="M242" s="457" t="s">
        <v>80</v>
      </c>
      <c r="N242" s="530">
        <v>0</v>
      </c>
      <c r="O242" s="530">
        <v>0</v>
      </c>
      <c r="P242" s="530">
        <v>0</v>
      </c>
      <c r="Q242" s="530">
        <v>0</v>
      </c>
      <c r="R242" s="530">
        <v>0</v>
      </c>
      <c r="S242" s="530">
        <v>0</v>
      </c>
      <c r="T242" s="530">
        <v>0</v>
      </c>
      <c r="U242" s="530">
        <v>0</v>
      </c>
      <c r="V242" s="530">
        <v>0</v>
      </c>
      <c r="W242" s="530">
        <v>0</v>
      </c>
      <c r="X242" s="530">
        <v>0</v>
      </c>
      <c r="Y242" s="530">
        <v>0</v>
      </c>
      <c r="Z242" s="530">
        <v>0</v>
      </c>
      <c r="AA242" s="530">
        <v>0</v>
      </c>
      <c r="AB242" s="530">
        <v>0</v>
      </c>
      <c r="AC242" s="530">
        <v>0</v>
      </c>
      <c r="AD242" s="530">
        <v>0</v>
      </c>
      <c r="AE242" s="530">
        <v>0</v>
      </c>
      <c r="AF242" s="530">
        <v>0</v>
      </c>
      <c r="AG242" s="530">
        <v>0</v>
      </c>
      <c r="AH242" s="530">
        <v>0</v>
      </c>
      <c r="AI242" s="530">
        <v>0</v>
      </c>
      <c r="AJ242" s="530">
        <v>0</v>
      </c>
      <c r="AK242" s="530">
        <v>0</v>
      </c>
      <c r="AL242" s="530">
        <v>0</v>
      </c>
      <c r="AM242" s="530">
        <v>0</v>
      </c>
      <c r="AN242" s="466"/>
      <c r="AO242" s="423"/>
      <c r="AP242" s="720"/>
      <c r="AQ242" s="595">
        <f t="shared" si="69"/>
        <v>0</v>
      </c>
      <c r="AR242" s="595">
        <f t="shared" si="70"/>
        <v>0</v>
      </c>
      <c r="AS242" s="596">
        <f t="shared" si="71"/>
        <v>0</v>
      </c>
      <c r="AT242" s="455"/>
      <c r="AU242" s="439"/>
      <c r="AV242" s="347" t="str">
        <f>AU237</f>
        <v>Shore</v>
      </c>
      <c r="AW242" s="348">
        <f>AW237*24</f>
        <v>0</v>
      </c>
      <c r="AX242" s="439"/>
      <c r="AY242" s="438"/>
      <c r="BE242" s="439"/>
      <c r="BF242" s="456"/>
      <c r="BG242" s="456"/>
      <c r="BH242" s="456"/>
      <c r="BI242" s="456"/>
      <c r="BJ242" s="456"/>
      <c r="BK242" s="456"/>
      <c r="BL242" s="456"/>
      <c r="BM242" s="456"/>
      <c r="BN242" s="456"/>
      <c r="BO242" s="456"/>
      <c r="BP242" s="456"/>
      <c r="BQ242" s="456"/>
      <c r="BR242" s="456"/>
      <c r="BS242" s="456"/>
      <c r="BT242" s="456"/>
      <c r="BU242" s="456"/>
      <c r="BV242" s="456"/>
      <c r="BW242" s="456"/>
      <c r="BX242" s="456"/>
      <c r="BY242" s="456"/>
      <c r="BZ242" s="456"/>
      <c r="CA242" s="456"/>
      <c r="CB242" s="456"/>
      <c r="CC242" s="456"/>
      <c r="CD242" s="456"/>
      <c r="CE242" s="456"/>
      <c r="CF242" s="456"/>
      <c r="CG242" s="456"/>
      <c r="CH242" s="456"/>
      <c r="CI242" s="456"/>
      <c r="CJ242" s="456"/>
      <c r="CK242" s="456"/>
      <c r="CL242" s="456"/>
      <c r="CM242" s="456"/>
      <c r="CN242" s="456"/>
      <c r="CO242" s="456"/>
      <c r="CP242" s="456"/>
      <c r="CQ242" s="456"/>
      <c r="CR242" s="456"/>
      <c r="CS242" s="456"/>
    </row>
    <row r="243" spans="1:97" s="9" customFormat="1" ht="12.95" hidden="1" customHeight="1" x14ac:dyDescent="0.2">
      <c r="A243" s="463"/>
      <c r="B243" s="443"/>
      <c r="C243" s="451"/>
      <c r="D243" s="454" t="s">
        <v>77</v>
      </c>
      <c r="E243" s="455" t="s">
        <v>78</v>
      </c>
      <c r="F243" s="440"/>
      <c r="G243" s="13">
        <v>0</v>
      </c>
      <c r="H243" s="13">
        <v>0</v>
      </c>
      <c r="I243" s="13">
        <v>0</v>
      </c>
      <c r="J243" s="433">
        <v>100</v>
      </c>
      <c r="K243" s="691">
        <v>0</v>
      </c>
      <c r="L243" s="691">
        <v>0</v>
      </c>
      <c r="M243" s="457" t="s">
        <v>80</v>
      </c>
      <c r="N243" s="530">
        <v>0</v>
      </c>
      <c r="O243" s="530">
        <v>0</v>
      </c>
      <c r="P243" s="530">
        <v>0</v>
      </c>
      <c r="Q243" s="530">
        <v>0</v>
      </c>
      <c r="R243" s="530">
        <v>0</v>
      </c>
      <c r="S243" s="530">
        <v>0</v>
      </c>
      <c r="T243" s="530">
        <v>0</v>
      </c>
      <c r="U243" s="530">
        <v>0</v>
      </c>
      <c r="V243" s="530">
        <v>0</v>
      </c>
      <c r="W243" s="530">
        <v>0</v>
      </c>
      <c r="X243" s="530">
        <v>0</v>
      </c>
      <c r="Y243" s="530">
        <v>0</v>
      </c>
      <c r="Z243" s="530">
        <v>0</v>
      </c>
      <c r="AA243" s="530">
        <v>0</v>
      </c>
      <c r="AB243" s="530">
        <v>0</v>
      </c>
      <c r="AC243" s="530">
        <v>0</v>
      </c>
      <c r="AD243" s="530">
        <v>0</v>
      </c>
      <c r="AE243" s="530">
        <v>0</v>
      </c>
      <c r="AF243" s="530">
        <v>0</v>
      </c>
      <c r="AG243" s="530">
        <v>0</v>
      </c>
      <c r="AH243" s="530">
        <v>0</v>
      </c>
      <c r="AI243" s="530">
        <v>0</v>
      </c>
      <c r="AJ243" s="530">
        <v>0</v>
      </c>
      <c r="AK243" s="530">
        <v>0</v>
      </c>
      <c r="AL243" s="530">
        <v>0</v>
      </c>
      <c r="AM243" s="530">
        <v>0</v>
      </c>
      <c r="AN243" s="466"/>
      <c r="AO243" s="423"/>
      <c r="AP243" s="720"/>
      <c r="AQ243" s="595">
        <f t="shared" si="69"/>
        <v>0</v>
      </c>
      <c r="AR243" s="595">
        <f t="shared" si="70"/>
        <v>0</v>
      </c>
      <c r="AS243" s="596">
        <f t="shared" si="71"/>
        <v>0</v>
      </c>
      <c r="AT243" s="455"/>
      <c r="AU243" s="456"/>
      <c r="AV243" s="456"/>
      <c r="BE243" s="439"/>
      <c r="BF243" s="456"/>
      <c r="BG243" s="456"/>
      <c r="BH243" s="456"/>
      <c r="BI243" s="456"/>
      <c r="BJ243" s="456"/>
      <c r="BK243" s="456"/>
      <c r="BL243" s="456"/>
      <c r="BM243" s="456"/>
      <c r="BN243" s="456"/>
      <c r="BO243" s="456"/>
      <c r="BP243" s="456"/>
      <c r="BQ243" s="456"/>
      <c r="BR243" s="456"/>
      <c r="BS243" s="456"/>
      <c r="BT243" s="456"/>
      <c r="BU243" s="456"/>
      <c r="BV243" s="456"/>
      <c r="BW243" s="456"/>
      <c r="BX243" s="456"/>
      <c r="BY243" s="456"/>
      <c r="BZ243" s="456"/>
      <c r="CA243" s="456"/>
      <c r="CB243" s="456"/>
      <c r="CC243" s="456"/>
      <c r="CD243" s="456"/>
      <c r="CE243" s="456"/>
      <c r="CF243" s="456"/>
      <c r="CG243" s="456"/>
      <c r="CH243" s="456"/>
      <c r="CI243" s="456"/>
      <c r="CJ243" s="456"/>
      <c r="CK243" s="456"/>
      <c r="CL243" s="456"/>
      <c r="CM243" s="456"/>
      <c r="CN243" s="456"/>
      <c r="CO243" s="456"/>
      <c r="CP243" s="456"/>
      <c r="CQ243" s="456"/>
      <c r="CR243" s="456"/>
      <c r="CS243" s="456"/>
    </row>
    <row r="244" spans="1:97" s="9" customFormat="1" ht="12.95" hidden="1" customHeight="1" x14ac:dyDescent="0.2">
      <c r="A244" s="463"/>
      <c r="B244" s="443"/>
      <c r="C244" s="451"/>
      <c r="D244" s="454" t="s">
        <v>77</v>
      </c>
      <c r="E244" s="455" t="s">
        <v>78</v>
      </c>
      <c r="F244" s="440"/>
      <c r="G244" s="13">
        <v>0</v>
      </c>
      <c r="H244" s="13">
        <v>0</v>
      </c>
      <c r="I244" s="13">
        <v>0</v>
      </c>
      <c r="J244" s="433">
        <v>100</v>
      </c>
      <c r="K244" s="691">
        <v>0</v>
      </c>
      <c r="L244" s="691">
        <v>0</v>
      </c>
      <c r="M244" s="457" t="s">
        <v>80</v>
      </c>
      <c r="N244" s="530">
        <v>0</v>
      </c>
      <c r="O244" s="530">
        <v>0</v>
      </c>
      <c r="P244" s="530">
        <v>0</v>
      </c>
      <c r="Q244" s="530">
        <v>0</v>
      </c>
      <c r="R244" s="530">
        <v>0</v>
      </c>
      <c r="S244" s="530">
        <v>0</v>
      </c>
      <c r="T244" s="530">
        <v>0</v>
      </c>
      <c r="U244" s="530">
        <v>0</v>
      </c>
      <c r="V244" s="530">
        <v>0</v>
      </c>
      <c r="W244" s="530">
        <v>0</v>
      </c>
      <c r="X244" s="530">
        <v>0</v>
      </c>
      <c r="Y244" s="530">
        <v>0</v>
      </c>
      <c r="Z244" s="530">
        <v>0</v>
      </c>
      <c r="AA244" s="530">
        <v>0</v>
      </c>
      <c r="AB244" s="530">
        <v>0</v>
      </c>
      <c r="AC244" s="530">
        <v>0</v>
      </c>
      <c r="AD244" s="530">
        <v>0</v>
      </c>
      <c r="AE244" s="530">
        <v>0</v>
      </c>
      <c r="AF244" s="530">
        <v>0</v>
      </c>
      <c r="AG244" s="530">
        <v>0</v>
      </c>
      <c r="AH244" s="530">
        <v>0</v>
      </c>
      <c r="AI244" s="530">
        <v>0</v>
      </c>
      <c r="AJ244" s="530">
        <v>0</v>
      </c>
      <c r="AK244" s="530">
        <v>0</v>
      </c>
      <c r="AL244" s="530">
        <v>0</v>
      </c>
      <c r="AM244" s="530">
        <v>0</v>
      </c>
      <c r="AN244" s="466"/>
      <c r="AO244" s="423"/>
      <c r="AP244" s="720"/>
      <c r="AQ244" s="595">
        <f t="shared" si="69"/>
        <v>0</v>
      </c>
      <c r="AR244" s="595">
        <f t="shared" si="70"/>
        <v>0</v>
      </c>
      <c r="AS244" s="596">
        <f t="shared" si="71"/>
        <v>0</v>
      </c>
      <c r="AT244" s="455"/>
      <c r="AU244" s="456"/>
      <c r="AV244" s="456"/>
      <c r="BE244" s="439"/>
      <c r="BF244" s="456"/>
      <c r="BG244" s="456"/>
      <c r="BH244" s="456"/>
      <c r="BI244" s="456"/>
      <c r="BJ244" s="456"/>
      <c r="BK244" s="456"/>
      <c r="BL244" s="456"/>
      <c r="BM244" s="456"/>
      <c r="BN244" s="456"/>
      <c r="BO244" s="456"/>
      <c r="BP244" s="456"/>
      <c r="BQ244" s="456"/>
      <c r="BR244" s="456"/>
      <c r="BS244" s="456"/>
      <c r="BT244" s="456"/>
      <c r="BU244" s="456"/>
      <c r="BV244" s="456"/>
      <c r="BW244" s="456"/>
      <c r="BX244" s="456"/>
      <c r="BY244" s="456"/>
      <c r="BZ244" s="456"/>
      <c r="CA244" s="456"/>
      <c r="CB244" s="456"/>
      <c r="CC244" s="456"/>
      <c r="CD244" s="456"/>
      <c r="CE244" s="456"/>
      <c r="CF244" s="456"/>
      <c r="CG244" s="456"/>
      <c r="CH244" s="456"/>
      <c r="CI244" s="456"/>
      <c r="CJ244" s="456"/>
      <c r="CK244" s="456"/>
      <c r="CL244" s="456"/>
      <c r="CM244" s="456"/>
      <c r="CN244" s="456"/>
      <c r="CO244" s="456"/>
      <c r="CP244" s="456"/>
      <c r="CQ244" s="456"/>
      <c r="CR244" s="456"/>
      <c r="CS244" s="456"/>
    </row>
    <row r="245" spans="1:97" s="9" customFormat="1" ht="12.95" hidden="1" customHeight="1" x14ac:dyDescent="0.2">
      <c r="A245" s="463"/>
      <c r="B245" s="443"/>
      <c r="C245" s="451"/>
      <c r="D245" s="454" t="s">
        <v>77</v>
      </c>
      <c r="E245" s="455" t="s">
        <v>205</v>
      </c>
      <c r="F245" s="440"/>
      <c r="G245" s="13">
        <v>0</v>
      </c>
      <c r="H245" s="13">
        <v>0</v>
      </c>
      <c r="I245" s="13">
        <v>0</v>
      </c>
      <c r="J245" s="433">
        <v>100</v>
      </c>
      <c r="K245" s="691">
        <v>0</v>
      </c>
      <c r="L245" s="691">
        <v>0</v>
      </c>
      <c r="M245" s="457" t="s">
        <v>80</v>
      </c>
      <c r="N245" s="530">
        <v>0</v>
      </c>
      <c r="O245" s="530">
        <v>0</v>
      </c>
      <c r="P245" s="530">
        <v>0</v>
      </c>
      <c r="Q245" s="530">
        <v>0</v>
      </c>
      <c r="R245" s="530">
        <v>0</v>
      </c>
      <c r="S245" s="530">
        <v>0</v>
      </c>
      <c r="T245" s="530">
        <v>0</v>
      </c>
      <c r="U245" s="530">
        <v>0</v>
      </c>
      <c r="V245" s="530">
        <v>0</v>
      </c>
      <c r="W245" s="530">
        <v>0</v>
      </c>
      <c r="X245" s="530">
        <v>0</v>
      </c>
      <c r="Y245" s="530">
        <v>0</v>
      </c>
      <c r="Z245" s="530">
        <v>0</v>
      </c>
      <c r="AA245" s="530">
        <v>0</v>
      </c>
      <c r="AB245" s="530">
        <v>0</v>
      </c>
      <c r="AC245" s="530">
        <v>0</v>
      </c>
      <c r="AD245" s="530">
        <v>0</v>
      </c>
      <c r="AE245" s="530">
        <v>0</v>
      </c>
      <c r="AF245" s="530">
        <v>0</v>
      </c>
      <c r="AG245" s="530">
        <v>0</v>
      </c>
      <c r="AH245" s="530">
        <v>0</v>
      </c>
      <c r="AI245" s="530">
        <v>0</v>
      </c>
      <c r="AJ245" s="530">
        <v>0</v>
      </c>
      <c r="AK245" s="530">
        <v>0</v>
      </c>
      <c r="AL245" s="530">
        <v>0</v>
      </c>
      <c r="AM245" s="530">
        <v>0</v>
      </c>
      <c r="AN245" s="466"/>
      <c r="AO245" s="423"/>
      <c r="AP245" s="720"/>
      <c r="AQ245" s="595">
        <f t="shared" si="69"/>
        <v>0</v>
      </c>
      <c r="AR245" s="595">
        <f t="shared" si="70"/>
        <v>0</v>
      </c>
      <c r="AS245" s="596">
        <f t="shared" si="71"/>
        <v>0</v>
      </c>
      <c r="AT245" s="455"/>
      <c r="AU245" s="456"/>
      <c r="AV245" s="456"/>
      <c r="BE245" s="439"/>
      <c r="BF245" s="456"/>
      <c r="BG245" s="456"/>
      <c r="BH245" s="456"/>
      <c r="BI245" s="456"/>
      <c r="BJ245" s="456"/>
      <c r="BK245" s="456"/>
      <c r="BL245" s="456"/>
      <c r="BM245" s="456"/>
      <c r="BN245" s="456"/>
      <c r="BO245" s="456"/>
      <c r="BP245" s="456"/>
      <c r="BQ245" s="456"/>
      <c r="BR245" s="456"/>
      <c r="BS245" s="456"/>
      <c r="BT245" s="456"/>
      <c r="BU245" s="456"/>
      <c r="BV245" s="456"/>
      <c r="BW245" s="456"/>
      <c r="BX245" s="456"/>
      <c r="BY245" s="456"/>
      <c r="BZ245" s="456"/>
      <c r="CA245" s="456"/>
      <c r="CB245" s="456"/>
      <c r="CC245" s="456"/>
      <c r="CD245" s="456"/>
      <c r="CE245" s="456"/>
      <c r="CF245" s="456"/>
      <c r="CG245" s="456"/>
      <c r="CH245" s="456"/>
      <c r="CI245" s="456"/>
      <c r="CJ245" s="456"/>
      <c r="CK245" s="456"/>
      <c r="CL245" s="456"/>
      <c r="CM245" s="456"/>
      <c r="CN245" s="456"/>
      <c r="CO245" s="456"/>
      <c r="CP245" s="456"/>
      <c r="CQ245" s="456"/>
      <c r="CR245" s="456"/>
      <c r="CS245" s="456"/>
    </row>
    <row r="246" spans="1:97" s="9" customFormat="1" ht="12.95" hidden="1" customHeight="1" x14ac:dyDescent="0.2">
      <c r="A246" s="463"/>
      <c r="B246" s="443"/>
      <c r="C246" s="451"/>
      <c r="D246" s="454" t="s">
        <v>72</v>
      </c>
      <c r="E246" s="455"/>
      <c r="F246" s="440"/>
      <c r="G246" s="13">
        <v>0</v>
      </c>
      <c r="H246" s="13">
        <v>0</v>
      </c>
      <c r="I246" s="13">
        <v>0</v>
      </c>
      <c r="J246" s="433">
        <v>100</v>
      </c>
      <c r="K246" s="691">
        <v>0</v>
      </c>
      <c r="L246" s="691">
        <v>0</v>
      </c>
      <c r="M246" s="457" t="s">
        <v>80</v>
      </c>
      <c r="N246" s="530">
        <v>0</v>
      </c>
      <c r="O246" s="530">
        <v>0</v>
      </c>
      <c r="P246" s="530">
        <v>0</v>
      </c>
      <c r="Q246" s="530">
        <v>0</v>
      </c>
      <c r="R246" s="530">
        <v>0</v>
      </c>
      <c r="S246" s="530">
        <v>0</v>
      </c>
      <c r="T246" s="530">
        <v>0</v>
      </c>
      <c r="U246" s="530">
        <v>0</v>
      </c>
      <c r="V246" s="530">
        <v>0</v>
      </c>
      <c r="W246" s="530">
        <v>0</v>
      </c>
      <c r="X246" s="530">
        <v>0</v>
      </c>
      <c r="Y246" s="530">
        <v>0</v>
      </c>
      <c r="Z246" s="530">
        <v>0</v>
      </c>
      <c r="AA246" s="530">
        <v>0</v>
      </c>
      <c r="AB246" s="530">
        <v>0</v>
      </c>
      <c r="AC246" s="530">
        <v>0</v>
      </c>
      <c r="AD246" s="530">
        <v>0</v>
      </c>
      <c r="AE246" s="530">
        <v>0</v>
      </c>
      <c r="AF246" s="530">
        <v>0</v>
      </c>
      <c r="AG246" s="530">
        <v>0</v>
      </c>
      <c r="AH246" s="530">
        <v>0</v>
      </c>
      <c r="AI246" s="530">
        <v>0</v>
      </c>
      <c r="AJ246" s="530">
        <v>0</v>
      </c>
      <c r="AK246" s="530">
        <v>0</v>
      </c>
      <c r="AL246" s="530">
        <v>0</v>
      </c>
      <c r="AM246" s="530">
        <v>0</v>
      </c>
      <c r="AN246" s="466"/>
      <c r="AO246" s="423"/>
      <c r="AP246" s="720"/>
      <c r="AQ246" s="595">
        <f t="shared" si="69"/>
        <v>0</v>
      </c>
      <c r="AR246" s="595">
        <f t="shared" si="70"/>
        <v>0</v>
      </c>
      <c r="AS246" s="596">
        <f t="shared" si="71"/>
        <v>0</v>
      </c>
      <c r="AT246" s="455"/>
      <c r="AU246" s="1002" t="s">
        <v>17</v>
      </c>
      <c r="AV246" s="1004" t="s">
        <v>195</v>
      </c>
      <c r="AW246" s="1004" t="s">
        <v>196</v>
      </c>
      <c r="AX246" s="1004" t="s">
        <v>197</v>
      </c>
      <c r="AY246" s="1018" t="s">
        <v>198</v>
      </c>
      <c r="BE246" s="439"/>
      <c r="BF246" s="456"/>
      <c r="BG246" s="456"/>
      <c r="BH246" s="456"/>
      <c r="BI246" s="456"/>
      <c r="BJ246" s="456"/>
      <c r="BK246" s="456"/>
      <c r="BL246" s="456"/>
      <c r="BM246" s="456"/>
      <c r="BN246" s="456"/>
      <c r="BO246" s="456"/>
      <c r="BP246" s="456"/>
      <c r="BQ246" s="456"/>
      <c r="BR246" s="456"/>
      <c r="BS246" s="456"/>
      <c r="BT246" s="456"/>
      <c r="BU246" s="456"/>
      <c r="BV246" s="456"/>
      <c r="BW246" s="456"/>
      <c r="BX246" s="456"/>
      <c r="BY246" s="456"/>
      <c r="BZ246" s="456"/>
      <c r="CA246" s="456"/>
      <c r="CB246" s="456"/>
      <c r="CC246" s="456"/>
      <c r="CD246" s="456"/>
      <c r="CE246" s="456"/>
      <c r="CF246" s="456"/>
      <c r="CG246" s="456"/>
      <c r="CH246" s="456"/>
      <c r="CI246" s="456"/>
      <c r="CJ246" s="456"/>
      <c r="CK246" s="456"/>
      <c r="CL246" s="456"/>
      <c r="CM246" s="456"/>
      <c r="CN246" s="456"/>
      <c r="CO246" s="456"/>
      <c r="CP246" s="456"/>
      <c r="CQ246" s="456"/>
      <c r="CR246" s="456"/>
      <c r="CS246" s="456"/>
    </row>
    <row r="247" spans="1:97" s="9" customFormat="1" ht="12.95" hidden="1" customHeight="1" x14ac:dyDescent="0.2">
      <c r="A247" s="463"/>
      <c r="B247" s="443"/>
      <c r="C247" s="451"/>
      <c r="D247" s="454" t="s">
        <v>77</v>
      </c>
      <c r="E247" s="455" t="s">
        <v>78</v>
      </c>
      <c r="F247" s="440"/>
      <c r="G247" s="13">
        <v>0</v>
      </c>
      <c r="H247" s="13">
        <v>0</v>
      </c>
      <c r="I247" s="13">
        <v>0</v>
      </c>
      <c r="J247" s="433">
        <v>100</v>
      </c>
      <c r="K247" s="691">
        <v>0</v>
      </c>
      <c r="L247" s="691">
        <v>0</v>
      </c>
      <c r="M247" s="457" t="s">
        <v>80</v>
      </c>
      <c r="N247" s="530">
        <v>0</v>
      </c>
      <c r="O247" s="530">
        <v>0</v>
      </c>
      <c r="P247" s="530">
        <v>0</v>
      </c>
      <c r="Q247" s="530">
        <v>0</v>
      </c>
      <c r="R247" s="530">
        <v>0</v>
      </c>
      <c r="S247" s="530">
        <v>0</v>
      </c>
      <c r="T247" s="530">
        <v>0</v>
      </c>
      <c r="U247" s="530">
        <v>0</v>
      </c>
      <c r="V247" s="530">
        <v>0</v>
      </c>
      <c r="W247" s="530">
        <v>0</v>
      </c>
      <c r="X247" s="530">
        <v>0</v>
      </c>
      <c r="Y247" s="530">
        <v>0</v>
      </c>
      <c r="Z247" s="530">
        <v>0</v>
      </c>
      <c r="AA247" s="530">
        <v>0</v>
      </c>
      <c r="AB247" s="530">
        <v>0</v>
      </c>
      <c r="AC247" s="530">
        <v>0</v>
      </c>
      <c r="AD247" s="530">
        <v>0</v>
      </c>
      <c r="AE247" s="530">
        <v>0</v>
      </c>
      <c r="AF247" s="530">
        <v>0</v>
      </c>
      <c r="AG247" s="530">
        <v>0</v>
      </c>
      <c r="AH247" s="530">
        <v>0</v>
      </c>
      <c r="AI247" s="530">
        <v>0</v>
      </c>
      <c r="AJ247" s="530">
        <v>0</v>
      </c>
      <c r="AK247" s="530">
        <v>0</v>
      </c>
      <c r="AL247" s="530">
        <v>0</v>
      </c>
      <c r="AM247" s="530">
        <v>0</v>
      </c>
      <c r="AN247" s="466"/>
      <c r="AO247" s="423"/>
      <c r="AP247" s="720"/>
      <c r="AQ247" s="595">
        <f t="shared" si="69"/>
        <v>0</v>
      </c>
      <c r="AR247" s="595">
        <f t="shared" si="70"/>
        <v>0</v>
      </c>
      <c r="AS247" s="596">
        <f t="shared" si="71"/>
        <v>0</v>
      </c>
      <c r="AT247" s="455"/>
      <c r="AU247" s="1003"/>
      <c r="AV247" s="1005"/>
      <c r="AW247" s="1006"/>
      <c r="AX247" s="1005"/>
      <c r="AY247" s="1019"/>
      <c r="BE247" s="439"/>
      <c r="BF247" s="456"/>
      <c r="BG247" s="456"/>
      <c r="BH247" s="456"/>
      <c r="BI247" s="456"/>
      <c r="BJ247" s="456"/>
      <c r="BK247" s="456"/>
      <c r="BL247" s="456"/>
      <c r="BM247" s="456"/>
      <c r="BN247" s="456"/>
      <c r="BO247" s="456"/>
      <c r="BP247" s="456"/>
      <c r="BQ247" s="456"/>
      <c r="BR247" s="456"/>
      <c r="BS247" s="456"/>
      <c r="BT247" s="456"/>
      <c r="BU247" s="456"/>
      <c r="BV247" s="456"/>
      <c r="BW247" s="456"/>
      <c r="BX247" s="456"/>
      <c r="BY247" s="456"/>
      <c r="BZ247" s="456"/>
      <c r="CA247" s="456"/>
      <c r="CB247" s="456"/>
      <c r="CC247" s="456"/>
      <c r="CD247" s="456"/>
      <c r="CE247" s="456"/>
      <c r="CF247" s="456"/>
      <c r="CG247" s="456"/>
      <c r="CH247" s="456"/>
      <c r="CI247" s="456"/>
      <c r="CJ247" s="456"/>
      <c r="CK247" s="456"/>
      <c r="CL247" s="456"/>
      <c r="CM247" s="456"/>
      <c r="CN247" s="456"/>
      <c r="CO247" s="456"/>
      <c r="CP247" s="456"/>
      <c r="CQ247" s="456"/>
      <c r="CR247" s="456"/>
      <c r="CS247" s="456"/>
    </row>
    <row r="248" spans="1:97" s="9" customFormat="1" ht="12.95" hidden="1" customHeight="1" x14ac:dyDescent="0.2">
      <c r="A248" s="463"/>
      <c r="B248" s="443"/>
      <c r="C248" s="451"/>
      <c r="D248" s="454" t="s">
        <v>77</v>
      </c>
      <c r="E248" s="455" t="s">
        <v>81</v>
      </c>
      <c r="F248" s="440"/>
      <c r="G248" s="13">
        <v>0</v>
      </c>
      <c r="H248" s="13">
        <v>0</v>
      </c>
      <c r="I248" s="13">
        <v>0</v>
      </c>
      <c r="J248" s="433">
        <v>100</v>
      </c>
      <c r="K248" s="691">
        <v>0</v>
      </c>
      <c r="L248" s="691">
        <v>0</v>
      </c>
      <c r="M248" s="457" t="s">
        <v>80</v>
      </c>
      <c r="N248" s="530">
        <v>0</v>
      </c>
      <c r="O248" s="530">
        <v>0</v>
      </c>
      <c r="P248" s="530">
        <v>0</v>
      </c>
      <c r="Q248" s="530">
        <v>0</v>
      </c>
      <c r="R248" s="530">
        <v>0</v>
      </c>
      <c r="S248" s="530">
        <v>0</v>
      </c>
      <c r="T248" s="530">
        <v>0</v>
      </c>
      <c r="U248" s="530">
        <v>0</v>
      </c>
      <c r="V248" s="530">
        <v>0</v>
      </c>
      <c r="W248" s="530">
        <v>0</v>
      </c>
      <c r="X248" s="530">
        <v>0</v>
      </c>
      <c r="Y248" s="530">
        <v>0</v>
      </c>
      <c r="Z248" s="530">
        <v>0</v>
      </c>
      <c r="AA248" s="530">
        <v>0</v>
      </c>
      <c r="AB248" s="530">
        <v>0</v>
      </c>
      <c r="AC248" s="530">
        <v>0</v>
      </c>
      <c r="AD248" s="530">
        <v>0</v>
      </c>
      <c r="AE248" s="530">
        <v>0</v>
      </c>
      <c r="AF248" s="530">
        <v>0</v>
      </c>
      <c r="AG248" s="530">
        <v>0</v>
      </c>
      <c r="AH248" s="530">
        <v>0</v>
      </c>
      <c r="AI248" s="530">
        <v>0</v>
      </c>
      <c r="AJ248" s="530">
        <v>0</v>
      </c>
      <c r="AK248" s="530">
        <v>0</v>
      </c>
      <c r="AL248" s="530">
        <v>0</v>
      </c>
      <c r="AM248" s="530">
        <v>0</v>
      </c>
      <c r="AN248" s="466"/>
      <c r="AO248" s="423"/>
      <c r="AP248" s="720"/>
      <c r="AQ248" s="595">
        <f t="shared" si="69"/>
        <v>0</v>
      </c>
      <c r="AR248" s="595">
        <f t="shared" si="70"/>
        <v>0</v>
      </c>
      <c r="AS248" s="596">
        <f t="shared" si="71"/>
        <v>0</v>
      </c>
      <c r="AT248" s="455"/>
      <c r="AU248" s="556" t="s">
        <v>50</v>
      </c>
      <c r="AV248" s="557">
        <f>SUM(G254,G257)</f>
        <v>0</v>
      </c>
      <c r="AW248" s="558">
        <f>SUM(AS254,AS257)</f>
        <v>0</v>
      </c>
      <c r="AX248" s="557">
        <f>SUM(H254,H257)</f>
        <v>0</v>
      </c>
      <c r="AY248" s="559">
        <f>SUM(I254,I257)</f>
        <v>0</v>
      </c>
      <c r="AZ248" s="549"/>
      <c r="BA248" s="549"/>
      <c r="BB248" s="549"/>
      <c r="BE248" s="439"/>
      <c r="BF248" s="456"/>
      <c r="BG248" s="456"/>
      <c r="BH248" s="456"/>
      <c r="BI248" s="456"/>
      <c r="BJ248" s="456"/>
      <c r="BK248" s="456"/>
      <c r="BL248" s="456"/>
      <c r="BM248" s="456"/>
      <c r="BN248" s="456"/>
      <c r="BO248" s="456"/>
      <c r="BP248" s="456"/>
      <c r="BQ248" s="456"/>
      <c r="BR248" s="456"/>
      <c r="BS248" s="456"/>
      <c r="BT248" s="456"/>
      <c r="BU248" s="456"/>
      <c r="BV248" s="456"/>
      <c r="BW248" s="456"/>
      <c r="BX248" s="456"/>
      <c r="BY248" s="456"/>
      <c r="BZ248" s="456"/>
      <c r="CA248" s="456"/>
      <c r="CB248" s="456"/>
      <c r="CC248" s="456"/>
      <c r="CD248" s="456"/>
      <c r="CE248" s="456"/>
      <c r="CF248" s="456"/>
      <c r="CG248" s="456"/>
      <c r="CH248" s="456"/>
      <c r="CI248" s="456"/>
      <c r="CJ248" s="456"/>
      <c r="CK248" s="456"/>
      <c r="CL248" s="456"/>
      <c r="CM248" s="456"/>
      <c r="CN248" s="456"/>
      <c r="CO248" s="456"/>
      <c r="CP248" s="456"/>
      <c r="CQ248" s="456"/>
      <c r="CR248" s="456"/>
      <c r="CS248" s="456"/>
    </row>
    <row r="249" spans="1:97" s="9" customFormat="1" ht="12.95" hidden="1" customHeight="1" x14ac:dyDescent="0.2">
      <c r="A249" s="463"/>
      <c r="B249" s="443"/>
      <c r="C249" s="451"/>
      <c r="D249" s="454" t="s">
        <v>77</v>
      </c>
      <c r="E249" s="455" t="s">
        <v>81</v>
      </c>
      <c r="F249" s="440"/>
      <c r="G249" s="13">
        <v>0</v>
      </c>
      <c r="H249" s="13">
        <v>0</v>
      </c>
      <c r="I249" s="13">
        <v>0</v>
      </c>
      <c r="J249" s="433">
        <v>100</v>
      </c>
      <c r="K249" s="691">
        <v>0</v>
      </c>
      <c r="L249" s="691">
        <v>0</v>
      </c>
      <c r="M249" s="457" t="s">
        <v>80</v>
      </c>
      <c r="N249" s="530">
        <v>0</v>
      </c>
      <c r="O249" s="530">
        <v>0</v>
      </c>
      <c r="P249" s="530">
        <v>0</v>
      </c>
      <c r="Q249" s="530">
        <v>0</v>
      </c>
      <c r="R249" s="530">
        <v>0</v>
      </c>
      <c r="S249" s="530">
        <v>0</v>
      </c>
      <c r="T249" s="530">
        <v>0</v>
      </c>
      <c r="U249" s="530">
        <v>0</v>
      </c>
      <c r="V249" s="530">
        <v>0</v>
      </c>
      <c r="W249" s="530">
        <v>0</v>
      </c>
      <c r="X249" s="530">
        <v>0</v>
      </c>
      <c r="Y249" s="530">
        <v>0</v>
      </c>
      <c r="Z249" s="530">
        <v>0</v>
      </c>
      <c r="AA249" s="530">
        <v>0</v>
      </c>
      <c r="AB249" s="530">
        <v>0</v>
      </c>
      <c r="AC249" s="530">
        <v>0</v>
      </c>
      <c r="AD249" s="530">
        <v>0</v>
      </c>
      <c r="AE249" s="530">
        <v>0</v>
      </c>
      <c r="AF249" s="530">
        <v>0</v>
      </c>
      <c r="AG249" s="530">
        <v>0</v>
      </c>
      <c r="AH249" s="530">
        <v>0</v>
      </c>
      <c r="AI249" s="530">
        <v>0</v>
      </c>
      <c r="AJ249" s="530">
        <v>0</v>
      </c>
      <c r="AK249" s="530">
        <v>0</v>
      </c>
      <c r="AL249" s="530">
        <v>0</v>
      </c>
      <c r="AM249" s="530">
        <v>0</v>
      </c>
      <c r="AN249" s="466"/>
      <c r="AO249" s="423"/>
      <c r="AP249" s="720"/>
      <c r="AQ249" s="595">
        <f t="shared" si="69"/>
        <v>0</v>
      </c>
      <c r="AR249" s="595">
        <f t="shared" si="70"/>
        <v>0</v>
      </c>
      <c r="AS249" s="596">
        <f t="shared" si="71"/>
        <v>0</v>
      </c>
      <c r="AT249" s="455"/>
      <c r="AU249" s="563" t="s">
        <v>49</v>
      </c>
      <c r="AV249" s="564">
        <f>SUM(G252:G253,G255:G256)</f>
        <v>0</v>
      </c>
      <c r="AW249" s="565">
        <f>SUM(AS252:AS253,AS255:AS256)</f>
        <v>0</v>
      </c>
      <c r="AX249" s="564">
        <f>SUM(H252:H253,H255:H256)</f>
        <v>0</v>
      </c>
      <c r="AY249" s="566">
        <f>SUM(I252:I253,I255:I256)</f>
        <v>0</v>
      </c>
      <c r="AZ249" s="549"/>
      <c r="BA249" s="549"/>
      <c r="BB249" s="549"/>
      <c r="BE249" s="439"/>
      <c r="BF249" s="456"/>
      <c r="BG249" s="456"/>
      <c r="BH249" s="456"/>
      <c r="BI249" s="456"/>
      <c r="BJ249" s="456"/>
      <c r="BK249" s="456"/>
      <c r="BL249" s="456"/>
      <c r="BM249" s="456"/>
      <c r="BN249" s="456"/>
      <c r="BO249" s="456"/>
      <c r="BP249" s="456"/>
      <c r="BQ249" s="456"/>
      <c r="BR249" s="456"/>
      <c r="BS249" s="456"/>
      <c r="BT249" s="456"/>
      <c r="BU249" s="456"/>
      <c r="BV249" s="456"/>
      <c r="BW249" s="456"/>
      <c r="BX249" s="456"/>
      <c r="BY249" s="456"/>
      <c r="BZ249" s="456"/>
      <c r="CA249" s="456"/>
      <c r="CB249" s="456"/>
      <c r="CC249" s="456"/>
      <c r="CD249" s="456"/>
      <c r="CE249" s="456"/>
      <c r="CF249" s="456"/>
      <c r="CG249" s="456"/>
      <c r="CH249" s="456"/>
      <c r="CI249" s="456"/>
      <c r="CJ249" s="456"/>
      <c r="CK249" s="456"/>
      <c r="CL249" s="456"/>
      <c r="CM249" s="456"/>
      <c r="CN249" s="456"/>
      <c r="CO249" s="456"/>
      <c r="CP249" s="456"/>
      <c r="CQ249" s="456"/>
      <c r="CR249" s="456"/>
      <c r="CS249" s="456"/>
    </row>
    <row r="250" spans="1:97" s="9" customFormat="1" ht="12.95" hidden="1" customHeight="1" x14ac:dyDescent="0.2">
      <c r="A250" s="463"/>
      <c r="B250" s="443"/>
      <c r="C250" s="451"/>
      <c r="D250" s="454" t="s">
        <v>77</v>
      </c>
      <c r="E250" s="455" t="s">
        <v>78</v>
      </c>
      <c r="F250" s="440"/>
      <c r="G250" s="13">
        <v>0</v>
      </c>
      <c r="H250" s="13">
        <v>0</v>
      </c>
      <c r="I250" s="13">
        <v>0</v>
      </c>
      <c r="J250" s="433">
        <v>100</v>
      </c>
      <c r="K250" s="691">
        <v>0</v>
      </c>
      <c r="L250" s="691">
        <v>0</v>
      </c>
      <c r="M250" s="457" t="s">
        <v>80</v>
      </c>
      <c r="N250" s="530">
        <v>0</v>
      </c>
      <c r="O250" s="530">
        <v>0</v>
      </c>
      <c r="P250" s="530">
        <v>0</v>
      </c>
      <c r="Q250" s="530">
        <v>0</v>
      </c>
      <c r="R250" s="530">
        <v>0</v>
      </c>
      <c r="S250" s="530">
        <v>0</v>
      </c>
      <c r="T250" s="530">
        <v>0</v>
      </c>
      <c r="U250" s="530">
        <v>0</v>
      </c>
      <c r="V250" s="530">
        <v>0</v>
      </c>
      <c r="W250" s="530">
        <v>0</v>
      </c>
      <c r="X250" s="530">
        <v>0</v>
      </c>
      <c r="Y250" s="530">
        <v>0</v>
      </c>
      <c r="Z250" s="530">
        <v>0</v>
      </c>
      <c r="AA250" s="530">
        <v>0</v>
      </c>
      <c r="AB250" s="530">
        <v>0</v>
      </c>
      <c r="AC250" s="530">
        <v>0</v>
      </c>
      <c r="AD250" s="530">
        <v>0</v>
      </c>
      <c r="AE250" s="530">
        <v>0</v>
      </c>
      <c r="AF250" s="530">
        <v>0</v>
      </c>
      <c r="AG250" s="530">
        <v>0</v>
      </c>
      <c r="AH250" s="530">
        <v>0</v>
      </c>
      <c r="AI250" s="530">
        <v>0</v>
      </c>
      <c r="AJ250" s="530">
        <v>0</v>
      </c>
      <c r="AK250" s="530">
        <v>0</v>
      </c>
      <c r="AL250" s="530">
        <v>0</v>
      </c>
      <c r="AM250" s="530">
        <v>0</v>
      </c>
      <c r="AN250" s="466"/>
      <c r="AO250" s="423"/>
      <c r="AP250" s="720"/>
      <c r="AQ250" s="595">
        <f t="shared" si="69"/>
        <v>0</v>
      </c>
      <c r="AR250" s="595">
        <f t="shared" si="70"/>
        <v>0</v>
      </c>
      <c r="AS250" s="596">
        <f t="shared" si="71"/>
        <v>0</v>
      </c>
      <c r="AT250" s="455"/>
      <c r="AU250" s="570" t="s">
        <v>199</v>
      </c>
      <c r="AV250" s="571">
        <f>SUM(AV248:AV249)</f>
        <v>0</v>
      </c>
      <c r="AW250" s="565">
        <f>SUM(AW248:AW249)</f>
        <v>0</v>
      </c>
      <c r="AX250" s="572">
        <f>SUM(AX248:AX249)</f>
        <v>0</v>
      </c>
      <c r="AY250" s="573">
        <f>SUM(AY248:AY249)</f>
        <v>0</v>
      </c>
      <c r="AZ250" s="549"/>
      <c r="BA250" s="560" t="s">
        <v>50</v>
      </c>
      <c r="BB250" s="561">
        <f>AW248*24</f>
        <v>0</v>
      </c>
      <c r="BE250" s="439"/>
      <c r="BF250" s="456"/>
      <c r="BG250" s="456"/>
      <c r="BH250" s="456"/>
      <c r="BI250" s="456"/>
      <c r="BJ250" s="456"/>
      <c r="BK250" s="456"/>
      <c r="BL250" s="456"/>
      <c r="BM250" s="456"/>
      <c r="BN250" s="456"/>
      <c r="BO250" s="456"/>
      <c r="BP250" s="456"/>
      <c r="BQ250" s="456"/>
      <c r="BR250" s="456"/>
      <c r="BS250" s="456"/>
      <c r="BT250" s="456"/>
      <c r="BU250" s="456"/>
      <c r="BV250" s="456"/>
      <c r="BW250" s="456"/>
      <c r="BX250" s="456"/>
      <c r="BY250" s="456"/>
      <c r="BZ250" s="456"/>
      <c r="CA250" s="456"/>
      <c r="CB250" s="456"/>
      <c r="CC250" s="456"/>
      <c r="CD250" s="456"/>
      <c r="CE250" s="456"/>
      <c r="CF250" s="456"/>
      <c r="CG250" s="456"/>
      <c r="CH250" s="456"/>
      <c r="CI250" s="456"/>
      <c r="CJ250" s="456"/>
      <c r="CK250" s="456"/>
      <c r="CL250" s="456"/>
      <c r="CM250" s="456"/>
      <c r="CN250" s="456"/>
      <c r="CO250" s="456"/>
      <c r="CP250" s="456"/>
      <c r="CQ250" s="456"/>
      <c r="CR250" s="456"/>
      <c r="CS250" s="456"/>
    </row>
    <row r="251" spans="1:97" s="9" customFormat="1" ht="12.95" hidden="1" customHeight="1" x14ac:dyDescent="0.2">
      <c r="A251" s="463"/>
      <c r="B251" s="443"/>
      <c r="C251" s="451"/>
      <c r="D251" s="454" t="s">
        <v>77</v>
      </c>
      <c r="E251" s="455" t="s">
        <v>81</v>
      </c>
      <c r="F251" s="440"/>
      <c r="G251" s="13">
        <v>0</v>
      </c>
      <c r="H251" s="13">
        <v>0</v>
      </c>
      <c r="I251" s="13">
        <v>0</v>
      </c>
      <c r="J251" s="433">
        <v>100</v>
      </c>
      <c r="K251" s="691">
        <v>0</v>
      </c>
      <c r="L251" s="691">
        <v>0</v>
      </c>
      <c r="M251" s="457" t="s">
        <v>80</v>
      </c>
      <c r="N251" s="530">
        <v>0</v>
      </c>
      <c r="O251" s="530">
        <v>0</v>
      </c>
      <c r="P251" s="530">
        <v>0</v>
      </c>
      <c r="Q251" s="530">
        <v>0</v>
      </c>
      <c r="R251" s="530">
        <v>0</v>
      </c>
      <c r="S251" s="530">
        <v>0</v>
      </c>
      <c r="T251" s="530">
        <v>0</v>
      </c>
      <c r="U251" s="530">
        <v>0</v>
      </c>
      <c r="V251" s="530">
        <v>0</v>
      </c>
      <c r="W251" s="530">
        <v>0</v>
      </c>
      <c r="X251" s="530">
        <v>0</v>
      </c>
      <c r="Y251" s="530">
        <v>0</v>
      </c>
      <c r="Z251" s="530">
        <v>0</v>
      </c>
      <c r="AA251" s="530">
        <v>0</v>
      </c>
      <c r="AB251" s="530">
        <v>0</v>
      </c>
      <c r="AC251" s="530">
        <v>0</v>
      </c>
      <c r="AD251" s="530">
        <v>0</v>
      </c>
      <c r="AE251" s="530">
        <v>0</v>
      </c>
      <c r="AF251" s="530">
        <v>0</v>
      </c>
      <c r="AG251" s="530">
        <v>0</v>
      </c>
      <c r="AH251" s="530">
        <v>0</v>
      </c>
      <c r="AI251" s="530">
        <v>0</v>
      </c>
      <c r="AJ251" s="530">
        <v>0</v>
      </c>
      <c r="AK251" s="530">
        <v>0</v>
      </c>
      <c r="AL251" s="530">
        <v>0</v>
      </c>
      <c r="AM251" s="530">
        <v>0</v>
      </c>
      <c r="AN251" s="466"/>
      <c r="AO251" s="423"/>
      <c r="AP251" s="720"/>
      <c r="AQ251" s="595">
        <f t="shared" ref="AQ251:AQ257" si="72">TIME(INT(K251/100),K251-INT(K251/100)*100,0)</f>
        <v>0</v>
      </c>
      <c r="AR251" s="595">
        <f t="shared" ref="AR251:AR257" si="73">TIME(INT(L251/100),L251-INT(L251/100)*100,0)</f>
        <v>0</v>
      </c>
      <c r="AS251" s="596">
        <f t="shared" ref="AS251:AS257" si="74">(AR251-AQ251)*G251</f>
        <v>0</v>
      </c>
      <c r="AT251" s="455"/>
      <c r="AU251" s="549"/>
      <c r="AV251" s="549"/>
      <c r="AW251" s="549"/>
      <c r="AX251" s="549"/>
      <c r="AY251" s="549"/>
      <c r="AZ251" s="549"/>
      <c r="BA251" s="560" t="s">
        <v>49</v>
      </c>
      <c r="BB251" s="562">
        <f>AW249*24</f>
        <v>0</v>
      </c>
      <c r="BE251" s="439"/>
      <c r="BF251" s="456"/>
      <c r="BG251" s="456"/>
      <c r="BH251" s="456"/>
      <c r="BI251" s="456"/>
      <c r="BJ251" s="456"/>
      <c r="BK251" s="456"/>
      <c r="BL251" s="456"/>
      <c r="BM251" s="456"/>
      <c r="BN251" s="456"/>
      <c r="BO251" s="456"/>
      <c r="BP251" s="456"/>
      <c r="BQ251" s="456"/>
      <c r="BR251" s="456"/>
      <c r="BS251" s="456"/>
      <c r="BT251" s="456"/>
      <c r="BU251" s="456"/>
      <c r="BV251" s="456"/>
      <c r="BW251" s="456"/>
      <c r="BX251" s="456"/>
      <c r="BY251" s="456"/>
      <c r="BZ251" s="456"/>
      <c r="CA251" s="456"/>
      <c r="CB251" s="456"/>
      <c r="CC251" s="456"/>
      <c r="CD251" s="456"/>
      <c r="CE251" s="456"/>
      <c r="CF251" s="456"/>
      <c r="CG251" s="456"/>
      <c r="CH251" s="456"/>
      <c r="CI251" s="456"/>
      <c r="CJ251" s="456"/>
      <c r="CK251" s="456"/>
      <c r="CL251" s="456"/>
      <c r="CM251" s="456"/>
      <c r="CN251" s="456"/>
      <c r="CO251" s="456"/>
      <c r="CP251" s="456"/>
      <c r="CQ251" s="456"/>
      <c r="CR251" s="456"/>
      <c r="CS251" s="456"/>
    </row>
    <row r="252" spans="1:97" s="549" customFormat="1" ht="12.95" hidden="1" customHeight="1" x14ac:dyDescent="0.2">
      <c r="A252" s="463"/>
      <c r="B252" s="443"/>
      <c r="C252" s="451"/>
      <c r="D252" s="454" t="s">
        <v>83</v>
      </c>
      <c r="E252" s="423"/>
      <c r="F252" s="440"/>
      <c r="G252" s="13">
        <v>0</v>
      </c>
      <c r="H252" s="13">
        <v>0</v>
      </c>
      <c r="I252" s="13">
        <v>0</v>
      </c>
      <c r="J252" s="433">
        <v>100</v>
      </c>
      <c r="K252" s="691">
        <v>0</v>
      </c>
      <c r="L252" s="691">
        <v>0</v>
      </c>
      <c r="M252" s="457" t="s">
        <v>2</v>
      </c>
      <c r="N252" s="530">
        <v>0</v>
      </c>
      <c r="O252" s="530">
        <v>0</v>
      </c>
      <c r="P252" s="530">
        <v>0</v>
      </c>
      <c r="Q252" s="530">
        <v>0</v>
      </c>
      <c r="R252" s="530">
        <v>0</v>
      </c>
      <c r="S252" s="530">
        <v>0</v>
      </c>
      <c r="T252" s="530">
        <v>0</v>
      </c>
      <c r="U252" s="530">
        <v>0</v>
      </c>
      <c r="V252" s="530">
        <v>0</v>
      </c>
      <c r="W252" s="530">
        <v>0</v>
      </c>
      <c r="X252" s="530">
        <v>0</v>
      </c>
      <c r="Y252" s="530">
        <v>0</v>
      </c>
      <c r="Z252" s="530">
        <v>0</v>
      </c>
      <c r="AA252" s="530">
        <v>0</v>
      </c>
      <c r="AB252" s="530">
        <v>0</v>
      </c>
      <c r="AC252" s="530">
        <v>0</v>
      </c>
      <c r="AD252" s="530">
        <v>0</v>
      </c>
      <c r="AE252" s="530">
        <v>0</v>
      </c>
      <c r="AF252" s="530">
        <v>0</v>
      </c>
      <c r="AG252" s="530">
        <v>0</v>
      </c>
      <c r="AH252" s="530">
        <v>0</v>
      </c>
      <c r="AI252" s="530">
        <v>0</v>
      </c>
      <c r="AJ252" s="530">
        <v>0</v>
      </c>
      <c r="AK252" s="530">
        <v>0</v>
      </c>
      <c r="AL252" s="530">
        <v>0</v>
      </c>
      <c r="AM252" s="530">
        <v>0</v>
      </c>
      <c r="AN252" s="466"/>
      <c r="AO252" s="423"/>
      <c r="AP252" s="720"/>
      <c r="AQ252" s="607">
        <f t="shared" si="72"/>
        <v>0</v>
      </c>
      <c r="AR252" s="607">
        <f t="shared" si="73"/>
        <v>0</v>
      </c>
      <c r="AS252" s="608">
        <f t="shared" si="74"/>
        <v>0</v>
      </c>
      <c r="AT252" s="551"/>
      <c r="AU252" s="9"/>
      <c r="AV252" s="9"/>
      <c r="AW252" s="9"/>
      <c r="AX252" s="9"/>
      <c r="AY252" s="9"/>
      <c r="BE252" s="552"/>
      <c r="BF252" s="550"/>
      <c r="BG252" s="550"/>
      <c r="BH252" s="550"/>
      <c r="BI252" s="550"/>
      <c r="BJ252" s="550"/>
      <c r="BK252" s="550"/>
      <c r="BL252" s="550"/>
      <c r="BM252" s="550"/>
      <c r="BN252" s="550"/>
      <c r="BO252" s="550"/>
      <c r="BP252" s="550"/>
      <c r="BQ252" s="550"/>
      <c r="BR252" s="550"/>
      <c r="BS252" s="550"/>
      <c r="BT252" s="550"/>
      <c r="BU252" s="550"/>
      <c r="BV252" s="550"/>
      <c r="BW252" s="550"/>
      <c r="BX252" s="550"/>
      <c r="BY252" s="550"/>
      <c r="BZ252" s="550"/>
      <c r="CA252" s="550"/>
      <c r="CB252" s="550"/>
      <c r="CC252" s="550"/>
      <c r="CD252" s="550"/>
      <c r="CE252" s="550"/>
      <c r="CF252" s="550"/>
      <c r="CG252" s="550"/>
      <c r="CH252" s="550"/>
      <c r="CI252" s="550"/>
      <c r="CJ252" s="550"/>
      <c r="CK252" s="550"/>
      <c r="CL252" s="550"/>
      <c r="CM252" s="550"/>
      <c r="CN252" s="550"/>
      <c r="CO252" s="550"/>
      <c r="CP252" s="550"/>
      <c r="CQ252" s="550"/>
      <c r="CR252" s="550"/>
      <c r="CS252" s="550"/>
    </row>
    <row r="253" spans="1:97" s="549" customFormat="1" ht="12.95" hidden="1" customHeight="1" x14ac:dyDescent="0.2">
      <c r="A253" s="463"/>
      <c r="B253" s="443"/>
      <c r="C253" s="451"/>
      <c r="D253" s="454" t="s">
        <v>83</v>
      </c>
      <c r="E253" s="423"/>
      <c r="F253" s="440"/>
      <c r="G253" s="13">
        <v>0</v>
      </c>
      <c r="H253" s="13">
        <v>0</v>
      </c>
      <c r="I253" s="13">
        <v>0</v>
      </c>
      <c r="J253" s="433">
        <v>100</v>
      </c>
      <c r="K253" s="691">
        <v>0</v>
      </c>
      <c r="L253" s="691">
        <v>0</v>
      </c>
      <c r="M253" s="457" t="s">
        <v>2</v>
      </c>
      <c r="N253" s="530">
        <v>0</v>
      </c>
      <c r="O253" s="530">
        <v>0</v>
      </c>
      <c r="P253" s="530">
        <v>0</v>
      </c>
      <c r="Q253" s="530">
        <v>0</v>
      </c>
      <c r="R253" s="530">
        <v>0</v>
      </c>
      <c r="S253" s="530">
        <v>0</v>
      </c>
      <c r="T253" s="530">
        <v>0</v>
      </c>
      <c r="U253" s="530">
        <v>0</v>
      </c>
      <c r="V253" s="530">
        <v>0</v>
      </c>
      <c r="W253" s="530">
        <v>0</v>
      </c>
      <c r="X253" s="530">
        <v>0</v>
      </c>
      <c r="Y253" s="530">
        <v>0</v>
      </c>
      <c r="Z253" s="530">
        <v>0</v>
      </c>
      <c r="AA253" s="530">
        <v>0</v>
      </c>
      <c r="AB253" s="530">
        <v>0</v>
      </c>
      <c r="AC253" s="530">
        <v>0</v>
      </c>
      <c r="AD253" s="530">
        <v>0</v>
      </c>
      <c r="AE253" s="530">
        <v>0</v>
      </c>
      <c r="AF253" s="530">
        <v>0</v>
      </c>
      <c r="AG253" s="530">
        <v>0</v>
      </c>
      <c r="AH253" s="530">
        <v>0</v>
      </c>
      <c r="AI253" s="530">
        <v>0</v>
      </c>
      <c r="AJ253" s="530">
        <v>0</v>
      </c>
      <c r="AK253" s="530">
        <v>0</v>
      </c>
      <c r="AL253" s="530">
        <v>0</v>
      </c>
      <c r="AM253" s="530">
        <v>0</v>
      </c>
      <c r="AN253" s="466"/>
      <c r="AO253" s="423"/>
      <c r="AP253" s="720"/>
      <c r="AQ253" s="607">
        <f t="shared" si="72"/>
        <v>0</v>
      </c>
      <c r="AR253" s="607">
        <f t="shared" si="73"/>
        <v>0</v>
      </c>
      <c r="AS253" s="608">
        <f t="shared" si="74"/>
        <v>0</v>
      </c>
      <c r="AT253" s="551"/>
      <c r="AU253" s="9"/>
      <c r="AV253" s="9"/>
      <c r="AW253" s="9"/>
      <c r="AX253" s="9"/>
      <c r="AY253" s="9"/>
      <c r="BE253" s="552"/>
      <c r="BF253" s="550"/>
      <c r="BG253" s="550"/>
      <c r="BH253" s="550"/>
      <c r="BI253" s="550"/>
      <c r="BJ253" s="550"/>
      <c r="BK253" s="550"/>
      <c r="BL253" s="550"/>
      <c r="BM253" s="550"/>
      <c r="BN253" s="550"/>
      <c r="BO253" s="550"/>
      <c r="BP253" s="550"/>
      <c r="BQ253" s="550"/>
      <c r="BR253" s="550"/>
      <c r="BS253" s="550"/>
      <c r="BT253" s="550"/>
      <c r="BU253" s="550"/>
      <c r="BV253" s="550"/>
      <c r="BW253" s="550"/>
      <c r="BX253" s="550"/>
      <c r="BY253" s="550"/>
      <c r="BZ253" s="550"/>
      <c r="CA253" s="550"/>
      <c r="CB253" s="550"/>
      <c r="CC253" s="550"/>
      <c r="CD253" s="550"/>
      <c r="CE253" s="550"/>
      <c r="CF253" s="550"/>
      <c r="CG253" s="550"/>
      <c r="CH253" s="550"/>
      <c r="CI253" s="550"/>
      <c r="CJ253" s="550"/>
      <c r="CK253" s="550"/>
      <c r="CL253" s="550"/>
      <c r="CM253" s="550"/>
      <c r="CN253" s="550"/>
      <c r="CO253" s="550"/>
      <c r="CP253" s="550"/>
      <c r="CQ253" s="550"/>
      <c r="CR253" s="550"/>
      <c r="CS253" s="550"/>
    </row>
    <row r="254" spans="1:97" s="549" customFormat="1" ht="12.95" hidden="1" customHeight="1" x14ac:dyDescent="0.2">
      <c r="A254" s="463"/>
      <c r="B254" s="443"/>
      <c r="C254" s="451"/>
      <c r="D254" s="454" t="s">
        <v>71</v>
      </c>
      <c r="E254" s="423" t="s">
        <v>78</v>
      </c>
      <c r="F254" s="440"/>
      <c r="G254" s="13">
        <v>0</v>
      </c>
      <c r="H254" s="13">
        <v>0</v>
      </c>
      <c r="I254" s="13">
        <v>0</v>
      </c>
      <c r="J254" s="433">
        <v>100</v>
      </c>
      <c r="K254" s="691">
        <v>0</v>
      </c>
      <c r="L254" s="691">
        <v>0</v>
      </c>
      <c r="M254" s="457" t="s">
        <v>80</v>
      </c>
      <c r="N254" s="530">
        <v>0</v>
      </c>
      <c r="O254" s="530">
        <v>0</v>
      </c>
      <c r="P254" s="530">
        <v>0</v>
      </c>
      <c r="Q254" s="530">
        <v>0</v>
      </c>
      <c r="R254" s="530">
        <v>0</v>
      </c>
      <c r="S254" s="530">
        <v>0</v>
      </c>
      <c r="T254" s="530">
        <v>0</v>
      </c>
      <c r="U254" s="530">
        <v>0</v>
      </c>
      <c r="V254" s="530">
        <v>0</v>
      </c>
      <c r="W254" s="530">
        <v>0</v>
      </c>
      <c r="X254" s="530">
        <v>0</v>
      </c>
      <c r="Y254" s="530">
        <v>0</v>
      </c>
      <c r="Z254" s="530">
        <v>0</v>
      </c>
      <c r="AA254" s="530">
        <v>0</v>
      </c>
      <c r="AB254" s="530">
        <v>0</v>
      </c>
      <c r="AC254" s="530">
        <v>0</v>
      </c>
      <c r="AD254" s="530">
        <v>0</v>
      </c>
      <c r="AE254" s="530">
        <v>0</v>
      </c>
      <c r="AF254" s="530">
        <v>0</v>
      </c>
      <c r="AG254" s="530">
        <v>0</v>
      </c>
      <c r="AH254" s="530">
        <v>0</v>
      </c>
      <c r="AI254" s="530">
        <v>0</v>
      </c>
      <c r="AJ254" s="530">
        <v>0</v>
      </c>
      <c r="AK254" s="530">
        <v>0</v>
      </c>
      <c r="AL254" s="530">
        <v>0</v>
      </c>
      <c r="AM254" s="530">
        <v>0</v>
      </c>
      <c r="AN254" s="466"/>
      <c r="AO254" s="423"/>
      <c r="AP254" s="720"/>
      <c r="AQ254" s="607">
        <f t="shared" si="72"/>
        <v>0</v>
      </c>
      <c r="AR254" s="607">
        <f t="shared" si="73"/>
        <v>0</v>
      </c>
      <c r="AS254" s="608">
        <f t="shared" si="74"/>
        <v>0</v>
      </c>
      <c r="AT254" s="551"/>
      <c r="AU254" s="456"/>
      <c r="AV254" s="456"/>
      <c r="AW254" s="9"/>
      <c r="AX254" s="9"/>
      <c r="AY254" s="9"/>
      <c r="AZ254" s="9"/>
      <c r="BA254" s="9"/>
      <c r="BB254" s="9"/>
      <c r="BE254" s="552"/>
      <c r="BF254" s="550"/>
      <c r="BG254" s="550"/>
      <c r="BH254" s="550"/>
      <c r="BI254" s="550"/>
      <c r="BJ254" s="550"/>
      <c r="BK254" s="550"/>
      <c r="BL254" s="550"/>
      <c r="BM254" s="550"/>
      <c r="BN254" s="550"/>
      <c r="BO254" s="550"/>
      <c r="BP254" s="550"/>
      <c r="BQ254" s="550"/>
      <c r="BR254" s="550"/>
      <c r="BS254" s="550"/>
      <c r="BT254" s="550"/>
      <c r="BU254" s="550"/>
      <c r="BV254" s="550"/>
      <c r="BW254" s="550"/>
      <c r="BX254" s="550"/>
      <c r="BY254" s="550"/>
      <c r="BZ254" s="550"/>
      <c r="CA254" s="550"/>
      <c r="CB254" s="550"/>
      <c r="CC254" s="550"/>
      <c r="CD254" s="550"/>
      <c r="CE254" s="550"/>
      <c r="CF254" s="550"/>
      <c r="CG254" s="550"/>
      <c r="CH254" s="550"/>
      <c r="CI254" s="550"/>
      <c r="CJ254" s="550"/>
      <c r="CK254" s="550"/>
      <c r="CL254" s="550"/>
      <c r="CM254" s="550"/>
      <c r="CN254" s="550"/>
      <c r="CO254" s="550"/>
      <c r="CP254" s="550"/>
      <c r="CQ254" s="550"/>
      <c r="CR254" s="550"/>
      <c r="CS254" s="550"/>
    </row>
    <row r="255" spans="1:97" s="549" customFormat="1" ht="12.95" hidden="1" customHeight="1" x14ac:dyDescent="0.2">
      <c r="A255" s="463"/>
      <c r="B255" s="443"/>
      <c r="C255" s="451"/>
      <c r="D255" s="454" t="s">
        <v>67</v>
      </c>
      <c r="E255" s="423"/>
      <c r="F255" s="440"/>
      <c r="G255" s="13">
        <v>0</v>
      </c>
      <c r="H255" s="13">
        <v>0</v>
      </c>
      <c r="I255" s="13">
        <v>0</v>
      </c>
      <c r="J255" s="433">
        <v>100</v>
      </c>
      <c r="K255" s="691">
        <v>0</v>
      </c>
      <c r="L255" s="691">
        <v>0</v>
      </c>
      <c r="M255" s="457" t="s">
        <v>2</v>
      </c>
      <c r="N255" s="530">
        <v>0</v>
      </c>
      <c r="O255" s="530">
        <v>0</v>
      </c>
      <c r="P255" s="530">
        <v>0</v>
      </c>
      <c r="Q255" s="530">
        <v>0</v>
      </c>
      <c r="R255" s="530">
        <v>0</v>
      </c>
      <c r="S255" s="530">
        <v>0</v>
      </c>
      <c r="T255" s="530">
        <v>0</v>
      </c>
      <c r="U255" s="530">
        <v>0</v>
      </c>
      <c r="V255" s="530">
        <v>0</v>
      </c>
      <c r="W255" s="530">
        <v>0</v>
      </c>
      <c r="X255" s="530">
        <v>0</v>
      </c>
      <c r="Y255" s="530">
        <v>0</v>
      </c>
      <c r="Z255" s="530">
        <v>0</v>
      </c>
      <c r="AA255" s="530">
        <v>0</v>
      </c>
      <c r="AB255" s="530">
        <v>0</v>
      </c>
      <c r="AC255" s="530">
        <v>0</v>
      </c>
      <c r="AD255" s="530">
        <v>0</v>
      </c>
      <c r="AE255" s="530">
        <v>0</v>
      </c>
      <c r="AF255" s="530">
        <v>0</v>
      </c>
      <c r="AG255" s="530">
        <v>0</v>
      </c>
      <c r="AH255" s="530">
        <v>0</v>
      </c>
      <c r="AI255" s="530">
        <v>0</v>
      </c>
      <c r="AJ255" s="530">
        <v>0</v>
      </c>
      <c r="AK255" s="530">
        <v>0</v>
      </c>
      <c r="AL255" s="530">
        <v>0</v>
      </c>
      <c r="AM255" s="530">
        <v>0</v>
      </c>
      <c r="AN255" s="466"/>
      <c r="AO255" s="423"/>
      <c r="AP255" s="720"/>
      <c r="AQ255" s="607">
        <f t="shared" si="72"/>
        <v>0</v>
      </c>
      <c r="AR255" s="607">
        <f t="shared" si="73"/>
        <v>0</v>
      </c>
      <c r="AS255" s="608">
        <f t="shared" si="74"/>
        <v>0</v>
      </c>
      <c r="AT255" s="551"/>
      <c r="AU255" s="456"/>
      <c r="AV255" s="456"/>
      <c r="AW255" s="9"/>
      <c r="AX255" s="9"/>
      <c r="AY255" s="9"/>
      <c r="AZ255" s="9"/>
      <c r="BA255" s="9"/>
      <c r="BB255" s="9"/>
      <c r="BE255" s="552"/>
      <c r="BF255" s="550"/>
      <c r="BG255" s="550"/>
      <c r="BH255" s="550"/>
      <c r="BI255" s="550"/>
      <c r="BJ255" s="550"/>
      <c r="BK255" s="550"/>
      <c r="BL255" s="550"/>
      <c r="BM255" s="550"/>
      <c r="BN255" s="550"/>
      <c r="BO255" s="550"/>
      <c r="BP255" s="550"/>
      <c r="BQ255" s="550"/>
      <c r="BR255" s="550"/>
      <c r="BS255" s="550"/>
      <c r="BT255" s="550"/>
      <c r="BU255" s="550"/>
      <c r="BV255" s="550"/>
      <c r="BW255" s="550"/>
      <c r="BX255" s="550"/>
      <c r="BY255" s="550"/>
      <c r="BZ255" s="550"/>
      <c r="CA255" s="550"/>
      <c r="CB255" s="550"/>
      <c r="CC255" s="550"/>
      <c r="CD255" s="550"/>
      <c r="CE255" s="550"/>
      <c r="CF255" s="550"/>
      <c r="CG255" s="550"/>
      <c r="CH255" s="550"/>
      <c r="CI255" s="550"/>
      <c r="CJ255" s="550"/>
      <c r="CK255" s="550"/>
      <c r="CL255" s="550"/>
      <c r="CM255" s="550"/>
      <c r="CN255" s="550"/>
      <c r="CO255" s="550"/>
      <c r="CP255" s="550"/>
      <c r="CQ255" s="550"/>
      <c r="CR255" s="550"/>
      <c r="CS255" s="550"/>
    </row>
    <row r="256" spans="1:97" s="549" customFormat="1" ht="14.1" hidden="1" customHeight="1" x14ac:dyDescent="0.2">
      <c r="A256" s="463"/>
      <c r="B256" s="443"/>
      <c r="C256" s="451"/>
      <c r="D256" s="454" t="s">
        <v>83</v>
      </c>
      <c r="E256" s="423"/>
      <c r="F256" s="440"/>
      <c r="G256" s="13">
        <v>0</v>
      </c>
      <c r="H256" s="13">
        <v>0</v>
      </c>
      <c r="I256" s="13">
        <v>0</v>
      </c>
      <c r="J256" s="433">
        <v>100</v>
      </c>
      <c r="K256" s="691">
        <v>0</v>
      </c>
      <c r="L256" s="691">
        <v>0</v>
      </c>
      <c r="M256" s="457" t="s">
        <v>2</v>
      </c>
      <c r="N256" s="530">
        <v>0</v>
      </c>
      <c r="O256" s="530">
        <v>0</v>
      </c>
      <c r="P256" s="530">
        <v>0</v>
      </c>
      <c r="Q256" s="530">
        <v>0</v>
      </c>
      <c r="R256" s="530">
        <v>0</v>
      </c>
      <c r="S256" s="530">
        <v>0</v>
      </c>
      <c r="T256" s="530">
        <v>0</v>
      </c>
      <c r="U256" s="530">
        <v>0</v>
      </c>
      <c r="V256" s="530">
        <v>0</v>
      </c>
      <c r="W256" s="530">
        <v>0</v>
      </c>
      <c r="X256" s="530">
        <v>0</v>
      </c>
      <c r="Y256" s="530">
        <v>0</v>
      </c>
      <c r="Z256" s="530">
        <v>0</v>
      </c>
      <c r="AA256" s="530">
        <v>0</v>
      </c>
      <c r="AB256" s="530">
        <v>0</v>
      </c>
      <c r="AC256" s="530">
        <v>0</v>
      </c>
      <c r="AD256" s="530">
        <v>0</v>
      </c>
      <c r="AE256" s="530">
        <v>0</v>
      </c>
      <c r="AF256" s="530">
        <v>0</v>
      </c>
      <c r="AG256" s="530">
        <v>0</v>
      </c>
      <c r="AH256" s="530">
        <v>0</v>
      </c>
      <c r="AI256" s="530">
        <v>0</v>
      </c>
      <c r="AJ256" s="530">
        <v>0</v>
      </c>
      <c r="AK256" s="530">
        <v>0</v>
      </c>
      <c r="AL256" s="530">
        <v>0</v>
      </c>
      <c r="AM256" s="530">
        <v>0</v>
      </c>
      <c r="AN256" s="466"/>
      <c r="AO256" s="423"/>
      <c r="AP256" s="720"/>
      <c r="AQ256" s="607">
        <f t="shared" si="72"/>
        <v>0</v>
      </c>
      <c r="AR256" s="607">
        <f t="shared" si="73"/>
        <v>0</v>
      </c>
      <c r="AS256" s="608">
        <f t="shared" si="74"/>
        <v>0</v>
      </c>
      <c r="AT256" s="551"/>
      <c r="AU256" s="474"/>
      <c r="AV256" s="474"/>
      <c r="AW256" s="9"/>
      <c r="AX256" s="474"/>
      <c r="AY256" s="474"/>
      <c r="AZ256" s="9"/>
      <c r="BA256" s="9"/>
      <c r="BB256" s="9"/>
      <c r="BE256" s="552"/>
      <c r="BF256" s="550"/>
      <c r="BG256" s="550"/>
      <c r="BH256" s="550"/>
      <c r="BI256" s="550"/>
      <c r="BJ256" s="550"/>
      <c r="BK256" s="550"/>
      <c r="BL256" s="550"/>
      <c r="BM256" s="550"/>
      <c r="BN256" s="550"/>
      <c r="BO256" s="550"/>
      <c r="BP256" s="550"/>
      <c r="BQ256" s="550"/>
      <c r="BR256" s="550"/>
      <c r="BS256" s="550"/>
      <c r="BT256" s="550"/>
      <c r="BU256" s="550"/>
      <c r="BV256" s="550"/>
      <c r="BW256" s="550"/>
      <c r="BX256" s="550"/>
      <c r="BY256" s="550"/>
      <c r="BZ256" s="550"/>
      <c r="CA256" s="550"/>
      <c r="CB256" s="550"/>
      <c r="CC256" s="550"/>
      <c r="CD256" s="550"/>
      <c r="CE256" s="550"/>
      <c r="CF256" s="550"/>
      <c r="CG256" s="550"/>
      <c r="CH256" s="550"/>
      <c r="CI256" s="550"/>
      <c r="CJ256" s="550"/>
      <c r="CK256" s="550"/>
      <c r="CL256" s="550"/>
      <c r="CM256" s="550"/>
      <c r="CN256" s="550"/>
      <c r="CO256" s="550"/>
      <c r="CP256" s="550"/>
      <c r="CQ256" s="550"/>
      <c r="CR256" s="550"/>
      <c r="CS256" s="550"/>
    </row>
    <row r="257" spans="1:97" s="549" customFormat="1" ht="12.95" hidden="1" customHeight="1" x14ac:dyDescent="0.2">
      <c r="A257" s="463"/>
      <c r="B257" s="443"/>
      <c r="C257" s="451"/>
      <c r="D257" s="454" t="s">
        <v>77</v>
      </c>
      <c r="E257" s="423" t="s">
        <v>81</v>
      </c>
      <c r="F257" s="440"/>
      <c r="G257" s="13">
        <v>0</v>
      </c>
      <c r="H257" s="13">
        <v>0</v>
      </c>
      <c r="I257" s="13">
        <v>0</v>
      </c>
      <c r="J257" s="433">
        <v>100</v>
      </c>
      <c r="K257" s="691">
        <v>0</v>
      </c>
      <c r="L257" s="691">
        <v>0</v>
      </c>
      <c r="M257" s="457" t="s">
        <v>2</v>
      </c>
      <c r="N257" s="530">
        <v>0</v>
      </c>
      <c r="O257" s="530">
        <v>0</v>
      </c>
      <c r="P257" s="530">
        <v>0</v>
      </c>
      <c r="Q257" s="530">
        <v>0</v>
      </c>
      <c r="R257" s="530">
        <v>0</v>
      </c>
      <c r="S257" s="530">
        <v>0</v>
      </c>
      <c r="T257" s="530">
        <v>0</v>
      </c>
      <c r="U257" s="530">
        <v>0</v>
      </c>
      <c r="V257" s="530">
        <v>0</v>
      </c>
      <c r="W257" s="530">
        <v>0</v>
      </c>
      <c r="X257" s="530">
        <v>0</v>
      </c>
      <c r="Y257" s="530">
        <v>0</v>
      </c>
      <c r="Z257" s="530">
        <v>0</v>
      </c>
      <c r="AA257" s="530">
        <v>0</v>
      </c>
      <c r="AB257" s="530">
        <v>0</v>
      </c>
      <c r="AC257" s="530">
        <v>0</v>
      </c>
      <c r="AD257" s="530">
        <v>0</v>
      </c>
      <c r="AE257" s="530">
        <v>0</v>
      </c>
      <c r="AF257" s="530">
        <v>0</v>
      </c>
      <c r="AG257" s="530">
        <v>0</v>
      </c>
      <c r="AH257" s="530">
        <v>0</v>
      </c>
      <c r="AI257" s="530">
        <v>0</v>
      </c>
      <c r="AJ257" s="530">
        <v>0</v>
      </c>
      <c r="AK257" s="530">
        <v>0</v>
      </c>
      <c r="AL257" s="530">
        <v>0</v>
      </c>
      <c r="AM257" s="530">
        <v>0</v>
      </c>
      <c r="AN257" s="466"/>
      <c r="AO257" s="423"/>
      <c r="AP257" s="720"/>
      <c r="AQ257" s="607">
        <f t="shared" si="72"/>
        <v>0</v>
      </c>
      <c r="AR257" s="607">
        <f t="shared" si="73"/>
        <v>0</v>
      </c>
      <c r="AS257" s="608">
        <f t="shared" si="74"/>
        <v>0</v>
      </c>
      <c r="AT257" s="551"/>
      <c r="AU257" s="1020" t="s">
        <v>17</v>
      </c>
      <c r="AV257" s="1009" t="s">
        <v>195</v>
      </c>
      <c r="AW257" s="1013" t="s">
        <v>196</v>
      </c>
      <c r="AX257" s="1011" t="s">
        <v>197</v>
      </c>
      <c r="AY257" s="1007" t="s">
        <v>198</v>
      </c>
      <c r="AZ257" s="9"/>
      <c r="BA257" s="9"/>
      <c r="BB257" s="9"/>
      <c r="BE257" s="552"/>
      <c r="BF257" s="550"/>
      <c r="BG257" s="550"/>
      <c r="BH257" s="550"/>
      <c r="BI257" s="550"/>
      <c r="BJ257" s="550"/>
      <c r="BK257" s="550"/>
      <c r="BL257" s="550"/>
      <c r="BM257" s="550"/>
      <c r="BN257" s="550"/>
      <c r="BO257" s="550"/>
      <c r="BP257" s="550"/>
      <c r="BQ257" s="550"/>
      <c r="BR257" s="550"/>
      <c r="BS257" s="550"/>
      <c r="BT257" s="550"/>
      <c r="BU257" s="550"/>
      <c r="BV257" s="550"/>
      <c r="BW257" s="550"/>
      <c r="BX257" s="550"/>
      <c r="BY257" s="550"/>
      <c r="BZ257" s="550"/>
      <c r="CA257" s="550"/>
      <c r="CB257" s="550"/>
      <c r="CC257" s="550"/>
      <c r="CD257" s="550"/>
      <c r="CE257" s="550"/>
      <c r="CF257" s="550"/>
      <c r="CG257" s="550"/>
      <c r="CH257" s="550"/>
      <c r="CI257" s="550"/>
      <c r="CJ257" s="550"/>
      <c r="CK257" s="550"/>
      <c r="CL257" s="550"/>
      <c r="CM257" s="550"/>
      <c r="CN257" s="550"/>
      <c r="CO257" s="550"/>
      <c r="CP257" s="550"/>
      <c r="CQ257" s="550"/>
      <c r="CR257" s="550"/>
      <c r="CS257" s="550"/>
    </row>
    <row r="258" spans="1:97" s="9" customFormat="1" ht="12.95" hidden="1" customHeight="1" x14ac:dyDescent="0.2">
      <c r="A258" s="463"/>
      <c r="B258" s="443"/>
      <c r="C258" s="451"/>
      <c r="D258" s="454" t="s">
        <v>83</v>
      </c>
      <c r="E258" s="455"/>
      <c r="F258" s="440"/>
      <c r="G258" s="13">
        <v>0</v>
      </c>
      <c r="H258" s="13">
        <v>0</v>
      </c>
      <c r="I258" s="13">
        <v>0</v>
      </c>
      <c r="J258" s="433">
        <v>100</v>
      </c>
      <c r="K258" s="691">
        <v>0</v>
      </c>
      <c r="L258" s="691">
        <v>0</v>
      </c>
      <c r="M258" s="457" t="s">
        <v>89</v>
      </c>
      <c r="N258" s="530">
        <v>0</v>
      </c>
      <c r="O258" s="530">
        <v>0</v>
      </c>
      <c r="P258" s="530">
        <v>0</v>
      </c>
      <c r="Q258" s="530">
        <v>0</v>
      </c>
      <c r="R258" s="530">
        <v>0</v>
      </c>
      <c r="S258" s="530">
        <v>0</v>
      </c>
      <c r="T258" s="530">
        <v>0</v>
      </c>
      <c r="U258" s="530">
        <v>0</v>
      </c>
      <c r="V258" s="530">
        <v>0</v>
      </c>
      <c r="W258" s="530">
        <v>0</v>
      </c>
      <c r="X258" s="530">
        <v>0</v>
      </c>
      <c r="Y258" s="530">
        <v>0</v>
      </c>
      <c r="Z258" s="530">
        <v>0</v>
      </c>
      <c r="AA258" s="530">
        <v>0</v>
      </c>
      <c r="AB258" s="530">
        <v>0</v>
      </c>
      <c r="AC258" s="530">
        <v>0</v>
      </c>
      <c r="AD258" s="530">
        <v>0</v>
      </c>
      <c r="AE258" s="530">
        <v>0</v>
      </c>
      <c r="AF258" s="530">
        <v>0</v>
      </c>
      <c r="AG258" s="530">
        <v>0</v>
      </c>
      <c r="AH258" s="530">
        <v>0</v>
      </c>
      <c r="AI258" s="530">
        <v>0</v>
      </c>
      <c r="AJ258" s="530">
        <v>0</v>
      </c>
      <c r="AK258" s="530">
        <v>0</v>
      </c>
      <c r="AL258" s="530">
        <v>0</v>
      </c>
      <c r="AM258" s="530">
        <v>0</v>
      </c>
      <c r="AN258" s="466"/>
      <c r="AO258" s="423"/>
      <c r="AP258" s="720"/>
      <c r="AQ258" s="595">
        <f t="shared" ref="AQ258:AQ321" si="75">TIME(INT(K258/100),K258-INT(K258/100)*100,0)</f>
        <v>0</v>
      </c>
      <c r="AR258" s="595">
        <f t="shared" ref="AR258:AR321" si="76">TIME(INT(L258/100),L258-INT(L258/100)*100,0)</f>
        <v>0</v>
      </c>
      <c r="AS258" s="596">
        <f t="shared" ref="AS258:AS321" si="77">(AR258-AQ258)*G258</f>
        <v>0</v>
      </c>
      <c r="AT258" s="455"/>
      <c r="AU258" s="1051"/>
      <c r="AV258" s="1010"/>
      <c r="AW258" s="1014"/>
      <c r="AX258" s="1012"/>
      <c r="AY258" s="1050"/>
      <c r="BE258" s="439"/>
      <c r="BF258" s="456"/>
      <c r="BG258" s="456"/>
      <c r="BH258" s="456"/>
      <c r="BI258" s="456"/>
      <c r="BJ258" s="456"/>
      <c r="BK258" s="456"/>
      <c r="BL258" s="456"/>
      <c r="BM258" s="456"/>
      <c r="BN258" s="456"/>
      <c r="BO258" s="456"/>
      <c r="BP258" s="456"/>
      <c r="BQ258" s="456"/>
      <c r="BR258" s="456"/>
      <c r="BS258" s="456"/>
      <c r="BT258" s="456"/>
      <c r="BU258" s="456"/>
      <c r="BV258" s="456"/>
      <c r="BW258" s="456"/>
      <c r="BX258" s="456"/>
      <c r="BY258" s="456"/>
      <c r="BZ258" s="456"/>
      <c r="CA258" s="456"/>
      <c r="CB258" s="456"/>
      <c r="CC258" s="456"/>
      <c r="CD258" s="456"/>
      <c r="CE258" s="456"/>
      <c r="CF258" s="456"/>
      <c r="CG258" s="456"/>
      <c r="CH258" s="456"/>
      <c r="CI258" s="456"/>
      <c r="CJ258" s="456"/>
      <c r="CK258" s="456"/>
      <c r="CL258" s="456"/>
      <c r="CM258" s="456"/>
      <c r="CN258" s="456"/>
      <c r="CO258" s="456"/>
      <c r="CP258" s="456"/>
      <c r="CQ258" s="456"/>
      <c r="CR258" s="456"/>
      <c r="CS258" s="456"/>
    </row>
    <row r="259" spans="1:97" s="9" customFormat="1" ht="12.95" hidden="1" customHeight="1" x14ac:dyDescent="0.2">
      <c r="A259" s="463"/>
      <c r="B259" s="443"/>
      <c r="C259" s="451"/>
      <c r="D259" s="454" t="s">
        <v>77</v>
      </c>
      <c r="E259" s="455" t="s">
        <v>81</v>
      </c>
      <c r="F259" s="440"/>
      <c r="G259" s="13">
        <v>0</v>
      </c>
      <c r="H259" s="13">
        <v>0</v>
      </c>
      <c r="I259" s="13">
        <v>0</v>
      </c>
      <c r="J259" s="433">
        <v>100</v>
      </c>
      <c r="K259" s="691">
        <v>0</v>
      </c>
      <c r="L259" s="691">
        <v>0</v>
      </c>
      <c r="M259" s="457" t="s">
        <v>89</v>
      </c>
      <c r="N259" s="530">
        <v>0</v>
      </c>
      <c r="O259" s="530">
        <v>0</v>
      </c>
      <c r="P259" s="530">
        <v>0</v>
      </c>
      <c r="Q259" s="530">
        <v>0</v>
      </c>
      <c r="R259" s="530">
        <v>0</v>
      </c>
      <c r="S259" s="530">
        <v>0</v>
      </c>
      <c r="T259" s="530">
        <v>0</v>
      </c>
      <c r="U259" s="530">
        <v>0</v>
      </c>
      <c r="V259" s="530">
        <v>0</v>
      </c>
      <c r="W259" s="530">
        <v>0</v>
      </c>
      <c r="X259" s="530">
        <v>0</v>
      </c>
      <c r="Y259" s="530">
        <v>0</v>
      </c>
      <c r="Z259" s="530">
        <v>0</v>
      </c>
      <c r="AA259" s="530">
        <v>0</v>
      </c>
      <c r="AB259" s="530">
        <v>0</v>
      </c>
      <c r="AC259" s="530">
        <v>0</v>
      </c>
      <c r="AD259" s="530">
        <v>0</v>
      </c>
      <c r="AE259" s="530">
        <v>0</v>
      </c>
      <c r="AF259" s="530">
        <v>0</v>
      </c>
      <c r="AG259" s="530">
        <v>0</v>
      </c>
      <c r="AH259" s="530">
        <v>0</v>
      </c>
      <c r="AI259" s="530">
        <v>0</v>
      </c>
      <c r="AJ259" s="530">
        <v>0</v>
      </c>
      <c r="AK259" s="530">
        <v>0</v>
      </c>
      <c r="AL259" s="530">
        <v>0</v>
      </c>
      <c r="AM259" s="530">
        <v>0</v>
      </c>
      <c r="AN259" s="466"/>
      <c r="AO259" s="423"/>
      <c r="AP259" s="720"/>
      <c r="AQ259" s="595">
        <f t="shared" si="75"/>
        <v>0</v>
      </c>
      <c r="AR259" s="595">
        <f t="shared" si="76"/>
        <v>0</v>
      </c>
      <c r="AS259" s="596">
        <f t="shared" si="77"/>
        <v>0</v>
      </c>
      <c r="AT259" s="455"/>
      <c r="AU259" s="349" t="s">
        <v>50</v>
      </c>
      <c r="AV259" s="424">
        <f>SUM(G259,G263:G266,G268:G272)</f>
        <v>0</v>
      </c>
      <c r="AW259" s="394">
        <f>SUM(AS259,AS263:AS266,AS268:AS272)</f>
        <v>0</v>
      </c>
      <c r="AX259" s="424">
        <f>SUM(H259,H263:H266,H268:H272)</f>
        <v>0</v>
      </c>
      <c r="AY259" s="427">
        <f>SUM(I259,I263:I266,I268:I272)</f>
        <v>0</v>
      </c>
      <c r="BE259" s="439"/>
      <c r="BF259" s="456"/>
      <c r="BG259" s="456"/>
      <c r="BH259" s="456"/>
      <c r="BI259" s="456"/>
      <c r="BJ259" s="456"/>
      <c r="BK259" s="456"/>
      <c r="BL259" s="456"/>
      <c r="BM259" s="456"/>
      <c r="BN259" s="456"/>
      <c r="BO259" s="456"/>
      <c r="BP259" s="456"/>
      <c r="BQ259" s="456"/>
      <c r="BR259" s="456"/>
      <c r="BS259" s="456"/>
      <c r="BT259" s="456"/>
      <c r="BU259" s="456"/>
      <c r="BV259" s="456"/>
      <c r="BW259" s="456"/>
      <c r="BX259" s="456"/>
      <c r="BY259" s="456"/>
      <c r="BZ259" s="456"/>
      <c r="CA259" s="456"/>
      <c r="CB259" s="456"/>
      <c r="CC259" s="456"/>
      <c r="CD259" s="456"/>
      <c r="CE259" s="456"/>
      <c r="CF259" s="456"/>
      <c r="CG259" s="456"/>
      <c r="CH259" s="456"/>
      <c r="CI259" s="456"/>
      <c r="CJ259" s="456"/>
      <c r="CK259" s="456"/>
      <c r="CL259" s="456"/>
      <c r="CM259" s="456"/>
      <c r="CN259" s="456"/>
      <c r="CO259" s="456"/>
      <c r="CP259" s="456"/>
      <c r="CQ259" s="456"/>
      <c r="CR259" s="456"/>
      <c r="CS259" s="456"/>
    </row>
    <row r="260" spans="1:97" s="9" customFormat="1" ht="12.95" hidden="1" customHeight="1" x14ac:dyDescent="0.2">
      <c r="A260" s="463"/>
      <c r="B260" s="443"/>
      <c r="C260" s="451"/>
      <c r="D260" s="454" t="s">
        <v>67</v>
      </c>
      <c r="E260" s="455"/>
      <c r="F260" s="440"/>
      <c r="G260" s="13">
        <v>0</v>
      </c>
      <c r="H260" s="13">
        <v>0</v>
      </c>
      <c r="I260" s="13">
        <v>0</v>
      </c>
      <c r="J260" s="433">
        <v>100</v>
      </c>
      <c r="K260" s="691">
        <v>0</v>
      </c>
      <c r="L260" s="691">
        <v>0</v>
      </c>
      <c r="M260" s="457" t="s">
        <v>89</v>
      </c>
      <c r="N260" s="530">
        <v>0</v>
      </c>
      <c r="O260" s="530">
        <v>0</v>
      </c>
      <c r="P260" s="530">
        <v>0</v>
      </c>
      <c r="Q260" s="530">
        <v>0</v>
      </c>
      <c r="R260" s="530">
        <v>0</v>
      </c>
      <c r="S260" s="530">
        <v>0</v>
      </c>
      <c r="T260" s="530">
        <v>0</v>
      </c>
      <c r="U260" s="530">
        <v>0</v>
      </c>
      <c r="V260" s="530">
        <v>0</v>
      </c>
      <c r="W260" s="530">
        <v>0</v>
      </c>
      <c r="X260" s="530">
        <v>0</v>
      </c>
      <c r="Y260" s="530">
        <v>0</v>
      </c>
      <c r="Z260" s="530">
        <v>0</v>
      </c>
      <c r="AA260" s="530">
        <v>0</v>
      </c>
      <c r="AB260" s="530">
        <v>0</v>
      </c>
      <c r="AC260" s="530">
        <v>0</v>
      </c>
      <c r="AD260" s="530">
        <v>0</v>
      </c>
      <c r="AE260" s="530">
        <v>0</v>
      </c>
      <c r="AF260" s="530">
        <v>0</v>
      </c>
      <c r="AG260" s="530">
        <v>0</v>
      </c>
      <c r="AH260" s="530">
        <v>0</v>
      </c>
      <c r="AI260" s="530">
        <v>0</v>
      </c>
      <c r="AJ260" s="530">
        <v>0</v>
      </c>
      <c r="AK260" s="530">
        <v>0</v>
      </c>
      <c r="AL260" s="530">
        <v>0</v>
      </c>
      <c r="AM260" s="530">
        <v>0</v>
      </c>
      <c r="AN260" s="466"/>
      <c r="AO260" s="423"/>
      <c r="AP260" s="720"/>
      <c r="AQ260" s="595">
        <f t="shared" si="75"/>
        <v>0</v>
      </c>
      <c r="AR260" s="595">
        <f t="shared" si="76"/>
        <v>0</v>
      </c>
      <c r="AS260" s="596">
        <f t="shared" si="77"/>
        <v>0</v>
      </c>
      <c r="AT260" s="455"/>
      <c r="AU260" s="353" t="s">
        <v>49</v>
      </c>
      <c r="AV260" s="422">
        <f>SUM(G267,G258,G260:G262)</f>
        <v>0</v>
      </c>
      <c r="AW260" s="355">
        <f>SUM(AS258,AS260:AS262,AS267)</f>
        <v>0</v>
      </c>
      <c r="AX260" s="422">
        <f>SUM(H258,H260:H262,H267)</f>
        <v>0</v>
      </c>
      <c r="AY260" s="473">
        <f>SUM(I258,I260:I262,I267)</f>
        <v>0</v>
      </c>
      <c r="BE260" s="439"/>
      <c r="BF260" s="456"/>
      <c r="BG260" s="456"/>
      <c r="BH260" s="456"/>
      <c r="BI260" s="456"/>
      <c r="BJ260" s="456"/>
      <c r="BK260" s="456"/>
      <c r="BL260" s="456"/>
      <c r="BM260" s="456"/>
      <c r="BN260" s="456"/>
      <c r="BO260" s="456"/>
      <c r="BP260" s="456"/>
      <c r="BQ260" s="456"/>
      <c r="BR260" s="456"/>
      <c r="BS260" s="456"/>
      <c r="BT260" s="456"/>
      <c r="BU260" s="456"/>
      <c r="BV260" s="456"/>
      <c r="BW260" s="456"/>
      <c r="BX260" s="456"/>
      <c r="BY260" s="456"/>
      <c r="BZ260" s="456"/>
      <c r="CA260" s="456"/>
      <c r="CB260" s="456"/>
      <c r="CC260" s="456"/>
      <c r="CD260" s="456"/>
      <c r="CE260" s="456"/>
      <c r="CF260" s="456"/>
      <c r="CG260" s="456"/>
      <c r="CH260" s="456"/>
      <c r="CI260" s="456"/>
      <c r="CJ260" s="456"/>
      <c r="CK260" s="456"/>
      <c r="CL260" s="456"/>
      <c r="CM260" s="456"/>
      <c r="CN260" s="456"/>
      <c r="CO260" s="456"/>
      <c r="CP260" s="456"/>
      <c r="CQ260" s="456"/>
      <c r="CR260" s="456"/>
      <c r="CS260" s="456"/>
    </row>
    <row r="261" spans="1:97" s="9" customFormat="1" ht="12.95" hidden="1" customHeight="1" x14ac:dyDescent="0.2">
      <c r="A261" s="463"/>
      <c r="B261" s="443"/>
      <c r="C261" s="451"/>
      <c r="D261" s="454" t="s">
        <v>67</v>
      </c>
      <c r="E261" s="455"/>
      <c r="F261" s="440"/>
      <c r="G261" s="13">
        <v>0</v>
      </c>
      <c r="H261" s="13">
        <v>0</v>
      </c>
      <c r="I261" s="13">
        <v>0</v>
      </c>
      <c r="J261" s="433">
        <v>100</v>
      </c>
      <c r="K261" s="691">
        <v>0</v>
      </c>
      <c r="L261" s="691">
        <v>0</v>
      </c>
      <c r="M261" s="457" t="s">
        <v>89</v>
      </c>
      <c r="N261" s="530">
        <v>0</v>
      </c>
      <c r="O261" s="530">
        <v>0</v>
      </c>
      <c r="P261" s="530">
        <v>0</v>
      </c>
      <c r="Q261" s="530">
        <v>0</v>
      </c>
      <c r="R261" s="530">
        <v>0</v>
      </c>
      <c r="S261" s="530">
        <v>0</v>
      </c>
      <c r="T261" s="530">
        <v>0</v>
      </c>
      <c r="U261" s="530">
        <v>0</v>
      </c>
      <c r="V261" s="530">
        <v>0</v>
      </c>
      <c r="W261" s="530">
        <v>0</v>
      </c>
      <c r="X261" s="530">
        <v>0</v>
      </c>
      <c r="Y261" s="530">
        <v>0</v>
      </c>
      <c r="Z261" s="530">
        <v>0</v>
      </c>
      <c r="AA261" s="530">
        <v>0</v>
      </c>
      <c r="AB261" s="530">
        <v>0</v>
      </c>
      <c r="AC261" s="530">
        <v>0</v>
      </c>
      <c r="AD261" s="530">
        <v>0</v>
      </c>
      <c r="AE261" s="530">
        <v>0</v>
      </c>
      <c r="AF261" s="530">
        <v>0</v>
      </c>
      <c r="AG261" s="530">
        <v>0</v>
      </c>
      <c r="AH261" s="530">
        <v>0</v>
      </c>
      <c r="AI261" s="530">
        <v>0</v>
      </c>
      <c r="AJ261" s="530">
        <v>0</v>
      </c>
      <c r="AK261" s="530">
        <v>0</v>
      </c>
      <c r="AL261" s="530">
        <v>0</v>
      </c>
      <c r="AM261" s="530">
        <v>0</v>
      </c>
      <c r="AN261" s="466"/>
      <c r="AO261" s="423"/>
      <c r="AP261" s="720"/>
      <c r="AQ261" s="595">
        <f t="shared" si="75"/>
        <v>0</v>
      </c>
      <c r="AR261" s="595">
        <f t="shared" si="76"/>
        <v>0</v>
      </c>
      <c r="AS261" s="596">
        <f t="shared" si="77"/>
        <v>0</v>
      </c>
      <c r="AT261" s="455"/>
      <c r="AU261" s="425" t="s">
        <v>199</v>
      </c>
      <c r="AV261" s="426">
        <f>SUM(AV259:AV260)</f>
        <v>0</v>
      </c>
      <c r="AW261" s="355">
        <f>SUM(AW259:AW260)</f>
        <v>0</v>
      </c>
      <c r="AX261" s="354">
        <f>SUM(AX259:AX260)</f>
        <v>0</v>
      </c>
      <c r="AY261" s="356">
        <f>SUM(AY259:AY260)</f>
        <v>0</v>
      </c>
      <c r="BE261" s="439"/>
      <c r="BF261" s="456"/>
      <c r="BG261" s="456"/>
      <c r="BH261" s="456"/>
      <c r="BI261" s="456"/>
      <c r="BJ261" s="456"/>
      <c r="BK261" s="456"/>
      <c r="BL261" s="456"/>
      <c r="BM261" s="456"/>
      <c r="BN261" s="456"/>
      <c r="BO261" s="456"/>
      <c r="BP261" s="456"/>
      <c r="BQ261" s="456"/>
      <c r="BR261" s="456"/>
      <c r="BS261" s="456"/>
      <c r="BT261" s="456"/>
      <c r="BU261" s="456"/>
      <c r="BV261" s="456"/>
      <c r="BW261" s="456"/>
      <c r="BX261" s="456"/>
      <c r="BY261" s="456"/>
      <c r="BZ261" s="456"/>
      <c r="CA261" s="456"/>
      <c r="CB261" s="456"/>
      <c r="CC261" s="456"/>
      <c r="CD261" s="456"/>
      <c r="CE261" s="456"/>
      <c r="CF261" s="456"/>
      <c r="CG261" s="456"/>
      <c r="CH261" s="456"/>
      <c r="CI261" s="456"/>
      <c r="CJ261" s="456"/>
      <c r="CK261" s="456"/>
      <c r="CL261" s="456"/>
      <c r="CM261" s="456"/>
      <c r="CN261" s="456"/>
      <c r="CO261" s="456"/>
      <c r="CP261" s="456"/>
      <c r="CQ261" s="456"/>
      <c r="CR261" s="456"/>
      <c r="CS261" s="456"/>
    </row>
    <row r="262" spans="1:97" s="9" customFormat="1" ht="12.95" hidden="1" customHeight="1" x14ac:dyDescent="0.2">
      <c r="A262" s="463"/>
      <c r="B262" s="443"/>
      <c r="C262" s="451"/>
      <c r="D262" s="454" t="s">
        <v>67</v>
      </c>
      <c r="E262" s="455"/>
      <c r="F262" s="440"/>
      <c r="G262" s="13">
        <v>0</v>
      </c>
      <c r="H262" s="13">
        <v>0</v>
      </c>
      <c r="I262" s="13">
        <v>0</v>
      </c>
      <c r="J262" s="433">
        <v>100</v>
      </c>
      <c r="K262" s="691">
        <v>0</v>
      </c>
      <c r="L262" s="691">
        <v>0</v>
      </c>
      <c r="M262" s="457" t="s">
        <v>2</v>
      </c>
      <c r="N262" s="530">
        <v>0</v>
      </c>
      <c r="O262" s="530">
        <v>0</v>
      </c>
      <c r="P262" s="530">
        <v>0</v>
      </c>
      <c r="Q262" s="530">
        <v>0</v>
      </c>
      <c r="R262" s="530">
        <v>0</v>
      </c>
      <c r="S262" s="530">
        <v>0</v>
      </c>
      <c r="T262" s="530">
        <v>0</v>
      </c>
      <c r="U262" s="530">
        <v>0</v>
      </c>
      <c r="V262" s="530">
        <v>0</v>
      </c>
      <c r="W262" s="530">
        <v>0</v>
      </c>
      <c r="X262" s="530">
        <v>0</v>
      </c>
      <c r="Y262" s="530">
        <v>0</v>
      </c>
      <c r="Z262" s="530">
        <v>0</v>
      </c>
      <c r="AA262" s="530">
        <v>0</v>
      </c>
      <c r="AB262" s="530">
        <v>0</v>
      </c>
      <c r="AC262" s="530">
        <v>0</v>
      </c>
      <c r="AD262" s="530">
        <v>0</v>
      </c>
      <c r="AE262" s="530">
        <v>0</v>
      </c>
      <c r="AF262" s="530">
        <v>0</v>
      </c>
      <c r="AG262" s="530">
        <v>0</v>
      </c>
      <c r="AH262" s="530">
        <v>0</v>
      </c>
      <c r="AI262" s="530">
        <v>0</v>
      </c>
      <c r="AJ262" s="530">
        <v>0</v>
      </c>
      <c r="AK262" s="530">
        <v>0</v>
      </c>
      <c r="AL262" s="530">
        <v>0</v>
      </c>
      <c r="AM262" s="530">
        <v>0</v>
      </c>
      <c r="AN262" s="466"/>
      <c r="AO262" s="423"/>
      <c r="AP262" s="720"/>
      <c r="AQ262" s="595">
        <f t="shared" si="75"/>
        <v>0</v>
      </c>
      <c r="AR262" s="595">
        <f t="shared" si="76"/>
        <v>0</v>
      </c>
      <c r="AS262" s="596">
        <f t="shared" si="77"/>
        <v>0</v>
      </c>
      <c r="AT262" s="455"/>
      <c r="AU262" s="439"/>
      <c r="AV262" s="438"/>
      <c r="AW262" s="439"/>
      <c r="AX262" s="439"/>
      <c r="AY262" s="438"/>
      <c r="BE262" s="439"/>
      <c r="BF262" s="456"/>
      <c r="BG262" s="456"/>
      <c r="BH262" s="456"/>
      <c r="BI262" s="456"/>
      <c r="BJ262" s="456"/>
      <c r="BK262" s="456"/>
      <c r="BL262" s="456"/>
      <c r="BM262" s="456"/>
      <c r="BN262" s="456"/>
      <c r="BO262" s="456"/>
      <c r="BP262" s="456"/>
      <c r="BQ262" s="456"/>
      <c r="BR262" s="456"/>
      <c r="BS262" s="456"/>
      <c r="BT262" s="456"/>
      <c r="BU262" s="456"/>
      <c r="BV262" s="456"/>
      <c r="BW262" s="456"/>
      <c r="BX262" s="456"/>
      <c r="BY262" s="456"/>
      <c r="BZ262" s="456"/>
      <c r="CA262" s="456"/>
      <c r="CB262" s="456"/>
      <c r="CC262" s="456"/>
      <c r="CD262" s="456"/>
      <c r="CE262" s="456"/>
      <c r="CF262" s="456"/>
      <c r="CG262" s="456"/>
      <c r="CH262" s="456"/>
      <c r="CI262" s="456"/>
      <c r="CJ262" s="456"/>
      <c r="CK262" s="456"/>
      <c r="CL262" s="456"/>
      <c r="CM262" s="456"/>
      <c r="CN262" s="456"/>
      <c r="CO262" s="456"/>
      <c r="CP262" s="456"/>
      <c r="CQ262" s="456"/>
      <c r="CR262" s="456"/>
      <c r="CS262" s="456"/>
    </row>
    <row r="263" spans="1:97" s="396" customFormat="1" ht="12.95" hidden="1" customHeight="1" thickBot="1" x14ac:dyDescent="0.25">
      <c r="A263" s="463"/>
      <c r="B263" s="443"/>
      <c r="C263" s="451"/>
      <c r="D263" s="454" t="s">
        <v>71</v>
      </c>
      <c r="E263" s="455" t="s">
        <v>81</v>
      </c>
      <c r="F263" s="440"/>
      <c r="G263" s="13">
        <v>0</v>
      </c>
      <c r="H263" s="13">
        <v>0</v>
      </c>
      <c r="I263" s="13">
        <v>0</v>
      </c>
      <c r="J263" s="433">
        <v>100</v>
      </c>
      <c r="K263" s="691">
        <v>0</v>
      </c>
      <c r="L263" s="691">
        <v>0</v>
      </c>
      <c r="M263" s="457" t="s">
        <v>2</v>
      </c>
      <c r="N263" s="530">
        <v>0</v>
      </c>
      <c r="O263" s="530">
        <v>0</v>
      </c>
      <c r="P263" s="530">
        <v>0</v>
      </c>
      <c r="Q263" s="530">
        <v>0</v>
      </c>
      <c r="R263" s="530">
        <v>0</v>
      </c>
      <c r="S263" s="530">
        <v>0</v>
      </c>
      <c r="T263" s="530">
        <v>0</v>
      </c>
      <c r="U263" s="530">
        <v>0</v>
      </c>
      <c r="V263" s="530">
        <v>0</v>
      </c>
      <c r="W263" s="530">
        <v>0</v>
      </c>
      <c r="X263" s="530">
        <v>0</v>
      </c>
      <c r="Y263" s="530">
        <v>0</v>
      </c>
      <c r="Z263" s="530">
        <v>0</v>
      </c>
      <c r="AA263" s="530">
        <v>0</v>
      </c>
      <c r="AB263" s="530">
        <v>0</v>
      </c>
      <c r="AC263" s="530">
        <v>0</v>
      </c>
      <c r="AD263" s="530">
        <v>0</v>
      </c>
      <c r="AE263" s="530">
        <v>0</v>
      </c>
      <c r="AF263" s="530">
        <v>0</v>
      </c>
      <c r="AG263" s="530">
        <v>0</v>
      </c>
      <c r="AH263" s="530">
        <v>0</v>
      </c>
      <c r="AI263" s="530">
        <v>0</v>
      </c>
      <c r="AJ263" s="530">
        <v>0</v>
      </c>
      <c r="AK263" s="530">
        <v>0</v>
      </c>
      <c r="AL263" s="530">
        <v>0</v>
      </c>
      <c r="AM263" s="530">
        <v>0</v>
      </c>
      <c r="AN263" s="466"/>
      <c r="AO263" s="423"/>
      <c r="AP263" s="720"/>
      <c r="AQ263" s="595">
        <f t="shared" si="75"/>
        <v>0</v>
      </c>
      <c r="AR263" s="595">
        <f t="shared" si="76"/>
        <v>0</v>
      </c>
      <c r="AS263" s="596">
        <f t="shared" si="77"/>
        <v>0</v>
      </c>
      <c r="AT263" s="455"/>
      <c r="AU263" s="439"/>
      <c r="AV263" s="438"/>
      <c r="AW263" s="439"/>
      <c r="AX263" s="439"/>
      <c r="AY263" s="438"/>
      <c r="AZ263" s="9"/>
      <c r="BA263" s="9"/>
      <c r="BB263" s="9"/>
      <c r="BC263" s="9"/>
      <c r="BD263" s="9"/>
      <c r="BE263" s="439"/>
      <c r="BF263" s="456"/>
      <c r="BG263" s="456"/>
      <c r="BH263" s="456"/>
      <c r="BI263" s="456"/>
      <c r="BJ263" s="456"/>
      <c r="BK263" s="456"/>
      <c r="BL263" s="456"/>
      <c r="BM263" s="456"/>
      <c r="BN263" s="456"/>
      <c r="BO263" s="456"/>
      <c r="BP263" s="456"/>
      <c r="BQ263" s="456"/>
      <c r="BR263" s="456"/>
      <c r="BS263" s="456"/>
      <c r="BT263" s="456"/>
      <c r="BU263" s="456"/>
      <c r="BV263" s="456"/>
      <c r="BW263" s="456"/>
      <c r="BX263" s="456"/>
      <c r="BY263" s="456"/>
      <c r="BZ263" s="456"/>
      <c r="CA263" s="456"/>
      <c r="CB263" s="456"/>
      <c r="CC263" s="456"/>
      <c r="CD263" s="456"/>
      <c r="CE263" s="456"/>
      <c r="CF263" s="456"/>
      <c r="CG263" s="456"/>
      <c r="CH263" s="456"/>
      <c r="CI263" s="456"/>
      <c r="CJ263" s="456"/>
      <c r="CK263" s="456"/>
      <c r="CL263" s="456"/>
      <c r="CM263" s="456"/>
      <c r="CN263" s="456"/>
      <c r="CO263" s="456"/>
      <c r="CP263" s="456"/>
      <c r="CQ263" s="456"/>
      <c r="CR263" s="456"/>
      <c r="CS263" s="487"/>
    </row>
    <row r="264" spans="1:97" s="9" customFormat="1" ht="12.95" hidden="1" customHeight="1" x14ac:dyDescent="0.2">
      <c r="A264" s="463"/>
      <c r="B264" s="443"/>
      <c r="C264" s="451"/>
      <c r="D264" s="454" t="s">
        <v>77</v>
      </c>
      <c r="E264" s="455" t="s">
        <v>81</v>
      </c>
      <c r="F264" s="440"/>
      <c r="G264" s="13">
        <v>0</v>
      </c>
      <c r="H264" s="13">
        <v>0</v>
      </c>
      <c r="I264" s="13">
        <v>0</v>
      </c>
      <c r="J264" s="433">
        <v>100</v>
      </c>
      <c r="K264" s="691">
        <v>0</v>
      </c>
      <c r="L264" s="691">
        <v>0</v>
      </c>
      <c r="M264" s="457" t="s">
        <v>2</v>
      </c>
      <c r="N264" s="530">
        <v>0</v>
      </c>
      <c r="O264" s="530">
        <v>0</v>
      </c>
      <c r="P264" s="530">
        <v>0</v>
      </c>
      <c r="Q264" s="530">
        <v>0</v>
      </c>
      <c r="R264" s="530">
        <v>0</v>
      </c>
      <c r="S264" s="530">
        <v>0</v>
      </c>
      <c r="T264" s="530">
        <v>0</v>
      </c>
      <c r="U264" s="530">
        <v>0</v>
      </c>
      <c r="V264" s="530">
        <v>0</v>
      </c>
      <c r="W264" s="530">
        <v>0</v>
      </c>
      <c r="X264" s="530">
        <v>0</v>
      </c>
      <c r="Y264" s="530">
        <v>0</v>
      </c>
      <c r="Z264" s="530">
        <v>0</v>
      </c>
      <c r="AA264" s="530">
        <v>0</v>
      </c>
      <c r="AB264" s="530">
        <v>0</v>
      </c>
      <c r="AC264" s="530">
        <v>0</v>
      </c>
      <c r="AD264" s="530">
        <v>0</v>
      </c>
      <c r="AE264" s="530">
        <v>0</v>
      </c>
      <c r="AF264" s="530">
        <v>0</v>
      </c>
      <c r="AG264" s="530">
        <v>0</v>
      </c>
      <c r="AH264" s="530">
        <v>0</v>
      </c>
      <c r="AI264" s="530">
        <v>0</v>
      </c>
      <c r="AJ264" s="530">
        <v>0</v>
      </c>
      <c r="AK264" s="530">
        <v>0</v>
      </c>
      <c r="AL264" s="530">
        <v>0</v>
      </c>
      <c r="AM264" s="530">
        <v>0</v>
      </c>
      <c r="AN264" s="466"/>
      <c r="AO264" s="423"/>
      <c r="AP264" s="720"/>
      <c r="AQ264" s="595">
        <f t="shared" si="75"/>
        <v>0</v>
      </c>
      <c r="AR264" s="595">
        <f t="shared" si="76"/>
        <v>0</v>
      </c>
      <c r="AS264" s="596">
        <f t="shared" si="77"/>
        <v>0</v>
      </c>
      <c r="AT264" s="455"/>
      <c r="AU264" s="439"/>
      <c r="AV264" s="361" t="str">
        <f>AU259</f>
        <v>Boat</v>
      </c>
      <c r="AW264" s="362">
        <f>AW259*24</f>
        <v>0</v>
      </c>
      <c r="AX264" s="439"/>
      <c r="AY264" s="438"/>
      <c r="BE264" s="439"/>
      <c r="BF264" s="456"/>
      <c r="BG264" s="456"/>
      <c r="BH264" s="456"/>
      <c r="BI264" s="456"/>
      <c r="BJ264" s="456"/>
      <c r="BK264" s="456"/>
      <c r="BL264" s="456"/>
      <c r="BM264" s="456"/>
      <c r="BN264" s="456"/>
      <c r="BO264" s="456"/>
      <c r="BP264" s="456"/>
      <c r="BQ264" s="456"/>
      <c r="BR264" s="456"/>
      <c r="BS264" s="456"/>
      <c r="BT264" s="456"/>
      <c r="BU264" s="456"/>
      <c r="BV264" s="456"/>
      <c r="BW264" s="456"/>
      <c r="BX264" s="456"/>
      <c r="BY264" s="456"/>
      <c r="BZ264" s="456"/>
      <c r="CA264" s="456"/>
      <c r="CB264" s="456"/>
      <c r="CC264" s="456"/>
      <c r="CD264" s="456"/>
      <c r="CE264" s="456"/>
      <c r="CF264" s="456"/>
      <c r="CG264" s="456"/>
      <c r="CH264" s="456"/>
      <c r="CI264" s="456"/>
      <c r="CJ264" s="456"/>
      <c r="CK264" s="456"/>
      <c r="CL264" s="456"/>
      <c r="CM264" s="456"/>
      <c r="CN264" s="456"/>
      <c r="CO264" s="456"/>
      <c r="CP264" s="456"/>
      <c r="CQ264" s="456"/>
      <c r="CR264" s="456"/>
      <c r="CS264" s="456"/>
    </row>
    <row r="265" spans="1:97" s="9" customFormat="1" ht="12.95" hidden="1" customHeight="1" x14ac:dyDescent="0.2">
      <c r="A265" s="463"/>
      <c r="B265" s="443"/>
      <c r="C265" s="451"/>
      <c r="D265" s="454" t="s">
        <v>77</v>
      </c>
      <c r="E265" s="455" t="s">
        <v>78</v>
      </c>
      <c r="F265" s="440"/>
      <c r="G265" s="13">
        <v>0</v>
      </c>
      <c r="H265" s="13">
        <v>0</v>
      </c>
      <c r="I265" s="13">
        <v>0</v>
      </c>
      <c r="J265" s="433">
        <v>100</v>
      </c>
      <c r="K265" s="691">
        <v>0</v>
      </c>
      <c r="L265" s="691">
        <v>0</v>
      </c>
      <c r="M265" s="457" t="s">
        <v>2</v>
      </c>
      <c r="N265" s="530">
        <v>0</v>
      </c>
      <c r="O265" s="530">
        <v>0</v>
      </c>
      <c r="P265" s="530">
        <v>0</v>
      </c>
      <c r="Q265" s="530">
        <v>0</v>
      </c>
      <c r="R265" s="530">
        <v>0</v>
      </c>
      <c r="S265" s="530">
        <v>0</v>
      </c>
      <c r="T265" s="530">
        <v>0</v>
      </c>
      <c r="U265" s="530">
        <v>0</v>
      </c>
      <c r="V265" s="530">
        <v>0</v>
      </c>
      <c r="W265" s="530">
        <v>0</v>
      </c>
      <c r="X265" s="530">
        <v>0</v>
      </c>
      <c r="Y265" s="530">
        <v>0</v>
      </c>
      <c r="Z265" s="530">
        <v>0</v>
      </c>
      <c r="AA265" s="530">
        <v>0</v>
      </c>
      <c r="AB265" s="530">
        <v>0</v>
      </c>
      <c r="AC265" s="530">
        <v>0</v>
      </c>
      <c r="AD265" s="530">
        <v>0</v>
      </c>
      <c r="AE265" s="530">
        <v>0</v>
      </c>
      <c r="AF265" s="530">
        <v>0</v>
      </c>
      <c r="AG265" s="530">
        <v>0</v>
      </c>
      <c r="AH265" s="530">
        <v>0</v>
      </c>
      <c r="AI265" s="530">
        <v>0</v>
      </c>
      <c r="AJ265" s="530">
        <v>0</v>
      </c>
      <c r="AK265" s="530">
        <v>0</v>
      </c>
      <c r="AL265" s="530">
        <v>0</v>
      </c>
      <c r="AM265" s="530">
        <v>0</v>
      </c>
      <c r="AN265" s="466"/>
      <c r="AO265" s="423"/>
      <c r="AP265" s="720"/>
      <c r="AQ265" s="595">
        <f t="shared" si="75"/>
        <v>0</v>
      </c>
      <c r="AR265" s="595">
        <f t="shared" si="76"/>
        <v>0</v>
      </c>
      <c r="AS265" s="596">
        <f t="shared" si="77"/>
        <v>0</v>
      </c>
      <c r="AT265" s="455"/>
      <c r="AU265" s="439"/>
      <c r="AV265" s="347" t="str">
        <f>AU260</f>
        <v>Shore</v>
      </c>
      <c r="AW265" s="348">
        <f>AW260*24</f>
        <v>0</v>
      </c>
      <c r="AX265" s="439"/>
      <c r="AY265" s="438"/>
      <c r="BE265" s="439"/>
      <c r="BF265" s="456"/>
      <c r="BG265" s="456"/>
      <c r="BH265" s="456"/>
      <c r="BI265" s="456"/>
      <c r="BJ265" s="456"/>
      <c r="BK265" s="456"/>
      <c r="BL265" s="456"/>
      <c r="BM265" s="456"/>
      <c r="BN265" s="456"/>
      <c r="BO265" s="456"/>
      <c r="BP265" s="456"/>
      <c r="BQ265" s="456"/>
      <c r="BR265" s="456"/>
      <c r="BS265" s="456"/>
      <c r="BT265" s="456"/>
      <c r="BU265" s="456"/>
      <c r="BV265" s="456"/>
      <c r="BW265" s="456"/>
      <c r="BX265" s="456"/>
      <c r="BY265" s="456"/>
      <c r="BZ265" s="456"/>
      <c r="CA265" s="456"/>
      <c r="CB265" s="456"/>
      <c r="CC265" s="456"/>
      <c r="CD265" s="456"/>
      <c r="CE265" s="456"/>
      <c r="CF265" s="456"/>
      <c r="CG265" s="456"/>
      <c r="CH265" s="456"/>
      <c r="CI265" s="456"/>
      <c r="CJ265" s="456"/>
      <c r="CK265" s="456"/>
      <c r="CL265" s="456"/>
      <c r="CM265" s="456"/>
      <c r="CN265" s="456"/>
      <c r="CO265" s="456"/>
      <c r="CP265" s="456"/>
      <c r="CQ265" s="456"/>
      <c r="CR265" s="456"/>
      <c r="CS265" s="456"/>
    </row>
    <row r="266" spans="1:97" s="9" customFormat="1" ht="12.95" hidden="1" customHeight="1" x14ac:dyDescent="0.2">
      <c r="A266" s="463"/>
      <c r="B266" s="443"/>
      <c r="C266" s="451"/>
      <c r="D266" s="454" t="s">
        <v>77</v>
      </c>
      <c r="E266" s="455" t="s">
        <v>81</v>
      </c>
      <c r="F266" s="440"/>
      <c r="G266" s="13">
        <v>0</v>
      </c>
      <c r="H266" s="13">
        <v>0</v>
      </c>
      <c r="I266" s="13">
        <v>0</v>
      </c>
      <c r="J266" s="433">
        <v>100</v>
      </c>
      <c r="K266" s="691">
        <v>0</v>
      </c>
      <c r="L266" s="691">
        <v>0</v>
      </c>
      <c r="M266" s="457" t="s">
        <v>2</v>
      </c>
      <c r="N266" s="530">
        <v>0</v>
      </c>
      <c r="O266" s="530">
        <v>0</v>
      </c>
      <c r="P266" s="530">
        <v>0</v>
      </c>
      <c r="Q266" s="530">
        <v>0</v>
      </c>
      <c r="R266" s="530">
        <v>0</v>
      </c>
      <c r="S266" s="530">
        <v>0</v>
      </c>
      <c r="T266" s="530">
        <v>0</v>
      </c>
      <c r="U266" s="530">
        <v>0</v>
      </c>
      <c r="V266" s="530">
        <v>0</v>
      </c>
      <c r="W266" s="530">
        <v>0</v>
      </c>
      <c r="X266" s="530">
        <v>0</v>
      </c>
      <c r="Y266" s="530">
        <v>0</v>
      </c>
      <c r="Z266" s="530">
        <v>0</v>
      </c>
      <c r="AA266" s="530">
        <v>0</v>
      </c>
      <c r="AB266" s="530">
        <v>0</v>
      </c>
      <c r="AC266" s="530">
        <v>0</v>
      </c>
      <c r="AD266" s="530">
        <v>0</v>
      </c>
      <c r="AE266" s="530">
        <v>0</v>
      </c>
      <c r="AF266" s="530">
        <v>0</v>
      </c>
      <c r="AG266" s="530">
        <v>0</v>
      </c>
      <c r="AH266" s="530">
        <v>0</v>
      </c>
      <c r="AI266" s="530">
        <v>0</v>
      </c>
      <c r="AJ266" s="530">
        <v>0</v>
      </c>
      <c r="AK266" s="530">
        <v>0</v>
      </c>
      <c r="AL266" s="530">
        <v>0</v>
      </c>
      <c r="AM266" s="530">
        <v>0</v>
      </c>
      <c r="AN266" s="466"/>
      <c r="AO266" s="423"/>
      <c r="AP266" s="720"/>
      <c r="AQ266" s="595">
        <f t="shared" si="75"/>
        <v>0</v>
      </c>
      <c r="AR266" s="595">
        <f t="shared" si="76"/>
        <v>0</v>
      </c>
      <c r="AS266" s="596">
        <f t="shared" si="77"/>
        <v>0</v>
      </c>
      <c r="AT266" s="455"/>
      <c r="AU266" s="456"/>
      <c r="AV266" s="456"/>
      <c r="BE266" s="439"/>
      <c r="BF266" s="456"/>
      <c r="BG266" s="456"/>
      <c r="BH266" s="456"/>
      <c r="BI266" s="456"/>
      <c r="BJ266" s="456"/>
      <c r="BK266" s="456"/>
      <c r="BL266" s="456"/>
      <c r="BM266" s="456"/>
      <c r="BN266" s="456"/>
      <c r="BO266" s="456"/>
      <c r="BP266" s="456"/>
      <c r="BQ266" s="456"/>
      <c r="BR266" s="456"/>
      <c r="BS266" s="456"/>
      <c r="BT266" s="456"/>
      <c r="BU266" s="456"/>
      <c r="BV266" s="456"/>
      <c r="BW266" s="456"/>
      <c r="BX266" s="456"/>
      <c r="BY266" s="456"/>
      <c r="BZ266" s="456"/>
      <c r="CA266" s="456"/>
      <c r="CB266" s="456"/>
      <c r="CC266" s="456"/>
      <c r="CD266" s="456"/>
      <c r="CE266" s="456"/>
      <c r="CF266" s="456"/>
      <c r="CG266" s="456"/>
      <c r="CH266" s="456"/>
      <c r="CI266" s="456"/>
      <c r="CJ266" s="456"/>
      <c r="CK266" s="456"/>
      <c r="CL266" s="456"/>
      <c r="CM266" s="456"/>
      <c r="CN266" s="456"/>
      <c r="CO266" s="456"/>
      <c r="CP266" s="456"/>
      <c r="CQ266" s="456"/>
      <c r="CR266" s="456"/>
      <c r="CS266" s="456"/>
    </row>
    <row r="267" spans="1:97" s="9" customFormat="1" ht="12.95" hidden="1" customHeight="1" x14ac:dyDescent="0.2">
      <c r="A267" s="463"/>
      <c r="B267" s="443"/>
      <c r="C267" s="451"/>
      <c r="D267" s="454" t="s">
        <v>82</v>
      </c>
      <c r="E267" s="455"/>
      <c r="F267" s="440"/>
      <c r="G267" s="13">
        <v>0</v>
      </c>
      <c r="H267" s="13">
        <v>0</v>
      </c>
      <c r="I267" s="13">
        <v>0</v>
      </c>
      <c r="J267" s="433">
        <v>100</v>
      </c>
      <c r="K267" s="691">
        <v>0</v>
      </c>
      <c r="L267" s="691">
        <v>0</v>
      </c>
      <c r="M267" s="457" t="s">
        <v>2</v>
      </c>
      <c r="N267" s="530">
        <v>0</v>
      </c>
      <c r="O267" s="530">
        <v>0</v>
      </c>
      <c r="P267" s="530">
        <v>0</v>
      </c>
      <c r="Q267" s="530">
        <v>0</v>
      </c>
      <c r="R267" s="530">
        <v>0</v>
      </c>
      <c r="S267" s="530">
        <v>0</v>
      </c>
      <c r="T267" s="530">
        <v>0</v>
      </c>
      <c r="U267" s="530">
        <v>0</v>
      </c>
      <c r="V267" s="530">
        <v>0</v>
      </c>
      <c r="W267" s="530">
        <v>0</v>
      </c>
      <c r="X267" s="530">
        <v>0</v>
      </c>
      <c r="Y267" s="530">
        <v>0</v>
      </c>
      <c r="Z267" s="530">
        <v>0</v>
      </c>
      <c r="AA267" s="530">
        <v>0</v>
      </c>
      <c r="AB267" s="530">
        <v>0</v>
      </c>
      <c r="AC267" s="530">
        <v>0</v>
      </c>
      <c r="AD267" s="530">
        <v>0</v>
      </c>
      <c r="AE267" s="530">
        <v>0</v>
      </c>
      <c r="AF267" s="530">
        <v>0</v>
      </c>
      <c r="AG267" s="530">
        <v>0</v>
      </c>
      <c r="AH267" s="530">
        <v>0</v>
      </c>
      <c r="AI267" s="530">
        <v>0</v>
      </c>
      <c r="AJ267" s="530">
        <v>0</v>
      </c>
      <c r="AK267" s="530">
        <v>0</v>
      </c>
      <c r="AL267" s="530">
        <v>0</v>
      </c>
      <c r="AM267" s="530">
        <v>0</v>
      </c>
      <c r="AN267" s="466"/>
      <c r="AO267" s="423"/>
      <c r="AP267" s="720"/>
      <c r="AQ267" s="595">
        <f t="shared" si="75"/>
        <v>0</v>
      </c>
      <c r="AR267" s="595">
        <f t="shared" si="76"/>
        <v>0</v>
      </c>
      <c r="AS267" s="596">
        <f t="shared" si="77"/>
        <v>0</v>
      </c>
      <c r="AT267" s="455"/>
      <c r="AU267" s="456"/>
      <c r="AV267" s="456"/>
      <c r="BE267" s="439"/>
      <c r="BF267" s="456"/>
      <c r="BG267" s="456"/>
      <c r="BH267" s="456"/>
      <c r="BI267" s="456"/>
      <c r="BJ267" s="456"/>
      <c r="BK267" s="456"/>
      <c r="BL267" s="456"/>
      <c r="BM267" s="456"/>
      <c r="BN267" s="456"/>
      <c r="BO267" s="456"/>
      <c r="BP267" s="456"/>
      <c r="BQ267" s="456"/>
      <c r="BR267" s="456"/>
      <c r="BS267" s="456"/>
      <c r="BT267" s="456"/>
      <c r="BU267" s="456"/>
      <c r="BV267" s="456"/>
      <c r="BW267" s="456"/>
      <c r="BX267" s="456"/>
      <c r="BY267" s="456"/>
      <c r="BZ267" s="456"/>
      <c r="CA267" s="456"/>
      <c r="CB267" s="456"/>
      <c r="CC267" s="456"/>
      <c r="CD267" s="456"/>
      <c r="CE267" s="456"/>
      <c r="CF267" s="456"/>
      <c r="CG267" s="456"/>
      <c r="CH267" s="456"/>
      <c r="CI267" s="456"/>
      <c r="CJ267" s="456"/>
      <c r="CK267" s="456"/>
      <c r="CL267" s="456"/>
      <c r="CM267" s="456"/>
      <c r="CN267" s="456"/>
      <c r="CO267" s="456"/>
      <c r="CP267" s="456"/>
      <c r="CQ267" s="456"/>
      <c r="CR267" s="456"/>
      <c r="CS267" s="456"/>
    </row>
    <row r="268" spans="1:97" s="9" customFormat="1" ht="12.95" hidden="1" customHeight="1" x14ac:dyDescent="0.2">
      <c r="A268" s="463"/>
      <c r="B268" s="443"/>
      <c r="C268" s="451"/>
      <c r="D268" s="454" t="s">
        <v>77</v>
      </c>
      <c r="E268" s="455" t="s">
        <v>78</v>
      </c>
      <c r="F268" s="440"/>
      <c r="G268" s="13">
        <v>0</v>
      </c>
      <c r="H268" s="13">
        <v>0</v>
      </c>
      <c r="I268" s="13">
        <v>0</v>
      </c>
      <c r="J268" s="433">
        <v>100</v>
      </c>
      <c r="K268" s="691">
        <v>0</v>
      </c>
      <c r="L268" s="691">
        <v>0</v>
      </c>
      <c r="M268" s="457" t="s">
        <v>2</v>
      </c>
      <c r="N268" s="530">
        <v>0</v>
      </c>
      <c r="O268" s="530">
        <v>0</v>
      </c>
      <c r="P268" s="530">
        <v>0</v>
      </c>
      <c r="Q268" s="530">
        <v>0</v>
      </c>
      <c r="R268" s="530">
        <v>0</v>
      </c>
      <c r="S268" s="530">
        <v>0</v>
      </c>
      <c r="T268" s="530">
        <v>0</v>
      </c>
      <c r="U268" s="530">
        <v>0</v>
      </c>
      <c r="V268" s="530">
        <v>0</v>
      </c>
      <c r="W268" s="530">
        <v>0</v>
      </c>
      <c r="X268" s="530">
        <v>0</v>
      </c>
      <c r="Y268" s="530">
        <v>0</v>
      </c>
      <c r="Z268" s="530">
        <v>0</v>
      </c>
      <c r="AA268" s="530">
        <v>0</v>
      </c>
      <c r="AB268" s="530">
        <v>0</v>
      </c>
      <c r="AC268" s="530">
        <v>0</v>
      </c>
      <c r="AD268" s="530">
        <v>0</v>
      </c>
      <c r="AE268" s="530">
        <v>0</v>
      </c>
      <c r="AF268" s="530">
        <v>0</v>
      </c>
      <c r="AG268" s="530">
        <v>0</v>
      </c>
      <c r="AH268" s="530">
        <v>0</v>
      </c>
      <c r="AI268" s="530">
        <v>0</v>
      </c>
      <c r="AJ268" s="530">
        <v>0</v>
      </c>
      <c r="AK268" s="530">
        <v>0</v>
      </c>
      <c r="AL268" s="530">
        <v>0</v>
      </c>
      <c r="AM268" s="530">
        <v>0</v>
      </c>
      <c r="AN268" s="466"/>
      <c r="AO268" s="423"/>
      <c r="AP268" s="720"/>
      <c r="AQ268" s="595">
        <f t="shared" si="75"/>
        <v>0</v>
      </c>
      <c r="AR268" s="595">
        <f t="shared" si="76"/>
        <v>0</v>
      </c>
      <c r="AS268" s="596">
        <f t="shared" si="77"/>
        <v>0</v>
      </c>
      <c r="AT268" s="455"/>
      <c r="AU268" s="456"/>
      <c r="AV268" s="456"/>
      <c r="BE268" s="439"/>
      <c r="BF268" s="456"/>
      <c r="BG268" s="456"/>
      <c r="BH268" s="456"/>
      <c r="BI268" s="456"/>
      <c r="BJ268" s="456"/>
      <c r="BK268" s="456"/>
      <c r="BL268" s="456"/>
      <c r="BM268" s="456"/>
      <c r="BN268" s="456"/>
      <c r="BO268" s="456"/>
      <c r="BP268" s="456"/>
      <c r="BQ268" s="456"/>
      <c r="BR268" s="456"/>
      <c r="BS268" s="456"/>
      <c r="BT268" s="456"/>
      <c r="BU268" s="456"/>
      <c r="BV268" s="456"/>
      <c r="BW268" s="456"/>
      <c r="BX268" s="456"/>
      <c r="BY268" s="456"/>
      <c r="BZ268" s="456"/>
      <c r="CA268" s="456"/>
      <c r="CB268" s="456"/>
      <c r="CC268" s="456"/>
      <c r="CD268" s="456"/>
      <c r="CE268" s="456"/>
      <c r="CF268" s="456"/>
      <c r="CG268" s="456"/>
      <c r="CH268" s="456"/>
      <c r="CI268" s="456"/>
      <c r="CJ268" s="456"/>
      <c r="CK268" s="456"/>
      <c r="CL268" s="456"/>
      <c r="CM268" s="456"/>
      <c r="CN268" s="456"/>
      <c r="CO268" s="456"/>
      <c r="CP268" s="456"/>
      <c r="CQ268" s="456"/>
      <c r="CR268" s="456"/>
      <c r="CS268" s="456"/>
    </row>
    <row r="269" spans="1:97" s="9" customFormat="1" ht="12.95" hidden="1" customHeight="1" x14ac:dyDescent="0.2">
      <c r="A269" s="463"/>
      <c r="B269" s="443"/>
      <c r="C269" s="451"/>
      <c r="D269" s="454" t="s">
        <v>82</v>
      </c>
      <c r="E269" s="455" t="s">
        <v>78</v>
      </c>
      <c r="F269" s="440"/>
      <c r="G269" s="13">
        <v>0</v>
      </c>
      <c r="H269" s="13">
        <v>0</v>
      </c>
      <c r="I269" s="13">
        <v>0</v>
      </c>
      <c r="J269" s="433">
        <v>100</v>
      </c>
      <c r="K269" s="691">
        <v>0</v>
      </c>
      <c r="L269" s="691">
        <v>0</v>
      </c>
      <c r="M269" s="457" t="s">
        <v>89</v>
      </c>
      <c r="N269" s="530">
        <v>0</v>
      </c>
      <c r="O269" s="530">
        <v>0</v>
      </c>
      <c r="P269" s="530">
        <v>0</v>
      </c>
      <c r="Q269" s="530">
        <v>0</v>
      </c>
      <c r="R269" s="530">
        <v>0</v>
      </c>
      <c r="S269" s="530">
        <v>0</v>
      </c>
      <c r="T269" s="530">
        <v>0</v>
      </c>
      <c r="U269" s="530">
        <v>0</v>
      </c>
      <c r="V269" s="530">
        <v>0</v>
      </c>
      <c r="W269" s="530">
        <v>0</v>
      </c>
      <c r="X269" s="530">
        <v>0</v>
      </c>
      <c r="Y269" s="530">
        <v>0</v>
      </c>
      <c r="Z269" s="530">
        <v>0</v>
      </c>
      <c r="AA269" s="530">
        <v>0</v>
      </c>
      <c r="AB269" s="530">
        <v>0</v>
      </c>
      <c r="AC269" s="530">
        <v>0</v>
      </c>
      <c r="AD269" s="530">
        <v>0</v>
      </c>
      <c r="AE269" s="530">
        <v>0</v>
      </c>
      <c r="AF269" s="530">
        <v>0</v>
      </c>
      <c r="AG269" s="530">
        <v>0</v>
      </c>
      <c r="AH269" s="530">
        <v>0</v>
      </c>
      <c r="AI269" s="530">
        <v>0</v>
      </c>
      <c r="AJ269" s="530">
        <v>0</v>
      </c>
      <c r="AK269" s="530">
        <v>0</v>
      </c>
      <c r="AL269" s="530">
        <v>0</v>
      </c>
      <c r="AM269" s="530">
        <v>0</v>
      </c>
      <c r="AN269" s="466"/>
      <c r="AO269" s="423"/>
      <c r="AP269" s="720"/>
      <c r="AQ269" s="595">
        <f t="shared" si="75"/>
        <v>0</v>
      </c>
      <c r="AR269" s="595">
        <f t="shared" si="76"/>
        <v>0</v>
      </c>
      <c r="AS269" s="596">
        <f t="shared" si="77"/>
        <v>0</v>
      </c>
      <c r="AT269" s="455"/>
      <c r="AU269" s="1029" t="s">
        <v>17</v>
      </c>
      <c r="AV269" s="1009" t="s">
        <v>195</v>
      </c>
      <c r="AW269" s="1009" t="s">
        <v>196</v>
      </c>
      <c r="AX269" s="1009" t="s">
        <v>197</v>
      </c>
      <c r="AY269" s="1027" t="s">
        <v>198</v>
      </c>
      <c r="BE269" s="439"/>
      <c r="BF269" s="456"/>
      <c r="BG269" s="456"/>
      <c r="BH269" s="456"/>
      <c r="BI269" s="456"/>
      <c r="BJ269" s="456"/>
      <c r="BK269" s="456"/>
      <c r="BL269" s="456"/>
      <c r="BM269" s="456"/>
      <c r="BN269" s="456"/>
      <c r="BO269" s="456"/>
      <c r="BP269" s="456"/>
      <c r="BQ269" s="456"/>
      <c r="BR269" s="456"/>
      <c r="BS269" s="456"/>
      <c r="BT269" s="456"/>
      <c r="BU269" s="456"/>
      <c r="BV269" s="456"/>
      <c r="BW269" s="456"/>
      <c r="BX269" s="456"/>
      <c r="BY269" s="456"/>
      <c r="BZ269" s="456"/>
      <c r="CA269" s="456"/>
      <c r="CB269" s="456"/>
      <c r="CC269" s="456"/>
      <c r="CD269" s="456"/>
      <c r="CE269" s="456"/>
      <c r="CF269" s="456"/>
      <c r="CG269" s="456"/>
      <c r="CH269" s="456"/>
      <c r="CI269" s="456"/>
      <c r="CJ269" s="456"/>
      <c r="CK269" s="456"/>
      <c r="CL269" s="456"/>
      <c r="CM269" s="456"/>
      <c r="CN269" s="456"/>
      <c r="CO269" s="456"/>
      <c r="CP269" s="456"/>
      <c r="CQ269" s="456"/>
      <c r="CR269" s="456"/>
      <c r="CS269" s="456"/>
    </row>
    <row r="270" spans="1:97" s="9" customFormat="1" ht="13.5" hidden="1" customHeight="1" x14ac:dyDescent="0.2">
      <c r="A270" s="463"/>
      <c r="B270" s="443"/>
      <c r="C270" s="451"/>
      <c r="D270" s="454" t="s">
        <v>77</v>
      </c>
      <c r="E270" s="455" t="s">
        <v>81</v>
      </c>
      <c r="F270" s="440"/>
      <c r="G270" s="13">
        <v>0</v>
      </c>
      <c r="H270" s="13">
        <v>0</v>
      </c>
      <c r="I270" s="13">
        <v>0</v>
      </c>
      <c r="J270" s="433">
        <v>100</v>
      </c>
      <c r="K270" s="691">
        <v>0</v>
      </c>
      <c r="L270" s="691">
        <v>0</v>
      </c>
      <c r="M270" s="457" t="s">
        <v>2</v>
      </c>
      <c r="N270" s="530">
        <v>0</v>
      </c>
      <c r="O270" s="530">
        <v>0</v>
      </c>
      <c r="P270" s="530">
        <v>0</v>
      </c>
      <c r="Q270" s="530">
        <v>0</v>
      </c>
      <c r="R270" s="530">
        <v>0</v>
      </c>
      <c r="S270" s="530">
        <v>0</v>
      </c>
      <c r="T270" s="530">
        <v>0</v>
      </c>
      <c r="U270" s="530">
        <v>0</v>
      </c>
      <c r="V270" s="530">
        <v>0</v>
      </c>
      <c r="W270" s="530">
        <v>0</v>
      </c>
      <c r="X270" s="530">
        <v>0</v>
      </c>
      <c r="Y270" s="530">
        <v>0</v>
      </c>
      <c r="Z270" s="530">
        <v>0</v>
      </c>
      <c r="AA270" s="530">
        <v>0</v>
      </c>
      <c r="AB270" s="530">
        <v>0</v>
      </c>
      <c r="AC270" s="530">
        <v>0</v>
      </c>
      <c r="AD270" s="530">
        <v>0</v>
      </c>
      <c r="AE270" s="530">
        <v>0</v>
      </c>
      <c r="AF270" s="530">
        <v>0</v>
      </c>
      <c r="AG270" s="530">
        <v>0</v>
      </c>
      <c r="AH270" s="530">
        <v>0</v>
      </c>
      <c r="AI270" s="530">
        <v>0</v>
      </c>
      <c r="AJ270" s="530">
        <v>0</v>
      </c>
      <c r="AK270" s="530">
        <v>0</v>
      </c>
      <c r="AL270" s="530">
        <v>0</v>
      </c>
      <c r="AM270" s="530">
        <v>0</v>
      </c>
      <c r="AN270" s="466"/>
      <c r="AO270" s="423"/>
      <c r="AP270" s="720"/>
      <c r="AQ270" s="595">
        <f t="shared" si="75"/>
        <v>0</v>
      </c>
      <c r="AR270" s="595">
        <f t="shared" si="76"/>
        <v>0</v>
      </c>
      <c r="AS270" s="596">
        <f t="shared" si="77"/>
        <v>0</v>
      </c>
      <c r="AT270" s="455"/>
      <c r="AU270" s="1030"/>
      <c r="AV270" s="1022"/>
      <c r="AW270" s="1022"/>
      <c r="AX270" s="1022"/>
      <c r="AY270" s="1028"/>
      <c r="BE270" s="439"/>
      <c r="BF270" s="456"/>
      <c r="BG270" s="456"/>
      <c r="BH270" s="456"/>
      <c r="BI270" s="456"/>
      <c r="BJ270" s="456"/>
      <c r="BK270" s="456"/>
      <c r="BL270" s="456"/>
      <c r="BM270" s="456"/>
      <c r="BN270" s="456"/>
      <c r="BO270" s="456"/>
      <c r="BP270" s="456"/>
      <c r="BQ270" s="456"/>
      <c r="BR270" s="456"/>
      <c r="BS270" s="456"/>
      <c r="BT270" s="456"/>
      <c r="BU270" s="456"/>
      <c r="BV270" s="456"/>
      <c r="BW270" s="456"/>
      <c r="BX270" s="456"/>
      <c r="BY270" s="456"/>
      <c r="BZ270" s="456"/>
      <c r="CA270" s="456"/>
      <c r="CB270" s="456"/>
      <c r="CC270" s="456"/>
      <c r="CD270" s="456"/>
      <c r="CE270" s="456"/>
      <c r="CF270" s="456"/>
      <c r="CG270" s="456"/>
      <c r="CH270" s="456"/>
      <c r="CI270" s="456"/>
      <c r="CJ270" s="456"/>
      <c r="CK270" s="456"/>
      <c r="CL270" s="456"/>
      <c r="CM270" s="456"/>
      <c r="CN270" s="456"/>
      <c r="CO270" s="456"/>
      <c r="CP270" s="456"/>
      <c r="CQ270" s="456"/>
      <c r="CR270" s="456"/>
      <c r="CS270" s="456"/>
    </row>
    <row r="271" spans="1:97" s="9" customFormat="1" ht="12.95" hidden="1" customHeight="1" x14ac:dyDescent="0.2">
      <c r="A271" s="463"/>
      <c r="B271" s="443"/>
      <c r="C271" s="451"/>
      <c r="D271" s="454" t="s">
        <v>77</v>
      </c>
      <c r="E271" s="455" t="s">
        <v>81</v>
      </c>
      <c r="F271" s="440"/>
      <c r="G271" s="13">
        <v>0</v>
      </c>
      <c r="H271" s="13">
        <v>0</v>
      </c>
      <c r="I271" s="13">
        <v>0</v>
      </c>
      <c r="J271" s="433">
        <v>100</v>
      </c>
      <c r="K271" s="691">
        <v>0</v>
      </c>
      <c r="L271" s="691">
        <v>0</v>
      </c>
      <c r="M271" s="457" t="s">
        <v>2</v>
      </c>
      <c r="N271" s="530">
        <v>0</v>
      </c>
      <c r="O271" s="530">
        <v>0</v>
      </c>
      <c r="P271" s="530">
        <v>0</v>
      </c>
      <c r="Q271" s="530">
        <v>0</v>
      </c>
      <c r="R271" s="530">
        <v>0</v>
      </c>
      <c r="S271" s="530">
        <v>0</v>
      </c>
      <c r="T271" s="530">
        <v>0</v>
      </c>
      <c r="U271" s="530">
        <v>0</v>
      </c>
      <c r="V271" s="530">
        <v>0</v>
      </c>
      <c r="W271" s="530">
        <v>0</v>
      </c>
      <c r="X271" s="530">
        <v>0</v>
      </c>
      <c r="Y271" s="530">
        <v>0</v>
      </c>
      <c r="Z271" s="530">
        <v>0</v>
      </c>
      <c r="AA271" s="530">
        <v>0</v>
      </c>
      <c r="AB271" s="530">
        <v>0</v>
      </c>
      <c r="AC271" s="530">
        <v>0</v>
      </c>
      <c r="AD271" s="530">
        <v>0</v>
      </c>
      <c r="AE271" s="530">
        <v>0</v>
      </c>
      <c r="AF271" s="530">
        <v>0</v>
      </c>
      <c r="AG271" s="530">
        <v>0</v>
      </c>
      <c r="AH271" s="530">
        <v>0</v>
      </c>
      <c r="AI271" s="530">
        <v>0</v>
      </c>
      <c r="AJ271" s="530">
        <v>0</v>
      </c>
      <c r="AK271" s="530">
        <v>0</v>
      </c>
      <c r="AL271" s="530">
        <v>0</v>
      </c>
      <c r="AM271" s="530">
        <v>0</v>
      </c>
      <c r="AN271" s="466"/>
      <c r="AO271" s="423"/>
      <c r="AP271" s="720"/>
      <c r="AQ271" s="595">
        <f t="shared" si="75"/>
        <v>0</v>
      </c>
      <c r="AR271" s="595">
        <f t="shared" si="76"/>
        <v>0</v>
      </c>
      <c r="AS271" s="596">
        <f t="shared" si="77"/>
        <v>0</v>
      </c>
      <c r="AT271" s="455"/>
      <c r="AU271" s="10" t="s">
        <v>50</v>
      </c>
      <c r="AV271" s="528">
        <f>SUM(G274:G275,G278:G282)</f>
        <v>0</v>
      </c>
      <c r="AW271" s="394">
        <f>SUM(AS274:AS275,AS278:AS282)</f>
        <v>0</v>
      </c>
      <c r="AX271" s="528">
        <f>SUM(H274:H275,H278:H282)</f>
        <v>0</v>
      </c>
      <c r="AY271" s="547">
        <f>SUM(I274:I275,I278:I282)</f>
        <v>0</v>
      </c>
      <c r="BE271" s="439"/>
      <c r="BF271" s="456"/>
      <c r="BG271" s="456"/>
      <c r="BH271" s="456"/>
      <c r="BI271" s="456"/>
      <c r="BJ271" s="456"/>
      <c r="BK271" s="456"/>
      <c r="BL271" s="456"/>
      <c r="BM271" s="456"/>
      <c r="BN271" s="456"/>
      <c r="BO271" s="456"/>
      <c r="BP271" s="456"/>
      <c r="BQ271" s="456"/>
      <c r="BR271" s="456"/>
      <c r="BS271" s="456"/>
      <c r="BT271" s="456"/>
      <c r="BU271" s="456"/>
      <c r="BV271" s="456"/>
      <c r="BW271" s="456"/>
      <c r="BX271" s="456"/>
      <c r="BY271" s="456"/>
      <c r="BZ271" s="456"/>
      <c r="CA271" s="456"/>
      <c r="CB271" s="456"/>
      <c r="CC271" s="456"/>
      <c r="CD271" s="456"/>
      <c r="CE271" s="456"/>
      <c r="CF271" s="456"/>
      <c r="CG271" s="456"/>
      <c r="CH271" s="456"/>
      <c r="CI271" s="456"/>
      <c r="CJ271" s="456"/>
      <c r="CK271" s="456"/>
      <c r="CL271" s="456"/>
      <c r="CM271" s="456"/>
      <c r="CN271" s="456"/>
      <c r="CO271" s="456"/>
      <c r="CP271" s="456"/>
      <c r="CQ271" s="456"/>
      <c r="CR271" s="456"/>
      <c r="CS271" s="456"/>
    </row>
    <row r="272" spans="1:97" s="9" customFormat="1" ht="12.95" hidden="1" customHeight="1" x14ac:dyDescent="0.2">
      <c r="A272" s="463"/>
      <c r="B272" s="443"/>
      <c r="C272" s="451"/>
      <c r="D272" s="454" t="s">
        <v>77</v>
      </c>
      <c r="E272" s="455" t="s">
        <v>81</v>
      </c>
      <c r="F272" s="440"/>
      <c r="G272" s="13">
        <v>0</v>
      </c>
      <c r="H272" s="13">
        <v>0</v>
      </c>
      <c r="I272" s="13">
        <v>0</v>
      </c>
      <c r="J272" s="433">
        <v>100</v>
      </c>
      <c r="K272" s="691">
        <v>0</v>
      </c>
      <c r="L272" s="691">
        <v>0</v>
      </c>
      <c r="M272" s="457" t="s">
        <v>2</v>
      </c>
      <c r="N272" s="530">
        <v>0</v>
      </c>
      <c r="O272" s="530">
        <v>0</v>
      </c>
      <c r="P272" s="530">
        <v>0</v>
      </c>
      <c r="Q272" s="530">
        <v>0</v>
      </c>
      <c r="R272" s="530">
        <v>0</v>
      </c>
      <c r="S272" s="530">
        <v>0</v>
      </c>
      <c r="T272" s="530">
        <v>0</v>
      </c>
      <c r="U272" s="530">
        <v>0</v>
      </c>
      <c r="V272" s="530">
        <v>0</v>
      </c>
      <c r="W272" s="530">
        <v>0</v>
      </c>
      <c r="X272" s="530">
        <v>0</v>
      </c>
      <c r="Y272" s="530">
        <v>0</v>
      </c>
      <c r="Z272" s="530">
        <v>0</v>
      </c>
      <c r="AA272" s="530">
        <v>0</v>
      </c>
      <c r="AB272" s="530">
        <v>0</v>
      </c>
      <c r="AC272" s="530">
        <v>0</v>
      </c>
      <c r="AD272" s="530">
        <v>0</v>
      </c>
      <c r="AE272" s="530">
        <v>0</v>
      </c>
      <c r="AF272" s="530">
        <v>0</v>
      </c>
      <c r="AG272" s="530">
        <v>0</v>
      </c>
      <c r="AH272" s="530">
        <v>0</v>
      </c>
      <c r="AI272" s="530">
        <v>0</v>
      </c>
      <c r="AJ272" s="530">
        <v>0</v>
      </c>
      <c r="AK272" s="530">
        <v>0</v>
      </c>
      <c r="AL272" s="530">
        <v>0</v>
      </c>
      <c r="AM272" s="530">
        <v>0</v>
      </c>
      <c r="AN272" s="466"/>
      <c r="AO272" s="423"/>
      <c r="AP272" s="720"/>
      <c r="AQ272" s="595">
        <f t="shared" si="75"/>
        <v>0</v>
      </c>
      <c r="AR272" s="595">
        <f t="shared" si="76"/>
        <v>0</v>
      </c>
      <c r="AS272" s="596">
        <f t="shared" si="77"/>
        <v>0</v>
      </c>
      <c r="AT272" s="455"/>
      <c r="AU272" s="353" t="s">
        <v>49</v>
      </c>
      <c r="AV272" s="422">
        <f>SUM(G283:G284,G273,G276:G277)</f>
        <v>0</v>
      </c>
      <c r="AW272" s="355">
        <f>SUM(AS273,AS276:AS277,AS283:AS284)</f>
        <v>0</v>
      </c>
      <c r="AX272" s="422">
        <f>SUM(H273,H276:H277,H283:H284)</f>
        <v>0</v>
      </c>
      <c r="AY272" s="473">
        <f>SUM(I273,I276:I277,I283:I284)</f>
        <v>0</v>
      </c>
      <c r="BE272" s="439"/>
      <c r="BF272" s="456"/>
      <c r="BG272" s="456"/>
      <c r="BH272" s="456"/>
      <c r="BI272" s="456"/>
      <c r="BJ272" s="456"/>
      <c r="BK272" s="456"/>
      <c r="BL272" s="456"/>
      <c r="BM272" s="456"/>
      <c r="BN272" s="456"/>
      <c r="BO272" s="456"/>
      <c r="BP272" s="456"/>
      <c r="BQ272" s="456"/>
      <c r="BR272" s="456"/>
      <c r="BS272" s="456"/>
      <c r="BT272" s="456"/>
      <c r="BU272" s="456"/>
      <c r="BV272" s="456"/>
      <c r="BW272" s="456"/>
      <c r="BX272" s="456"/>
      <c r="BY272" s="456"/>
      <c r="BZ272" s="456"/>
      <c r="CA272" s="456"/>
      <c r="CB272" s="456"/>
      <c r="CC272" s="456"/>
      <c r="CD272" s="456"/>
      <c r="CE272" s="456"/>
      <c r="CF272" s="456"/>
      <c r="CG272" s="456"/>
      <c r="CH272" s="456"/>
      <c r="CI272" s="456"/>
      <c r="CJ272" s="456"/>
      <c r="CK272" s="456"/>
      <c r="CL272" s="456"/>
      <c r="CM272" s="456"/>
      <c r="CN272" s="456"/>
      <c r="CO272" s="456"/>
      <c r="CP272" s="456"/>
      <c r="CQ272" s="456"/>
      <c r="CR272" s="456"/>
      <c r="CS272" s="456"/>
    </row>
    <row r="273" spans="1:97" s="9" customFormat="1" ht="12.95" hidden="1" customHeight="1" x14ac:dyDescent="0.2">
      <c r="A273" s="463"/>
      <c r="B273" s="443"/>
      <c r="C273" s="451"/>
      <c r="D273" s="454" t="s">
        <v>83</v>
      </c>
      <c r="E273" s="455"/>
      <c r="F273" s="440"/>
      <c r="G273" s="13">
        <v>0</v>
      </c>
      <c r="H273" s="13">
        <v>0</v>
      </c>
      <c r="I273" s="13">
        <v>0</v>
      </c>
      <c r="J273" s="433">
        <v>100</v>
      </c>
      <c r="K273" s="691">
        <v>0</v>
      </c>
      <c r="L273" s="691">
        <v>0</v>
      </c>
      <c r="M273" s="457" t="s">
        <v>89</v>
      </c>
      <c r="N273" s="530">
        <v>0</v>
      </c>
      <c r="O273" s="530">
        <v>0</v>
      </c>
      <c r="P273" s="530">
        <v>0</v>
      </c>
      <c r="Q273" s="530">
        <v>0</v>
      </c>
      <c r="R273" s="530">
        <v>0</v>
      </c>
      <c r="S273" s="530">
        <v>0</v>
      </c>
      <c r="T273" s="530">
        <v>0</v>
      </c>
      <c r="U273" s="530">
        <v>0</v>
      </c>
      <c r="V273" s="530">
        <v>0</v>
      </c>
      <c r="W273" s="530">
        <v>0</v>
      </c>
      <c r="X273" s="530">
        <v>0</v>
      </c>
      <c r="Y273" s="530">
        <v>0</v>
      </c>
      <c r="Z273" s="530">
        <v>0</v>
      </c>
      <c r="AA273" s="530">
        <v>0</v>
      </c>
      <c r="AB273" s="530">
        <v>0</v>
      </c>
      <c r="AC273" s="530">
        <v>0</v>
      </c>
      <c r="AD273" s="530">
        <v>0</v>
      </c>
      <c r="AE273" s="530">
        <v>0</v>
      </c>
      <c r="AF273" s="530">
        <v>0</v>
      </c>
      <c r="AG273" s="530">
        <v>0</v>
      </c>
      <c r="AH273" s="530">
        <v>0</v>
      </c>
      <c r="AI273" s="530">
        <v>0</v>
      </c>
      <c r="AJ273" s="530">
        <v>0</v>
      </c>
      <c r="AK273" s="530">
        <v>0</v>
      </c>
      <c r="AL273" s="530">
        <v>0</v>
      </c>
      <c r="AM273" s="530">
        <v>0</v>
      </c>
      <c r="AN273" s="466"/>
      <c r="AO273" s="423"/>
      <c r="AP273" s="720"/>
      <c r="AQ273" s="595">
        <f t="shared" si="75"/>
        <v>0</v>
      </c>
      <c r="AR273" s="595">
        <f t="shared" si="76"/>
        <v>0</v>
      </c>
      <c r="AS273" s="596">
        <f t="shared" si="77"/>
        <v>0</v>
      </c>
      <c r="AT273" s="455"/>
      <c r="AU273" s="425" t="s">
        <v>199</v>
      </c>
      <c r="AV273" s="426">
        <f>SUM(AV271:AV272)</f>
        <v>0</v>
      </c>
      <c r="AW273" s="355">
        <f>SUM(AW271:AW272)</f>
        <v>0</v>
      </c>
      <c r="AX273" s="354">
        <f>SUM(AX271:AX272)</f>
        <v>0</v>
      </c>
      <c r="AY273" s="356">
        <f>SUM(AY271:AY272)</f>
        <v>0</v>
      </c>
      <c r="BE273" s="439"/>
      <c r="BF273" s="456"/>
      <c r="BG273" s="456"/>
      <c r="BH273" s="456"/>
      <c r="BI273" s="456"/>
      <c r="BJ273" s="456"/>
      <c r="BK273" s="456"/>
      <c r="BL273" s="456"/>
      <c r="BM273" s="456"/>
      <c r="BN273" s="456"/>
      <c r="BO273" s="456"/>
      <c r="BP273" s="456"/>
      <c r="BQ273" s="456"/>
      <c r="BR273" s="456"/>
      <c r="BS273" s="456"/>
      <c r="BT273" s="456"/>
      <c r="BU273" s="456"/>
      <c r="BV273" s="456"/>
      <c r="BW273" s="456"/>
      <c r="BX273" s="456"/>
      <c r="BY273" s="456"/>
      <c r="BZ273" s="456"/>
      <c r="CA273" s="456"/>
      <c r="CB273" s="456"/>
      <c r="CC273" s="456"/>
      <c r="CD273" s="456"/>
      <c r="CE273" s="456"/>
      <c r="CF273" s="456"/>
      <c r="CG273" s="456"/>
      <c r="CH273" s="456"/>
      <c r="CI273" s="456"/>
      <c r="CJ273" s="456"/>
      <c r="CK273" s="456"/>
      <c r="CL273" s="456"/>
      <c r="CM273" s="456"/>
      <c r="CN273" s="456"/>
      <c r="CO273" s="456"/>
      <c r="CP273" s="456"/>
      <c r="CQ273" s="456"/>
      <c r="CR273" s="456"/>
      <c r="CS273" s="456"/>
    </row>
    <row r="274" spans="1:97" s="9" customFormat="1" ht="12.95" hidden="1" customHeight="1" x14ac:dyDescent="0.2">
      <c r="A274" s="463"/>
      <c r="B274" s="443"/>
      <c r="C274" s="451"/>
      <c r="D274" s="454" t="s">
        <v>77</v>
      </c>
      <c r="E274" s="455" t="s">
        <v>78</v>
      </c>
      <c r="F274" s="440"/>
      <c r="G274" s="13">
        <v>0</v>
      </c>
      <c r="H274" s="13">
        <v>0</v>
      </c>
      <c r="I274" s="13">
        <v>0</v>
      </c>
      <c r="J274" s="433">
        <v>100</v>
      </c>
      <c r="K274" s="691">
        <v>0</v>
      </c>
      <c r="L274" s="691">
        <v>0</v>
      </c>
      <c r="M274" s="457" t="s">
        <v>89</v>
      </c>
      <c r="N274" s="530">
        <v>0</v>
      </c>
      <c r="O274" s="530">
        <v>0</v>
      </c>
      <c r="P274" s="530">
        <v>0</v>
      </c>
      <c r="Q274" s="530">
        <v>0</v>
      </c>
      <c r="R274" s="530">
        <v>0</v>
      </c>
      <c r="S274" s="530">
        <v>0</v>
      </c>
      <c r="T274" s="530">
        <v>0</v>
      </c>
      <c r="U274" s="530">
        <v>0</v>
      </c>
      <c r="V274" s="530">
        <v>0</v>
      </c>
      <c r="W274" s="530">
        <v>0</v>
      </c>
      <c r="X274" s="530">
        <v>0</v>
      </c>
      <c r="Y274" s="530">
        <v>0</v>
      </c>
      <c r="Z274" s="530">
        <v>0</v>
      </c>
      <c r="AA274" s="530">
        <v>0</v>
      </c>
      <c r="AB274" s="530">
        <v>0</v>
      </c>
      <c r="AC274" s="530">
        <v>0</v>
      </c>
      <c r="AD274" s="530">
        <v>0</v>
      </c>
      <c r="AE274" s="530">
        <v>0</v>
      </c>
      <c r="AF274" s="530">
        <v>0</v>
      </c>
      <c r="AG274" s="530">
        <v>0</v>
      </c>
      <c r="AH274" s="530">
        <v>0</v>
      </c>
      <c r="AI274" s="530">
        <v>0</v>
      </c>
      <c r="AJ274" s="530">
        <v>0</v>
      </c>
      <c r="AK274" s="530">
        <v>0</v>
      </c>
      <c r="AL274" s="530">
        <v>0</v>
      </c>
      <c r="AM274" s="530">
        <v>0</v>
      </c>
      <c r="AN274" s="466"/>
      <c r="AO274" s="423"/>
      <c r="AP274" s="720"/>
      <c r="AQ274" s="595">
        <f t="shared" si="75"/>
        <v>0</v>
      </c>
      <c r="AR274" s="595">
        <f t="shared" si="76"/>
        <v>0</v>
      </c>
      <c r="AS274" s="596">
        <f t="shared" si="77"/>
        <v>0</v>
      </c>
      <c r="AT274" s="455"/>
      <c r="AU274" s="439"/>
      <c r="AV274" s="438"/>
      <c r="AW274" s="439"/>
      <c r="AX274" s="439"/>
      <c r="AY274" s="438"/>
      <c r="BE274" s="439"/>
      <c r="BF274" s="456"/>
      <c r="BG274" s="456"/>
      <c r="BH274" s="456"/>
      <c r="BI274" s="456"/>
      <c r="BJ274" s="456"/>
      <c r="BK274" s="456"/>
      <c r="BL274" s="456"/>
      <c r="BM274" s="456"/>
      <c r="BN274" s="456"/>
      <c r="BO274" s="456"/>
      <c r="BP274" s="456"/>
      <c r="BQ274" s="456"/>
      <c r="BR274" s="456"/>
      <c r="BS274" s="456"/>
      <c r="BT274" s="456"/>
      <c r="BU274" s="456"/>
      <c r="BV274" s="456"/>
      <c r="BW274" s="456"/>
      <c r="BX274" s="456"/>
      <c r="BY274" s="456"/>
      <c r="BZ274" s="456"/>
      <c r="CA274" s="456"/>
      <c r="CB274" s="456"/>
      <c r="CC274" s="456"/>
      <c r="CD274" s="456"/>
      <c r="CE274" s="456"/>
      <c r="CF274" s="456"/>
      <c r="CG274" s="456"/>
      <c r="CH274" s="456"/>
      <c r="CI274" s="456"/>
      <c r="CJ274" s="456"/>
      <c r="CK274" s="456"/>
      <c r="CL274" s="456"/>
      <c r="CM274" s="456"/>
      <c r="CN274" s="456"/>
      <c r="CO274" s="456"/>
      <c r="CP274" s="456"/>
      <c r="CQ274" s="456"/>
      <c r="CR274" s="456"/>
      <c r="CS274" s="456"/>
    </row>
    <row r="275" spans="1:97" s="9" customFormat="1" ht="12.95" hidden="1" customHeight="1" x14ac:dyDescent="0.2">
      <c r="A275" s="463"/>
      <c r="B275" s="443"/>
      <c r="C275" s="451"/>
      <c r="D275" s="454" t="s">
        <v>77</v>
      </c>
      <c r="E275" s="455" t="s">
        <v>81</v>
      </c>
      <c r="F275" s="440"/>
      <c r="G275" s="13">
        <v>0</v>
      </c>
      <c r="H275" s="13">
        <v>0</v>
      </c>
      <c r="I275" s="13">
        <v>0</v>
      </c>
      <c r="J275" s="433">
        <v>100</v>
      </c>
      <c r="K275" s="691">
        <v>0</v>
      </c>
      <c r="L275" s="691">
        <v>0</v>
      </c>
      <c r="M275" s="457" t="s">
        <v>89</v>
      </c>
      <c r="N275" s="530">
        <v>0</v>
      </c>
      <c r="O275" s="530">
        <v>0</v>
      </c>
      <c r="P275" s="530">
        <v>0</v>
      </c>
      <c r="Q275" s="530">
        <v>0</v>
      </c>
      <c r="R275" s="530">
        <v>0</v>
      </c>
      <c r="S275" s="530">
        <v>0</v>
      </c>
      <c r="T275" s="530">
        <v>0</v>
      </c>
      <c r="U275" s="530">
        <v>0</v>
      </c>
      <c r="V275" s="530">
        <v>0</v>
      </c>
      <c r="W275" s="530">
        <v>0</v>
      </c>
      <c r="X275" s="530">
        <v>0</v>
      </c>
      <c r="Y275" s="530">
        <v>0</v>
      </c>
      <c r="Z275" s="530">
        <v>0</v>
      </c>
      <c r="AA275" s="530">
        <v>0</v>
      </c>
      <c r="AB275" s="530">
        <v>0</v>
      </c>
      <c r="AC275" s="530">
        <v>0</v>
      </c>
      <c r="AD275" s="530">
        <v>0</v>
      </c>
      <c r="AE275" s="530">
        <v>0</v>
      </c>
      <c r="AF275" s="530">
        <v>0</v>
      </c>
      <c r="AG275" s="530">
        <v>0</v>
      </c>
      <c r="AH275" s="530">
        <v>0</v>
      </c>
      <c r="AI275" s="530">
        <v>0</v>
      </c>
      <c r="AJ275" s="530">
        <v>0</v>
      </c>
      <c r="AK275" s="530">
        <v>0</v>
      </c>
      <c r="AL275" s="530">
        <v>0</v>
      </c>
      <c r="AM275" s="530">
        <v>0</v>
      </c>
      <c r="AN275" s="466"/>
      <c r="AO275" s="423"/>
      <c r="AP275" s="720"/>
      <c r="AQ275" s="595">
        <f t="shared" si="75"/>
        <v>0</v>
      </c>
      <c r="AR275" s="595">
        <f t="shared" si="76"/>
        <v>0</v>
      </c>
      <c r="AS275" s="596">
        <f t="shared" si="77"/>
        <v>0</v>
      </c>
      <c r="AT275" s="455"/>
      <c r="AU275" s="439"/>
      <c r="AV275" s="438"/>
      <c r="AW275" s="439"/>
      <c r="AX275" s="439"/>
      <c r="AY275" s="438"/>
      <c r="BE275" s="439"/>
      <c r="BF275" s="456"/>
      <c r="BG275" s="456"/>
      <c r="BH275" s="456"/>
      <c r="BI275" s="456"/>
      <c r="BJ275" s="456"/>
      <c r="BK275" s="456"/>
      <c r="BL275" s="456"/>
      <c r="BM275" s="456"/>
      <c r="BN275" s="456"/>
      <c r="BO275" s="456"/>
      <c r="BP275" s="456"/>
      <c r="BQ275" s="456"/>
      <c r="BR275" s="456"/>
      <c r="BS275" s="456"/>
      <c r="BT275" s="456"/>
      <c r="BU275" s="456"/>
      <c r="BV275" s="456"/>
      <c r="BW275" s="456"/>
      <c r="BX275" s="456"/>
      <c r="BY275" s="456"/>
      <c r="BZ275" s="456"/>
      <c r="CA275" s="456"/>
      <c r="CB275" s="456"/>
      <c r="CC275" s="456"/>
      <c r="CD275" s="456"/>
      <c r="CE275" s="456"/>
      <c r="CF275" s="456"/>
      <c r="CG275" s="456"/>
      <c r="CH275" s="456"/>
      <c r="CI275" s="456"/>
      <c r="CJ275" s="456"/>
      <c r="CK275" s="456"/>
      <c r="CL275" s="456"/>
      <c r="CM275" s="456"/>
      <c r="CN275" s="456"/>
      <c r="CO275" s="456"/>
      <c r="CP275" s="456"/>
      <c r="CQ275" s="456"/>
      <c r="CR275" s="456"/>
      <c r="CS275" s="456"/>
    </row>
    <row r="276" spans="1:97" s="9" customFormat="1" ht="12.95" hidden="1" customHeight="1" x14ac:dyDescent="0.2">
      <c r="A276" s="463"/>
      <c r="B276" s="443"/>
      <c r="C276" s="451"/>
      <c r="D276" s="454" t="s">
        <v>67</v>
      </c>
      <c r="E276" s="455"/>
      <c r="F276" s="440"/>
      <c r="G276" s="13">
        <v>0</v>
      </c>
      <c r="H276" s="13">
        <v>0</v>
      </c>
      <c r="I276" s="13">
        <v>0</v>
      </c>
      <c r="J276" s="433">
        <v>100</v>
      </c>
      <c r="K276" s="691">
        <v>0</v>
      </c>
      <c r="L276" s="691">
        <v>0</v>
      </c>
      <c r="M276" s="457"/>
      <c r="N276" s="530">
        <v>0</v>
      </c>
      <c r="O276" s="530">
        <v>0</v>
      </c>
      <c r="P276" s="530">
        <v>0</v>
      </c>
      <c r="Q276" s="530">
        <v>0</v>
      </c>
      <c r="R276" s="530">
        <v>0</v>
      </c>
      <c r="S276" s="530">
        <v>0</v>
      </c>
      <c r="T276" s="530">
        <v>0</v>
      </c>
      <c r="U276" s="530">
        <v>0</v>
      </c>
      <c r="V276" s="530">
        <v>0</v>
      </c>
      <c r="W276" s="530">
        <v>0</v>
      </c>
      <c r="X276" s="530">
        <v>0</v>
      </c>
      <c r="Y276" s="530">
        <v>0</v>
      </c>
      <c r="Z276" s="530">
        <v>0</v>
      </c>
      <c r="AA276" s="530">
        <v>0</v>
      </c>
      <c r="AB276" s="530">
        <v>0</v>
      </c>
      <c r="AC276" s="530">
        <v>0</v>
      </c>
      <c r="AD276" s="530">
        <v>0</v>
      </c>
      <c r="AE276" s="530">
        <v>0</v>
      </c>
      <c r="AF276" s="530">
        <v>0</v>
      </c>
      <c r="AG276" s="530">
        <v>0</v>
      </c>
      <c r="AH276" s="530">
        <v>0</v>
      </c>
      <c r="AI276" s="530">
        <v>0</v>
      </c>
      <c r="AJ276" s="530">
        <v>0</v>
      </c>
      <c r="AK276" s="530">
        <v>0</v>
      </c>
      <c r="AL276" s="530">
        <v>0</v>
      </c>
      <c r="AM276" s="530">
        <v>0</v>
      </c>
      <c r="AN276" s="466"/>
      <c r="AO276" s="423"/>
      <c r="AP276" s="720"/>
      <c r="AQ276" s="595">
        <f t="shared" si="75"/>
        <v>0</v>
      </c>
      <c r="AR276" s="595">
        <f t="shared" si="76"/>
        <v>0</v>
      </c>
      <c r="AS276" s="596">
        <f t="shared" si="77"/>
        <v>0</v>
      </c>
      <c r="AT276" s="455"/>
      <c r="AU276" s="439"/>
      <c r="AV276" s="361" t="str">
        <f>AU271</f>
        <v>Boat</v>
      </c>
      <c r="AW276" s="362">
        <f>AW271*24</f>
        <v>0</v>
      </c>
      <c r="AX276" s="439"/>
      <c r="AY276" s="438"/>
      <c r="BE276" s="439"/>
      <c r="BF276" s="456"/>
      <c r="BG276" s="456"/>
      <c r="BH276" s="456"/>
      <c r="BI276" s="456"/>
      <c r="BJ276" s="456"/>
      <c r="BK276" s="456"/>
      <c r="BL276" s="456"/>
      <c r="BM276" s="456"/>
      <c r="BN276" s="456"/>
      <c r="BO276" s="456"/>
      <c r="BP276" s="456"/>
      <c r="BQ276" s="456"/>
      <c r="BR276" s="456"/>
      <c r="BS276" s="456"/>
      <c r="BT276" s="456"/>
      <c r="BU276" s="456"/>
      <c r="BV276" s="456"/>
      <c r="BW276" s="456"/>
      <c r="BX276" s="456"/>
      <c r="BY276" s="456"/>
      <c r="BZ276" s="456"/>
      <c r="CA276" s="456"/>
      <c r="CB276" s="456"/>
      <c r="CC276" s="456"/>
      <c r="CD276" s="456"/>
      <c r="CE276" s="456"/>
      <c r="CF276" s="456"/>
      <c r="CG276" s="456"/>
      <c r="CH276" s="456"/>
      <c r="CI276" s="456"/>
      <c r="CJ276" s="456"/>
      <c r="CK276" s="456"/>
      <c r="CL276" s="456"/>
      <c r="CM276" s="456"/>
      <c r="CN276" s="456"/>
      <c r="CO276" s="456"/>
      <c r="CP276" s="456"/>
      <c r="CQ276" s="456"/>
      <c r="CR276" s="456"/>
      <c r="CS276" s="456"/>
    </row>
    <row r="277" spans="1:97" s="9" customFormat="1" ht="12.95" hidden="1" customHeight="1" x14ac:dyDescent="0.2">
      <c r="A277" s="463"/>
      <c r="B277" s="443"/>
      <c r="C277" s="451"/>
      <c r="D277" s="454"/>
      <c r="E277" s="455"/>
      <c r="F277" s="440"/>
      <c r="G277" s="13">
        <v>0</v>
      </c>
      <c r="H277" s="13">
        <v>0</v>
      </c>
      <c r="I277" s="13">
        <v>0</v>
      </c>
      <c r="J277" s="433">
        <v>100</v>
      </c>
      <c r="K277" s="691">
        <v>0</v>
      </c>
      <c r="L277" s="691">
        <v>0</v>
      </c>
      <c r="M277" s="457" t="s">
        <v>2</v>
      </c>
      <c r="N277" s="530">
        <v>0</v>
      </c>
      <c r="O277" s="530">
        <v>0</v>
      </c>
      <c r="P277" s="530">
        <v>0</v>
      </c>
      <c r="Q277" s="530">
        <v>0</v>
      </c>
      <c r="R277" s="530">
        <v>0</v>
      </c>
      <c r="S277" s="530">
        <v>0</v>
      </c>
      <c r="T277" s="530">
        <v>0</v>
      </c>
      <c r="U277" s="530">
        <v>0</v>
      </c>
      <c r="V277" s="530">
        <v>0</v>
      </c>
      <c r="W277" s="530">
        <v>0</v>
      </c>
      <c r="X277" s="530">
        <v>0</v>
      </c>
      <c r="Y277" s="530">
        <v>0</v>
      </c>
      <c r="Z277" s="530">
        <v>0</v>
      </c>
      <c r="AA277" s="530">
        <v>0</v>
      </c>
      <c r="AB277" s="530">
        <v>0</v>
      </c>
      <c r="AC277" s="530">
        <v>0</v>
      </c>
      <c r="AD277" s="530">
        <v>0</v>
      </c>
      <c r="AE277" s="530">
        <v>0</v>
      </c>
      <c r="AF277" s="530">
        <v>0</v>
      </c>
      <c r="AG277" s="530">
        <v>0</v>
      </c>
      <c r="AH277" s="530">
        <v>0</v>
      </c>
      <c r="AI277" s="530">
        <v>0</v>
      </c>
      <c r="AJ277" s="530">
        <v>0</v>
      </c>
      <c r="AK277" s="530">
        <v>0</v>
      </c>
      <c r="AL277" s="530">
        <v>0</v>
      </c>
      <c r="AM277" s="530">
        <v>0</v>
      </c>
      <c r="AN277" s="466"/>
      <c r="AO277" s="423"/>
      <c r="AP277" s="720"/>
      <c r="AQ277" s="595">
        <f t="shared" si="75"/>
        <v>0</v>
      </c>
      <c r="AR277" s="595">
        <f t="shared" si="76"/>
        <v>0</v>
      </c>
      <c r="AS277" s="596">
        <f t="shared" si="77"/>
        <v>0</v>
      </c>
      <c r="AT277" s="455"/>
      <c r="AU277" s="439"/>
      <c r="AV277" s="347" t="str">
        <f>AU272</f>
        <v>Shore</v>
      </c>
      <c r="AW277" s="348">
        <f>AW272*24</f>
        <v>0</v>
      </c>
      <c r="AX277" s="439"/>
      <c r="AY277" s="438"/>
      <c r="BE277" s="439"/>
      <c r="BF277" s="456"/>
      <c r="BG277" s="456"/>
      <c r="BH277" s="456"/>
      <c r="BI277" s="456"/>
      <c r="BJ277" s="456"/>
      <c r="BK277" s="456"/>
      <c r="BL277" s="456"/>
      <c r="BM277" s="456"/>
      <c r="BN277" s="456"/>
      <c r="BO277" s="456"/>
      <c r="BP277" s="456"/>
      <c r="BQ277" s="456"/>
      <c r="BR277" s="456"/>
      <c r="BS277" s="456"/>
      <c r="BT277" s="456"/>
      <c r="BU277" s="456"/>
      <c r="BV277" s="456"/>
      <c r="BW277" s="456"/>
      <c r="BX277" s="456"/>
      <c r="BY277" s="456"/>
      <c r="BZ277" s="456"/>
      <c r="CA277" s="456"/>
      <c r="CB277" s="456"/>
      <c r="CC277" s="456"/>
      <c r="CD277" s="456"/>
      <c r="CE277" s="456"/>
      <c r="CF277" s="456"/>
      <c r="CG277" s="456"/>
      <c r="CH277" s="456"/>
      <c r="CI277" s="456"/>
      <c r="CJ277" s="456"/>
      <c r="CK277" s="456"/>
      <c r="CL277" s="456"/>
      <c r="CM277" s="456"/>
      <c r="CN277" s="456"/>
      <c r="CO277" s="456"/>
      <c r="CP277" s="456"/>
      <c r="CQ277" s="456"/>
      <c r="CR277" s="456"/>
      <c r="CS277" s="456"/>
    </row>
    <row r="278" spans="1:97" s="396" customFormat="1" ht="12.95" hidden="1" customHeight="1" thickBot="1" x14ac:dyDescent="0.25">
      <c r="A278" s="463"/>
      <c r="B278" s="443"/>
      <c r="C278" s="451"/>
      <c r="D278" s="454" t="s">
        <v>77</v>
      </c>
      <c r="E278" s="455" t="s">
        <v>81</v>
      </c>
      <c r="F278" s="440"/>
      <c r="G278" s="13">
        <v>0</v>
      </c>
      <c r="H278" s="13">
        <v>0</v>
      </c>
      <c r="I278" s="13">
        <v>0</v>
      </c>
      <c r="J278" s="433">
        <v>100</v>
      </c>
      <c r="K278" s="691">
        <v>0</v>
      </c>
      <c r="L278" s="691">
        <v>0</v>
      </c>
      <c r="M278" s="457" t="s">
        <v>2</v>
      </c>
      <c r="N278" s="530">
        <v>0</v>
      </c>
      <c r="O278" s="530">
        <v>0</v>
      </c>
      <c r="P278" s="530">
        <v>0</v>
      </c>
      <c r="Q278" s="530">
        <v>0</v>
      </c>
      <c r="R278" s="530">
        <v>0</v>
      </c>
      <c r="S278" s="530">
        <v>0</v>
      </c>
      <c r="T278" s="530">
        <v>0</v>
      </c>
      <c r="U278" s="530">
        <v>0</v>
      </c>
      <c r="V278" s="530">
        <v>0</v>
      </c>
      <c r="W278" s="530">
        <v>0</v>
      </c>
      <c r="X278" s="530">
        <v>0</v>
      </c>
      <c r="Y278" s="530">
        <v>0</v>
      </c>
      <c r="Z278" s="530">
        <v>0</v>
      </c>
      <c r="AA278" s="530">
        <v>0</v>
      </c>
      <c r="AB278" s="530">
        <v>0</v>
      </c>
      <c r="AC278" s="530">
        <v>0</v>
      </c>
      <c r="AD278" s="530">
        <v>0</v>
      </c>
      <c r="AE278" s="530">
        <v>0</v>
      </c>
      <c r="AF278" s="530">
        <v>0</v>
      </c>
      <c r="AG278" s="530">
        <v>0</v>
      </c>
      <c r="AH278" s="530">
        <v>0</v>
      </c>
      <c r="AI278" s="530">
        <v>0</v>
      </c>
      <c r="AJ278" s="530">
        <v>0</v>
      </c>
      <c r="AK278" s="530">
        <v>0</v>
      </c>
      <c r="AL278" s="530">
        <v>0</v>
      </c>
      <c r="AM278" s="530">
        <v>0</v>
      </c>
      <c r="AN278" s="466"/>
      <c r="AO278" s="423"/>
      <c r="AP278" s="720"/>
      <c r="AQ278" s="595">
        <f t="shared" si="75"/>
        <v>0</v>
      </c>
      <c r="AR278" s="595">
        <f t="shared" si="76"/>
        <v>0</v>
      </c>
      <c r="AS278" s="596">
        <f t="shared" si="77"/>
        <v>0</v>
      </c>
      <c r="AT278" s="455"/>
      <c r="AU278" s="9"/>
      <c r="AV278" s="9"/>
      <c r="AW278" s="9"/>
      <c r="AX278" s="9"/>
      <c r="AY278" s="9"/>
      <c r="AZ278" s="9"/>
      <c r="BA278" s="9"/>
      <c r="BB278" s="9"/>
      <c r="BC278" s="9"/>
      <c r="BD278" s="9"/>
      <c r="BE278" s="439"/>
      <c r="BF278" s="456"/>
      <c r="BG278" s="456"/>
      <c r="BH278" s="456"/>
      <c r="BI278" s="456"/>
      <c r="BJ278" s="456"/>
      <c r="BK278" s="456"/>
      <c r="BL278" s="487"/>
      <c r="BM278" s="487"/>
      <c r="BN278" s="487"/>
      <c r="BO278" s="487"/>
      <c r="BP278" s="487"/>
      <c r="BQ278" s="487"/>
      <c r="BR278" s="487"/>
      <c r="BS278" s="487"/>
      <c r="BT278" s="487"/>
      <c r="BU278" s="487"/>
      <c r="BV278" s="487"/>
      <c r="BW278" s="487"/>
      <c r="BX278" s="487"/>
      <c r="BY278" s="487"/>
      <c r="BZ278" s="487"/>
      <c r="CA278" s="487"/>
      <c r="CB278" s="487"/>
      <c r="CC278" s="487"/>
      <c r="CD278" s="487"/>
      <c r="CE278" s="487"/>
      <c r="CF278" s="487"/>
      <c r="CG278" s="487"/>
      <c r="CH278" s="487"/>
      <c r="CI278" s="487"/>
      <c r="CJ278" s="487"/>
      <c r="CK278" s="487"/>
      <c r="CL278" s="487"/>
      <c r="CM278" s="487"/>
      <c r="CN278" s="487"/>
      <c r="CO278" s="487"/>
      <c r="CP278" s="487"/>
      <c r="CQ278" s="487"/>
      <c r="CR278" s="487"/>
      <c r="CS278" s="487"/>
    </row>
    <row r="279" spans="1:97" s="9" customFormat="1" ht="12.95" hidden="1" customHeight="1" x14ac:dyDescent="0.2">
      <c r="A279" s="463"/>
      <c r="B279" s="443"/>
      <c r="C279" s="451"/>
      <c r="D279" s="454" t="s">
        <v>77</v>
      </c>
      <c r="E279" s="455" t="s">
        <v>81</v>
      </c>
      <c r="F279" s="440"/>
      <c r="G279" s="13">
        <v>0</v>
      </c>
      <c r="H279" s="13">
        <v>0</v>
      </c>
      <c r="I279" s="13">
        <v>0</v>
      </c>
      <c r="J279" s="433">
        <v>100</v>
      </c>
      <c r="K279" s="691">
        <v>0</v>
      </c>
      <c r="L279" s="691">
        <v>0</v>
      </c>
      <c r="M279" s="457" t="s">
        <v>2</v>
      </c>
      <c r="N279" s="530">
        <v>0</v>
      </c>
      <c r="O279" s="530">
        <v>0</v>
      </c>
      <c r="P279" s="530">
        <v>0</v>
      </c>
      <c r="Q279" s="530">
        <v>0</v>
      </c>
      <c r="R279" s="530">
        <v>0</v>
      </c>
      <c r="S279" s="530">
        <v>0</v>
      </c>
      <c r="T279" s="530">
        <v>0</v>
      </c>
      <c r="U279" s="530">
        <v>0</v>
      </c>
      <c r="V279" s="530">
        <v>0</v>
      </c>
      <c r="W279" s="530">
        <v>0</v>
      </c>
      <c r="X279" s="530">
        <v>0</v>
      </c>
      <c r="Y279" s="530">
        <v>0</v>
      </c>
      <c r="Z279" s="530">
        <v>0</v>
      </c>
      <c r="AA279" s="530">
        <v>0</v>
      </c>
      <c r="AB279" s="530">
        <v>0</v>
      </c>
      <c r="AC279" s="530">
        <v>0</v>
      </c>
      <c r="AD279" s="530">
        <v>0</v>
      </c>
      <c r="AE279" s="530">
        <v>0</v>
      </c>
      <c r="AF279" s="530">
        <v>0</v>
      </c>
      <c r="AG279" s="530">
        <v>0</v>
      </c>
      <c r="AH279" s="530">
        <v>0</v>
      </c>
      <c r="AI279" s="530">
        <v>0</v>
      </c>
      <c r="AJ279" s="530">
        <v>0</v>
      </c>
      <c r="AK279" s="530">
        <v>0</v>
      </c>
      <c r="AL279" s="530">
        <v>0</v>
      </c>
      <c r="AM279" s="530">
        <v>0</v>
      </c>
      <c r="AN279" s="466"/>
      <c r="AO279" s="423"/>
      <c r="AP279" s="720"/>
      <c r="AQ279" s="595">
        <f t="shared" si="75"/>
        <v>0</v>
      </c>
      <c r="AR279" s="595">
        <f t="shared" si="76"/>
        <v>0</v>
      </c>
      <c r="AS279" s="596">
        <f t="shared" si="77"/>
        <v>0</v>
      </c>
      <c r="AT279" s="455"/>
      <c r="BE279" s="439"/>
      <c r="BF279" s="456"/>
      <c r="BG279" s="456"/>
      <c r="BH279" s="456"/>
      <c r="BI279" s="456"/>
      <c r="BJ279" s="456"/>
      <c r="BK279" s="456"/>
      <c r="BL279" s="456"/>
      <c r="BM279" s="456"/>
      <c r="BN279" s="456"/>
      <c r="BO279" s="456"/>
      <c r="BP279" s="456"/>
      <c r="BQ279" s="456"/>
      <c r="BR279" s="456"/>
      <c r="BS279" s="456"/>
      <c r="BT279" s="456"/>
      <c r="BU279" s="456"/>
      <c r="BV279" s="456"/>
      <c r="BW279" s="456"/>
      <c r="BX279" s="456"/>
      <c r="BY279" s="456"/>
      <c r="BZ279" s="456"/>
      <c r="CA279" s="456"/>
      <c r="CB279" s="456"/>
      <c r="CC279" s="456"/>
      <c r="CD279" s="456"/>
      <c r="CE279" s="456"/>
      <c r="CF279" s="456"/>
      <c r="CG279" s="456"/>
      <c r="CH279" s="456"/>
      <c r="CI279" s="456"/>
      <c r="CJ279" s="456"/>
      <c r="CK279" s="456"/>
      <c r="CL279" s="456"/>
      <c r="CM279" s="456"/>
      <c r="CN279" s="456"/>
      <c r="CO279" s="456"/>
      <c r="CP279" s="456"/>
      <c r="CQ279" s="456"/>
      <c r="CR279" s="456"/>
      <c r="CS279" s="456"/>
    </row>
    <row r="280" spans="1:97" s="9" customFormat="1" ht="12.95" hidden="1" customHeight="1" x14ac:dyDescent="0.2">
      <c r="A280" s="463"/>
      <c r="B280" s="443"/>
      <c r="C280" s="451"/>
      <c r="D280" s="454" t="s">
        <v>77</v>
      </c>
      <c r="E280" s="455" t="s">
        <v>81</v>
      </c>
      <c r="F280" s="440"/>
      <c r="G280" s="13">
        <v>0</v>
      </c>
      <c r="H280" s="13">
        <v>0</v>
      </c>
      <c r="I280" s="13">
        <v>0</v>
      </c>
      <c r="J280" s="433">
        <v>100</v>
      </c>
      <c r="K280" s="691">
        <v>0</v>
      </c>
      <c r="L280" s="691">
        <v>0</v>
      </c>
      <c r="M280" s="457" t="s">
        <v>2</v>
      </c>
      <c r="N280" s="530">
        <v>0</v>
      </c>
      <c r="O280" s="530">
        <v>0</v>
      </c>
      <c r="P280" s="530">
        <v>0</v>
      </c>
      <c r="Q280" s="530">
        <v>0</v>
      </c>
      <c r="R280" s="530">
        <v>0</v>
      </c>
      <c r="S280" s="530">
        <v>0</v>
      </c>
      <c r="T280" s="530">
        <v>0</v>
      </c>
      <c r="U280" s="530">
        <v>0</v>
      </c>
      <c r="V280" s="530">
        <v>0</v>
      </c>
      <c r="W280" s="530">
        <v>0</v>
      </c>
      <c r="X280" s="530">
        <v>0</v>
      </c>
      <c r="Y280" s="530">
        <v>0</v>
      </c>
      <c r="Z280" s="530">
        <v>0</v>
      </c>
      <c r="AA280" s="530">
        <v>0</v>
      </c>
      <c r="AB280" s="530">
        <v>0</v>
      </c>
      <c r="AC280" s="530">
        <v>0</v>
      </c>
      <c r="AD280" s="530">
        <v>0</v>
      </c>
      <c r="AE280" s="530">
        <v>0</v>
      </c>
      <c r="AF280" s="530">
        <v>0</v>
      </c>
      <c r="AG280" s="530">
        <v>0</v>
      </c>
      <c r="AH280" s="530">
        <v>0</v>
      </c>
      <c r="AI280" s="530">
        <v>0</v>
      </c>
      <c r="AJ280" s="530">
        <v>0</v>
      </c>
      <c r="AK280" s="530">
        <v>0</v>
      </c>
      <c r="AL280" s="530">
        <v>0</v>
      </c>
      <c r="AM280" s="530">
        <v>0</v>
      </c>
      <c r="AN280" s="466"/>
      <c r="AO280" s="423"/>
      <c r="AP280" s="720"/>
      <c r="AQ280" s="595">
        <f t="shared" si="75"/>
        <v>0</v>
      </c>
      <c r="AR280" s="595">
        <f t="shared" si="76"/>
        <v>0</v>
      </c>
      <c r="AS280" s="596">
        <f t="shared" si="77"/>
        <v>0</v>
      </c>
      <c r="AT280" s="455"/>
      <c r="AU280" s="456"/>
      <c r="AV280" s="456"/>
      <c r="BE280" s="439"/>
      <c r="BF280" s="456"/>
      <c r="BG280" s="456"/>
      <c r="BH280" s="456"/>
      <c r="BI280" s="456"/>
      <c r="BJ280" s="456"/>
      <c r="BK280" s="456"/>
      <c r="BL280" s="456"/>
      <c r="BM280" s="456"/>
      <c r="BN280" s="456"/>
      <c r="BO280" s="456"/>
      <c r="BP280" s="456"/>
      <c r="BQ280" s="456"/>
      <c r="BR280" s="456"/>
      <c r="BS280" s="456"/>
      <c r="BT280" s="456"/>
      <c r="BU280" s="456"/>
      <c r="BV280" s="456"/>
      <c r="BW280" s="456"/>
      <c r="BX280" s="456"/>
      <c r="BY280" s="456"/>
      <c r="BZ280" s="456"/>
      <c r="CA280" s="456"/>
      <c r="CB280" s="456"/>
      <c r="CC280" s="456"/>
      <c r="CD280" s="456"/>
      <c r="CE280" s="456"/>
      <c r="CF280" s="456"/>
      <c r="CG280" s="456"/>
      <c r="CH280" s="456"/>
      <c r="CI280" s="456"/>
      <c r="CJ280" s="456"/>
      <c r="CK280" s="456"/>
      <c r="CL280" s="456"/>
      <c r="CM280" s="456"/>
      <c r="CN280" s="456"/>
      <c r="CO280" s="456"/>
      <c r="CP280" s="456"/>
      <c r="CQ280" s="456"/>
      <c r="CR280" s="456"/>
      <c r="CS280" s="456"/>
    </row>
    <row r="281" spans="1:97" s="9" customFormat="1" ht="12.95" hidden="1" customHeight="1" x14ac:dyDescent="0.2">
      <c r="A281" s="463"/>
      <c r="B281" s="443"/>
      <c r="C281" s="451"/>
      <c r="D281" s="454" t="s">
        <v>77</v>
      </c>
      <c r="E281" s="455" t="s">
        <v>81</v>
      </c>
      <c r="F281" s="440"/>
      <c r="G281" s="13">
        <v>0</v>
      </c>
      <c r="H281" s="13">
        <v>0</v>
      </c>
      <c r="I281" s="13">
        <v>0</v>
      </c>
      <c r="J281" s="433">
        <v>100</v>
      </c>
      <c r="K281" s="691">
        <v>0</v>
      </c>
      <c r="L281" s="691">
        <v>0</v>
      </c>
      <c r="M281" s="457" t="s">
        <v>2</v>
      </c>
      <c r="N281" s="530">
        <v>0</v>
      </c>
      <c r="O281" s="530">
        <v>0</v>
      </c>
      <c r="P281" s="530">
        <v>0</v>
      </c>
      <c r="Q281" s="530">
        <v>0</v>
      </c>
      <c r="R281" s="530">
        <v>0</v>
      </c>
      <c r="S281" s="530">
        <v>0</v>
      </c>
      <c r="T281" s="530">
        <v>0</v>
      </c>
      <c r="U281" s="530">
        <v>0</v>
      </c>
      <c r="V281" s="530">
        <v>0</v>
      </c>
      <c r="W281" s="530">
        <v>0</v>
      </c>
      <c r="X281" s="530">
        <v>0</v>
      </c>
      <c r="Y281" s="530">
        <v>0</v>
      </c>
      <c r="Z281" s="530">
        <v>0</v>
      </c>
      <c r="AA281" s="530">
        <v>0</v>
      </c>
      <c r="AB281" s="530">
        <v>0</v>
      </c>
      <c r="AC281" s="530">
        <v>0</v>
      </c>
      <c r="AD281" s="530">
        <v>0</v>
      </c>
      <c r="AE281" s="530">
        <v>0</v>
      </c>
      <c r="AF281" s="530">
        <v>0</v>
      </c>
      <c r="AG281" s="530">
        <v>0</v>
      </c>
      <c r="AH281" s="530">
        <v>0</v>
      </c>
      <c r="AI281" s="530">
        <v>0</v>
      </c>
      <c r="AJ281" s="530">
        <v>0</v>
      </c>
      <c r="AK281" s="530">
        <v>0</v>
      </c>
      <c r="AL281" s="530">
        <v>0</v>
      </c>
      <c r="AM281" s="530">
        <v>0</v>
      </c>
      <c r="AN281" s="466"/>
      <c r="AO281" s="423"/>
      <c r="AP281" s="720"/>
      <c r="AQ281" s="595">
        <f t="shared" si="75"/>
        <v>0</v>
      </c>
      <c r="AR281" s="595">
        <f t="shared" si="76"/>
        <v>0</v>
      </c>
      <c r="AS281" s="596">
        <f t="shared" si="77"/>
        <v>0</v>
      </c>
      <c r="AT281" s="455"/>
      <c r="AU281" s="456"/>
      <c r="AV281" s="456"/>
      <c r="BE281" s="439"/>
      <c r="BF281" s="456"/>
      <c r="BG281" s="456"/>
      <c r="BH281" s="456"/>
      <c r="BI281" s="456"/>
      <c r="BJ281" s="456"/>
      <c r="BK281" s="456"/>
      <c r="BL281" s="456"/>
      <c r="BM281" s="456"/>
      <c r="BN281" s="456"/>
      <c r="BO281" s="456"/>
      <c r="BP281" s="456"/>
      <c r="BQ281" s="456"/>
      <c r="BR281" s="456"/>
      <c r="BS281" s="456"/>
      <c r="BT281" s="456"/>
      <c r="BU281" s="456"/>
      <c r="BV281" s="456"/>
      <c r="BW281" s="456"/>
      <c r="BX281" s="456"/>
      <c r="BY281" s="456"/>
      <c r="BZ281" s="456"/>
      <c r="CA281" s="456"/>
      <c r="CB281" s="456"/>
      <c r="CC281" s="456"/>
      <c r="CD281" s="456"/>
      <c r="CE281" s="456"/>
      <c r="CF281" s="456"/>
      <c r="CG281" s="456"/>
      <c r="CH281" s="456"/>
      <c r="CI281" s="456"/>
      <c r="CJ281" s="456"/>
      <c r="CK281" s="456"/>
      <c r="CL281" s="456"/>
      <c r="CM281" s="456"/>
      <c r="CN281" s="456"/>
      <c r="CO281" s="456"/>
      <c r="CP281" s="456"/>
      <c r="CQ281" s="456"/>
      <c r="CR281" s="456"/>
      <c r="CS281" s="456"/>
    </row>
    <row r="282" spans="1:97" s="9" customFormat="1" ht="12.95" hidden="1" customHeight="1" x14ac:dyDescent="0.2">
      <c r="A282" s="463"/>
      <c r="B282" s="443"/>
      <c r="C282" s="451"/>
      <c r="D282" s="454" t="s">
        <v>77</v>
      </c>
      <c r="E282" s="455" t="s">
        <v>81</v>
      </c>
      <c r="F282" s="440"/>
      <c r="G282" s="13">
        <v>0</v>
      </c>
      <c r="H282" s="13">
        <v>0</v>
      </c>
      <c r="I282" s="13">
        <v>0</v>
      </c>
      <c r="J282" s="433">
        <v>100</v>
      </c>
      <c r="K282" s="691">
        <v>0</v>
      </c>
      <c r="L282" s="691">
        <v>0</v>
      </c>
      <c r="M282" s="457" t="s">
        <v>2</v>
      </c>
      <c r="N282" s="530">
        <v>0</v>
      </c>
      <c r="O282" s="530">
        <v>0</v>
      </c>
      <c r="P282" s="530">
        <v>0</v>
      </c>
      <c r="Q282" s="530">
        <v>0</v>
      </c>
      <c r="R282" s="530">
        <v>0</v>
      </c>
      <c r="S282" s="530">
        <v>0</v>
      </c>
      <c r="T282" s="530">
        <v>0</v>
      </c>
      <c r="U282" s="530">
        <v>0</v>
      </c>
      <c r="V282" s="530">
        <v>0</v>
      </c>
      <c r="W282" s="530">
        <v>0</v>
      </c>
      <c r="X282" s="530">
        <v>0</v>
      </c>
      <c r="Y282" s="530">
        <v>0</v>
      </c>
      <c r="Z282" s="530">
        <v>0</v>
      </c>
      <c r="AA282" s="530">
        <v>0</v>
      </c>
      <c r="AB282" s="530">
        <v>0</v>
      </c>
      <c r="AC282" s="530">
        <v>0</v>
      </c>
      <c r="AD282" s="530">
        <v>0</v>
      </c>
      <c r="AE282" s="530">
        <v>0</v>
      </c>
      <c r="AF282" s="530">
        <v>0</v>
      </c>
      <c r="AG282" s="530">
        <v>0</v>
      </c>
      <c r="AH282" s="530">
        <v>0</v>
      </c>
      <c r="AI282" s="530">
        <v>0</v>
      </c>
      <c r="AJ282" s="530">
        <v>0</v>
      </c>
      <c r="AK282" s="530">
        <v>0</v>
      </c>
      <c r="AL282" s="530">
        <v>0</v>
      </c>
      <c r="AM282" s="530">
        <v>0</v>
      </c>
      <c r="AN282" s="466"/>
      <c r="AO282" s="423"/>
      <c r="AP282" s="720"/>
      <c r="AQ282" s="595">
        <f t="shared" si="75"/>
        <v>0</v>
      </c>
      <c r="AR282" s="595">
        <f t="shared" si="76"/>
        <v>0</v>
      </c>
      <c r="AS282" s="596">
        <f t="shared" si="77"/>
        <v>0</v>
      </c>
      <c r="AT282" s="455"/>
      <c r="AU282" s="456"/>
      <c r="AV282" s="456"/>
      <c r="BE282" s="439"/>
      <c r="BF282" s="456"/>
      <c r="BG282" s="456"/>
      <c r="BH282" s="456"/>
      <c r="BI282" s="456"/>
      <c r="BJ282" s="456"/>
      <c r="BK282" s="456"/>
      <c r="BL282" s="456"/>
      <c r="BM282" s="456"/>
      <c r="BN282" s="456"/>
      <c r="BO282" s="456"/>
      <c r="BP282" s="456"/>
      <c r="BQ282" s="456"/>
      <c r="BR282" s="456"/>
      <c r="BS282" s="456"/>
      <c r="BT282" s="456"/>
      <c r="BU282" s="456"/>
      <c r="BV282" s="456"/>
      <c r="BW282" s="456"/>
      <c r="BX282" s="456"/>
      <c r="BY282" s="456"/>
      <c r="BZ282" s="456"/>
      <c r="CA282" s="456"/>
      <c r="CB282" s="456"/>
      <c r="CC282" s="456"/>
      <c r="CD282" s="456"/>
      <c r="CE282" s="456"/>
      <c r="CF282" s="456"/>
      <c r="CG282" s="456"/>
      <c r="CH282" s="456"/>
      <c r="CI282" s="456"/>
      <c r="CJ282" s="456"/>
      <c r="CK282" s="456"/>
      <c r="CL282" s="456"/>
      <c r="CM282" s="456"/>
      <c r="CN282" s="456"/>
      <c r="CO282" s="456"/>
      <c r="CP282" s="456"/>
      <c r="CQ282" s="456"/>
      <c r="CR282" s="456"/>
      <c r="CS282" s="456"/>
    </row>
    <row r="283" spans="1:97" s="9" customFormat="1" ht="12.95" hidden="1" customHeight="1" x14ac:dyDescent="0.2">
      <c r="A283" s="463"/>
      <c r="B283" s="443"/>
      <c r="C283" s="451"/>
      <c r="D283" s="454" t="s">
        <v>67</v>
      </c>
      <c r="E283" s="455"/>
      <c r="F283" s="440"/>
      <c r="G283" s="13">
        <v>0</v>
      </c>
      <c r="H283" s="13">
        <v>0</v>
      </c>
      <c r="I283" s="13">
        <v>0</v>
      </c>
      <c r="J283" s="433">
        <v>100</v>
      </c>
      <c r="K283" s="691">
        <v>0</v>
      </c>
      <c r="L283" s="691">
        <v>0</v>
      </c>
      <c r="M283" s="457" t="s">
        <v>2</v>
      </c>
      <c r="N283" s="530">
        <v>0</v>
      </c>
      <c r="O283" s="530">
        <v>0</v>
      </c>
      <c r="P283" s="530">
        <v>0</v>
      </c>
      <c r="Q283" s="530">
        <v>0</v>
      </c>
      <c r="R283" s="530">
        <v>0</v>
      </c>
      <c r="S283" s="530">
        <v>0</v>
      </c>
      <c r="T283" s="530">
        <v>0</v>
      </c>
      <c r="U283" s="530">
        <v>0</v>
      </c>
      <c r="V283" s="530">
        <v>0</v>
      </c>
      <c r="W283" s="530">
        <v>0</v>
      </c>
      <c r="X283" s="530">
        <v>0</v>
      </c>
      <c r="Y283" s="530">
        <v>0</v>
      </c>
      <c r="Z283" s="530">
        <v>0</v>
      </c>
      <c r="AA283" s="530">
        <v>0</v>
      </c>
      <c r="AB283" s="530">
        <v>0</v>
      </c>
      <c r="AC283" s="530">
        <v>0</v>
      </c>
      <c r="AD283" s="530">
        <v>0</v>
      </c>
      <c r="AE283" s="530">
        <v>0</v>
      </c>
      <c r="AF283" s="530">
        <v>0</v>
      </c>
      <c r="AG283" s="530">
        <v>0</v>
      </c>
      <c r="AH283" s="530">
        <v>0</v>
      </c>
      <c r="AI283" s="530">
        <v>0</v>
      </c>
      <c r="AJ283" s="530">
        <v>0</v>
      </c>
      <c r="AK283" s="530">
        <v>0</v>
      </c>
      <c r="AL283" s="530">
        <v>0</v>
      </c>
      <c r="AM283" s="530">
        <v>0</v>
      </c>
      <c r="AN283" s="466"/>
      <c r="AO283" s="423"/>
      <c r="AP283" s="720"/>
      <c r="AQ283" s="595">
        <f t="shared" si="75"/>
        <v>0</v>
      </c>
      <c r="AR283" s="595">
        <f t="shared" si="76"/>
        <v>0</v>
      </c>
      <c r="AS283" s="596">
        <f t="shared" si="77"/>
        <v>0</v>
      </c>
      <c r="AT283" s="455"/>
      <c r="AU283" s="474"/>
      <c r="AV283" s="474"/>
      <c r="AX283" s="474"/>
      <c r="AY283" s="474"/>
      <c r="BE283" s="439"/>
      <c r="BF283" s="456"/>
      <c r="BG283" s="456"/>
      <c r="BH283" s="456"/>
      <c r="BI283" s="456"/>
      <c r="BJ283" s="456"/>
      <c r="BK283" s="456"/>
      <c r="BL283" s="456"/>
      <c r="BM283" s="456"/>
      <c r="BN283" s="456"/>
      <c r="BO283" s="456"/>
      <c r="BP283" s="456"/>
      <c r="BQ283" s="456"/>
      <c r="BR283" s="456"/>
      <c r="BS283" s="456"/>
      <c r="BT283" s="456"/>
      <c r="BU283" s="456"/>
      <c r="BV283" s="456"/>
      <c r="BW283" s="456"/>
      <c r="BX283" s="456"/>
      <c r="BY283" s="456"/>
      <c r="BZ283" s="456"/>
      <c r="CA283" s="456"/>
      <c r="CB283" s="456"/>
      <c r="CC283" s="456"/>
      <c r="CD283" s="456"/>
      <c r="CE283" s="456"/>
      <c r="CF283" s="456"/>
      <c r="CG283" s="456"/>
      <c r="CH283" s="456"/>
      <c r="CI283" s="456"/>
      <c r="CJ283" s="456"/>
      <c r="CK283" s="456"/>
      <c r="CL283" s="456"/>
      <c r="CM283" s="456"/>
      <c r="CN283" s="456"/>
      <c r="CO283" s="456"/>
      <c r="CP283" s="456"/>
      <c r="CQ283" s="456"/>
      <c r="CR283" s="456"/>
      <c r="CS283" s="456"/>
    </row>
    <row r="284" spans="1:97" s="9" customFormat="1" ht="12.95" hidden="1" customHeight="1" x14ac:dyDescent="0.2">
      <c r="A284" s="463"/>
      <c r="B284" s="443"/>
      <c r="C284" s="451"/>
      <c r="D284" s="454" t="s">
        <v>83</v>
      </c>
      <c r="E284" s="455"/>
      <c r="F284" s="440"/>
      <c r="G284" s="13">
        <v>0</v>
      </c>
      <c r="H284" s="13">
        <v>0</v>
      </c>
      <c r="I284" s="13">
        <v>0</v>
      </c>
      <c r="J284" s="433">
        <v>100</v>
      </c>
      <c r="K284" s="691">
        <v>0</v>
      </c>
      <c r="L284" s="691">
        <v>0</v>
      </c>
      <c r="M284" s="457" t="s">
        <v>2</v>
      </c>
      <c r="N284" s="530">
        <v>0</v>
      </c>
      <c r="O284" s="530">
        <v>0</v>
      </c>
      <c r="P284" s="530">
        <v>0</v>
      </c>
      <c r="Q284" s="530">
        <v>0</v>
      </c>
      <c r="R284" s="530">
        <v>0</v>
      </c>
      <c r="S284" s="530">
        <v>0</v>
      </c>
      <c r="T284" s="530">
        <v>0</v>
      </c>
      <c r="U284" s="530">
        <v>0</v>
      </c>
      <c r="V284" s="530">
        <v>0</v>
      </c>
      <c r="W284" s="530">
        <v>0</v>
      </c>
      <c r="X284" s="530">
        <v>0</v>
      </c>
      <c r="Y284" s="530">
        <v>0</v>
      </c>
      <c r="Z284" s="530">
        <v>0</v>
      </c>
      <c r="AA284" s="530">
        <v>0</v>
      </c>
      <c r="AB284" s="530">
        <v>0</v>
      </c>
      <c r="AC284" s="530">
        <v>0</v>
      </c>
      <c r="AD284" s="530">
        <v>0</v>
      </c>
      <c r="AE284" s="530">
        <v>0</v>
      </c>
      <c r="AF284" s="530">
        <v>0</v>
      </c>
      <c r="AG284" s="530">
        <v>0</v>
      </c>
      <c r="AH284" s="530">
        <v>0</v>
      </c>
      <c r="AI284" s="530">
        <v>0</v>
      </c>
      <c r="AJ284" s="530">
        <v>0</v>
      </c>
      <c r="AK284" s="530">
        <v>0</v>
      </c>
      <c r="AL284" s="530">
        <v>0</v>
      </c>
      <c r="AM284" s="530">
        <v>0</v>
      </c>
      <c r="AN284" s="466"/>
      <c r="AO284" s="423"/>
      <c r="AP284" s="720"/>
      <c r="AQ284" s="595">
        <f t="shared" si="75"/>
        <v>0</v>
      </c>
      <c r="AR284" s="595">
        <f t="shared" si="76"/>
        <v>0</v>
      </c>
      <c r="AS284" s="596">
        <f t="shared" si="77"/>
        <v>0</v>
      </c>
      <c r="AT284" s="455"/>
      <c r="AU284" s="1013" t="s">
        <v>17</v>
      </c>
      <c r="AV284" s="1009" t="s">
        <v>195</v>
      </c>
      <c r="AW284" s="1014" t="s">
        <v>196</v>
      </c>
      <c r="AX284" s="1011" t="s">
        <v>197</v>
      </c>
      <c r="AY284" s="1007" t="s">
        <v>198</v>
      </c>
      <c r="BE284" s="439"/>
      <c r="BF284" s="456"/>
      <c r="BG284" s="456"/>
      <c r="BH284" s="456"/>
      <c r="BI284" s="456"/>
      <c r="BJ284" s="456"/>
      <c r="BK284" s="456"/>
      <c r="BL284" s="456"/>
      <c r="BM284" s="456"/>
      <c r="BN284" s="456"/>
      <c r="BO284" s="456"/>
      <c r="BP284" s="456"/>
      <c r="BQ284" s="456"/>
      <c r="BR284" s="456"/>
      <c r="BS284" s="456"/>
      <c r="BT284" s="456"/>
      <c r="BU284" s="456"/>
      <c r="BV284" s="456"/>
      <c r="BW284" s="456"/>
      <c r="BX284" s="456"/>
      <c r="BY284" s="456"/>
      <c r="BZ284" s="456"/>
      <c r="CA284" s="456"/>
      <c r="CB284" s="456"/>
      <c r="CC284" s="456"/>
      <c r="CD284" s="456"/>
      <c r="CE284" s="456"/>
      <c r="CF284" s="456"/>
      <c r="CG284" s="456"/>
      <c r="CH284" s="456"/>
      <c r="CI284" s="456"/>
      <c r="CJ284" s="456"/>
      <c r="CK284" s="456"/>
      <c r="CL284" s="456"/>
      <c r="CM284" s="456"/>
      <c r="CN284" s="456"/>
      <c r="CO284" s="456"/>
      <c r="CP284" s="456"/>
      <c r="CQ284" s="456"/>
      <c r="CR284" s="456"/>
      <c r="CS284" s="456"/>
    </row>
    <row r="285" spans="1:97" s="9" customFormat="1" ht="12.95" hidden="1" customHeight="1" x14ac:dyDescent="0.2">
      <c r="A285" s="463"/>
      <c r="B285" s="443"/>
      <c r="C285" s="451"/>
      <c r="D285" s="454" t="s">
        <v>67</v>
      </c>
      <c r="E285" s="455"/>
      <c r="F285" s="440"/>
      <c r="G285" s="13">
        <v>0</v>
      </c>
      <c r="H285" s="13">
        <v>0</v>
      </c>
      <c r="I285" s="13">
        <v>0</v>
      </c>
      <c r="J285" s="433">
        <v>100</v>
      </c>
      <c r="K285" s="691">
        <v>0</v>
      </c>
      <c r="L285" s="691">
        <v>0</v>
      </c>
      <c r="M285" s="457" t="s">
        <v>2</v>
      </c>
      <c r="N285" s="530">
        <v>0</v>
      </c>
      <c r="O285" s="530">
        <v>0</v>
      </c>
      <c r="P285" s="530">
        <v>0</v>
      </c>
      <c r="Q285" s="530">
        <v>0</v>
      </c>
      <c r="R285" s="530">
        <v>0</v>
      </c>
      <c r="S285" s="530">
        <v>0</v>
      </c>
      <c r="T285" s="530">
        <v>0</v>
      </c>
      <c r="U285" s="530">
        <v>0</v>
      </c>
      <c r="V285" s="530">
        <v>0</v>
      </c>
      <c r="W285" s="530">
        <v>0</v>
      </c>
      <c r="X285" s="530">
        <v>0</v>
      </c>
      <c r="Y285" s="530">
        <v>0</v>
      </c>
      <c r="Z285" s="530">
        <v>0</v>
      </c>
      <c r="AA285" s="530">
        <v>0</v>
      </c>
      <c r="AB285" s="530">
        <v>0</v>
      </c>
      <c r="AC285" s="530">
        <v>0</v>
      </c>
      <c r="AD285" s="530">
        <v>0</v>
      </c>
      <c r="AE285" s="530">
        <v>0</v>
      </c>
      <c r="AF285" s="530">
        <v>0</v>
      </c>
      <c r="AG285" s="530">
        <v>0</v>
      </c>
      <c r="AH285" s="530">
        <v>0</v>
      </c>
      <c r="AI285" s="530">
        <v>0</v>
      </c>
      <c r="AJ285" s="530">
        <v>0</v>
      </c>
      <c r="AK285" s="530">
        <v>0</v>
      </c>
      <c r="AL285" s="530">
        <v>0</v>
      </c>
      <c r="AM285" s="530">
        <v>0</v>
      </c>
      <c r="AN285" s="466"/>
      <c r="AO285" s="423"/>
      <c r="AP285" s="720"/>
      <c r="AQ285" s="595">
        <f t="shared" si="75"/>
        <v>0</v>
      </c>
      <c r="AR285" s="595">
        <f t="shared" si="76"/>
        <v>0</v>
      </c>
      <c r="AS285" s="596">
        <f t="shared" si="77"/>
        <v>0</v>
      </c>
      <c r="AT285" s="455"/>
      <c r="AU285" s="1014"/>
      <c r="AV285" s="1010"/>
      <c r="AW285" s="1014"/>
      <c r="AX285" s="1012"/>
      <c r="AY285" s="1050"/>
      <c r="BE285" s="439"/>
      <c r="BF285" s="456"/>
      <c r="BG285" s="456"/>
      <c r="BH285" s="456"/>
      <c r="BI285" s="456"/>
      <c r="BJ285" s="456"/>
      <c r="BK285" s="456"/>
      <c r="BL285" s="456"/>
      <c r="BM285" s="456"/>
      <c r="BN285" s="456"/>
      <c r="BO285" s="456"/>
      <c r="BP285" s="456"/>
      <c r="BQ285" s="456"/>
      <c r="BR285" s="456"/>
      <c r="BS285" s="456"/>
      <c r="BT285" s="456"/>
      <c r="BU285" s="456"/>
      <c r="BV285" s="456"/>
      <c r="BW285" s="456"/>
      <c r="BX285" s="456"/>
      <c r="BY285" s="456"/>
      <c r="BZ285" s="456"/>
      <c r="CA285" s="456"/>
      <c r="CB285" s="456"/>
      <c r="CC285" s="456"/>
      <c r="CD285" s="456"/>
      <c r="CE285" s="456"/>
      <c r="CF285" s="456"/>
      <c r="CG285" s="456"/>
      <c r="CH285" s="456"/>
      <c r="CI285" s="456"/>
      <c r="CJ285" s="456"/>
      <c r="CK285" s="456"/>
      <c r="CL285" s="456"/>
      <c r="CM285" s="456"/>
      <c r="CN285" s="456"/>
      <c r="CO285" s="456"/>
      <c r="CP285" s="456"/>
      <c r="CQ285" s="456"/>
      <c r="CR285" s="456"/>
      <c r="CS285" s="456"/>
    </row>
    <row r="286" spans="1:97" s="9" customFormat="1" ht="12.95" hidden="1" customHeight="1" x14ac:dyDescent="0.2">
      <c r="A286" s="463"/>
      <c r="B286" s="443"/>
      <c r="C286" s="451"/>
      <c r="D286" s="454" t="s">
        <v>67</v>
      </c>
      <c r="E286" s="455"/>
      <c r="F286" s="440"/>
      <c r="G286" s="13">
        <v>0</v>
      </c>
      <c r="H286" s="13">
        <v>0</v>
      </c>
      <c r="I286" s="13">
        <v>0</v>
      </c>
      <c r="J286" s="433">
        <v>100</v>
      </c>
      <c r="K286" s="691">
        <v>0</v>
      </c>
      <c r="L286" s="691">
        <v>0</v>
      </c>
      <c r="M286" s="457" t="s">
        <v>2</v>
      </c>
      <c r="N286" s="530">
        <v>0</v>
      </c>
      <c r="O286" s="530">
        <v>0</v>
      </c>
      <c r="P286" s="530">
        <v>0</v>
      </c>
      <c r="Q286" s="530">
        <v>0</v>
      </c>
      <c r="R286" s="530">
        <v>0</v>
      </c>
      <c r="S286" s="530">
        <v>0</v>
      </c>
      <c r="T286" s="530">
        <v>0</v>
      </c>
      <c r="U286" s="530">
        <v>0</v>
      </c>
      <c r="V286" s="530">
        <v>0</v>
      </c>
      <c r="W286" s="530">
        <v>0</v>
      </c>
      <c r="X286" s="530">
        <v>0</v>
      </c>
      <c r="Y286" s="530">
        <v>0</v>
      </c>
      <c r="Z286" s="530">
        <v>0</v>
      </c>
      <c r="AA286" s="530">
        <v>0</v>
      </c>
      <c r="AB286" s="530">
        <v>0</v>
      </c>
      <c r="AC286" s="530">
        <v>0</v>
      </c>
      <c r="AD286" s="530">
        <v>0</v>
      </c>
      <c r="AE286" s="530">
        <v>0</v>
      </c>
      <c r="AF286" s="530">
        <v>0</v>
      </c>
      <c r="AG286" s="530">
        <v>0</v>
      </c>
      <c r="AH286" s="530">
        <v>0</v>
      </c>
      <c r="AI286" s="530">
        <v>0</v>
      </c>
      <c r="AJ286" s="530">
        <v>0</v>
      </c>
      <c r="AK286" s="530">
        <v>0</v>
      </c>
      <c r="AL286" s="530">
        <v>0</v>
      </c>
      <c r="AM286" s="530">
        <v>0</v>
      </c>
      <c r="AN286" s="466"/>
      <c r="AO286" s="423"/>
      <c r="AP286" s="720"/>
      <c r="AQ286" s="595">
        <f t="shared" si="75"/>
        <v>0</v>
      </c>
      <c r="AR286" s="595">
        <f t="shared" si="76"/>
        <v>0</v>
      </c>
      <c r="AS286" s="596">
        <f t="shared" si="77"/>
        <v>0</v>
      </c>
      <c r="AT286" s="455"/>
      <c r="AU286" s="349" t="s">
        <v>50</v>
      </c>
      <c r="AV286" s="424">
        <f>SUM(G288:G289,G293:G294,G296:G299,G301)</f>
        <v>0</v>
      </c>
      <c r="AW286" s="394">
        <f>SUM(AS288:AS289,AS293:AS294,AS296:AS299,AS301)</f>
        <v>0</v>
      </c>
      <c r="AX286" s="424">
        <f>SUM(H288:H289,H293:H294,H296:H299,H301)</f>
        <v>0</v>
      </c>
      <c r="AY286" s="427">
        <f>SUM(I288:I289,I293:I294,I296:I299,I301)</f>
        <v>0</v>
      </c>
      <c r="BE286" s="439"/>
      <c r="BF286" s="456"/>
      <c r="BG286" s="456"/>
      <c r="BH286" s="456"/>
      <c r="BI286" s="456"/>
      <c r="BJ286" s="456"/>
      <c r="BK286" s="456"/>
      <c r="BL286" s="456"/>
      <c r="BM286" s="456"/>
      <c r="BN286" s="456"/>
      <c r="BO286" s="456"/>
      <c r="BP286" s="456"/>
      <c r="BQ286" s="456"/>
      <c r="BR286" s="456"/>
      <c r="BS286" s="456"/>
      <c r="BT286" s="456"/>
      <c r="BU286" s="456"/>
      <c r="BV286" s="456"/>
      <c r="BW286" s="456"/>
      <c r="BX286" s="456"/>
      <c r="BY286" s="456"/>
      <c r="BZ286" s="456"/>
      <c r="CA286" s="456"/>
      <c r="CB286" s="456"/>
      <c r="CC286" s="456"/>
      <c r="CD286" s="456"/>
      <c r="CE286" s="456"/>
      <c r="CF286" s="456"/>
      <c r="CG286" s="456"/>
      <c r="CH286" s="456"/>
      <c r="CI286" s="456"/>
      <c r="CJ286" s="456"/>
      <c r="CK286" s="456"/>
      <c r="CL286" s="456"/>
      <c r="CM286" s="456"/>
      <c r="CN286" s="456"/>
      <c r="CO286" s="456"/>
      <c r="CP286" s="456"/>
      <c r="CQ286" s="456"/>
      <c r="CR286" s="456"/>
      <c r="CS286" s="456"/>
    </row>
    <row r="287" spans="1:97" s="9" customFormat="1" ht="12.95" hidden="1" customHeight="1" x14ac:dyDescent="0.2">
      <c r="A287" s="463"/>
      <c r="B287" s="443"/>
      <c r="C287" s="451"/>
      <c r="D287" s="454" t="s">
        <v>67</v>
      </c>
      <c r="E287" s="455"/>
      <c r="F287" s="440"/>
      <c r="G287" s="13">
        <v>0</v>
      </c>
      <c r="H287" s="13">
        <v>0</v>
      </c>
      <c r="I287" s="13">
        <v>0</v>
      </c>
      <c r="J287" s="433">
        <v>100</v>
      </c>
      <c r="K287" s="691">
        <v>0</v>
      </c>
      <c r="L287" s="691">
        <v>0</v>
      </c>
      <c r="M287" s="457" t="s">
        <v>2</v>
      </c>
      <c r="N287" s="530">
        <v>0</v>
      </c>
      <c r="O287" s="530">
        <v>0</v>
      </c>
      <c r="P287" s="530">
        <v>0</v>
      </c>
      <c r="Q287" s="530">
        <v>0</v>
      </c>
      <c r="R287" s="530">
        <v>0</v>
      </c>
      <c r="S287" s="530">
        <v>0</v>
      </c>
      <c r="T287" s="530">
        <v>0</v>
      </c>
      <c r="U287" s="530">
        <v>0</v>
      </c>
      <c r="V287" s="530">
        <v>0</v>
      </c>
      <c r="W287" s="530">
        <v>0</v>
      </c>
      <c r="X287" s="530">
        <v>0</v>
      </c>
      <c r="Y287" s="530">
        <v>0</v>
      </c>
      <c r="Z287" s="530">
        <v>0</v>
      </c>
      <c r="AA287" s="530">
        <v>0</v>
      </c>
      <c r="AB287" s="530">
        <v>0</v>
      </c>
      <c r="AC287" s="530">
        <v>0</v>
      </c>
      <c r="AD287" s="530">
        <v>0</v>
      </c>
      <c r="AE287" s="530">
        <v>0</v>
      </c>
      <c r="AF287" s="530">
        <v>0</v>
      </c>
      <c r="AG287" s="530">
        <v>0</v>
      </c>
      <c r="AH287" s="530">
        <v>0</v>
      </c>
      <c r="AI287" s="530">
        <v>0</v>
      </c>
      <c r="AJ287" s="530">
        <v>0</v>
      </c>
      <c r="AK287" s="530">
        <v>0</v>
      </c>
      <c r="AL287" s="530">
        <v>0</v>
      </c>
      <c r="AM287" s="530">
        <v>0</v>
      </c>
      <c r="AN287" s="466"/>
      <c r="AO287" s="423"/>
      <c r="AP287" s="720"/>
      <c r="AQ287" s="595">
        <f t="shared" si="75"/>
        <v>0</v>
      </c>
      <c r="AR287" s="595">
        <f t="shared" si="76"/>
        <v>0</v>
      </c>
      <c r="AS287" s="596">
        <f t="shared" si="77"/>
        <v>0</v>
      </c>
      <c r="AT287" s="455"/>
      <c r="AU287" s="353" t="s">
        <v>49</v>
      </c>
      <c r="AV287" s="422">
        <f>SUM(G295,G285:G287,G290:G292,G300,G302)</f>
        <v>0</v>
      </c>
      <c r="AW287" s="355">
        <f>SUM(AS285:AS286,AS290:AS292,AS295,AS300,AS302)</f>
        <v>0</v>
      </c>
      <c r="AX287" s="422">
        <f>SUM(H285:H287,H290:H292,H295,H300,H302)</f>
        <v>0</v>
      </c>
      <c r="AY287" s="473">
        <f>SUM(I285:I287,I290:I292,I295,I300,I302)</f>
        <v>0</v>
      </c>
      <c r="BE287" s="439"/>
      <c r="BF287" s="456"/>
      <c r="BG287" s="456"/>
      <c r="BH287" s="456"/>
      <c r="BI287" s="456"/>
      <c r="BJ287" s="456"/>
      <c r="BK287" s="456"/>
      <c r="BL287" s="456"/>
      <c r="BM287" s="456"/>
      <c r="BN287" s="456"/>
      <c r="BO287" s="456"/>
      <c r="BP287" s="456"/>
      <c r="BQ287" s="456"/>
      <c r="BR287" s="456"/>
      <c r="BS287" s="456"/>
      <c r="BT287" s="456"/>
      <c r="BU287" s="456"/>
      <c r="BV287" s="456"/>
      <c r="BW287" s="456"/>
      <c r="BX287" s="456"/>
      <c r="BY287" s="456"/>
      <c r="BZ287" s="456"/>
      <c r="CA287" s="456"/>
      <c r="CB287" s="456"/>
      <c r="CC287" s="456"/>
      <c r="CD287" s="456"/>
      <c r="CE287" s="456"/>
      <c r="CF287" s="456"/>
      <c r="CG287" s="456"/>
      <c r="CH287" s="456"/>
      <c r="CI287" s="456"/>
      <c r="CJ287" s="456"/>
      <c r="CK287" s="456"/>
      <c r="CL287" s="456"/>
      <c r="CM287" s="456"/>
      <c r="CN287" s="456"/>
      <c r="CO287" s="456"/>
      <c r="CP287" s="456"/>
      <c r="CQ287" s="456"/>
      <c r="CR287" s="456"/>
      <c r="CS287" s="456"/>
    </row>
    <row r="288" spans="1:97" s="9" customFormat="1" ht="12.95" hidden="1" customHeight="1" x14ac:dyDescent="0.2">
      <c r="A288" s="463"/>
      <c r="B288" s="443"/>
      <c r="C288" s="451"/>
      <c r="D288" s="454" t="s">
        <v>77</v>
      </c>
      <c r="E288" s="455" t="s">
        <v>208</v>
      </c>
      <c r="F288" s="440"/>
      <c r="G288" s="13">
        <v>0</v>
      </c>
      <c r="H288" s="13">
        <v>0</v>
      </c>
      <c r="I288" s="13">
        <v>0</v>
      </c>
      <c r="J288" s="433">
        <v>100</v>
      </c>
      <c r="K288" s="691">
        <v>0</v>
      </c>
      <c r="L288" s="691">
        <v>0</v>
      </c>
      <c r="M288" s="457" t="s">
        <v>2</v>
      </c>
      <c r="N288" s="530">
        <v>0</v>
      </c>
      <c r="O288" s="530">
        <v>0</v>
      </c>
      <c r="P288" s="530">
        <v>0</v>
      </c>
      <c r="Q288" s="530">
        <v>0</v>
      </c>
      <c r="R288" s="530">
        <v>0</v>
      </c>
      <c r="S288" s="530">
        <v>0</v>
      </c>
      <c r="T288" s="530">
        <v>0</v>
      </c>
      <c r="U288" s="530">
        <v>0</v>
      </c>
      <c r="V288" s="530">
        <v>0</v>
      </c>
      <c r="W288" s="530">
        <v>0</v>
      </c>
      <c r="X288" s="530">
        <v>0</v>
      </c>
      <c r="Y288" s="530">
        <v>0</v>
      </c>
      <c r="Z288" s="530">
        <v>0</v>
      </c>
      <c r="AA288" s="530">
        <v>0</v>
      </c>
      <c r="AB288" s="530">
        <v>0</v>
      </c>
      <c r="AC288" s="530">
        <v>0</v>
      </c>
      <c r="AD288" s="530">
        <v>0</v>
      </c>
      <c r="AE288" s="530">
        <v>0</v>
      </c>
      <c r="AF288" s="530">
        <v>0</v>
      </c>
      <c r="AG288" s="530">
        <v>0</v>
      </c>
      <c r="AH288" s="530">
        <v>0</v>
      </c>
      <c r="AI288" s="530">
        <v>0</v>
      </c>
      <c r="AJ288" s="530">
        <v>0</v>
      </c>
      <c r="AK288" s="530">
        <v>0</v>
      </c>
      <c r="AL288" s="530">
        <v>0</v>
      </c>
      <c r="AM288" s="530">
        <v>0</v>
      </c>
      <c r="AN288" s="466"/>
      <c r="AO288" s="423"/>
      <c r="AP288" s="720"/>
      <c r="AQ288" s="595">
        <f t="shared" si="75"/>
        <v>0</v>
      </c>
      <c r="AR288" s="595">
        <f t="shared" si="76"/>
        <v>0</v>
      </c>
      <c r="AS288" s="596">
        <f t="shared" si="77"/>
        <v>0</v>
      </c>
      <c r="AT288" s="455"/>
      <c r="AU288" s="425" t="s">
        <v>199</v>
      </c>
      <c r="AV288" s="426">
        <f>SUM(AV286:AV287)</f>
        <v>0</v>
      </c>
      <c r="AW288" s="355">
        <f>SUM(AW286:AW287)</f>
        <v>0</v>
      </c>
      <c r="AX288" s="354">
        <f>SUM(AX286:AX287)</f>
        <v>0</v>
      </c>
      <c r="AY288" s="356">
        <f>SUM(AY286:AY287)</f>
        <v>0</v>
      </c>
      <c r="BE288" s="439"/>
      <c r="BF288" s="456"/>
      <c r="BG288" s="456"/>
      <c r="BH288" s="456"/>
      <c r="BI288" s="456"/>
      <c r="BJ288" s="456"/>
      <c r="BK288" s="456"/>
      <c r="BL288" s="456"/>
      <c r="BM288" s="456"/>
      <c r="BN288" s="456"/>
      <c r="BO288" s="456"/>
      <c r="BP288" s="456"/>
      <c r="BQ288" s="456"/>
      <c r="BR288" s="456"/>
      <c r="BS288" s="456"/>
      <c r="BT288" s="456"/>
      <c r="BU288" s="456"/>
      <c r="BV288" s="456"/>
      <c r="BW288" s="456"/>
      <c r="BX288" s="456"/>
      <c r="BY288" s="456"/>
      <c r="BZ288" s="456"/>
      <c r="CA288" s="456"/>
      <c r="CB288" s="456"/>
      <c r="CC288" s="456"/>
      <c r="CD288" s="456"/>
      <c r="CE288" s="456"/>
      <c r="CF288" s="456"/>
      <c r="CG288" s="456"/>
      <c r="CH288" s="456"/>
      <c r="CI288" s="456"/>
      <c r="CJ288" s="456"/>
      <c r="CK288" s="456"/>
      <c r="CL288" s="456"/>
      <c r="CM288" s="456"/>
      <c r="CN288" s="456"/>
      <c r="CO288" s="456"/>
      <c r="CP288" s="456"/>
      <c r="CQ288" s="456"/>
      <c r="CR288" s="456"/>
      <c r="CS288" s="456"/>
    </row>
    <row r="289" spans="1:100" s="9" customFormat="1" ht="12.95" hidden="1" customHeight="1" x14ac:dyDescent="0.2">
      <c r="A289" s="463"/>
      <c r="B289" s="443"/>
      <c r="C289" s="451"/>
      <c r="D289" s="454" t="s">
        <v>77</v>
      </c>
      <c r="E289" s="455" t="s">
        <v>81</v>
      </c>
      <c r="F289" s="440"/>
      <c r="G289" s="13">
        <v>0</v>
      </c>
      <c r="H289" s="13">
        <v>0</v>
      </c>
      <c r="I289" s="13">
        <v>0</v>
      </c>
      <c r="J289" s="433">
        <v>100</v>
      </c>
      <c r="K289" s="691">
        <v>0</v>
      </c>
      <c r="L289" s="691">
        <v>0</v>
      </c>
      <c r="M289" s="457" t="s">
        <v>2</v>
      </c>
      <c r="N289" s="530">
        <v>0</v>
      </c>
      <c r="O289" s="530">
        <v>0</v>
      </c>
      <c r="P289" s="530">
        <v>0</v>
      </c>
      <c r="Q289" s="530">
        <v>0</v>
      </c>
      <c r="R289" s="530">
        <v>0</v>
      </c>
      <c r="S289" s="530">
        <v>0</v>
      </c>
      <c r="T289" s="530">
        <v>0</v>
      </c>
      <c r="U289" s="530">
        <v>0</v>
      </c>
      <c r="V289" s="530">
        <v>0</v>
      </c>
      <c r="W289" s="530">
        <v>0</v>
      </c>
      <c r="X289" s="530">
        <v>0</v>
      </c>
      <c r="Y289" s="530">
        <v>0</v>
      </c>
      <c r="Z289" s="530">
        <v>0</v>
      </c>
      <c r="AA289" s="530">
        <v>0</v>
      </c>
      <c r="AB289" s="530">
        <v>0</v>
      </c>
      <c r="AC289" s="530">
        <v>0</v>
      </c>
      <c r="AD289" s="530">
        <v>0</v>
      </c>
      <c r="AE289" s="530">
        <v>0</v>
      </c>
      <c r="AF289" s="530">
        <v>0</v>
      </c>
      <c r="AG289" s="530">
        <v>0</v>
      </c>
      <c r="AH289" s="530">
        <v>0</v>
      </c>
      <c r="AI289" s="530">
        <v>0</v>
      </c>
      <c r="AJ289" s="530">
        <v>0</v>
      </c>
      <c r="AK289" s="530">
        <v>0</v>
      </c>
      <c r="AL289" s="530">
        <v>0</v>
      </c>
      <c r="AM289" s="530">
        <v>0</v>
      </c>
      <c r="AN289" s="466"/>
      <c r="AO289" s="423"/>
      <c r="AP289" s="720"/>
      <c r="AQ289" s="595">
        <f t="shared" si="75"/>
        <v>0</v>
      </c>
      <c r="AR289" s="595">
        <f t="shared" si="76"/>
        <v>0</v>
      </c>
      <c r="AS289" s="596">
        <f t="shared" si="77"/>
        <v>0</v>
      </c>
      <c r="AT289" s="455"/>
      <c r="AU289" s="439"/>
      <c r="AV289" s="438"/>
      <c r="AW289" s="439"/>
      <c r="AX289" s="439"/>
      <c r="AY289" s="438"/>
      <c r="BE289" s="439"/>
      <c r="BF289" s="456"/>
      <c r="BG289" s="456"/>
      <c r="BH289" s="456"/>
      <c r="BI289" s="456"/>
      <c r="BJ289" s="456"/>
      <c r="BK289" s="456"/>
      <c r="BL289" s="456"/>
      <c r="BM289" s="456"/>
      <c r="BN289" s="456"/>
      <c r="BO289" s="456"/>
      <c r="BP289" s="456"/>
      <c r="BQ289" s="456"/>
      <c r="BR289" s="456"/>
      <c r="BS289" s="456"/>
      <c r="BT289" s="456"/>
      <c r="BU289" s="456"/>
      <c r="BV289" s="456"/>
      <c r="BW289" s="456"/>
      <c r="BX289" s="456"/>
      <c r="BY289" s="456"/>
      <c r="BZ289" s="456"/>
      <c r="CA289" s="456"/>
      <c r="CB289" s="456"/>
      <c r="CC289" s="456"/>
      <c r="CD289" s="456"/>
      <c r="CE289" s="456"/>
      <c r="CF289" s="456"/>
      <c r="CG289" s="456"/>
      <c r="CH289" s="456"/>
      <c r="CI289" s="456"/>
      <c r="CJ289" s="456"/>
      <c r="CK289" s="456"/>
      <c r="CL289" s="456"/>
      <c r="CM289" s="456"/>
      <c r="CN289" s="456"/>
      <c r="CO289" s="456"/>
      <c r="CP289" s="456"/>
      <c r="CQ289" s="456"/>
      <c r="CR289" s="456"/>
      <c r="CS289" s="456"/>
    </row>
    <row r="290" spans="1:100" s="396" customFormat="1" ht="12.95" hidden="1" customHeight="1" thickBot="1" x14ac:dyDescent="0.25">
      <c r="A290" s="463"/>
      <c r="B290" s="443"/>
      <c r="C290" s="451"/>
      <c r="D290" s="454" t="s">
        <v>83</v>
      </c>
      <c r="E290" s="455"/>
      <c r="F290" s="440"/>
      <c r="G290" s="13">
        <v>0</v>
      </c>
      <c r="H290" s="13">
        <v>0</v>
      </c>
      <c r="I290" s="13">
        <v>0</v>
      </c>
      <c r="J290" s="433">
        <v>100</v>
      </c>
      <c r="K290" s="691">
        <v>0</v>
      </c>
      <c r="L290" s="691">
        <v>0</v>
      </c>
      <c r="M290" s="457" t="s">
        <v>2</v>
      </c>
      <c r="N290" s="530">
        <v>0</v>
      </c>
      <c r="O290" s="530">
        <v>0</v>
      </c>
      <c r="P290" s="530">
        <v>0</v>
      </c>
      <c r="Q290" s="530">
        <v>0</v>
      </c>
      <c r="R290" s="530">
        <v>0</v>
      </c>
      <c r="S290" s="530">
        <v>0</v>
      </c>
      <c r="T290" s="530">
        <v>0</v>
      </c>
      <c r="U290" s="530">
        <v>0</v>
      </c>
      <c r="V290" s="530">
        <v>0</v>
      </c>
      <c r="W290" s="530">
        <v>0</v>
      </c>
      <c r="X290" s="530">
        <v>0</v>
      </c>
      <c r="Y290" s="530">
        <v>0</v>
      </c>
      <c r="Z290" s="530">
        <v>0</v>
      </c>
      <c r="AA290" s="530">
        <v>0</v>
      </c>
      <c r="AB290" s="530">
        <v>0</v>
      </c>
      <c r="AC290" s="530">
        <v>0</v>
      </c>
      <c r="AD290" s="530">
        <v>0</v>
      </c>
      <c r="AE290" s="530">
        <v>0</v>
      </c>
      <c r="AF290" s="530">
        <v>0</v>
      </c>
      <c r="AG290" s="530">
        <v>0</v>
      </c>
      <c r="AH290" s="530">
        <v>0</v>
      </c>
      <c r="AI290" s="530">
        <v>0</v>
      </c>
      <c r="AJ290" s="530">
        <v>0</v>
      </c>
      <c r="AK290" s="530">
        <v>0</v>
      </c>
      <c r="AL290" s="530">
        <v>0</v>
      </c>
      <c r="AM290" s="530">
        <v>0</v>
      </c>
      <c r="AN290" s="466"/>
      <c r="AO290" s="423"/>
      <c r="AP290" s="720"/>
      <c r="AQ290" s="595">
        <f t="shared" si="75"/>
        <v>0</v>
      </c>
      <c r="AR290" s="595">
        <f t="shared" si="76"/>
        <v>0</v>
      </c>
      <c r="AS290" s="596">
        <f t="shared" si="77"/>
        <v>0</v>
      </c>
      <c r="AT290" s="455"/>
      <c r="AU290" s="439"/>
      <c r="AV290" s="438"/>
      <c r="AW290" s="439"/>
      <c r="AX290" s="439"/>
      <c r="AY290" s="438"/>
      <c r="AZ290" s="9"/>
      <c r="BA290" s="9"/>
      <c r="BB290" s="9"/>
      <c r="BC290" s="9"/>
      <c r="BD290" s="9"/>
      <c r="BE290" s="439"/>
      <c r="BF290" s="456"/>
      <c r="BG290" s="456"/>
      <c r="BH290" s="456"/>
      <c r="BI290" s="456"/>
      <c r="BJ290" s="456"/>
      <c r="BK290" s="456"/>
      <c r="BL290" s="456"/>
      <c r="BM290" s="456"/>
      <c r="BN290" s="456"/>
      <c r="BO290" s="456"/>
      <c r="BP290" s="456"/>
      <c r="BQ290" s="456"/>
      <c r="BR290" s="456"/>
      <c r="BS290" s="456"/>
      <c r="BT290" s="456"/>
      <c r="BU290" s="456"/>
      <c r="BV290" s="456"/>
      <c r="BW290" s="456"/>
      <c r="BX290" s="456"/>
      <c r="BY290" s="456"/>
      <c r="BZ290" s="456"/>
      <c r="CA290" s="456"/>
      <c r="CB290" s="456"/>
      <c r="CC290" s="456"/>
      <c r="CD290" s="456"/>
      <c r="CE290" s="456"/>
      <c r="CF290" s="456"/>
      <c r="CG290" s="456"/>
      <c r="CH290" s="456"/>
      <c r="CI290" s="456"/>
      <c r="CJ290" s="456"/>
      <c r="CK290" s="456"/>
      <c r="CL290" s="456"/>
      <c r="CM290" s="456"/>
      <c r="CN290" s="456"/>
      <c r="CO290" s="456"/>
      <c r="CP290" s="456"/>
      <c r="CQ290" s="456"/>
      <c r="CR290" s="456"/>
      <c r="CS290" s="456"/>
      <c r="CT290" s="9"/>
      <c r="CU290" s="9"/>
      <c r="CV290" s="9"/>
    </row>
    <row r="291" spans="1:100" s="9" customFormat="1" ht="12.95" hidden="1" customHeight="1" x14ac:dyDescent="0.2">
      <c r="A291" s="463"/>
      <c r="B291" s="443"/>
      <c r="C291" s="451"/>
      <c r="D291" s="454" t="s">
        <v>83</v>
      </c>
      <c r="E291" s="455"/>
      <c r="F291" s="440"/>
      <c r="G291" s="13">
        <v>0</v>
      </c>
      <c r="H291" s="13">
        <v>0</v>
      </c>
      <c r="I291" s="13">
        <v>0</v>
      </c>
      <c r="J291" s="433">
        <v>100</v>
      </c>
      <c r="K291" s="691">
        <v>0</v>
      </c>
      <c r="L291" s="691">
        <v>0</v>
      </c>
      <c r="M291" s="457" t="s">
        <v>2</v>
      </c>
      <c r="N291" s="530">
        <v>0</v>
      </c>
      <c r="O291" s="530">
        <v>0</v>
      </c>
      <c r="P291" s="530">
        <v>0</v>
      </c>
      <c r="Q291" s="530">
        <v>0</v>
      </c>
      <c r="R291" s="530">
        <v>0</v>
      </c>
      <c r="S291" s="530">
        <v>0</v>
      </c>
      <c r="T291" s="530">
        <v>0</v>
      </c>
      <c r="U291" s="530">
        <v>0</v>
      </c>
      <c r="V291" s="530">
        <v>0</v>
      </c>
      <c r="W291" s="530">
        <v>0</v>
      </c>
      <c r="X291" s="530">
        <v>0</v>
      </c>
      <c r="Y291" s="530">
        <v>0</v>
      </c>
      <c r="Z291" s="530">
        <v>0</v>
      </c>
      <c r="AA291" s="530">
        <v>0</v>
      </c>
      <c r="AB291" s="530">
        <v>0</v>
      </c>
      <c r="AC291" s="530">
        <v>0</v>
      </c>
      <c r="AD291" s="530">
        <v>0</v>
      </c>
      <c r="AE291" s="530">
        <v>0</v>
      </c>
      <c r="AF291" s="530">
        <v>0</v>
      </c>
      <c r="AG291" s="530">
        <v>0</v>
      </c>
      <c r="AH291" s="530">
        <v>0</v>
      </c>
      <c r="AI291" s="530">
        <v>0</v>
      </c>
      <c r="AJ291" s="530">
        <v>0</v>
      </c>
      <c r="AK291" s="530">
        <v>0</v>
      </c>
      <c r="AL291" s="530">
        <v>0</v>
      </c>
      <c r="AM291" s="530">
        <v>0</v>
      </c>
      <c r="AN291" s="466"/>
      <c r="AO291" s="423"/>
      <c r="AP291" s="720"/>
      <c r="AQ291" s="595">
        <f t="shared" si="75"/>
        <v>0</v>
      </c>
      <c r="AR291" s="595">
        <f t="shared" si="76"/>
        <v>0</v>
      </c>
      <c r="AS291" s="596">
        <f t="shared" si="77"/>
        <v>0</v>
      </c>
      <c r="AT291" s="455"/>
      <c r="AU291" s="439"/>
      <c r="AV291" s="361" t="str">
        <f>AU286</f>
        <v>Boat</v>
      </c>
      <c r="AW291" s="362">
        <f>AW286*24</f>
        <v>0</v>
      </c>
      <c r="AX291" s="439"/>
      <c r="AY291" s="438"/>
      <c r="BE291" s="439"/>
      <c r="BF291" s="456"/>
      <c r="BG291" s="456"/>
      <c r="BH291" s="456"/>
      <c r="BI291" s="456"/>
      <c r="BJ291" s="456"/>
      <c r="BK291" s="456"/>
      <c r="BL291" s="456"/>
      <c r="BM291" s="456"/>
      <c r="BN291" s="456"/>
      <c r="BO291" s="456"/>
      <c r="BP291" s="456"/>
      <c r="BQ291" s="456"/>
      <c r="BR291" s="456"/>
      <c r="BS291" s="456"/>
      <c r="BT291" s="456"/>
      <c r="BU291" s="456"/>
      <c r="BV291" s="456"/>
      <c r="BW291" s="456"/>
      <c r="BX291" s="456"/>
      <c r="BY291" s="456"/>
      <c r="BZ291" s="456"/>
      <c r="CA291" s="456"/>
      <c r="CB291" s="456"/>
      <c r="CC291" s="456"/>
      <c r="CD291" s="456"/>
      <c r="CE291" s="456"/>
      <c r="CF291" s="456"/>
      <c r="CG291" s="456"/>
      <c r="CH291" s="456"/>
      <c r="CI291" s="456"/>
      <c r="CJ291" s="456"/>
      <c r="CK291" s="456"/>
      <c r="CL291" s="456"/>
      <c r="CM291" s="456"/>
      <c r="CN291" s="456"/>
      <c r="CO291" s="456"/>
      <c r="CP291" s="456"/>
      <c r="CQ291" s="456"/>
      <c r="CR291" s="456"/>
      <c r="CS291" s="456"/>
    </row>
    <row r="292" spans="1:100" s="9" customFormat="1" ht="12.95" hidden="1" customHeight="1" x14ac:dyDescent="0.2">
      <c r="A292" s="463"/>
      <c r="B292" s="443"/>
      <c r="C292" s="451"/>
      <c r="D292" s="454" t="s">
        <v>83</v>
      </c>
      <c r="E292" s="455"/>
      <c r="F292" s="440"/>
      <c r="G292" s="13">
        <v>0</v>
      </c>
      <c r="H292" s="13">
        <v>0</v>
      </c>
      <c r="I292" s="13">
        <v>0</v>
      </c>
      <c r="J292" s="433">
        <v>100</v>
      </c>
      <c r="K292" s="691">
        <v>0</v>
      </c>
      <c r="L292" s="691">
        <v>0</v>
      </c>
      <c r="M292" s="457" t="s">
        <v>2</v>
      </c>
      <c r="N292" s="530">
        <v>0</v>
      </c>
      <c r="O292" s="530">
        <v>0</v>
      </c>
      <c r="P292" s="530">
        <v>0</v>
      </c>
      <c r="Q292" s="530">
        <v>0</v>
      </c>
      <c r="R292" s="530">
        <v>0</v>
      </c>
      <c r="S292" s="530">
        <v>0</v>
      </c>
      <c r="T292" s="530">
        <v>0</v>
      </c>
      <c r="U292" s="530">
        <v>0</v>
      </c>
      <c r="V292" s="530">
        <v>0</v>
      </c>
      <c r="W292" s="530">
        <v>0</v>
      </c>
      <c r="X292" s="530">
        <v>0</v>
      </c>
      <c r="Y292" s="530">
        <v>0</v>
      </c>
      <c r="Z292" s="530">
        <v>0</v>
      </c>
      <c r="AA292" s="530">
        <v>0</v>
      </c>
      <c r="AB292" s="530">
        <v>0</v>
      </c>
      <c r="AC292" s="530">
        <v>0</v>
      </c>
      <c r="AD292" s="530">
        <v>0</v>
      </c>
      <c r="AE292" s="530">
        <v>0</v>
      </c>
      <c r="AF292" s="530">
        <v>0</v>
      </c>
      <c r="AG292" s="530">
        <v>0</v>
      </c>
      <c r="AH292" s="530">
        <v>0</v>
      </c>
      <c r="AI292" s="530">
        <v>0</v>
      </c>
      <c r="AJ292" s="530">
        <v>0</v>
      </c>
      <c r="AK292" s="530">
        <v>0</v>
      </c>
      <c r="AL292" s="530">
        <v>0</v>
      </c>
      <c r="AM292" s="530">
        <v>0</v>
      </c>
      <c r="AN292" s="466"/>
      <c r="AO292" s="423"/>
      <c r="AP292" s="720"/>
      <c r="AQ292" s="595">
        <f t="shared" si="75"/>
        <v>0</v>
      </c>
      <c r="AR292" s="595">
        <f t="shared" si="76"/>
        <v>0</v>
      </c>
      <c r="AS292" s="596">
        <f t="shared" si="77"/>
        <v>0</v>
      </c>
      <c r="AT292" s="455"/>
      <c r="AU292" s="439"/>
      <c r="AV292" s="347" t="str">
        <f>AU287</f>
        <v>Shore</v>
      </c>
      <c r="AW292" s="348">
        <f>AW287*24</f>
        <v>0</v>
      </c>
      <c r="AX292" s="439"/>
      <c r="AY292" s="438"/>
      <c r="BE292" s="439"/>
      <c r="BF292" s="456"/>
      <c r="BG292" s="456"/>
      <c r="BH292" s="456"/>
      <c r="BI292" s="456"/>
      <c r="BJ292" s="456"/>
      <c r="BK292" s="456"/>
      <c r="BL292" s="456"/>
      <c r="BM292" s="456"/>
      <c r="BN292" s="456"/>
      <c r="BO292" s="456"/>
      <c r="BP292" s="456"/>
      <c r="BQ292" s="456"/>
      <c r="BR292" s="456"/>
      <c r="BS292" s="456"/>
      <c r="BT292" s="456"/>
      <c r="BU292" s="456"/>
      <c r="BV292" s="456"/>
      <c r="BW292" s="456"/>
      <c r="BX292" s="456"/>
      <c r="BY292" s="456"/>
      <c r="BZ292" s="456"/>
      <c r="CA292" s="456"/>
      <c r="CB292" s="456"/>
      <c r="CC292" s="456"/>
      <c r="CD292" s="456"/>
      <c r="CE292" s="456"/>
      <c r="CF292" s="456"/>
      <c r="CG292" s="456"/>
      <c r="CH292" s="456"/>
      <c r="CI292" s="456"/>
      <c r="CJ292" s="456"/>
      <c r="CK292" s="456"/>
      <c r="CL292" s="456"/>
      <c r="CM292" s="456"/>
      <c r="CN292" s="456"/>
      <c r="CO292" s="456"/>
      <c r="CP292" s="456"/>
      <c r="CQ292" s="456"/>
      <c r="CR292" s="456"/>
      <c r="CS292" s="456"/>
    </row>
    <row r="293" spans="1:100" s="9" customFormat="1" ht="12.95" hidden="1" customHeight="1" x14ac:dyDescent="0.2">
      <c r="A293" s="463"/>
      <c r="B293" s="443"/>
      <c r="C293" s="451"/>
      <c r="D293" s="454" t="s">
        <v>82</v>
      </c>
      <c r="E293" s="455" t="s">
        <v>78</v>
      </c>
      <c r="F293" s="440"/>
      <c r="G293" s="13">
        <v>0</v>
      </c>
      <c r="H293" s="13">
        <v>0</v>
      </c>
      <c r="I293" s="13">
        <v>0</v>
      </c>
      <c r="J293" s="433">
        <v>100</v>
      </c>
      <c r="K293" s="691">
        <v>0</v>
      </c>
      <c r="L293" s="691">
        <v>0</v>
      </c>
      <c r="M293" s="457" t="s">
        <v>2</v>
      </c>
      <c r="N293" s="530">
        <v>0</v>
      </c>
      <c r="O293" s="530">
        <v>0</v>
      </c>
      <c r="P293" s="530">
        <v>0</v>
      </c>
      <c r="Q293" s="530">
        <v>0</v>
      </c>
      <c r="R293" s="530">
        <v>0</v>
      </c>
      <c r="S293" s="530">
        <v>0</v>
      </c>
      <c r="T293" s="530">
        <v>0</v>
      </c>
      <c r="U293" s="530">
        <v>0</v>
      </c>
      <c r="V293" s="530">
        <v>0</v>
      </c>
      <c r="W293" s="530">
        <v>0</v>
      </c>
      <c r="X293" s="530">
        <v>0</v>
      </c>
      <c r="Y293" s="530">
        <v>0</v>
      </c>
      <c r="Z293" s="530">
        <v>0</v>
      </c>
      <c r="AA293" s="530">
        <v>0</v>
      </c>
      <c r="AB293" s="530">
        <v>0</v>
      </c>
      <c r="AC293" s="530">
        <v>0</v>
      </c>
      <c r="AD293" s="530">
        <v>0</v>
      </c>
      <c r="AE293" s="530">
        <v>0</v>
      </c>
      <c r="AF293" s="530">
        <v>0</v>
      </c>
      <c r="AG293" s="530">
        <v>0</v>
      </c>
      <c r="AH293" s="530">
        <v>0</v>
      </c>
      <c r="AI293" s="530">
        <v>0</v>
      </c>
      <c r="AJ293" s="530">
        <v>0</v>
      </c>
      <c r="AK293" s="530">
        <v>0</v>
      </c>
      <c r="AL293" s="530">
        <v>0</v>
      </c>
      <c r="AM293" s="530">
        <v>0</v>
      </c>
      <c r="AN293" s="466"/>
      <c r="AO293" s="423"/>
      <c r="AP293" s="720"/>
      <c r="AQ293" s="595">
        <f t="shared" si="75"/>
        <v>0</v>
      </c>
      <c r="AR293" s="595">
        <f t="shared" si="76"/>
        <v>0</v>
      </c>
      <c r="AS293" s="596">
        <f t="shared" si="77"/>
        <v>0</v>
      </c>
      <c r="AT293" s="455"/>
      <c r="AU293" s="456"/>
      <c r="AV293" s="456"/>
      <c r="BE293" s="439"/>
      <c r="BF293" s="456"/>
      <c r="BG293" s="456"/>
      <c r="BH293" s="456"/>
      <c r="BI293" s="456"/>
      <c r="BJ293" s="456"/>
      <c r="BK293" s="456"/>
      <c r="BL293" s="456"/>
      <c r="BM293" s="456"/>
      <c r="BN293" s="456"/>
      <c r="BO293" s="456"/>
      <c r="BP293" s="456"/>
      <c r="BQ293" s="456"/>
      <c r="BR293" s="456"/>
      <c r="BS293" s="456"/>
      <c r="BT293" s="456"/>
      <c r="BU293" s="456"/>
      <c r="BV293" s="456"/>
      <c r="BW293" s="456"/>
      <c r="BX293" s="456"/>
      <c r="BY293" s="456"/>
      <c r="BZ293" s="456"/>
      <c r="CA293" s="456"/>
      <c r="CB293" s="456"/>
      <c r="CC293" s="456"/>
      <c r="CD293" s="456"/>
      <c r="CE293" s="456"/>
      <c r="CF293" s="456"/>
      <c r="CG293" s="456"/>
      <c r="CH293" s="456"/>
      <c r="CI293" s="456"/>
      <c r="CJ293" s="456"/>
      <c r="CK293" s="456"/>
      <c r="CL293" s="456"/>
      <c r="CM293" s="456"/>
      <c r="CN293" s="456"/>
      <c r="CO293" s="456"/>
      <c r="CP293" s="456"/>
      <c r="CQ293" s="456"/>
      <c r="CR293" s="456"/>
      <c r="CS293" s="456"/>
    </row>
    <row r="294" spans="1:100" s="9" customFormat="1" ht="12.95" hidden="1" customHeight="1" x14ac:dyDescent="0.2">
      <c r="A294" s="463"/>
      <c r="B294" s="443"/>
      <c r="C294" s="451"/>
      <c r="D294" s="454" t="s">
        <v>82</v>
      </c>
      <c r="E294" s="455" t="s">
        <v>81</v>
      </c>
      <c r="F294" s="440"/>
      <c r="G294" s="13">
        <v>0</v>
      </c>
      <c r="H294" s="13">
        <v>0</v>
      </c>
      <c r="I294" s="13">
        <v>0</v>
      </c>
      <c r="J294" s="433">
        <v>100</v>
      </c>
      <c r="K294" s="691">
        <v>0</v>
      </c>
      <c r="L294" s="691">
        <v>0</v>
      </c>
      <c r="M294" s="457" t="s">
        <v>80</v>
      </c>
      <c r="N294" s="530">
        <v>0</v>
      </c>
      <c r="O294" s="530">
        <v>0</v>
      </c>
      <c r="P294" s="530">
        <v>0</v>
      </c>
      <c r="Q294" s="530">
        <v>0</v>
      </c>
      <c r="R294" s="530">
        <v>0</v>
      </c>
      <c r="S294" s="530">
        <v>0</v>
      </c>
      <c r="T294" s="530">
        <v>0</v>
      </c>
      <c r="U294" s="530">
        <v>0</v>
      </c>
      <c r="V294" s="530">
        <v>0</v>
      </c>
      <c r="W294" s="530">
        <v>0</v>
      </c>
      <c r="X294" s="530">
        <v>0</v>
      </c>
      <c r="Y294" s="530">
        <v>0</v>
      </c>
      <c r="Z294" s="530">
        <v>0</v>
      </c>
      <c r="AA294" s="530">
        <v>0</v>
      </c>
      <c r="AB294" s="530">
        <v>0</v>
      </c>
      <c r="AC294" s="530">
        <v>0</v>
      </c>
      <c r="AD294" s="530">
        <v>0</v>
      </c>
      <c r="AE294" s="530">
        <v>0</v>
      </c>
      <c r="AF294" s="530">
        <v>0</v>
      </c>
      <c r="AG294" s="530">
        <v>0</v>
      </c>
      <c r="AH294" s="530">
        <v>0</v>
      </c>
      <c r="AI294" s="530">
        <v>0</v>
      </c>
      <c r="AJ294" s="530">
        <v>0</v>
      </c>
      <c r="AK294" s="530">
        <v>0</v>
      </c>
      <c r="AL294" s="530">
        <v>0</v>
      </c>
      <c r="AM294" s="530">
        <v>0</v>
      </c>
      <c r="AN294" s="466"/>
      <c r="AO294" s="423"/>
      <c r="AP294" s="720"/>
      <c r="AQ294" s="595">
        <f t="shared" si="75"/>
        <v>0</v>
      </c>
      <c r="AR294" s="595">
        <f t="shared" si="76"/>
        <v>0</v>
      </c>
      <c r="AS294" s="596">
        <f t="shared" si="77"/>
        <v>0</v>
      </c>
      <c r="AT294" s="455"/>
      <c r="AU294" s="456"/>
      <c r="AV294" s="456"/>
      <c r="BE294" s="439"/>
      <c r="BF294" s="456"/>
      <c r="BG294" s="456"/>
      <c r="BH294" s="456"/>
      <c r="BI294" s="456"/>
      <c r="BJ294" s="456"/>
      <c r="BK294" s="456"/>
      <c r="BL294" s="456"/>
      <c r="BM294" s="456"/>
      <c r="BN294" s="456"/>
      <c r="BO294" s="456"/>
      <c r="BP294" s="456"/>
      <c r="BQ294" s="456"/>
      <c r="BR294" s="456"/>
      <c r="BS294" s="456"/>
      <c r="BT294" s="456"/>
      <c r="BU294" s="456"/>
      <c r="BV294" s="456"/>
      <c r="BW294" s="456"/>
      <c r="BX294" s="456"/>
      <c r="BY294" s="456"/>
      <c r="BZ294" s="456"/>
      <c r="CA294" s="456"/>
      <c r="CB294" s="456"/>
      <c r="CC294" s="456"/>
      <c r="CD294" s="456"/>
      <c r="CE294" s="456"/>
      <c r="CF294" s="456"/>
      <c r="CG294" s="456"/>
      <c r="CH294" s="456"/>
      <c r="CI294" s="456"/>
      <c r="CJ294" s="456"/>
      <c r="CK294" s="456"/>
      <c r="CL294" s="456"/>
      <c r="CM294" s="456"/>
      <c r="CN294" s="456"/>
      <c r="CO294" s="456"/>
      <c r="CP294" s="456"/>
      <c r="CQ294" s="456"/>
      <c r="CR294" s="456"/>
      <c r="CS294" s="456"/>
    </row>
    <row r="295" spans="1:100" s="9" customFormat="1" ht="12.95" hidden="1" customHeight="1" x14ac:dyDescent="0.2">
      <c r="A295" s="463"/>
      <c r="B295" s="443"/>
      <c r="C295" s="451"/>
      <c r="D295" s="454" t="s">
        <v>72</v>
      </c>
      <c r="E295" s="455"/>
      <c r="F295" s="440"/>
      <c r="G295" s="13">
        <v>0</v>
      </c>
      <c r="H295" s="13">
        <v>0</v>
      </c>
      <c r="I295" s="13">
        <v>0</v>
      </c>
      <c r="J295" s="433">
        <v>100</v>
      </c>
      <c r="K295" s="691">
        <v>0</v>
      </c>
      <c r="L295" s="691">
        <v>0</v>
      </c>
      <c r="M295" s="457" t="s">
        <v>89</v>
      </c>
      <c r="N295" s="530">
        <v>0</v>
      </c>
      <c r="O295" s="530">
        <v>0</v>
      </c>
      <c r="P295" s="530">
        <v>0</v>
      </c>
      <c r="Q295" s="530">
        <v>0</v>
      </c>
      <c r="R295" s="530">
        <v>0</v>
      </c>
      <c r="S295" s="530">
        <v>0</v>
      </c>
      <c r="T295" s="530">
        <v>0</v>
      </c>
      <c r="U295" s="530">
        <v>0</v>
      </c>
      <c r="V295" s="530">
        <v>0</v>
      </c>
      <c r="W295" s="530">
        <v>0</v>
      </c>
      <c r="X295" s="530">
        <v>0</v>
      </c>
      <c r="Y295" s="530">
        <v>0</v>
      </c>
      <c r="Z295" s="530">
        <v>0</v>
      </c>
      <c r="AA295" s="530">
        <v>0</v>
      </c>
      <c r="AB295" s="530">
        <v>0</v>
      </c>
      <c r="AC295" s="530">
        <v>0</v>
      </c>
      <c r="AD295" s="530">
        <v>0</v>
      </c>
      <c r="AE295" s="530">
        <v>0</v>
      </c>
      <c r="AF295" s="530">
        <v>0</v>
      </c>
      <c r="AG295" s="530">
        <v>0</v>
      </c>
      <c r="AH295" s="530">
        <v>0</v>
      </c>
      <c r="AI295" s="530">
        <v>0</v>
      </c>
      <c r="AJ295" s="530">
        <v>0</v>
      </c>
      <c r="AK295" s="530">
        <v>0</v>
      </c>
      <c r="AL295" s="530">
        <v>0</v>
      </c>
      <c r="AM295" s="530">
        <v>0</v>
      </c>
      <c r="AN295" s="466"/>
      <c r="AO295" s="423"/>
      <c r="AP295" s="720"/>
      <c r="AQ295" s="595">
        <f t="shared" si="75"/>
        <v>0</v>
      </c>
      <c r="AR295" s="595">
        <f t="shared" si="76"/>
        <v>0</v>
      </c>
      <c r="AS295" s="596">
        <f t="shared" si="77"/>
        <v>0</v>
      </c>
      <c r="AT295" s="455"/>
      <c r="AU295" s="456"/>
      <c r="AV295" s="456"/>
      <c r="BE295" s="439"/>
      <c r="BF295" s="456"/>
      <c r="BG295" s="456"/>
      <c r="BH295" s="456"/>
      <c r="BI295" s="456"/>
      <c r="BJ295" s="456"/>
      <c r="BK295" s="456"/>
      <c r="BL295" s="456"/>
      <c r="BM295" s="456"/>
      <c r="BN295" s="456"/>
      <c r="BO295" s="456"/>
      <c r="BP295" s="456"/>
      <c r="BQ295" s="456"/>
      <c r="BR295" s="456"/>
      <c r="BS295" s="456"/>
      <c r="BT295" s="456"/>
      <c r="BU295" s="456"/>
      <c r="BV295" s="456"/>
      <c r="BW295" s="456"/>
      <c r="BX295" s="456"/>
      <c r="BY295" s="456"/>
      <c r="BZ295" s="456"/>
      <c r="CA295" s="456"/>
      <c r="CB295" s="456"/>
      <c r="CC295" s="456"/>
      <c r="CD295" s="456"/>
      <c r="CE295" s="456"/>
      <c r="CF295" s="456"/>
      <c r="CG295" s="456"/>
      <c r="CH295" s="456"/>
      <c r="CI295" s="456"/>
      <c r="CJ295" s="456"/>
      <c r="CK295" s="456"/>
      <c r="CL295" s="456"/>
      <c r="CM295" s="456"/>
      <c r="CN295" s="456"/>
      <c r="CO295" s="456"/>
      <c r="CP295" s="456"/>
      <c r="CQ295" s="456"/>
      <c r="CR295" s="456"/>
      <c r="CS295" s="456"/>
    </row>
    <row r="296" spans="1:100" s="9" customFormat="1" ht="12.95" hidden="1" customHeight="1" x14ac:dyDescent="0.2">
      <c r="A296" s="463"/>
      <c r="B296" s="443"/>
      <c r="C296" s="451"/>
      <c r="D296" s="454" t="s">
        <v>71</v>
      </c>
      <c r="E296" s="455" t="s">
        <v>81</v>
      </c>
      <c r="F296" s="440"/>
      <c r="G296" s="13">
        <v>0</v>
      </c>
      <c r="H296" s="13">
        <v>0</v>
      </c>
      <c r="I296" s="13">
        <v>0</v>
      </c>
      <c r="J296" s="433">
        <v>100</v>
      </c>
      <c r="K296" s="691">
        <v>0</v>
      </c>
      <c r="L296" s="691">
        <v>0</v>
      </c>
      <c r="M296" s="457" t="s">
        <v>80</v>
      </c>
      <c r="N296" s="530">
        <v>0</v>
      </c>
      <c r="O296" s="530">
        <v>0</v>
      </c>
      <c r="P296" s="530">
        <v>0</v>
      </c>
      <c r="Q296" s="530">
        <v>0</v>
      </c>
      <c r="R296" s="530">
        <v>0</v>
      </c>
      <c r="S296" s="530">
        <v>0</v>
      </c>
      <c r="T296" s="530">
        <v>0</v>
      </c>
      <c r="U296" s="530">
        <v>0</v>
      </c>
      <c r="V296" s="530">
        <v>0</v>
      </c>
      <c r="W296" s="530">
        <v>0</v>
      </c>
      <c r="X296" s="530">
        <v>0</v>
      </c>
      <c r="Y296" s="530">
        <v>0</v>
      </c>
      <c r="Z296" s="530">
        <v>0</v>
      </c>
      <c r="AA296" s="530">
        <v>0</v>
      </c>
      <c r="AB296" s="530">
        <v>0</v>
      </c>
      <c r="AC296" s="530">
        <v>0</v>
      </c>
      <c r="AD296" s="530">
        <v>0</v>
      </c>
      <c r="AE296" s="530">
        <v>0</v>
      </c>
      <c r="AF296" s="530">
        <v>0</v>
      </c>
      <c r="AG296" s="530">
        <v>0</v>
      </c>
      <c r="AH296" s="530">
        <v>0</v>
      </c>
      <c r="AI296" s="530">
        <v>0</v>
      </c>
      <c r="AJ296" s="530">
        <v>0</v>
      </c>
      <c r="AK296" s="530">
        <v>0</v>
      </c>
      <c r="AL296" s="530">
        <v>0</v>
      </c>
      <c r="AM296" s="530">
        <v>0</v>
      </c>
      <c r="AN296" s="466"/>
      <c r="AO296" s="423"/>
      <c r="AP296" s="720"/>
      <c r="AQ296" s="595">
        <f t="shared" si="75"/>
        <v>0</v>
      </c>
      <c r="AR296" s="595">
        <f t="shared" si="76"/>
        <v>0</v>
      </c>
      <c r="AS296" s="596">
        <f t="shared" si="77"/>
        <v>0</v>
      </c>
      <c r="AT296" s="455"/>
      <c r="AU296" s="456"/>
      <c r="AV296" s="456"/>
      <c r="BE296" s="439"/>
      <c r="BF296" s="456"/>
      <c r="BG296" s="456"/>
      <c r="BH296" s="456"/>
      <c r="BI296" s="456"/>
      <c r="BJ296" s="456"/>
      <c r="BK296" s="456"/>
      <c r="BL296" s="456"/>
      <c r="BM296" s="456"/>
      <c r="BN296" s="456"/>
      <c r="BO296" s="456"/>
      <c r="BP296" s="456"/>
      <c r="BQ296" s="456"/>
      <c r="BR296" s="456"/>
      <c r="BS296" s="456"/>
      <c r="BT296" s="456"/>
      <c r="BU296" s="456"/>
      <c r="BV296" s="456"/>
      <c r="BW296" s="456"/>
      <c r="BX296" s="456"/>
      <c r="BY296" s="456"/>
      <c r="BZ296" s="456"/>
      <c r="CA296" s="456"/>
      <c r="CB296" s="456"/>
      <c r="CC296" s="456"/>
      <c r="CD296" s="456"/>
      <c r="CE296" s="456"/>
      <c r="CF296" s="456"/>
      <c r="CG296" s="456"/>
      <c r="CH296" s="456"/>
      <c r="CI296" s="456"/>
      <c r="CJ296" s="456"/>
      <c r="CK296" s="456"/>
      <c r="CL296" s="456"/>
      <c r="CM296" s="456"/>
      <c r="CN296" s="456"/>
      <c r="CO296" s="456"/>
      <c r="CP296" s="456"/>
      <c r="CQ296" s="456"/>
      <c r="CR296" s="456"/>
      <c r="CS296" s="456"/>
    </row>
    <row r="297" spans="1:100" s="9" customFormat="1" ht="12.95" hidden="1" customHeight="1" x14ac:dyDescent="0.2">
      <c r="A297" s="463"/>
      <c r="B297" s="443"/>
      <c r="C297" s="451"/>
      <c r="D297" s="454" t="s">
        <v>77</v>
      </c>
      <c r="E297" s="455" t="s">
        <v>81</v>
      </c>
      <c r="F297" s="440"/>
      <c r="G297" s="13">
        <v>0</v>
      </c>
      <c r="H297" s="13">
        <v>0</v>
      </c>
      <c r="I297" s="13">
        <v>0</v>
      </c>
      <c r="J297" s="433">
        <v>100</v>
      </c>
      <c r="K297" s="691">
        <v>0</v>
      </c>
      <c r="L297" s="691">
        <v>0</v>
      </c>
      <c r="M297" s="457" t="s">
        <v>2</v>
      </c>
      <c r="N297" s="530">
        <v>0</v>
      </c>
      <c r="O297" s="530">
        <v>0</v>
      </c>
      <c r="P297" s="530">
        <v>0</v>
      </c>
      <c r="Q297" s="530">
        <v>0</v>
      </c>
      <c r="R297" s="530">
        <v>0</v>
      </c>
      <c r="S297" s="530">
        <v>0</v>
      </c>
      <c r="T297" s="530">
        <v>0</v>
      </c>
      <c r="U297" s="530">
        <v>0</v>
      </c>
      <c r="V297" s="530">
        <v>0</v>
      </c>
      <c r="W297" s="530">
        <v>0</v>
      </c>
      <c r="X297" s="530">
        <v>0</v>
      </c>
      <c r="Y297" s="530">
        <v>0</v>
      </c>
      <c r="Z297" s="530">
        <v>0</v>
      </c>
      <c r="AA297" s="530">
        <v>0</v>
      </c>
      <c r="AB297" s="530">
        <v>0</v>
      </c>
      <c r="AC297" s="530">
        <v>0</v>
      </c>
      <c r="AD297" s="530">
        <v>0</v>
      </c>
      <c r="AE297" s="530">
        <v>0</v>
      </c>
      <c r="AF297" s="530">
        <v>0</v>
      </c>
      <c r="AG297" s="530">
        <v>0</v>
      </c>
      <c r="AH297" s="530">
        <v>0</v>
      </c>
      <c r="AI297" s="530">
        <v>0</v>
      </c>
      <c r="AJ297" s="530">
        <v>0</v>
      </c>
      <c r="AK297" s="530">
        <v>0</v>
      </c>
      <c r="AL297" s="530">
        <v>0</v>
      </c>
      <c r="AM297" s="530">
        <v>0</v>
      </c>
      <c r="AN297" s="466"/>
      <c r="AO297" s="423"/>
      <c r="AP297" s="720"/>
      <c r="AQ297" s="595">
        <f t="shared" si="75"/>
        <v>0</v>
      </c>
      <c r="AR297" s="595">
        <f t="shared" si="76"/>
        <v>0</v>
      </c>
      <c r="AS297" s="596">
        <f t="shared" si="77"/>
        <v>0</v>
      </c>
      <c r="AT297" s="455"/>
      <c r="AU297" s="456"/>
      <c r="AV297" s="456"/>
      <c r="BE297" s="439"/>
      <c r="BF297" s="456"/>
      <c r="BG297" s="456"/>
      <c r="BH297" s="456"/>
      <c r="BI297" s="456"/>
      <c r="BJ297" s="456"/>
      <c r="BK297" s="456"/>
      <c r="BL297" s="456"/>
      <c r="BM297" s="456"/>
      <c r="BN297" s="456"/>
      <c r="BO297" s="456"/>
      <c r="BP297" s="456"/>
      <c r="BQ297" s="456"/>
      <c r="BR297" s="456"/>
      <c r="BS297" s="456"/>
      <c r="BT297" s="456"/>
      <c r="BU297" s="456"/>
      <c r="BV297" s="456"/>
      <c r="BW297" s="456"/>
      <c r="BX297" s="456"/>
      <c r="BY297" s="456"/>
      <c r="BZ297" s="456"/>
      <c r="CA297" s="456"/>
      <c r="CB297" s="456"/>
      <c r="CC297" s="456"/>
      <c r="CD297" s="456"/>
      <c r="CE297" s="456"/>
      <c r="CF297" s="456"/>
      <c r="CG297" s="456"/>
      <c r="CH297" s="456"/>
      <c r="CI297" s="456"/>
      <c r="CJ297" s="456"/>
      <c r="CK297" s="456"/>
      <c r="CL297" s="456"/>
      <c r="CM297" s="456"/>
      <c r="CN297" s="456"/>
      <c r="CO297" s="456"/>
      <c r="CP297" s="456"/>
      <c r="CQ297" s="456"/>
      <c r="CR297" s="456"/>
      <c r="CS297" s="456"/>
    </row>
    <row r="298" spans="1:100" s="9" customFormat="1" ht="12.95" hidden="1" customHeight="1" x14ac:dyDescent="0.2">
      <c r="A298" s="463"/>
      <c r="B298" s="443"/>
      <c r="C298" s="451"/>
      <c r="D298" s="454" t="s">
        <v>77</v>
      </c>
      <c r="E298" s="455" t="s">
        <v>81</v>
      </c>
      <c r="F298" s="440"/>
      <c r="G298" s="13">
        <v>0</v>
      </c>
      <c r="H298" s="13">
        <v>0</v>
      </c>
      <c r="I298" s="13">
        <v>0</v>
      </c>
      <c r="J298" s="433">
        <v>100</v>
      </c>
      <c r="K298" s="691">
        <v>0</v>
      </c>
      <c r="L298" s="691">
        <v>0</v>
      </c>
      <c r="M298" s="457" t="s">
        <v>2</v>
      </c>
      <c r="N298" s="530">
        <v>0</v>
      </c>
      <c r="O298" s="530">
        <v>0</v>
      </c>
      <c r="P298" s="530">
        <v>0</v>
      </c>
      <c r="Q298" s="530">
        <v>0</v>
      </c>
      <c r="R298" s="530">
        <v>0</v>
      </c>
      <c r="S298" s="530">
        <v>0</v>
      </c>
      <c r="T298" s="530">
        <v>0</v>
      </c>
      <c r="U298" s="530">
        <v>0</v>
      </c>
      <c r="V298" s="530">
        <v>0</v>
      </c>
      <c r="W298" s="530">
        <v>0</v>
      </c>
      <c r="X298" s="530">
        <v>0</v>
      </c>
      <c r="Y298" s="530">
        <v>0</v>
      </c>
      <c r="Z298" s="530">
        <v>0</v>
      </c>
      <c r="AA298" s="530">
        <v>0</v>
      </c>
      <c r="AB298" s="530">
        <v>0</v>
      </c>
      <c r="AC298" s="530">
        <v>0</v>
      </c>
      <c r="AD298" s="530">
        <v>0</v>
      </c>
      <c r="AE298" s="530">
        <v>0</v>
      </c>
      <c r="AF298" s="530">
        <v>0</v>
      </c>
      <c r="AG298" s="530">
        <v>0</v>
      </c>
      <c r="AH298" s="530">
        <v>0</v>
      </c>
      <c r="AI298" s="530">
        <v>0</v>
      </c>
      <c r="AJ298" s="530">
        <v>0</v>
      </c>
      <c r="AK298" s="530">
        <v>0</v>
      </c>
      <c r="AL298" s="530">
        <v>0</v>
      </c>
      <c r="AM298" s="530">
        <v>0</v>
      </c>
      <c r="AN298" s="466"/>
      <c r="AO298" s="423"/>
      <c r="AP298" s="720"/>
      <c r="AQ298" s="595">
        <f t="shared" si="75"/>
        <v>0</v>
      </c>
      <c r="AR298" s="595">
        <f t="shared" si="76"/>
        <v>0</v>
      </c>
      <c r="AS298" s="596">
        <f t="shared" si="77"/>
        <v>0</v>
      </c>
      <c r="AT298" s="455"/>
      <c r="AU298" s="456"/>
      <c r="AV298" s="456"/>
      <c r="BE298" s="439"/>
      <c r="BF298" s="456"/>
      <c r="BG298" s="456"/>
      <c r="BH298" s="456"/>
      <c r="BI298" s="456"/>
      <c r="BJ298" s="456"/>
      <c r="BK298" s="456"/>
      <c r="BL298" s="456"/>
      <c r="BM298" s="456"/>
      <c r="BN298" s="456"/>
      <c r="BO298" s="456"/>
      <c r="BP298" s="456"/>
      <c r="BQ298" s="456"/>
      <c r="BR298" s="456"/>
      <c r="BS298" s="456"/>
      <c r="BT298" s="456"/>
      <c r="BU298" s="456"/>
      <c r="BV298" s="456"/>
      <c r="BW298" s="456"/>
      <c r="BX298" s="456"/>
      <c r="BY298" s="456"/>
      <c r="BZ298" s="456"/>
      <c r="CA298" s="456"/>
      <c r="CB298" s="456"/>
      <c r="CC298" s="456"/>
      <c r="CD298" s="456"/>
      <c r="CE298" s="456"/>
      <c r="CF298" s="456"/>
      <c r="CG298" s="456"/>
      <c r="CH298" s="456"/>
      <c r="CI298" s="456"/>
      <c r="CJ298" s="456"/>
      <c r="CK298" s="456"/>
      <c r="CL298" s="456"/>
      <c r="CM298" s="456"/>
      <c r="CN298" s="456"/>
      <c r="CO298" s="456"/>
      <c r="CP298" s="456"/>
      <c r="CQ298" s="456"/>
      <c r="CR298" s="456"/>
      <c r="CS298" s="456"/>
    </row>
    <row r="299" spans="1:100" s="9" customFormat="1" ht="12.95" hidden="1" customHeight="1" x14ac:dyDescent="0.2">
      <c r="A299" s="463"/>
      <c r="B299" s="443"/>
      <c r="C299" s="451"/>
      <c r="D299" s="454" t="s">
        <v>77</v>
      </c>
      <c r="E299" s="455" t="s">
        <v>78</v>
      </c>
      <c r="F299" s="440"/>
      <c r="G299" s="13">
        <v>0</v>
      </c>
      <c r="H299" s="13">
        <v>0</v>
      </c>
      <c r="I299" s="13">
        <v>0</v>
      </c>
      <c r="J299" s="433">
        <v>100</v>
      </c>
      <c r="K299" s="691">
        <v>0</v>
      </c>
      <c r="L299" s="691">
        <v>0</v>
      </c>
      <c r="M299" s="457" t="s">
        <v>2</v>
      </c>
      <c r="N299" s="530">
        <v>0</v>
      </c>
      <c r="O299" s="530">
        <v>0</v>
      </c>
      <c r="P299" s="530">
        <v>0</v>
      </c>
      <c r="Q299" s="530">
        <v>0</v>
      </c>
      <c r="R299" s="530">
        <v>0</v>
      </c>
      <c r="S299" s="530">
        <v>0</v>
      </c>
      <c r="T299" s="530">
        <v>0</v>
      </c>
      <c r="U299" s="530">
        <v>0</v>
      </c>
      <c r="V299" s="530">
        <v>0</v>
      </c>
      <c r="W299" s="530">
        <v>0</v>
      </c>
      <c r="X299" s="530">
        <v>0</v>
      </c>
      <c r="Y299" s="530">
        <v>0</v>
      </c>
      <c r="Z299" s="530">
        <v>0</v>
      </c>
      <c r="AA299" s="530">
        <v>0</v>
      </c>
      <c r="AB299" s="530">
        <v>0</v>
      </c>
      <c r="AC299" s="530">
        <v>0</v>
      </c>
      <c r="AD299" s="530">
        <v>0</v>
      </c>
      <c r="AE299" s="530">
        <v>0</v>
      </c>
      <c r="AF299" s="530">
        <v>0</v>
      </c>
      <c r="AG299" s="530">
        <v>0</v>
      </c>
      <c r="AH299" s="530">
        <v>0</v>
      </c>
      <c r="AI299" s="530">
        <v>0</v>
      </c>
      <c r="AJ299" s="530">
        <v>0</v>
      </c>
      <c r="AK299" s="530">
        <v>0</v>
      </c>
      <c r="AL299" s="530">
        <v>0</v>
      </c>
      <c r="AM299" s="530">
        <v>0</v>
      </c>
      <c r="AN299" s="466"/>
      <c r="AO299" s="423"/>
      <c r="AP299" s="720"/>
      <c r="AQ299" s="595">
        <f t="shared" si="75"/>
        <v>0</v>
      </c>
      <c r="AR299" s="595">
        <f t="shared" si="76"/>
        <v>0</v>
      </c>
      <c r="AS299" s="596">
        <f t="shared" si="77"/>
        <v>0</v>
      </c>
      <c r="AT299" s="455"/>
      <c r="AU299" s="456"/>
      <c r="AV299" s="456"/>
      <c r="BE299" s="439"/>
      <c r="BF299" s="456"/>
      <c r="BG299" s="456"/>
      <c r="BH299" s="456"/>
      <c r="BI299" s="456"/>
      <c r="BJ299" s="456"/>
      <c r="BK299" s="456"/>
      <c r="BL299" s="456"/>
      <c r="BM299" s="456"/>
      <c r="BN299" s="456"/>
      <c r="BO299" s="456"/>
      <c r="BP299" s="456"/>
      <c r="BQ299" s="456"/>
      <c r="BR299" s="456"/>
      <c r="BS299" s="456"/>
      <c r="BT299" s="456"/>
      <c r="BU299" s="456"/>
      <c r="BV299" s="456"/>
      <c r="BW299" s="456"/>
      <c r="BX299" s="456"/>
      <c r="BY299" s="456"/>
      <c r="BZ299" s="456"/>
      <c r="CA299" s="456"/>
      <c r="CB299" s="456"/>
      <c r="CC299" s="456"/>
      <c r="CD299" s="456"/>
      <c r="CE299" s="456"/>
      <c r="CF299" s="456"/>
      <c r="CG299" s="456"/>
      <c r="CH299" s="456"/>
      <c r="CI299" s="456"/>
      <c r="CJ299" s="456"/>
      <c r="CK299" s="456"/>
      <c r="CL299" s="456"/>
      <c r="CM299" s="456"/>
      <c r="CN299" s="456"/>
      <c r="CO299" s="456"/>
      <c r="CP299" s="456"/>
      <c r="CQ299" s="456"/>
      <c r="CR299" s="456"/>
      <c r="CS299" s="456"/>
    </row>
    <row r="300" spans="1:100" s="9" customFormat="1" ht="12.95" hidden="1" customHeight="1" x14ac:dyDescent="0.2">
      <c r="A300" s="463"/>
      <c r="B300" s="443"/>
      <c r="C300" s="451"/>
      <c r="D300" s="454" t="s">
        <v>82</v>
      </c>
      <c r="E300" s="455"/>
      <c r="F300" s="440"/>
      <c r="G300" s="13">
        <v>0</v>
      </c>
      <c r="H300" s="13">
        <v>0</v>
      </c>
      <c r="I300" s="13">
        <v>0</v>
      </c>
      <c r="J300" s="433">
        <v>100</v>
      </c>
      <c r="K300" s="691">
        <v>0</v>
      </c>
      <c r="L300" s="691">
        <v>0</v>
      </c>
      <c r="M300" s="457" t="s">
        <v>2</v>
      </c>
      <c r="N300" s="530">
        <v>0</v>
      </c>
      <c r="O300" s="530">
        <v>0</v>
      </c>
      <c r="P300" s="530">
        <v>0</v>
      </c>
      <c r="Q300" s="530">
        <v>0</v>
      </c>
      <c r="R300" s="530">
        <v>0</v>
      </c>
      <c r="S300" s="530">
        <v>0</v>
      </c>
      <c r="T300" s="530">
        <v>0</v>
      </c>
      <c r="U300" s="530">
        <v>0</v>
      </c>
      <c r="V300" s="530">
        <v>0</v>
      </c>
      <c r="W300" s="530">
        <v>0</v>
      </c>
      <c r="X300" s="530">
        <v>0</v>
      </c>
      <c r="Y300" s="530">
        <v>0</v>
      </c>
      <c r="Z300" s="530">
        <v>0</v>
      </c>
      <c r="AA300" s="530">
        <v>0</v>
      </c>
      <c r="AB300" s="530">
        <v>0</v>
      </c>
      <c r="AC300" s="530">
        <v>0</v>
      </c>
      <c r="AD300" s="530">
        <v>0</v>
      </c>
      <c r="AE300" s="530">
        <v>0</v>
      </c>
      <c r="AF300" s="530">
        <v>0</v>
      </c>
      <c r="AG300" s="530">
        <v>0</v>
      </c>
      <c r="AH300" s="530">
        <v>0</v>
      </c>
      <c r="AI300" s="530">
        <v>0</v>
      </c>
      <c r="AJ300" s="530">
        <v>0</v>
      </c>
      <c r="AK300" s="530">
        <v>0</v>
      </c>
      <c r="AL300" s="530">
        <v>0</v>
      </c>
      <c r="AM300" s="530">
        <v>0</v>
      </c>
      <c r="AN300" s="466"/>
      <c r="AO300" s="423"/>
      <c r="AP300" s="720"/>
      <c r="AQ300" s="595">
        <f t="shared" si="75"/>
        <v>0</v>
      </c>
      <c r="AR300" s="595">
        <f t="shared" si="76"/>
        <v>0</v>
      </c>
      <c r="AS300" s="596">
        <f t="shared" si="77"/>
        <v>0</v>
      </c>
      <c r="AT300" s="455"/>
      <c r="AU300" s="474"/>
      <c r="AV300" s="474"/>
      <c r="AW300" s="1014" t="s">
        <v>196</v>
      </c>
      <c r="AX300" s="474"/>
      <c r="AY300" s="474"/>
      <c r="BE300" s="439"/>
      <c r="BF300" s="456"/>
      <c r="BG300" s="456"/>
      <c r="BH300" s="456"/>
      <c r="BI300" s="456"/>
      <c r="BJ300" s="456"/>
      <c r="BK300" s="456"/>
      <c r="BL300" s="456"/>
      <c r="BM300" s="456"/>
      <c r="BN300" s="456"/>
      <c r="BO300" s="456"/>
      <c r="BP300" s="456"/>
      <c r="BQ300" s="456"/>
      <c r="BR300" s="456"/>
      <c r="BS300" s="456"/>
      <c r="BT300" s="456"/>
      <c r="BU300" s="456"/>
      <c r="BV300" s="456"/>
      <c r="BW300" s="456"/>
      <c r="BX300" s="456"/>
      <c r="BY300" s="456"/>
      <c r="BZ300" s="456"/>
      <c r="CA300" s="456"/>
      <c r="CB300" s="456"/>
      <c r="CC300" s="456"/>
      <c r="CD300" s="456"/>
      <c r="CE300" s="456"/>
      <c r="CF300" s="456"/>
      <c r="CG300" s="456"/>
      <c r="CH300" s="456"/>
      <c r="CI300" s="456"/>
      <c r="CJ300" s="456"/>
      <c r="CK300" s="456"/>
      <c r="CL300" s="456"/>
      <c r="CM300" s="456"/>
      <c r="CN300" s="456"/>
      <c r="CO300" s="456"/>
      <c r="CP300" s="456"/>
      <c r="CQ300" s="456"/>
      <c r="CR300" s="456"/>
      <c r="CS300" s="456"/>
    </row>
    <row r="301" spans="1:100" s="9" customFormat="1" ht="12.95" hidden="1" customHeight="1" x14ac:dyDescent="0.2">
      <c r="A301" s="463"/>
      <c r="B301" s="443"/>
      <c r="C301" s="451"/>
      <c r="D301" s="454" t="s">
        <v>82</v>
      </c>
      <c r="E301" s="455" t="s">
        <v>78</v>
      </c>
      <c r="F301" s="440"/>
      <c r="G301" s="13">
        <v>0</v>
      </c>
      <c r="H301" s="13">
        <v>0</v>
      </c>
      <c r="I301" s="13">
        <v>0</v>
      </c>
      <c r="J301" s="433">
        <v>100</v>
      </c>
      <c r="K301" s="691">
        <v>0</v>
      </c>
      <c r="L301" s="691">
        <v>0</v>
      </c>
      <c r="M301" s="457" t="s">
        <v>2</v>
      </c>
      <c r="N301" s="530">
        <v>0</v>
      </c>
      <c r="O301" s="530">
        <v>0</v>
      </c>
      <c r="P301" s="530">
        <v>0</v>
      </c>
      <c r="Q301" s="530">
        <v>0</v>
      </c>
      <c r="R301" s="530">
        <v>0</v>
      </c>
      <c r="S301" s="530">
        <v>0</v>
      </c>
      <c r="T301" s="530">
        <v>0</v>
      </c>
      <c r="U301" s="530">
        <v>0</v>
      </c>
      <c r="V301" s="530">
        <v>0</v>
      </c>
      <c r="W301" s="530">
        <v>0</v>
      </c>
      <c r="X301" s="530">
        <v>0</v>
      </c>
      <c r="Y301" s="530">
        <v>0</v>
      </c>
      <c r="Z301" s="530">
        <v>0</v>
      </c>
      <c r="AA301" s="530">
        <v>0</v>
      </c>
      <c r="AB301" s="530">
        <v>0</v>
      </c>
      <c r="AC301" s="530">
        <v>0</v>
      </c>
      <c r="AD301" s="530">
        <v>0</v>
      </c>
      <c r="AE301" s="530">
        <v>0</v>
      </c>
      <c r="AF301" s="530">
        <v>0</v>
      </c>
      <c r="AG301" s="530">
        <v>0</v>
      </c>
      <c r="AH301" s="530">
        <v>0</v>
      </c>
      <c r="AI301" s="530">
        <v>0</v>
      </c>
      <c r="AJ301" s="530">
        <v>0</v>
      </c>
      <c r="AK301" s="530">
        <v>0</v>
      </c>
      <c r="AL301" s="530">
        <v>0</v>
      </c>
      <c r="AM301" s="530">
        <v>0</v>
      </c>
      <c r="AN301" s="466"/>
      <c r="AO301" s="423"/>
      <c r="AP301" s="720"/>
      <c r="AQ301" s="595">
        <f t="shared" si="75"/>
        <v>0</v>
      </c>
      <c r="AR301" s="595">
        <f t="shared" si="76"/>
        <v>0</v>
      </c>
      <c r="AS301" s="596">
        <f t="shared" si="77"/>
        <v>0</v>
      </c>
      <c r="AT301" s="455"/>
      <c r="AU301" s="1020" t="s">
        <v>17</v>
      </c>
      <c r="AV301" s="1009" t="s">
        <v>195</v>
      </c>
      <c r="AW301" s="1014"/>
      <c r="AX301" s="1011" t="s">
        <v>197</v>
      </c>
      <c r="AY301" s="1007" t="s">
        <v>198</v>
      </c>
      <c r="BE301" s="439"/>
      <c r="BF301" s="456"/>
      <c r="BG301" s="456"/>
      <c r="BH301" s="456"/>
      <c r="BI301" s="456"/>
      <c r="BJ301" s="456"/>
      <c r="BK301" s="456"/>
      <c r="BL301" s="456"/>
      <c r="BM301" s="456"/>
      <c r="BN301" s="456"/>
      <c r="BO301" s="456"/>
      <c r="BP301" s="456"/>
      <c r="BQ301" s="456"/>
      <c r="BR301" s="456"/>
      <c r="BS301" s="456"/>
      <c r="BT301" s="456"/>
      <c r="BU301" s="456"/>
      <c r="BV301" s="456"/>
      <c r="BW301" s="456"/>
      <c r="BX301" s="456"/>
      <c r="BY301" s="456"/>
      <c r="BZ301" s="456"/>
      <c r="CA301" s="456"/>
      <c r="CB301" s="456"/>
      <c r="CC301" s="456"/>
      <c r="CD301" s="456"/>
      <c r="CE301" s="456"/>
      <c r="CF301" s="456"/>
      <c r="CG301" s="456"/>
      <c r="CH301" s="456"/>
      <c r="CI301" s="456"/>
      <c r="CJ301" s="456"/>
      <c r="CK301" s="456"/>
      <c r="CL301" s="456"/>
      <c r="CM301" s="456"/>
      <c r="CN301" s="456"/>
      <c r="CO301" s="456"/>
      <c r="CP301" s="456"/>
      <c r="CQ301" s="456"/>
      <c r="CR301" s="456"/>
      <c r="CS301" s="456"/>
    </row>
    <row r="302" spans="1:100" s="9" customFormat="1" ht="12.95" hidden="1" customHeight="1" x14ac:dyDescent="0.2">
      <c r="A302" s="463"/>
      <c r="B302" s="443"/>
      <c r="C302" s="451"/>
      <c r="D302" s="454" t="s">
        <v>67</v>
      </c>
      <c r="E302" s="455"/>
      <c r="F302" s="440"/>
      <c r="G302" s="13">
        <v>0</v>
      </c>
      <c r="H302" s="13">
        <v>0</v>
      </c>
      <c r="I302" s="13">
        <v>0</v>
      </c>
      <c r="J302" s="433">
        <v>100</v>
      </c>
      <c r="K302" s="691">
        <v>0</v>
      </c>
      <c r="L302" s="691">
        <v>0</v>
      </c>
      <c r="M302" s="457" t="s">
        <v>2</v>
      </c>
      <c r="N302" s="530">
        <v>0</v>
      </c>
      <c r="O302" s="530">
        <v>0</v>
      </c>
      <c r="P302" s="530">
        <v>0</v>
      </c>
      <c r="Q302" s="530">
        <v>0</v>
      </c>
      <c r="R302" s="530">
        <v>0</v>
      </c>
      <c r="S302" s="530">
        <v>0</v>
      </c>
      <c r="T302" s="530">
        <v>0</v>
      </c>
      <c r="U302" s="530">
        <v>0</v>
      </c>
      <c r="V302" s="530">
        <v>0</v>
      </c>
      <c r="W302" s="530">
        <v>0</v>
      </c>
      <c r="X302" s="530">
        <v>0</v>
      </c>
      <c r="Y302" s="530">
        <v>0</v>
      </c>
      <c r="Z302" s="530">
        <v>0</v>
      </c>
      <c r="AA302" s="530">
        <v>0</v>
      </c>
      <c r="AB302" s="530">
        <v>0</v>
      </c>
      <c r="AC302" s="530">
        <v>0</v>
      </c>
      <c r="AD302" s="530">
        <v>0</v>
      </c>
      <c r="AE302" s="530">
        <v>0</v>
      </c>
      <c r="AF302" s="530">
        <v>0</v>
      </c>
      <c r="AG302" s="530">
        <v>0</v>
      </c>
      <c r="AH302" s="530">
        <v>0</v>
      </c>
      <c r="AI302" s="530">
        <v>0</v>
      </c>
      <c r="AJ302" s="530">
        <v>0</v>
      </c>
      <c r="AK302" s="530">
        <v>0</v>
      </c>
      <c r="AL302" s="530">
        <v>0</v>
      </c>
      <c r="AM302" s="530">
        <v>0</v>
      </c>
      <c r="AN302" s="466"/>
      <c r="AO302" s="423"/>
      <c r="AP302" s="720"/>
      <c r="AQ302" s="595">
        <f t="shared" si="75"/>
        <v>0</v>
      </c>
      <c r="AR302" s="595">
        <f t="shared" si="76"/>
        <v>0</v>
      </c>
      <c r="AS302" s="596">
        <f t="shared" si="77"/>
        <v>0</v>
      </c>
      <c r="AT302" s="455"/>
      <c r="AU302" s="1014"/>
      <c r="AV302" s="1010"/>
      <c r="AW302" s="1008"/>
      <c r="AX302" s="1012"/>
      <c r="AY302" s="1050"/>
      <c r="BE302" s="439"/>
      <c r="BF302" s="456"/>
      <c r="BG302" s="456"/>
      <c r="BH302" s="456"/>
      <c r="BI302" s="456"/>
      <c r="BJ302" s="456"/>
      <c r="BK302" s="456"/>
      <c r="BL302" s="456"/>
      <c r="BM302" s="456"/>
      <c r="BN302" s="456"/>
      <c r="BO302" s="456"/>
      <c r="BP302" s="456"/>
      <c r="BQ302" s="456"/>
      <c r="BR302" s="456"/>
      <c r="BS302" s="456"/>
      <c r="BT302" s="456"/>
      <c r="BU302" s="456"/>
      <c r="BV302" s="456"/>
      <c r="BW302" s="456"/>
      <c r="BX302" s="456"/>
      <c r="BY302" s="456"/>
      <c r="BZ302" s="456"/>
      <c r="CA302" s="456"/>
      <c r="CB302" s="456"/>
      <c r="CC302" s="456"/>
      <c r="CD302" s="456"/>
      <c r="CE302" s="456"/>
      <c r="CF302" s="456"/>
      <c r="CG302" s="456"/>
      <c r="CH302" s="456"/>
      <c r="CI302" s="456"/>
      <c r="CJ302" s="456"/>
      <c r="CK302" s="456"/>
      <c r="CL302" s="456"/>
      <c r="CM302" s="456"/>
      <c r="CN302" s="456"/>
      <c r="CO302" s="456"/>
      <c r="CP302" s="456"/>
      <c r="CQ302" s="456"/>
      <c r="CR302" s="456"/>
      <c r="CS302" s="456"/>
    </row>
    <row r="303" spans="1:100" s="9" customFormat="1" ht="12.95" hidden="1" customHeight="1" x14ac:dyDescent="0.2">
      <c r="A303" s="463"/>
      <c r="B303" s="443"/>
      <c r="C303" s="451"/>
      <c r="D303" s="454" t="s">
        <v>67</v>
      </c>
      <c r="E303" s="455"/>
      <c r="F303" s="440"/>
      <c r="G303" s="13">
        <v>0</v>
      </c>
      <c r="H303" s="13">
        <v>0</v>
      </c>
      <c r="I303" s="13">
        <v>0</v>
      </c>
      <c r="J303" s="433">
        <v>100</v>
      </c>
      <c r="K303" s="691">
        <v>0</v>
      </c>
      <c r="L303" s="691">
        <v>0</v>
      </c>
      <c r="M303" s="457" t="s">
        <v>80</v>
      </c>
      <c r="N303" s="530">
        <v>0</v>
      </c>
      <c r="O303" s="530">
        <v>0</v>
      </c>
      <c r="P303" s="530">
        <v>0</v>
      </c>
      <c r="Q303" s="530">
        <v>0</v>
      </c>
      <c r="R303" s="530">
        <v>0</v>
      </c>
      <c r="S303" s="530">
        <v>0</v>
      </c>
      <c r="T303" s="530">
        <v>0</v>
      </c>
      <c r="U303" s="530">
        <v>0</v>
      </c>
      <c r="V303" s="530">
        <v>0</v>
      </c>
      <c r="W303" s="530">
        <v>0</v>
      </c>
      <c r="X303" s="530">
        <v>0</v>
      </c>
      <c r="Y303" s="530">
        <v>0</v>
      </c>
      <c r="Z303" s="530">
        <v>0</v>
      </c>
      <c r="AA303" s="530">
        <v>0</v>
      </c>
      <c r="AB303" s="530">
        <v>0</v>
      </c>
      <c r="AC303" s="530">
        <v>0</v>
      </c>
      <c r="AD303" s="530">
        <v>0</v>
      </c>
      <c r="AE303" s="530">
        <v>0</v>
      </c>
      <c r="AF303" s="530">
        <v>0</v>
      </c>
      <c r="AG303" s="530">
        <v>0</v>
      </c>
      <c r="AH303" s="530">
        <v>0</v>
      </c>
      <c r="AI303" s="530">
        <v>0</v>
      </c>
      <c r="AJ303" s="530">
        <v>0</v>
      </c>
      <c r="AK303" s="530">
        <v>0</v>
      </c>
      <c r="AL303" s="530">
        <v>0</v>
      </c>
      <c r="AM303" s="530">
        <v>0</v>
      </c>
      <c r="AN303" s="466"/>
      <c r="AO303" s="423"/>
      <c r="AP303" s="720"/>
      <c r="AQ303" s="595">
        <f t="shared" si="75"/>
        <v>0</v>
      </c>
      <c r="AR303" s="595">
        <f t="shared" si="76"/>
        <v>0</v>
      </c>
      <c r="AS303" s="596">
        <f t="shared" si="77"/>
        <v>0</v>
      </c>
      <c r="AT303" s="455"/>
      <c r="AU303" s="548" t="s">
        <v>50</v>
      </c>
      <c r="AV303" s="424">
        <f>SUM(G305,G307:G309,G314:G317)</f>
        <v>0</v>
      </c>
      <c r="AW303" s="394">
        <f>SUM(AT305,AS307:AS309,AS315:AS317,AT314)</f>
        <v>0</v>
      </c>
      <c r="AX303" s="424">
        <f>SUM(H305,H307:H309,H314:H317)</f>
        <v>0</v>
      </c>
      <c r="AY303" s="427">
        <f>SUM(I305,I307:I309,I314:I317)</f>
        <v>0</v>
      </c>
      <c r="BE303" s="439"/>
      <c r="BF303" s="456"/>
      <c r="BG303" s="456"/>
      <c r="BH303" s="456"/>
      <c r="BI303" s="456"/>
      <c r="BJ303" s="456"/>
      <c r="BK303" s="456"/>
      <c r="BL303" s="456"/>
      <c r="BM303" s="456"/>
      <c r="BN303" s="456"/>
      <c r="BO303" s="456"/>
      <c r="BP303" s="456"/>
      <c r="BQ303" s="456"/>
      <c r="BR303" s="456"/>
      <c r="BS303" s="456"/>
      <c r="BT303" s="456"/>
      <c r="BU303" s="456"/>
      <c r="BV303" s="456"/>
      <c r="BW303" s="456"/>
      <c r="BX303" s="456"/>
      <c r="BY303" s="456"/>
      <c r="BZ303" s="456"/>
      <c r="CA303" s="456"/>
      <c r="CB303" s="456"/>
      <c r="CC303" s="456"/>
      <c r="CD303" s="456"/>
      <c r="CE303" s="456"/>
      <c r="CF303" s="456"/>
      <c r="CG303" s="456"/>
      <c r="CH303" s="456"/>
      <c r="CI303" s="456"/>
      <c r="CJ303" s="456"/>
      <c r="CK303" s="456"/>
      <c r="CL303" s="456"/>
      <c r="CM303" s="456"/>
      <c r="CN303" s="456"/>
      <c r="CO303" s="456"/>
      <c r="CP303" s="456"/>
      <c r="CQ303" s="456"/>
      <c r="CR303" s="456"/>
      <c r="CS303" s="456"/>
    </row>
    <row r="304" spans="1:100" s="9" customFormat="1" ht="12.95" hidden="1" customHeight="1" x14ac:dyDescent="0.2">
      <c r="A304" s="463"/>
      <c r="B304" s="443"/>
      <c r="C304" s="451"/>
      <c r="D304" s="454" t="s">
        <v>67</v>
      </c>
      <c r="E304" s="455"/>
      <c r="F304" s="440"/>
      <c r="G304" s="13">
        <v>0</v>
      </c>
      <c r="H304" s="13">
        <v>0</v>
      </c>
      <c r="I304" s="13">
        <v>0</v>
      </c>
      <c r="J304" s="433">
        <v>100</v>
      </c>
      <c r="K304" s="691">
        <v>0</v>
      </c>
      <c r="L304" s="691">
        <v>0</v>
      </c>
      <c r="M304" s="457" t="s">
        <v>2</v>
      </c>
      <c r="N304" s="530">
        <v>0</v>
      </c>
      <c r="O304" s="530">
        <v>0</v>
      </c>
      <c r="P304" s="530">
        <v>0</v>
      </c>
      <c r="Q304" s="530">
        <v>0</v>
      </c>
      <c r="R304" s="530">
        <v>0</v>
      </c>
      <c r="S304" s="530">
        <v>0</v>
      </c>
      <c r="T304" s="530">
        <v>0</v>
      </c>
      <c r="U304" s="530">
        <v>0</v>
      </c>
      <c r="V304" s="530">
        <v>0</v>
      </c>
      <c r="W304" s="530">
        <v>0</v>
      </c>
      <c r="X304" s="530">
        <v>0</v>
      </c>
      <c r="Y304" s="530">
        <v>0</v>
      </c>
      <c r="Z304" s="530">
        <v>0</v>
      </c>
      <c r="AA304" s="530">
        <v>0</v>
      </c>
      <c r="AB304" s="530">
        <v>0</v>
      </c>
      <c r="AC304" s="530">
        <v>0</v>
      </c>
      <c r="AD304" s="530">
        <v>0</v>
      </c>
      <c r="AE304" s="530">
        <v>0</v>
      </c>
      <c r="AF304" s="530">
        <v>0</v>
      </c>
      <c r="AG304" s="530">
        <v>0</v>
      </c>
      <c r="AH304" s="530">
        <v>0</v>
      </c>
      <c r="AI304" s="530">
        <v>0</v>
      </c>
      <c r="AJ304" s="530">
        <v>0</v>
      </c>
      <c r="AK304" s="530">
        <v>0</v>
      </c>
      <c r="AL304" s="530">
        <v>0</v>
      </c>
      <c r="AM304" s="530">
        <v>0</v>
      </c>
      <c r="AN304" s="466"/>
      <c r="AO304" s="423"/>
      <c r="AP304" s="720"/>
      <c r="AQ304" s="595">
        <f t="shared" si="75"/>
        <v>0</v>
      </c>
      <c r="AR304" s="595">
        <f t="shared" si="76"/>
        <v>0</v>
      </c>
      <c r="AS304" s="596">
        <f t="shared" si="77"/>
        <v>0</v>
      </c>
      <c r="AT304" s="455"/>
      <c r="AU304" s="353" t="s">
        <v>49</v>
      </c>
      <c r="AV304" s="422">
        <f>SUM(G310:G313,G303:G304,G306)</f>
        <v>0</v>
      </c>
      <c r="AW304" s="355">
        <f>SUM(AS303:AS304,AS306,AS310:AS312)</f>
        <v>0</v>
      </c>
      <c r="AX304" s="422">
        <f>SUM(H303:H304,H306,H310:H313)</f>
        <v>0</v>
      </c>
      <c r="AY304" s="473">
        <f>SUM(I303:I304,I306,I310:I313)</f>
        <v>0</v>
      </c>
      <c r="BE304" s="439"/>
      <c r="BF304" s="456"/>
      <c r="BG304" s="456"/>
      <c r="BH304" s="456"/>
      <c r="BI304" s="456"/>
      <c r="BJ304" s="456"/>
      <c r="BK304" s="456"/>
      <c r="BL304" s="456"/>
      <c r="BM304" s="456"/>
      <c r="BN304" s="456"/>
      <c r="BO304" s="456"/>
      <c r="BP304" s="456"/>
      <c r="BQ304" s="456"/>
      <c r="BR304" s="456"/>
      <c r="BS304" s="456"/>
      <c r="BT304" s="456"/>
      <c r="BU304" s="456"/>
      <c r="BV304" s="456"/>
      <c r="BW304" s="456"/>
      <c r="BX304" s="456"/>
      <c r="BY304" s="456"/>
      <c r="BZ304" s="456"/>
      <c r="CA304" s="456"/>
      <c r="CB304" s="456"/>
      <c r="CC304" s="456"/>
      <c r="CD304" s="456"/>
      <c r="CE304" s="456"/>
      <c r="CF304" s="456"/>
      <c r="CG304" s="456"/>
      <c r="CH304" s="456"/>
      <c r="CI304" s="456"/>
      <c r="CJ304" s="456"/>
      <c r="CK304" s="456"/>
      <c r="CL304" s="456"/>
      <c r="CM304" s="456"/>
      <c r="CN304" s="456"/>
      <c r="CO304" s="456"/>
      <c r="CP304" s="456"/>
      <c r="CQ304" s="456"/>
      <c r="CR304" s="456"/>
      <c r="CS304" s="456"/>
    </row>
    <row r="305" spans="1:97" s="9" customFormat="1" ht="12.95" hidden="1" customHeight="1" x14ac:dyDescent="0.2">
      <c r="A305" s="463"/>
      <c r="B305" s="443"/>
      <c r="C305" s="451"/>
      <c r="D305" s="454" t="s">
        <v>71</v>
      </c>
      <c r="E305" s="455" t="s">
        <v>81</v>
      </c>
      <c r="F305" s="440"/>
      <c r="G305" s="13">
        <v>0</v>
      </c>
      <c r="H305" s="13">
        <v>0</v>
      </c>
      <c r="I305" s="13">
        <v>0</v>
      </c>
      <c r="J305" s="433">
        <v>75</v>
      </c>
      <c r="K305" s="691">
        <v>0</v>
      </c>
      <c r="L305" s="691">
        <v>0</v>
      </c>
      <c r="M305" s="457" t="s">
        <v>80</v>
      </c>
      <c r="N305" s="530">
        <v>0</v>
      </c>
      <c r="O305" s="530">
        <v>0</v>
      </c>
      <c r="P305" s="530">
        <v>0</v>
      </c>
      <c r="Q305" s="530">
        <v>0</v>
      </c>
      <c r="R305" s="530">
        <v>0</v>
      </c>
      <c r="S305" s="530">
        <v>0</v>
      </c>
      <c r="T305" s="530">
        <v>0</v>
      </c>
      <c r="U305" s="530">
        <v>0</v>
      </c>
      <c r="V305" s="530">
        <v>0</v>
      </c>
      <c r="W305" s="530">
        <v>0</v>
      </c>
      <c r="X305" s="530">
        <v>0</v>
      </c>
      <c r="Y305" s="530">
        <v>0</v>
      </c>
      <c r="Z305" s="530">
        <v>0</v>
      </c>
      <c r="AA305" s="530">
        <v>0</v>
      </c>
      <c r="AB305" s="530">
        <v>0</v>
      </c>
      <c r="AC305" s="530">
        <v>0</v>
      </c>
      <c r="AD305" s="530">
        <v>0</v>
      </c>
      <c r="AE305" s="530">
        <v>0</v>
      </c>
      <c r="AF305" s="530">
        <v>0</v>
      </c>
      <c r="AG305" s="530">
        <v>0</v>
      </c>
      <c r="AH305" s="530">
        <v>0</v>
      </c>
      <c r="AI305" s="530">
        <v>0</v>
      </c>
      <c r="AJ305" s="530">
        <v>0</v>
      </c>
      <c r="AK305" s="530">
        <v>0</v>
      </c>
      <c r="AL305" s="530">
        <v>0</v>
      </c>
      <c r="AM305" s="530">
        <v>0</v>
      </c>
      <c r="AN305" s="466"/>
      <c r="AO305" s="423"/>
      <c r="AP305" s="720"/>
      <c r="AQ305" s="595">
        <f t="shared" si="75"/>
        <v>0</v>
      </c>
      <c r="AR305" s="595">
        <f t="shared" si="76"/>
        <v>0</v>
      </c>
      <c r="AS305" s="596">
        <f t="shared" si="77"/>
        <v>0</v>
      </c>
      <c r="AT305" s="580">
        <f>AS305*0.75</f>
        <v>0</v>
      </c>
      <c r="AU305" s="425" t="s">
        <v>199</v>
      </c>
      <c r="AV305" s="426">
        <f>SUM(AV303:AV304)</f>
        <v>0</v>
      </c>
      <c r="AW305" s="355">
        <f>SUM(AW303:AW304)</f>
        <v>0</v>
      </c>
      <c r="AX305" s="354">
        <f>SUM(AX303:AX304)</f>
        <v>0</v>
      </c>
      <c r="AY305" s="356">
        <f>SUM(AY303:AY304)</f>
        <v>0</v>
      </c>
      <c r="BE305" s="439"/>
      <c r="BF305" s="456"/>
      <c r="BG305" s="456"/>
      <c r="BH305" s="456"/>
      <c r="BI305" s="456"/>
      <c r="BJ305" s="456"/>
      <c r="BK305" s="456"/>
      <c r="BL305" s="456"/>
      <c r="BM305" s="456"/>
      <c r="BN305" s="456"/>
      <c r="BO305" s="456"/>
      <c r="BP305" s="456"/>
      <c r="BQ305" s="456"/>
      <c r="BR305" s="456"/>
      <c r="BS305" s="456"/>
      <c r="BT305" s="456"/>
      <c r="BU305" s="456"/>
      <c r="BV305" s="456"/>
      <c r="BW305" s="456"/>
      <c r="BX305" s="456"/>
      <c r="BY305" s="456"/>
      <c r="BZ305" s="456"/>
      <c r="CA305" s="456"/>
      <c r="CB305" s="456"/>
      <c r="CC305" s="456"/>
      <c r="CD305" s="456"/>
      <c r="CE305" s="456"/>
      <c r="CF305" s="456"/>
      <c r="CG305" s="456"/>
      <c r="CH305" s="456"/>
      <c r="CI305" s="456"/>
      <c r="CJ305" s="456"/>
      <c r="CK305" s="456"/>
      <c r="CL305" s="456"/>
      <c r="CM305" s="456"/>
      <c r="CN305" s="456"/>
      <c r="CO305" s="456"/>
      <c r="CP305" s="456"/>
      <c r="CQ305" s="456"/>
      <c r="CR305" s="456"/>
      <c r="CS305" s="456"/>
    </row>
    <row r="306" spans="1:97" s="9" customFormat="1" ht="12.95" hidden="1" customHeight="1" x14ac:dyDescent="0.2">
      <c r="A306" s="463"/>
      <c r="B306" s="443"/>
      <c r="C306" s="451"/>
      <c r="D306" s="454" t="s">
        <v>71</v>
      </c>
      <c r="E306" s="455"/>
      <c r="F306" s="440"/>
      <c r="G306" s="13">
        <v>0</v>
      </c>
      <c r="H306" s="13">
        <v>0</v>
      </c>
      <c r="I306" s="13">
        <v>0</v>
      </c>
      <c r="J306" s="433">
        <v>100</v>
      </c>
      <c r="K306" s="691">
        <v>0</v>
      </c>
      <c r="L306" s="691">
        <v>0</v>
      </c>
      <c r="M306" s="457" t="s">
        <v>80</v>
      </c>
      <c r="N306" s="530">
        <v>0</v>
      </c>
      <c r="O306" s="530">
        <v>0</v>
      </c>
      <c r="P306" s="530">
        <v>0</v>
      </c>
      <c r="Q306" s="530">
        <v>0</v>
      </c>
      <c r="R306" s="530">
        <v>0</v>
      </c>
      <c r="S306" s="530">
        <v>0</v>
      </c>
      <c r="T306" s="530">
        <v>0</v>
      </c>
      <c r="U306" s="530">
        <v>0</v>
      </c>
      <c r="V306" s="530">
        <v>0</v>
      </c>
      <c r="W306" s="530">
        <v>0</v>
      </c>
      <c r="X306" s="530">
        <v>0</v>
      </c>
      <c r="Y306" s="530">
        <v>0</v>
      </c>
      <c r="Z306" s="530">
        <v>0</v>
      </c>
      <c r="AA306" s="530">
        <v>0</v>
      </c>
      <c r="AB306" s="530">
        <v>0</v>
      </c>
      <c r="AC306" s="530">
        <v>0</v>
      </c>
      <c r="AD306" s="530">
        <v>0</v>
      </c>
      <c r="AE306" s="530">
        <v>0</v>
      </c>
      <c r="AF306" s="530">
        <v>0</v>
      </c>
      <c r="AG306" s="530">
        <v>0</v>
      </c>
      <c r="AH306" s="530">
        <v>0</v>
      </c>
      <c r="AI306" s="530">
        <v>0</v>
      </c>
      <c r="AJ306" s="530">
        <v>0</v>
      </c>
      <c r="AK306" s="530">
        <v>0</v>
      </c>
      <c r="AL306" s="530">
        <v>0</v>
      </c>
      <c r="AM306" s="530">
        <v>0</v>
      </c>
      <c r="AN306" s="466"/>
      <c r="AO306" s="423"/>
      <c r="AP306" s="720"/>
      <c r="AQ306" s="595">
        <f t="shared" si="75"/>
        <v>0</v>
      </c>
      <c r="AR306" s="595">
        <f t="shared" si="76"/>
        <v>0</v>
      </c>
      <c r="AS306" s="596">
        <f t="shared" si="77"/>
        <v>0</v>
      </c>
      <c r="AT306" s="455"/>
      <c r="AU306" s="439"/>
      <c r="AV306" s="438"/>
      <c r="AW306" s="439"/>
      <c r="AX306" s="439"/>
      <c r="AY306" s="438"/>
      <c r="BE306" s="439"/>
      <c r="BF306" s="456"/>
      <c r="BG306" s="456"/>
      <c r="BH306" s="456"/>
      <c r="BI306" s="456"/>
      <c r="BJ306" s="456"/>
      <c r="BK306" s="456"/>
      <c r="BL306" s="456"/>
      <c r="BM306" s="456"/>
      <c r="BN306" s="456"/>
      <c r="BO306" s="456"/>
      <c r="BP306" s="456"/>
      <c r="BQ306" s="456"/>
      <c r="BR306" s="456"/>
      <c r="BS306" s="456"/>
      <c r="BT306" s="456"/>
      <c r="BU306" s="456"/>
      <c r="BV306" s="456"/>
      <c r="BW306" s="456"/>
      <c r="BX306" s="456"/>
      <c r="BY306" s="456"/>
      <c r="BZ306" s="456"/>
      <c r="CA306" s="456"/>
      <c r="CB306" s="456"/>
      <c r="CC306" s="456"/>
      <c r="CD306" s="456"/>
      <c r="CE306" s="456"/>
      <c r="CF306" s="456"/>
      <c r="CG306" s="456"/>
      <c r="CH306" s="456"/>
      <c r="CI306" s="456"/>
      <c r="CJ306" s="456"/>
      <c r="CK306" s="456"/>
      <c r="CL306" s="456"/>
      <c r="CM306" s="456"/>
      <c r="CN306" s="456"/>
      <c r="CO306" s="456"/>
      <c r="CP306" s="456"/>
      <c r="CQ306" s="456"/>
      <c r="CR306" s="456"/>
      <c r="CS306" s="456"/>
    </row>
    <row r="307" spans="1:97" s="9" customFormat="1" ht="12.95" hidden="1" customHeight="1" x14ac:dyDescent="0.2">
      <c r="A307" s="463"/>
      <c r="B307" s="443"/>
      <c r="C307" s="451"/>
      <c r="D307" s="454" t="s">
        <v>71</v>
      </c>
      <c r="E307" s="455" t="s">
        <v>81</v>
      </c>
      <c r="F307" s="440"/>
      <c r="G307" s="13">
        <v>0</v>
      </c>
      <c r="H307" s="13">
        <v>0</v>
      </c>
      <c r="I307" s="13">
        <v>0</v>
      </c>
      <c r="J307" s="433">
        <v>100</v>
      </c>
      <c r="K307" s="691">
        <v>0</v>
      </c>
      <c r="L307" s="691">
        <v>0</v>
      </c>
      <c r="M307" s="457" t="s">
        <v>2</v>
      </c>
      <c r="N307" s="530">
        <v>0</v>
      </c>
      <c r="O307" s="530">
        <v>0</v>
      </c>
      <c r="P307" s="530">
        <v>0</v>
      </c>
      <c r="Q307" s="530">
        <v>0</v>
      </c>
      <c r="R307" s="530">
        <v>0</v>
      </c>
      <c r="S307" s="530">
        <v>0</v>
      </c>
      <c r="T307" s="530">
        <v>0</v>
      </c>
      <c r="U307" s="530">
        <v>0</v>
      </c>
      <c r="V307" s="530">
        <v>0</v>
      </c>
      <c r="W307" s="530">
        <v>0</v>
      </c>
      <c r="X307" s="530">
        <v>0</v>
      </c>
      <c r="Y307" s="530">
        <v>0</v>
      </c>
      <c r="Z307" s="530">
        <v>0</v>
      </c>
      <c r="AA307" s="530">
        <v>0</v>
      </c>
      <c r="AB307" s="530">
        <v>0</v>
      </c>
      <c r="AC307" s="530">
        <v>0</v>
      </c>
      <c r="AD307" s="530">
        <v>0</v>
      </c>
      <c r="AE307" s="530">
        <v>0</v>
      </c>
      <c r="AF307" s="530">
        <v>0</v>
      </c>
      <c r="AG307" s="530">
        <v>0</v>
      </c>
      <c r="AH307" s="530">
        <v>0</v>
      </c>
      <c r="AI307" s="530">
        <v>0</v>
      </c>
      <c r="AJ307" s="530">
        <v>0</v>
      </c>
      <c r="AK307" s="530">
        <v>0</v>
      </c>
      <c r="AL307" s="530">
        <v>0</v>
      </c>
      <c r="AM307" s="530">
        <v>0</v>
      </c>
      <c r="AN307" s="466"/>
      <c r="AO307" s="423"/>
      <c r="AP307" s="720"/>
      <c r="AQ307" s="595">
        <f t="shared" si="75"/>
        <v>0</v>
      </c>
      <c r="AR307" s="595">
        <f t="shared" si="76"/>
        <v>0</v>
      </c>
      <c r="AS307" s="596">
        <f t="shared" si="77"/>
        <v>0</v>
      </c>
      <c r="AT307" s="455"/>
      <c r="AU307" s="439"/>
      <c r="AV307" s="438"/>
      <c r="AW307" s="439"/>
      <c r="AX307" s="439"/>
      <c r="AY307" s="438"/>
      <c r="BE307" s="439"/>
      <c r="BF307" s="456"/>
      <c r="BG307" s="456"/>
      <c r="BH307" s="456"/>
      <c r="BI307" s="456"/>
      <c r="BJ307" s="456"/>
      <c r="BK307" s="456"/>
      <c r="BL307" s="456"/>
      <c r="BM307" s="456"/>
      <c r="BN307" s="456"/>
      <c r="BO307" s="456"/>
      <c r="BP307" s="456"/>
      <c r="BQ307" s="456"/>
      <c r="BR307" s="456"/>
      <c r="BS307" s="456"/>
      <c r="BT307" s="456"/>
      <c r="BU307" s="456"/>
      <c r="BV307" s="456"/>
      <c r="BW307" s="456"/>
      <c r="BX307" s="456"/>
      <c r="BY307" s="456"/>
      <c r="BZ307" s="456"/>
      <c r="CA307" s="456"/>
      <c r="CB307" s="456"/>
      <c r="CC307" s="456"/>
      <c r="CD307" s="456"/>
      <c r="CE307" s="456"/>
      <c r="CF307" s="456"/>
      <c r="CG307" s="456"/>
      <c r="CH307" s="456"/>
      <c r="CI307" s="456"/>
      <c r="CJ307" s="456"/>
      <c r="CK307" s="456"/>
      <c r="CL307" s="456"/>
      <c r="CM307" s="456"/>
      <c r="CN307" s="456"/>
      <c r="CO307" s="456"/>
      <c r="CP307" s="456"/>
      <c r="CQ307" s="456"/>
      <c r="CR307" s="456"/>
      <c r="CS307" s="456"/>
    </row>
    <row r="308" spans="1:97" s="396" customFormat="1" ht="12.95" hidden="1" customHeight="1" thickBot="1" x14ac:dyDescent="0.25">
      <c r="A308" s="463"/>
      <c r="B308" s="443"/>
      <c r="C308" s="451"/>
      <c r="D308" s="454" t="s">
        <v>82</v>
      </c>
      <c r="E308" s="455" t="s">
        <v>205</v>
      </c>
      <c r="F308" s="440"/>
      <c r="G308" s="13">
        <v>0</v>
      </c>
      <c r="H308" s="13">
        <v>0</v>
      </c>
      <c r="I308" s="13">
        <v>0</v>
      </c>
      <c r="J308" s="433">
        <v>100</v>
      </c>
      <c r="K308" s="691">
        <v>0</v>
      </c>
      <c r="L308" s="691">
        <v>0</v>
      </c>
      <c r="M308" s="457" t="s">
        <v>2</v>
      </c>
      <c r="N308" s="530">
        <v>0</v>
      </c>
      <c r="O308" s="530">
        <v>0</v>
      </c>
      <c r="P308" s="530">
        <v>0</v>
      </c>
      <c r="Q308" s="530">
        <v>0</v>
      </c>
      <c r="R308" s="530">
        <v>0</v>
      </c>
      <c r="S308" s="530">
        <v>0</v>
      </c>
      <c r="T308" s="530">
        <v>0</v>
      </c>
      <c r="U308" s="530">
        <v>0</v>
      </c>
      <c r="V308" s="530">
        <v>0</v>
      </c>
      <c r="W308" s="530">
        <v>0</v>
      </c>
      <c r="X308" s="530">
        <v>0</v>
      </c>
      <c r="Y308" s="530">
        <v>0</v>
      </c>
      <c r="Z308" s="530">
        <v>0</v>
      </c>
      <c r="AA308" s="530">
        <v>0</v>
      </c>
      <c r="AB308" s="530">
        <v>0</v>
      </c>
      <c r="AC308" s="530">
        <v>0</v>
      </c>
      <c r="AD308" s="530">
        <v>0</v>
      </c>
      <c r="AE308" s="530">
        <v>0</v>
      </c>
      <c r="AF308" s="530">
        <v>0</v>
      </c>
      <c r="AG308" s="530">
        <v>0</v>
      </c>
      <c r="AH308" s="530">
        <v>0</v>
      </c>
      <c r="AI308" s="530">
        <v>0</v>
      </c>
      <c r="AJ308" s="530">
        <v>0</v>
      </c>
      <c r="AK308" s="530">
        <v>0</v>
      </c>
      <c r="AL308" s="530">
        <v>0</v>
      </c>
      <c r="AM308" s="530">
        <v>0</v>
      </c>
      <c r="AN308" s="466"/>
      <c r="AO308" s="423"/>
      <c r="AP308" s="720"/>
      <c r="AQ308" s="595">
        <f t="shared" si="75"/>
        <v>0</v>
      </c>
      <c r="AR308" s="595">
        <f t="shared" si="76"/>
        <v>0</v>
      </c>
      <c r="AS308" s="596">
        <f t="shared" si="77"/>
        <v>0</v>
      </c>
      <c r="AT308" s="455"/>
      <c r="AU308" s="439"/>
      <c r="AV308" s="361" t="str">
        <f>AU303</f>
        <v>Boat</v>
      </c>
      <c r="AW308" s="362">
        <f>AW303*24</f>
        <v>0</v>
      </c>
      <c r="AX308" s="439"/>
      <c r="AY308" s="438"/>
      <c r="AZ308" s="9"/>
      <c r="BA308" s="9"/>
      <c r="BB308" s="9"/>
      <c r="BC308" s="9"/>
      <c r="BD308" s="9"/>
      <c r="BE308" s="439"/>
      <c r="BF308" s="456"/>
      <c r="BG308" s="456"/>
      <c r="BH308" s="456"/>
      <c r="BI308" s="456"/>
      <c r="BJ308" s="456"/>
      <c r="BK308" s="456"/>
      <c r="BL308" s="456"/>
      <c r="BM308" s="456"/>
      <c r="BN308" s="456"/>
      <c r="BO308" s="456"/>
      <c r="BP308" s="456"/>
      <c r="BQ308" s="456"/>
      <c r="BR308" s="456"/>
      <c r="BS308" s="456"/>
      <c r="BT308" s="456"/>
      <c r="BU308" s="456"/>
      <c r="BV308" s="456"/>
      <c r="BW308" s="456"/>
      <c r="BX308" s="456"/>
      <c r="BY308" s="456"/>
      <c r="BZ308" s="456"/>
      <c r="CA308" s="456"/>
      <c r="CB308" s="456"/>
      <c r="CC308" s="456"/>
      <c r="CD308" s="456"/>
      <c r="CE308" s="456"/>
      <c r="CF308" s="456"/>
      <c r="CG308" s="456"/>
      <c r="CH308" s="456"/>
      <c r="CI308" s="456"/>
      <c r="CJ308" s="456"/>
      <c r="CK308" s="456"/>
      <c r="CL308" s="456"/>
      <c r="CM308" s="456"/>
      <c r="CN308" s="456"/>
      <c r="CO308" s="456"/>
      <c r="CP308" s="456"/>
      <c r="CQ308" s="456"/>
      <c r="CR308" s="456"/>
      <c r="CS308" s="456"/>
    </row>
    <row r="309" spans="1:97" s="9" customFormat="1" ht="12.95" hidden="1" customHeight="1" x14ac:dyDescent="0.2">
      <c r="A309" s="463"/>
      <c r="B309" s="443"/>
      <c r="C309" s="451"/>
      <c r="D309" s="454" t="s">
        <v>77</v>
      </c>
      <c r="E309" s="455" t="s">
        <v>78</v>
      </c>
      <c r="F309" s="440"/>
      <c r="G309" s="13">
        <v>0</v>
      </c>
      <c r="H309" s="13">
        <v>0</v>
      </c>
      <c r="I309" s="13">
        <v>0</v>
      </c>
      <c r="J309" s="433">
        <v>100</v>
      </c>
      <c r="K309" s="691">
        <v>0</v>
      </c>
      <c r="L309" s="691">
        <v>0</v>
      </c>
      <c r="M309" s="457" t="s">
        <v>2</v>
      </c>
      <c r="N309" s="530">
        <v>0</v>
      </c>
      <c r="O309" s="530">
        <v>0</v>
      </c>
      <c r="P309" s="530">
        <v>0</v>
      </c>
      <c r="Q309" s="530">
        <v>0</v>
      </c>
      <c r="R309" s="530">
        <v>0</v>
      </c>
      <c r="S309" s="530">
        <v>0</v>
      </c>
      <c r="T309" s="530">
        <v>0</v>
      </c>
      <c r="U309" s="530">
        <v>0</v>
      </c>
      <c r="V309" s="530">
        <v>0</v>
      </c>
      <c r="W309" s="530">
        <v>0</v>
      </c>
      <c r="X309" s="530">
        <v>0</v>
      </c>
      <c r="Y309" s="530">
        <v>0</v>
      </c>
      <c r="Z309" s="530">
        <v>0</v>
      </c>
      <c r="AA309" s="530">
        <v>0</v>
      </c>
      <c r="AB309" s="530">
        <v>0</v>
      </c>
      <c r="AC309" s="530">
        <v>0</v>
      </c>
      <c r="AD309" s="530">
        <v>0</v>
      </c>
      <c r="AE309" s="530">
        <v>0</v>
      </c>
      <c r="AF309" s="530">
        <v>0</v>
      </c>
      <c r="AG309" s="530">
        <v>0</v>
      </c>
      <c r="AH309" s="530">
        <v>0</v>
      </c>
      <c r="AI309" s="530">
        <v>0</v>
      </c>
      <c r="AJ309" s="530">
        <v>0</v>
      </c>
      <c r="AK309" s="530">
        <v>0</v>
      </c>
      <c r="AL309" s="530">
        <v>0</v>
      </c>
      <c r="AM309" s="530">
        <v>0</v>
      </c>
      <c r="AN309" s="466"/>
      <c r="AO309" s="423"/>
      <c r="AP309" s="720"/>
      <c r="AQ309" s="595">
        <f t="shared" si="75"/>
        <v>0</v>
      </c>
      <c r="AR309" s="595">
        <f t="shared" si="76"/>
        <v>0</v>
      </c>
      <c r="AS309" s="596">
        <f t="shared" si="77"/>
        <v>0</v>
      </c>
      <c r="AT309" s="455"/>
      <c r="AU309" s="439"/>
      <c r="AV309" s="347" t="str">
        <f>AU304</f>
        <v>Shore</v>
      </c>
      <c r="AW309" s="348">
        <f>AW304*24</f>
        <v>0</v>
      </c>
      <c r="AX309" s="439"/>
      <c r="AY309" s="438"/>
      <c r="BE309" s="439"/>
      <c r="BF309" s="456"/>
      <c r="BG309" s="456"/>
      <c r="BH309" s="456"/>
      <c r="BI309" s="456"/>
      <c r="BJ309" s="456"/>
      <c r="BK309" s="456"/>
      <c r="BL309" s="456"/>
      <c r="BM309" s="456"/>
      <c r="BN309" s="456"/>
      <c r="BO309" s="456"/>
      <c r="BP309" s="456"/>
      <c r="BQ309" s="456"/>
      <c r="BR309" s="456"/>
      <c r="BS309" s="456"/>
      <c r="BT309" s="456"/>
      <c r="BU309" s="456"/>
      <c r="BV309" s="456"/>
      <c r="BW309" s="456"/>
      <c r="BX309" s="456"/>
      <c r="BY309" s="456"/>
      <c r="BZ309" s="456"/>
      <c r="CA309" s="456"/>
      <c r="CB309" s="456"/>
      <c r="CC309" s="456"/>
      <c r="CD309" s="456"/>
      <c r="CE309" s="456"/>
      <c r="CF309" s="456"/>
      <c r="CG309" s="456"/>
      <c r="CH309" s="456"/>
      <c r="CI309" s="456"/>
      <c r="CJ309" s="456"/>
      <c r="CK309" s="456"/>
      <c r="CL309" s="456"/>
      <c r="CM309" s="456"/>
      <c r="CN309" s="456"/>
      <c r="CO309" s="456"/>
      <c r="CP309" s="456"/>
      <c r="CQ309" s="456"/>
      <c r="CR309" s="456"/>
      <c r="CS309" s="456"/>
    </row>
    <row r="310" spans="1:97" s="9" customFormat="1" ht="12.95" hidden="1" customHeight="1" x14ac:dyDescent="0.2">
      <c r="A310" s="463"/>
      <c r="B310" s="443"/>
      <c r="C310" s="451"/>
      <c r="D310" s="454" t="s">
        <v>67</v>
      </c>
      <c r="E310" s="455"/>
      <c r="F310" s="440"/>
      <c r="G310" s="13">
        <v>0</v>
      </c>
      <c r="H310" s="13">
        <v>0</v>
      </c>
      <c r="I310" s="13">
        <v>0</v>
      </c>
      <c r="J310" s="433">
        <v>100</v>
      </c>
      <c r="K310" s="691">
        <v>0</v>
      </c>
      <c r="L310" s="691">
        <v>0</v>
      </c>
      <c r="M310" s="457" t="s">
        <v>2</v>
      </c>
      <c r="N310" s="530">
        <v>0</v>
      </c>
      <c r="O310" s="530">
        <v>0</v>
      </c>
      <c r="P310" s="530">
        <v>0</v>
      </c>
      <c r="Q310" s="530">
        <v>0</v>
      </c>
      <c r="R310" s="530">
        <v>0</v>
      </c>
      <c r="S310" s="530">
        <v>0</v>
      </c>
      <c r="T310" s="530">
        <v>0</v>
      </c>
      <c r="U310" s="530">
        <v>0</v>
      </c>
      <c r="V310" s="530">
        <v>0</v>
      </c>
      <c r="W310" s="530">
        <v>0</v>
      </c>
      <c r="X310" s="530">
        <v>0</v>
      </c>
      <c r="Y310" s="530">
        <v>0</v>
      </c>
      <c r="Z310" s="530">
        <v>0</v>
      </c>
      <c r="AA310" s="530">
        <v>0</v>
      </c>
      <c r="AB310" s="530">
        <v>0</v>
      </c>
      <c r="AC310" s="530">
        <v>0</v>
      </c>
      <c r="AD310" s="530">
        <v>0</v>
      </c>
      <c r="AE310" s="530">
        <v>0</v>
      </c>
      <c r="AF310" s="530">
        <v>0</v>
      </c>
      <c r="AG310" s="530">
        <v>0</v>
      </c>
      <c r="AH310" s="530">
        <v>0</v>
      </c>
      <c r="AI310" s="530">
        <v>0</v>
      </c>
      <c r="AJ310" s="530">
        <v>0</v>
      </c>
      <c r="AK310" s="530">
        <v>0</v>
      </c>
      <c r="AL310" s="530">
        <v>0</v>
      </c>
      <c r="AM310" s="530">
        <v>0</v>
      </c>
      <c r="AN310" s="466"/>
      <c r="AO310" s="423"/>
      <c r="AP310" s="720"/>
      <c r="AQ310" s="595">
        <f t="shared" si="75"/>
        <v>0</v>
      </c>
      <c r="AR310" s="595">
        <f t="shared" si="76"/>
        <v>0</v>
      </c>
      <c r="AS310" s="596">
        <f t="shared" si="77"/>
        <v>0</v>
      </c>
      <c r="AT310" s="455"/>
      <c r="AU310" s="456"/>
      <c r="AV310" s="456"/>
      <c r="BE310" s="439"/>
      <c r="BF310" s="456"/>
      <c r="BG310" s="456"/>
      <c r="BH310" s="456"/>
      <c r="BI310" s="456"/>
      <c r="BJ310" s="456"/>
      <c r="BK310" s="456"/>
      <c r="BL310" s="456"/>
      <c r="BM310" s="456"/>
      <c r="BN310" s="456"/>
      <c r="BO310" s="456"/>
      <c r="BP310" s="456"/>
      <c r="BQ310" s="456"/>
      <c r="BR310" s="456"/>
      <c r="BS310" s="456"/>
      <c r="BT310" s="456"/>
      <c r="BU310" s="456"/>
      <c r="BV310" s="456"/>
      <c r="BW310" s="456"/>
      <c r="BX310" s="456"/>
      <c r="BY310" s="456"/>
      <c r="BZ310" s="456"/>
      <c r="CA310" s="456"/>
      <c r="CB310" s="456"/>
      <c r="CC310" s="456"/>
      <c r="CD310" s="456"/>
      <c r="CE310" s="456"/>
      <c r="CF310" s="456"/>
      <c r="CG310" s="456"/>
      <c r="CH310" s="456"/>
      <c r="CI310" s="456"/>
      <c r="CJ310" s="456"/>
      <c r="CK310" s="456"/>
      <c r="CL310" s="456"/>
      <c r="CM310" s="456"/>
      <c r="CN310" s="456"/>
      <c r="CO310" s="456"/>
      <c r="CP310" s="456"/>
      <c r="CQ310" s="456"/>
      <c r="CR310" s="456"/>
      <c r="CS310" s="456"/>
    </row>
    <row r="311" spans="1:97" s="9" customFormat="1" ht="12.95" hidden="1" customHeight="1" x14ac:dyDescent="0.2">
      <c r="A311" s="463"/>
      <c r="B311" s="443"/>
      <c r="C311" s="451"/>
      <c r="D311" s="454" t="s">
        <v>67</v>
      </c>
      <c r="E311" s="455"/>
      <c r="F311" s="440"/>
      <c r="G311" s="13">
        <v>0</v>
      </c>
      <c r="H311" s="13">
        <v>0</v>
      </c>
      <c r="I311" s="13">
        <v>0</v>
      </c>
      <c r="J311" s="433">
        <v>100</v>
      </c>
      <c r="K311" s="691">
        <v>0</v>
      </c>
      <c r="L311" s="691">
        <v>0</v>
      </c>
      <c r="M311" s="457" t="s">
        <v>2</v>
      </c>
      <c r="N311" s="530">
        <v>0</v>
      </c>
      <c r="O311" s="530">
        <v>0</v>
      </c>
      <c r="P311" s="530">
        <v>0</v>
      </c>
      <c r="Q311" s="530">
        <v>0</v>
      </c>
      <c r="R311" s="530">
        <v>0</v>
      </c>
      <c r="S311" s="530">
        <v>0</v>
      </c>
      <c r="T311" s="530">
        <v>0</v>
      </c>
      <c r="U311" s="530">
        <v>0</v>
      </c>
      <c r="V311" s="530">
        <v>0</v>
      </c>
      <c r="W311" s="530">
        <v>0</v>
      </c>
      <c r="X311" s="530">
        <v>0</v>
      </c>
      <c r="Y311" s="530">
        <v>0</v>
      </c>
      <c r="Z311" s="530">
        <v>0</v>
      </c>
      <c r="AA311" s="530">
        <v>0</v>
      </c>
      <c r="AB311" s="530">
        <v>0</v>
      </c>
      <c r="AC311" s="530">
        <v>0</v>
      </c>
      <c r="AD311" s="530">
        <v>0</v>
      </c>
      <c r="AE311" s="530">
        <v>0</v>
      </c>
      <c r="AF311" s="530">
        <v>0</v>
      </c>
      <c r="AG311" s="530">
        <v>0</v>
      </c>
      <c r="AH311" s="530">
        <v>0</v>
      </c>
      <c r="AI311" s="530">
        <v>0</v>
      </c>
      <c r="AJ311" s="530">
        <v>0</v>
      </c>
      <c r="AK311" s="530">
        <v>0</v>
      </c>
      <c r="AL311" s="530">
        <v>0</v>
      </c>
      <c r="AM311" s="530">
        <v>0</v>
      </c>
      <c r="AN311" s="466"/>
      <c r="AO311" s="423"/>
      <c r="AP311" s="720"/>
      <c r="AQ311" s="595">
        <f t="shared" si="75"/>
        <v>0</v>
      </c>
      <c r="AR311" s="595">
        <f t="shared" si="76"/>
        <v>0</v>
      </c>
      <c r="AS311" s="596">
        <f t="shared" si="77"/>
        <v>0</v>
      </c>
      <c r="AT311" s="455"/>
      <c r="AU311" s="456"/>
      <c r="AV311" s="456"/>
      <c r="BE311" s="439"/>
      <c r="BF311" s="456"/>
      <c r="BG311" s="456"/>
      <c r="BH311" s="456"/>
      <c r="BI311" s="456"/>
      <c r="BJ311" s="456"/>
      <c r="BK311" s="456"/>
      <c r="BL311" s="456"/>
      <c r="BM311" s="456"/>
      <c r="BN311" s="456"/>
      <c r="BO311" s="456"/>
      <c r="BP311" s="456"/>
      <c r="BQ311" s="456"/>
      <c r="BR311" s="456"/>
      <c r="BS311" s="456"/>
      <c r="BT311" s="456"/>
      <c r="BU311" s="456"/>
      <c r="BV311" s="456"/>
      <c r="BW311" s="456"/>
      <c r="BX311" s="456"/>
      <c r="BY311" s="456"/>
      <c r="BZ311" s="456"/>
      <c r="CA311" s="456"/>
      <c r="CB311" s="456"/>
      <c r="CC311" s="456"/>
      <c r="CD311" s="456"/>
      <c r="CE311" s="456"/>
      <c r="CF311" s="456"/>
      <c r="CG311" s="456"/>
      <c r="CH311" s="456"/>
      <c r="CI311" s="456"/>
      <c r="CJ311" s="456"/>
      <c r="CK311" s="456"/>
      <c r="CL311" s="456"/>
      <c r="CM311" s="456"/>
      <c r="CN311" s="456"/>
      <c r="CO311" s="456"/>
      <c r="CP311" s="456"/>
      <c r="CQ311" s="456"/>
      <c r="CR311" s="456"/>
      <c r="CS311" s="456"/>
    </row>
    <row r="312" spans="1:97" s="9" customFormat="1" ht="12.95" hidden="1" customHeight="1" x14ac:dyDescent="0.2">
      <c r="A312" s="463"/>
      <c r="B312" s="443"/>
      <c r="C312" s="451"/>
      <c r="D312" s="454" t="s">
        <v>67</v>
      </c>
      <c r="E312" s="455"/>
      <c r="F312" s="440"/>
      <c r="G312" s="13">
        <v>0</v>
      </c>
      <c r="H312" s="13">
        <v>0</v>
      </c>
      <c r="I312" s="13">
        <v>0</v>
      </c>
      <c r="J312" s="433">
        <v>100</v>
      </c>
      <c r="K312" s="691">
        <v>0</v>
      </c>
      <c r="L312" s="691">
        <v>0</v>
      </c>
      <c r="M312" s="457" t="s">
        <v>2</v>
      </c>
      <c r="N312" s="530">
        <v>0</v>
      </c>
      <c r="O312" s="530">
        <v>0</v>
      </c>
      <c r="P312" s="530">
        <v>0</v>
      </c>
      <c r="Q312" s="530">
        <v>0</v>
      </c>
      <c r="R312" s="530">
        <v>0</v>
      </c>
      <c r="S312" s="530">
        <v>0</v>
      </c>
      <c r="T312" s="530">
        <v>0</v>
      </c>
      <c r="U312" s="530">
        <v>0</v>
      </c>
      <c r="V312" s="530">
        <v>0</v>
      </c>
      <c r="W312" s="530">
        <v>0</v>
      </c>
      <c r="X312" s="530">
        <v>0</v>
      </c>
      <c r="Y312" s="530">
        <v>0</v>
      </c>
      <c r="Z312" s="530">
        <v>0</v>
      </c>
      <c r="AA312" s="530">
        <v>0</v>
      </c>
      <c r="AB312" s="530">
        <v>0</v>
      </c>
      <c r="AC312" s="530">
        <v>0</v>
      </c>
      <c r="AD312" s="530">
        <v>0</v>
      </c>
      <c r="AE312" s="530">
        <v>0</v>
      </c>
      <c r="AF312" s="530">
        <v>0</v>
      </c>
      <c r="AG312" s="530">
        <v>0</v>
      </c>
      <c r="AH312" s="530">
        <v>0</v>
      </c>
      <c r="AI312" s="530">
        <v>0</v>
      </c>
      <c r="AJ312" s="530">
        <v>0</v>
      </c>
      <c r="AK312" s="530">
        <v>0</v>
      </c>
      <c r="AL312" s="530">
        <v>0</v>
      </c>
      <c r="AM312" s="530">
        <v>0</v>
      </c>
      <c r="AN312" s="466"/>
      <c r="AO312" s="423"/>
      <c r="AP312" s="720"/>
      <c r="AQ312" s="595">
        <f t="shared" si="75"/>
        <v>0</v>
      </c>
      <c r="AR312" s="595">
        <f t="shared" si="76"/>
        <v>0</v>
      </c>
      <c r="AS312" s="596">
        <f t="shared" si="77"/>
        <v>0</v>
      </c>
      <c r="AT312" s="455"/>
      <c r="AU312" s="456"/>
      <c r="AV312" s="456"/>
      <c r="BE312" s="439"/>
      <c r="BF312" s="456"/>
      <c r="BG312" s="456"/>
      <c r="BH312" s="456"/>
      <c r="BI312" s="456"/>
      <c r="BJ312" s="456"/>
      <c r="BK312" s="456"/>
      <c r="BL312" s="456"/>
      <c r="BM312" s="456"/>
      <c r="BN312" s="456"/>
      <c r="BO312" s="456"/>
      <c r="BP312" s="456"/>
      <c r="BQ312" s="456"/>
      <c r="BR312" s="456"/>
      <c r="BS312" s="456"/>
      <c r="BT312" s="456"/>
      <c r="BU312" s="456"/>
      <c r="BV312" s="456"/>
      <c r="BW312" s="456"/>
      <c r="BX312" s="456"/>
      <c r="BY312" s="456"/>
      <c r="BZ312" s="456"/>
      <c r="CA312" s="456"/>
      <c r="CB312" s="456"/>
      <c r="CC312" s="456"/>
      <c r="CD312" s="456"/>
      <c r="CE312" s="456"/>
      <c r="CF312" s="456"/>
      <c r="CG312" s="456"/>
      <c r="CH312" s="456"/>
      <c r="CI312" s="456"/>
      <c r="CJ312" s="456"/>
      <c r="CK312" s="456"/>
      <c r="CL312" s="456"/>
      <c r="CM312" s="456"/>
      <c r="CN312" s="456"/>
      <c r="CO312" s="456"/>
      <c r="CP312" s="456"/>
      <c r="CQ312" s="456"/>
      <c r="CR312" s="456"/>
      <c r="CS312" s="456"/>
    </row>
    <row r="313" spans="1:97" s="9" customFormat="1" ht="12.95" hidden="1" customHeight="1" x14ac:dyDescent="0.2">
      <c r="A313" s="463"/>
      <c r="B313" s="443"/>
      <c r="C313" s="451"/>
      <c r="D313" s="454" t="s">
        <v>82</v>
      </c>
      <c r="E313" s="455"/>
      <c r="F313" s="440"/>
      <c r="G313" s="13">
        <v>0</v>
      </c>
      <c r="H313" s="13">
        <v>0</v>
      </c>
      <c r="I313" s="13">
        <v>0</v>
      </c>
      <c r="J313" s="433">
        <v>100</v>
      </c>
      <c r="K313" s="691">
        <v>0</v>
      </c>
      <c r="L313" s="691">
        <v>0</v>
      </c>
      <c r="M313" s="457" t="s">
        <v>2</v>
      </c>
      <c r="N313" s="530">
        <v>0</v>
      </c>
      <c r="O313" s="530">
        <v>0</v>
      </c>
      <c r="P313" s="530">
        <v>0</v>
      </c>
      <c r="Q313" s="530">
        <v>0</v>
      </c>
      <c r="R313" s="530">
        <v>0</v>
      </c>
      <c r="S313" s="530">
        <v>0</v>
      </c>
      <c r="T313" s="530">
        <v>0</v>
      </c>
      <c r="U313" s="530">
        <v>0</v>
      </c>
      <c r="V313" s="530">
        <v>0</v>
      </c>
      <c r="W313" s="530">
        <v>0</v>
      </c>
      <c r="X313" s="530">
        <v>0</v>
      </c>
      <c r="Y313" s="530">
        <v>0</v>
      </c>
      <c r="Z313" s="530">
        <v>0</v>
      </c>
      <c r="AA313" s="530">
        <v>0</v>
      </c>
      <c r="AB313" s="530">
        <v>0</v>
      </c>
      <c r="AC313" s="530">
        <v>0</v>
      </c>
      <c r="AD313" s="530">
        <v>0</v>
      </c>
      <c r="AE313" s="530">
        <v>0</v>
      </c>
      <c r="AF313" s="530">
        <v>0</v>
      </c>
      <c r="AG313" s="530">
        <v>0</v>
      </c>
      <c r="AH313" s="530">
        <v>0</v>
      </c>
      <c r="AI313" s="530">
        <v>0</v>
      </c>
      <c r="AJ313" s="530">
        <v>0</v>
      </c>
      <c r="AK313" s="530">
        <v>0</v>
      </c>
      <c r="AL313" s="530">
        <v>0</v>
      </c>
      <c r="AM313" s="530">
        <v>0</v>
      </c>
      <c r="AN313" s="466"/>
      <c r="AO313" s="423"/>
      <c r="AP313" s="720"/>
      <c r="AQ313" s="595">
        <f t="shared" si="75"/>
        <v>0</v>
      </c>
      <c r="AR313" s="595">
        <f t="shared" si="76"/>
        <v>0</v>
      </c>
      <c r="AS313" s="596">
        <f t="shared" si="77"/>
        <v>0</v>
      </c>
      <c r="AT313" s="455"/>
      <c r="AU313" s="456"/>
      <c r="AV313" s="456"/>
      <c r="BE313" s="439"/>
      <c r="BF313" s="456"/>
      <c r="BG313" s="456"/>
      <c r="BH313" s="456"/>
      <c r="BI313" s="456"/>
      <c r="BJ313" s="456"/>
      <c r="BK313" s="456"/>
      <c r="BL313" s="456"/>
      <c r="BM313" s="456"/>
      <c r="BN313" s="456"/>
      <c r="BO313" s="456"/>
      <c r="BP313" s="456"/>
      <c r="BQ313" s="456"/>
      <c r="BR313" s="456"/>
      <c r="BS313" s="456"/>
      <c r="BT313" s="456"/>
      <c r="BU313" s="456"/>
      <c r="BV313" s="456"/>
      <c r="BW313" s="456"/>
      <c r="BX313" s="456"/>
      <c r="BY313" s="456"/>
      <c r="BZ313" s="456"/>
      <c r="CA313" s="456"/>
      <c r="CB313" s="456"/>
      <c r="CC313" s="456"/>
      <c r="CD313" s="456"/>
      <c r="CE313" s="456"/>
      <c r="CF313" s="456"/>
      <c r="CG313" s="456"/>
      <c r="CH313" s="456"/>
      <c r="CI313" s="456"/>
      <c r="CJ313" s="456"/>
      <c r="CK313" s="456"/>
      <c r="CL313" s="456"/>
      <c r="CM313" s="456"/>
      <c r="CN313" s="456"/>
      <c r="CO313" s="456"/>
      <c r="CP313" s="456"/>
      <c r="CQ313" s="456"/>
      <c r="CR313" s="456"/>
      <c r="CS313" s="456"/>
    </row>
    <row r="314" spans="1:97" s="9" customFormat="1" ht="12.95" hidden="1" customHeight="1" x14ac:dyDescent="0.2">
      <c r="A314" s="463"/>
      <c r="B314" s="443"/>
      <c r="C314" s="451"/>
      <c r="D314" s="454" t="s">
        <v>71</v>
      </c>
      <c r="E314" s="455" t="s">
        <v>204</v>
      </c>
      <c r="F314" s="440"/>
      <c r="G314" s="13">
        <v>0</v>
      </c>
      <c r="H314" s="13">
        <v>0</v>
      </c>
      <c r="I314" s="13">
        <v>0</v>
      </c>
      <c r="J314" s="433">
        <v>0</v>
      </c>
      <c r="K314" s="691">
        <v>0</v>
      </c>
      <c r="L314" s="691">
        <v>0</v>
      </c>
      <c r="M314" s="457" t="s">
        <v>89</v>
      </c>
      <c r="N314" s="530">
        <v>0</v>
      </c>
      <c r="O314" s="530">
        <v>0</v>
      </c>
      <c r="P314" s="530">
        <v>0</v>
      </c>
      <c r="Q314" s="530">
        <v>0</v>
      </c>
      <c r="R314" s="530">
        <v>0</v>
      </c>
      <c r="S314" s="530">
        <v>0</v>
      </c>
      <c r="T314" s="530">
        <v>0</v>
      </c>
      <c r="U314" s="530">
        <v>0</v>
      </c>
      <c r="V314" s="530">
        <v>0</v>
      </c>
      <c r="W314" s="530">
        <v>0</v>
      </c>
      <c r="X314" s="530">
        <v>0</v>
      </c>
      <c r="Y314" s="530">
        <v>0</v>
      </c>
      <c r="Z314" s="530">
        <v>0</v>
      </c>
      <c r="AA314" s="530">
        <v>0</v>
      </c>
      <c r="AB314" s="530">
        <v>0</v>
      </c>
      <c r="AC314" s="530">
        <v>0</v>
      </c>
      <c r="AD314" s="530">
        <v>0</v>
      </c>
      <c r="AE314" s="530">
        <v>0</v>
      </c>
      <c r="AF314" s="530">
        <v>0</v>
      </c>
      <c r="AG314" s="530">
        <v>0</v>
      </c>
      <c r="AH314" s="530">
        <v>0</v>
      </c>
      <c r="AI314" s="530">
        <v>0</v>
      </c>
      <c r="AJ314" s="530">
        <v>0</v>
      </c>
      <c r="AK314" s="530">
        <v>0</v>
      </c>
      <c r="AL314" s="530">
        <v>0</v>
      </c>
      <c r="AM314" s="530">
        <v>0</v>
      </c>
      <c r="AN314" s="466"/>
      <c r="AO314" s="423"/>
      <c r="AP314" s="720"/>
      <c r="AQ314" s="595">
        <f t="shared" si="75"/>
        <v>0</v>
      </c>
      <c r="AR314" s="595">
        <f t="shared" si="76"/>
        <v>0</v>
      </c>
      <c r="AS314" s="596">
        <f t="shared" si="77"/>
        <v>0</v>
      </c>
      <c r="AT314" s="580">
        <f>AS314*0</f>
        <v>0</v>
      </c>
      <c r="AU314" s="474"/>
      <c r="AV314" s="474"/>
      <c r="AW314" s="1014" t="s">
        <v>196</v>
      </c>
      <c r="AX314" s="474"/>
      <c r="AY314" s="474"/>
      <c r="BE314" s="439"/>
      <c r="BF314" s="456"/>
      <c r="BG314" s="456"/>
      <c r="BH314" s="456"/>
      <c r="BI314" s="456"/>
      <c r="BJ314" s="456"/>
      <c r="BK314" s="456"/>
      <c r="BL314" s="456"/>
      <c r="BM314" s="456"/>
      <c r="BN314" s="456"/>
      <c r="BO314" s="456"/>
      <c r="BP314" s="456"/>
      <c r="BQ314" s="456"/>
      <c r="BR314" s="456"/>
      <c r="BS314" s="456"/>
      <c r="BT314" s="456"/>
      <c r="BU314" s="456"/>
      <c r="BV314" s="456"/>
      <c r="BW314" s="456"/>
      <c r="BX314" s="456"/>
      <c r="BY314" s="456"/>
      <c r="BZ314" s="456"/>
      <c r="CA314" s="456"/>
      <c r="CB314" s="456"/>
      <c r="CC314" s="456"/>
      <c r="CD314" s="456"/>
      <c r="CE314" s="456"/>
      <c r="CF314" s="456"/>
      <c r="CG314" s="456"/>
      <c r="CH314" s="456"/>
      <c r="CI314" s="456"/>
      <c r="CJ314" s="456"/>
      <c r="CK314" s="456"/>
      <c r="CL314" s="456"/>
      <c r="CM314" s="456"/>
      <c r="CN314" s="456"/>
      <c r="CO314" s="456"/>
      <c r="CP314" s="456"/>
      <c r="CQ314" s="456"/>
      <c r="CR314" s="456"/>
      <c r="CS314" s="456"/>
    </row>
    <row r="315" spans="1:97" s="9" customFormat="1" ht="12.95" hidden="1" customHeight="1" x14ac:dyDescent="0.2">
      <c r="A315" s="463"/>
      <c r="B315" s="443"/>
      <c r="C315" s="451"/>
      <c r="D315" s="454" t="s">
        <v>77</v>
      </c>
      <c r="E315" s="455" t="s">
        <v>81</v>
      </c>
      <c r="F315" s="440"/>
      <c r="G315" s="13">
        <v>0</v>
      </c>
      <c r="H315" s="13">
        <v>0</v>
      </c>
      <c r="I315" s="13">
        <v>0</v>
      </c>
      <c r="J315" s="433">
        <v>100</v>
      </c>
      <c r="K315" s="691">
        <v>0</v>
      </c>
      <c r="L315" s="691">
        <v>0</v>
      </c>
      <c r="M315" s="457" t="s">
        <v>2</v>
      </c>
      <c r="N315" s="530">
        <v>0</v>
      </c>
      <c r="O315" s="530">
        <v>0</v>
      </c>
      <c r="P315" s="530">
        <v>0</v>
      </c>
      <c r="Q315" s="530">
        <v>0</v>
      </c>
      <c r="R315" s="530">
        <v>0</v>
      </c>
      <c r="S315" s="530">
        <v>0</v>
      </c>
      <c r="T315" s="530">
        <v>0</v>
      </c>
      <c r="U315" s="530">
        <v>0</v>
      </c>
      <c r="V315" s="530">
        <v>0</v>
      </c>
      <c r="W315" s="530">
        <v>0</v>
      </c>
      <c r="X315" s="530">
        <v>0</v>
      </c>
      <c r="Y315" s="530">
        <v>0</v>
      </c>
      <c r="Z315" s="530">
        <v>0</v>
      </c>
      <c r="AA315" s="530">
        <v>0</v>
      </c>
      <c r="AB315" s="530">
        <v>0</v>
      </c>
      <c r="AC315" s="530">
        <v>0</v>
      </c>
      <c r="AD315" s="530">
        <v>0</v>
      </c>
      <c r="AE315" s="530">
        <v>0</v>
      </c>
      <c r="AF315" s="530">
        <v>0</v>
      </c>
      <c r="AG315" s="530">
        <v>0</v>
      </c>
      <c r="AH315" s="530">
        <v>0</v>
      </c>
      <c r="AI315" s="530">
        <v>0</v>
      </c>
      <c r="AJ315" s="530">
        <v>0</v>
      </c>
      <c r="AK315" s="530">
        <v>0</v>
      </c>
      <c r="AL315" s="530">
        <v>0</v>
      </c>
      <c r="AM315" s="530">
        <v>0</v>
      </c>
      <c r="AN315" s="466"/>
      <c r="AO315" s="423"/>
      <c r="AP315" s="720"/>
      <c r="AQ315" s="595">
        <f t="shared" si="75"/>
        <v>0</v>
      </c>
      <c r="AR315" s="595">
        <f t="shared" si="76"/>
        <v>0</v>
      </c>
      <c r="AS315" s="596">
        <f t="shared" si="77"/>
        <v>0</v>
      </c>
      <c r="AT315" s="455"/>
      <c r="AU315" s="1013" t="s">
        <v>17</v>
      </c>
      <c r="AV315" s="1009" t="s">
        <v>195</v>
      </c>
      <c r="AW315" s="1014"/>
      <c r="AX315" s="1011" t="s">
        <v>197</v>
      </c>
      <c r="AY315" s="1007" t="s">
        <v>198</v>
      </c>
      <c r="BE315" s="439"/>
      <c r="BF315" s="456"/>
      <c r="BG315" s="456"/>
      <c r="BH315" s="456"/>
      <c r="BI315" s="456"/>
      <c r="BJ315" s="456"/>
      <c r="BK315" s="456"/>
      <c r="BL315" s="456"/>
      <c r="BM315" s="456"/>
      <c r="BN315" s="456"/>
      <c r="BO315" s="456"/>
      <c r="BP315" s="456"/>
      <c r="BQ315" s="456"/>
      <c r="BR315" s="456"/>
      <c r="BS315" s="456"/>
      <c r="BT315" s="456"/>
      <c r="BU315" s="456"/>
      <c r="BV315" s="456"/>
      <c r="BW315" s="456"/>
      <c r="BX315" s="456"/>
      <c r="BY315" s="456"/>
      <c r="BZ315" s="456"/>
      <c r="CA315" s="456"/>
      <c r="CB315" s="456"/>
      <c r="CC315" s="456"/>
      <c r="CD315" s="456"/>
      <c r="CE315" s="456"/>
      <c r="CF315" s="456"/>
      <c r="CG315" s="456"/>
      <c r="CH315" s="456"/>
      <c r="CI315" s="456"/>
      <c r="CJ315" s="456"/>
      <c r="CK315" s="456"/>
      <c r="CL315" s="456"/>
      <c r="CM315" s="456"/>
      <c r="CN315" s="456"/>
      <c r="CO315" s="456"/>
      <c r="CP315" s="456"/>
      <c r="CQ315" s="456"/>
      <c r="CR315" s="456"/>
      <c r="CS315" s="456"/>
    </row>
    <row r="316" spans="1:97" s="9" customFormat="1" ht="12.95" hidden="1" customHeight="1" x14ac:dyDescent="0.2">
      <c r="A316" s="463"/>
      <c r="B316" s="443"/>
      <c r="C316" s="451"/>
      <c r="D316" s="454" t="s">
        <v>77</v>
      </c>
      <c r="E316" s="455" t="s">
        <v>78</v>
      </c>
      <c r="F316" s="440"/>
      <c r="G316" s="13">
        <v>0</v>
      </c>
      <c r="H316" s="13">
        <v>0</v>
      </c>
      <c r="I316" s="13">
        <v>0</v>
      </c>
      <c r="J316" s="433">
        <v>100</v>
      </c>
      <c r="K316" s="691">
        <v>0</v>
      </c>
      <c r="L316" s="691">
        <v>0</v>
      </c>
      <c r="M316" s="457" t="s">
        <v>2</v>
      </c>
      <c r="N316" s="530">
        <v>0</v>
      </c>
      <c r="O316" s="530">
        <v>0</v>
      </c>
      <c r="P316" s="530">
        <v>0</v>
      </c>
      <c r="Q316" s="530">
        <v>0</v>
      </c>
      <c r="R316" s="530">
        <v>0</v>
      </c>
      <c r="S316" s="530">
        <v>0</v>
      </c>
      <c r="T316" s="530">
        <v>0</v>
      </c>
      <c r="U316" s="530">
        <v>0</v>
      </c>
      <c r="V316" s="530">
        <v>0</v>
      </c>
      <c r="W316" s="530">
        <v>0</v>
      </c>
      <c r="X316" s="530">
        <v>0</v>
      </c>
      <c r="Y316" s="530">
        <v>0</v>
      </c>
      <c r="Z316" s="530">
        <v>0</v>
      </c>
      <c r="AA316" s="530">
        <v>0</v>
      </c>
      <c r="AB316" s="530">
        <v>0</v>
      </c>
      <c r="AC316" s="530">
        <v>0</v>
      </c>
      <c r="AD316" s="530">
        <v>0</v>
      </c>
      <c r="AE316" s="530">
        <v>0</v>
      </c>
      <c r="AF316" s="530">
        <v>0</v>
      </c>
      <c r="AG316" s="530">
        <v>0</v>
      </c>
      <c r="AH316" s="530">
        <v>0</v>
      </c>
      <c r="AI316" s="530">
        <v>0</v>
      </c>
      <c r="AJ316" s="530">
        <v>0</v>
      </c>
      <c r="AK316" s="530">
        <v>0</v>
      </c>
      <c r="AL316" s="530">
        <v>0</v>
      </c>
      <c r="AM316" s="530">
        <v>0</v>
      </c>
      <c r="AN316" s="466"/>
      <c r="AO316" s="423"/>
      <c r="AP316" s="720"/>
      <c r="AQ316" s="595">
        <f t="shared" si="75"/>
        <v>0</v>
      </c>
      <c r="AR316" s="595">
        <f t="shared" si="76"/>
        <v>0</v>
      </c>
      <c r="AS316" s="596">
        <f t="shared" si="77"/>
        <v>0</v>
      </c>
      <c r="AT316" s="455"/>
      <c r="AU316" s="1014"/>
      <c r="AV316" s="1010"/>
      <c r="AW316" s="1008"/>
      <c r="AX316" s="1012"/>
      <c r="AY316" s="1050"/>
      <c r="BE316" s="439"/>
      <c r="BF316" s="456"/>
      <c r="BG316" s="456"/>
      <c r="BH316" s="456"/>
      <c r="BI316" s="456"/>
      <c r="BJ316" s="456"/>
      <c r="BK316" s="456"/>
      <c r="BL316" s="456"/>
      <c r="BM316" s="456"/>
      <c r="BN316" s="456"/>
      <c r="BO316" s="456"/>
      <c r="BP316" s="456"/>
      <c r="BQ316" s="456"/>
      <c r="BR316" s="456"/>
      <c r="BS316" s="456"/>
      <c r="BT316" s="456"/>
      <c r="BU316" s="456"/>
      <c r="BV316" s="456"/>
      <c r="BW316" s="456"/>
      <c r="BX316" s="456"/>
      <c r="BY316" s="456"/>
      <c r="BZ316" s="456"/>
      <c r="CA316" s="456"/>
      <c r="CB316" s="456"/>
      <c r="CC316" s="456"/>
      <c r="CD316" s="456"/>
      <c r="CE316" s="456"/>
      <c r="CF316" s="456"/>
      <c r="CG316" s="456"/>
      <c r="CH316" s="456"/>
      <c r="CI316" s="456"/>
      <c r="CJ316" s="456"/>
      <c r="CK316" s="456"/>
      <c r="CL316" s="456"/>
      <c r="CM316" s="456"/>
      <c r="CN316" s="456"/>
      <c r="CO316" s="456"/>
      <c r="CP316" s="456"/>
      <c r="CQ316" s="456"/>
      <c r="CR316" s="456"/>
      <c r="CS316" s="456"/>
    </row>
    <row r="317" spans="1:97" s="9" customFormat="1" ht="12.95" hidden="1" customHeight="1" x14ac:dyDescent="0.2">
      <c r="A317" s="463"/>
      <c r="B317" s="443"/>
      <c r="C317" s="451"/>
      <c r="D317" s="454" t="s">
        <v>77</v>
      </c>
      <c r="E317" s="455" t="s">
        <v>81</v>
      </c>
      <c r="F317" s="440"/>
      <c r="G317" s="13">
        <v>0</v>
      </c>
      <c r="H317" s="13">
        <v>0</v>
      </c>
      <c r="I317" s="13">
        <v>0</v>
      </c>
      <c r="J317" s="433">
        <v>100</v>
      </c>
      <c r="K317" s="691">
        <v>0</v>
      </c>
      <c r="L317" s="691">
        <v>0</v>
      </c>
      <c r="M317" s="457" t="s">
        <v>2</v>
      </c>
      <c r="N317" s="530">
        <v>0</v>
      </c>
      <c r="O317" s="530">
        <v>0</v>
      </c>
      <c r="P317" s="530">
        <v>0</v>
      </c>
      <c r="Q317" s="530">
        <v>0</v>
      </c>
      <c r="R317" s="530">
        <v>0</v>
      </c>
      <c r="S317" s="530">
        <v>0</v>
      </c>
      <c r="T317" s="530">
        <v>0</v>
      </c>
      <c r="U317" s="530">
        <v>0</v>
      </c>
      <c r="V317" s="530">
        <v>0</v>
      </c>
      <c r="W317" s="530">
        <v>0</v>
      </c>
      <c r="X317" s="530">
        <v>0</v>
      </c>
      <c r="Y317" s="530">
        <v>0</v>
      </c>
      <c r="Z317" s="530">
        <v>0</v>
      </c>
      <c r="AA317" s="530">
        <v>0</v>
      </c>
      <c r="AB317" s="530">
        <v>0</v>
      </c>
      <c r="AC317" s="530">
        <v>0</v>
      </c>
      <c r="AD317" s="530">
        <v>0</v>
      </c>
      <c r="AE317" s="530">
        <v>0</v>
      </c>
      <c r="AF317" s="530">
        <v>0</v>
      </c>
      <c r="AG317" s="530">
        <v>0</v>
      </c>
      <c r="AH317" s="530">
        <v>0</v>
      </c>
      <c r="AI317" s="530">
        <v>0</v>
      </c>
      <c r="AJ317" s="530">
        <v>0</v>
      </c>
      <c r="AK317" s="530">
        <v>0</v>
      </c>
      <c r="AL317" s="530">
        <v>0</v>
      </c>
      <c r="AM317" s="530">
        <v>0</v>
      </c>
      <c r="AN317" s="466"/>
      <c r="AO317" s="423"/>
      <c r="AP317" s="720"/>
      <c r="AQ317" s="595">
        <f t="shared" si="75"/>
        <v>0</v>
      </c>
      <c r="AR317" s="595">
        <f t="shared" si="76"/>
        <v>0</v>
      </c>
      <c r="AS317" s="596">
        <f t="shared" si="77"/>
        <v>0</v>
      </c>
      <c r="AT317" s="455"/>
      <c r="AU317" s="548" t="s">
        <v>50</v>
      </c>
      <c r="AV317" s="424">
        <f>SUM(G318:G319,G322:G323,G325:G330)</f>
        <v>0</v>
      </c>
      <c r="AW317" s="394">
        <f>SUM(AS318:AS319,AS323:AS324,AS326:AS330)</f>
        <v>0</v>
      </c>
      <c r="AX317" s="424">
        <f>SUM(H318:H319,H322:H323,H325:H330)</f>
        <v>0</v>
      </c>
      <c r="AY317" s="427">
        <f>SUM(I318:I319,I322:I323,I325:I330)</f>
        <v>0</v>
      </c>
      <c r="BE317" s="439"/>
      <c r="BF317" s="456"/>
      <c r="BG317" s="456"/>
      <c r="BH317" s="456"/>
      <c r="BI317" s="456"/>
      <c r="BJ317" s="456"/>
      <c r="BK317" s="456"/>
      <c r="BL317" s="456"/>
      <c r="BM317" s="456"/>
      <c r="BN317" s="456"/>
      <c r="BO317" s="456"/>
      <c r="BP317" s="456"/>
      <c r="BQ317" s="456"/>
      <c r="BR317" s="456"/>
      <c r="BS317" s="456"/>
      <c r="BT317" s="456"/>
      <c r="BU317" s="456"/>
      <c r="BV317" s="456"/>
      <c r="BW317" s="456"/>
      <c r="BX317" s="456"/>
      <c r="BY317" s="456"/>
      <c r="BZ317" s="456"/>
      <c r="CA317" s="456"/>
      <c r="CB317" s="456"/>
      <c r="CC317" s="456"/>
      <c r="CD317" s="456"/>
      <c r="CE317" s="456"/>
      <c r="CF317" s="456"/>
      <c r="CG317" s="456"/>
      <c r="CH317" s="456"/>
      <c r="CI317" s="456"/>
      <c r="CJ317" s="456"/>
      <c r="CK317" s="456"/>
      <c r="CL317" s="456"/>
      <c r="CM317" s="456"/>
      <c r="CN317" s="456"/>
      <c r="CO317" s="456"/>
      <c r="CP317" s="456"/>
      <c r="CQ317" s="456"/>
      <c r="CR317" s="456"/>
      <c r="CS317" s="456"/>
    </row>
    <row r="318" spans="1:97" s="9" customFormat="1" ht="12.95" hidden="1" customHeight="1" x14ac:dyDescent="0.2">
      <c r="A318" s="463"/>
      <c r="B318" s="443"/>
      <c r="C318" s="451"/>
      <c r="D318" s="454" t="s">
        <v>77</v>
      </c>
      <c r="E318" s="455" t="s">
        <v>81</v>
      </c>
      <c r="F318" s="440"/>
      <c r="G318" s="13">
        <v>0</v>
      </c>
      <c r="H318" s="13">
        <v>0</v>
      </c>
      <c r="I318" s="13">
        <v>0</v>
      </c>
      <c r="J318" s="433">
        <v>100</v>
      </c>
      <c r="K318" s="691">
        <v>0</v>
      </c>
      <c r="L318" s="691">
        <v>0</v>
      </c>
      <c r="M318" s="457" t="s">
        <v>2</v>
      </c>
      <c r="N318" s="530">
        <v>0</v>
      </c>
      <c r="O318" s="530">
        <v>0</v>
      </c>
      <c r="P318" s="530">
        <v>0</v>
      </c>
      <c r="Q318" s="530">
        <v>0</v>
      </c>
      <c r="R318" s="530">
        <v>0</v>
      </c>
      <c r="S318" s="530">
        <v>0</v>
      </c>
      <c r="T318" s="530">
        <v>0</v>
      </c>
      <c r="U318" s="530">
        <v>0</v>
      </c>
      <c r="V318" s="530">
        <v>0</v>
      </c>
      <c r="W318" s="530">
        <v>0</v>
      </c>
      <c r="X318" s="530">
        <v>0</v>
      </c>
      <c r="Y318" s="530">
        <v>0</v>
      </c>
      <c r="Z318" s="530">
        <v>0</v>
      </c>
      <c r="AA318" s="530">
        <v>0</v>
      </c>
      <c r="AB318" s="530">
        <v>0</v>
      </c>
      <c r="AC318" s="530">
        <v>0</v>
      </c>
      <c r="AD318" s="530">
        <v>0</v>
      </c>
      <c r="AE318" s="530">
        <v>0</v>
      </c>
      <c r="AF318" s="530">
        <v>0</v>
      </c>
      <c r="AG318" s="530">
        <v>0</v>
      </c>
      <c r="AH318" s="530">
        <v>0</v>
      </c>
      <c r="AI318" s="530">
        <v>0</v>
      </c>
      <c r="AJ318" s="530">
        <v>0</v>
      </c>
      <c r="AK318" s="530">
        <v>0</v>
      </c>
      <c r="AL318" s="530">
        <v>0</v>
      </c>
      <c r="AM318" s="530">
        <v>0</v>
      </c>
      <c r="AN318" s="466"/>
      <c r="AO318" s="423"/>
      <c r="AP318" s="720"/>
      <c r="AQ318" s="595">
        <f t="shared" si="75"/>
        <v>0</v>
      </c>
      <c r="AR318" s="595">
        <f t="shared" si="76"/>
        <v>0</v>
      </c>
      <c r="AS318" s="596">
        <f t="shared" si="77"/>
        <v>0</v>
      </c>
      <c r="AT318" s="455"/>
      <c r="AU318" s="353" t="s">
        <v>49</v>
      </c>
      <c r="AV318" s="422">
        <f>SUM(G320:G321,G324)</f>
        <v>0</v>
      </c>
      <c r="AW318" s="355">
        <f>SUM(AS319:AS320,AS324)</f>
        <v>0</v>
      </c>
      <c r="AX318" s="422">
        <f>SUM(H320:H321,H324)</f>
        <v>0</v>
      </c>
      <c r="AY318" s="473">
        <f>SUM(I320:I321,I324)</f>
        <v>0</v>
      </c>
      <c r="BE318" s="439"/>
      <c r="BF318" s="456"/>
      <c r="BG318" s="456"/>
      <c r="BH318" s="456"/>
      <c r="BI318" s="456"/>
      <c r="BJ318" s="456"/>
      <c r="BK318" s="456"/>
      <c r="BL318" s="456"/>
      <c r="BM318" s="456"/>
      <c r="BN318" s="456"/>
      <c r="BO318" s="456"/>
      <c r="BP318" s="456"/>
      <c r="BQ318" s="456"/>
      <c r="BR318" s="456"/>
      <c r="BS318" s="456"/>
      <c r="BT318" s="456"/>
      <c r="BU318" s="456"/>
      <c r="BV318" s="456"/>
      <c r="BW318" s="456"/>
      <c r="BX318" s="456"/>
      <c r="BY318" s="456"/>
      <c r="BZ318" s="456"/>
      <c r="CA318" s="456"/>
      <c r="CB318" s="456"/>
      <c r="CC318" s="456"/>
      <c r="CD318" s="456"/>
      <c r="CE318" s="456"/>
      <c r="CF318" s="456"/>
      <c r="CG318" s="456"/>
      <c r="CH318" s="456"/>
      <c r="CI318" s="456"/>
      <c r="CJ318" s="456"/>
      <c r="CK318" s="456"/>
      <c r="CL318" s="456"/>
      <c r="CM318" s="456"/>
      <c r="CN318" s="456"/>
      <c r="CO318" s="456"/>
      <c r="CP318" s="456"/>
      <c r="CQ318" s="456"/>
      <c r="CR318" s="456"/>
      <c r="CS318" s="456"/>
    </row>
    <row r="319" spans="1:97" s="9" customFormat="1" ht="12.95" hidden="1" customHeight="1" x14ac:dyDescent="0.2">
      <c r="A319" s="463"/>
      <c r="B319" s="443"/>
      <c r="C319" s="451"/>
      <c r="D319" s="454" t="s">
        <v>71</v>
      </c>
      <c r="E319" s="455" t="s">
        <v>81</v>
      </c>
      <c r="F319" s="440"/>
      <c r="G319" s="13">
        <v>0</v>
      </c>
      <c r="H319" s="13">
        <v>0</v>
      </c>
      <c r="I319" s="13">
        <v>0</v>
      </c>
      <c r="J319" s="433">
        <v>100</v>
      </c>
      <c r="K319" s="691">
        <v>0</v>
      </c>
      <c r="L319" s="691">
        <v>0</v>
      </c>
      <c r="M319" s="457" t="s">
        <v>80</v>
      </c>
      <c r="N319" s="530">
        <v>0</v>
      </c>
      <c r="O319" s="530">
        <v>0</v>
      </c>
      <c r="P319" s="530">
        <v>0</v>
      </c>
      <c r="Q319" s="530">
        <v>0</v>
      </c>
      <c r="R319" s="530">
        <v>0</v>
      </c>
      <c r="S319" s="530">
        <v>0</v>
      </c>
      <c r="T319" s="530">
        <v>0</v>
      </c>
      <c r="U319" s="530">
        <v>0</v>
      </c>
      <c r="V319" s="530">
        <v>0</v>
      </c>
      <c r="W319" s="530">
        <v>0</v>
      </c>
      <c r="X319" s="530">
        <v>0</v>
      </c>
      <c r="Y319" s="530">
        <v>0</v>
      </c>
      <c r="Z319" s="530">
        <v>0</v>
      </c>
      <c r="AA319" s="530">
        <v>0</v>
      </c>
      <c r="AB319" s="530">
        <v>0</v>
      </c>
      <c r="AC319" s="530">
        <v>0</v>
      </c>
      <c r="AD319" s="530">
        <v>0</v>
      </c>
      <c r="AE319" s="530">
        <v>0</v>
      </c>
      <c r="AF319" s="530">
        <v>0</v>
      </c>
      <c r="AG319" s="530">
        <v>0</v>
      </c>
      <c r="AH319" s="530">
        <v>0</v>
      </c>
      <c r="AI319" s="530">
        <v>0</v>
      </c>
      <c r="AJ319" s="530">
        <v>0</v>
      </c>
      <c r="AK319" s="530">
        <v>0</v>
      </c>
      <c r="AL319" s="530">
        <v>0</v>
      </c>
      <c r="AM319" s="530">
        <v>0</v>
      </c>
      <c r="AN319" s="466"/>
      <c r="AO319" s="423"/>
      <c r="AP319" s="720"/>
      <c r="AQ319" s="595">
        <f t="shared" si="75"/>
        <v>0</v>
      </c>
      <c r="AR319" s="595">
        <f t="shared" si="76"/>
        <v>0</v>
      </c>
      <c r="AS319" s="596">
        <f t="shared" si="77"/>
        <v>0</v>
      </c>
      <c r="AT319" s="455"/>
      <c r="AU319" s="425" t="s">
        <v>199</v>
      </c>
      <c r="AV319" s="426">
        <f>SUM(AV317:AV318)</f>
        <v>0</v>
      </c>
      <c r="AW319" s="355">
        <f>SUM(AW317:AW318)</f>
        <v>0</v>
      </c>
      <c r="AX319" s="354">
        <f>SUM(AX317:AX318)</f>
        <v>0</v>
      </c>
      <c r="AY319" s="356">
        <f>SUM(AY317:AY318)</f>
        <v>0</v>
      </c>
      <c r="BE319" s="439"/>
      <c r="BF319" s="456"/>
      <c r="BG319" s="456"/>
      <c r="BH319" s="456"/>
      <c r="BI319" s="456"/>
      <c r="BJ319" s="456"/>
      <c r="BK319" s="456"/>
      <c r="BL319" s="456"/>
      <c r="BM319" s="456"/>
      <c r="BN319" s="456"/>
      <c r="BO319" s="456"/>
      <c r="BP319" s="456"/>
      <c r="BQ319" s="456"/>
      <c r="BR319" s="456"/>
      <c r="BS319" s="456"/>
      <c r="BT319" s="456"/>
      <c r="BU319" s="456"/>
      <c r="BV319" s="456"/>
      <c r="BW319" s="456"/>
      <c r="BX319" s="456"/>
      <c r="BY319" s="456"/>
      <c r="BZ319" s="456"/>
      <c r="CA319" s="456"/>
      <c r="CB319" s="456"/>
      <c r="CC319" s="456"/>
      <c r="CD319" s="456"/>
      <c r="CE319" s="456"/>
      <c r="CF319" s="456"/>
      <c r="CG319" s="456"/>
      <c r="CH319" s="456"/>
      <c r="CI319" s="456"/>
      <c r="CJ319" s="456"/>
      <c r="CK319" s="456"/>
      <c r="CL319" s="456"/>
      <c r="CM319" s="456"/>
      <c r="CN319" s="456"/>
      <c r="CO319" s="456"/>
      <c r="CP319" s="456"/>
      <c r="CQ319" s="456"/>
      <c r="CR319" s="456"/>
      <c r="CS319" s="456"/>
    </row>
    <row r="320" spans="1:97" s="9" customFormat="1" ht="12.95" hidden="1" customHeight="1" x14ac:dyDescent="0.2">
      <c r="A320" s="463"/>
      <c r="B320" s="443"/>
      <c r="C320" s="451"/>
      <c r="D320" s="454" t="s">
        <v>71</v>
      </c>
      <c r="E320" s="455"/>
      <c r="F320" s="440"/>
      <c r="G320" s="13">
        <v>0</v>
      </c>
      <c r="H320" s="13">
        <v>0</v>
      </c>
      <c r="I320" s="13">
        <v>0</v>
      </c>
      <c r="J320" s="433">
        <v>100</v>
      </c>
      <c r="K320" s="691">
        <v>0</v>
      </c>
      <c r="L320" s="691">
        <v>0</v>
      </c>
      <c r="M320" s="457" t="s">
        <v>2</v>
      </c>
      <c r="N320" s="530">
        <v>0</v>
      </c>
      <c r="O320" s="530">
        <v>0</v>
      </c>
      <c r="P320" s="530">
        <v>0</v>
      </c>
      <c r="Q320" s="530">
        <v>0</v>
      </c>
      <c r="R320" s="530">
        <v>0</v>
      </c>
      <c r="S320" s="530">
        <v>0</v>
      </c>
      <c r="T320" s="530">
        <v>0</v>
      </c>
      <c r="U320" s="530">
        <v>0</v>
      </c>
      <c r="V320" s="530">
        <v>0</v>
      </c>
      <c r="W320" s="530">
        <v>0</v>
      </c>
      <c r="X320" s="530">
        <v>0</v>
      </c>
      <c r="Y320" s="530">
        <v>0</v>
      </c>
      <c r="Z320" s="530">
        <v>0</v>
      </c>
      <c r="AA320" s="530">
        <v>0</v>
      </c>
      <c r="AB320" s="530">
        <v>0</v>
      </c>
      <c r="AC320" s="530">
        <v>0</v>
      </c>
      <c r="AD320" s="530">
        <v>0</v>
      </c>
      <c r="AE320" s="530">
        <v>0</v>
      </c>
      <c r="AF320" s="530">
        <v>0</v>
      </c>
      <c r="AG320" s="530">
        <v>0</v>
      </c>
      <c r="AH320" s="530">
        <v>0</v>
      </c>
      <c r="AI320" s="530">
        <v>0</v>
      </c>
      <c r="AJ320" s="530">
        <v>0</v>
      </c>
      <c r="AK320" s="530">
        <v>0</v>
      </c>
      <c r="AL320" s="530">
        <v>0</v>
      </c>
      <c r="AM320" s="530">
        <v>0</v>
      </c>
      <c r="AN320" s="466"/>
      <c r="AO320" s="423"/>
      <c r="AP320" s="720"/>
      <c r="AQ320" s="595">
        <f t="shared" si="75"/>
        <v>0</v>
      </c>
      <c r="AR320" s="595">
        <f t="shared" si="76"/>
        <v>0</v>
      </c>
      <c r="AS320" s="596">
        <f t="shared" si="77"/>
        <v>0</v>
      </c>
      <c r="AT320" s="455"/>
      <c r="AU320" s="439"/>
      <c r="AV320" s="438"/>
      <c r="AW320" s="439"/>
      <c r="AX320" s="439"/>
      <c r="AY320" s="438"/>
      <c r="BE320" s="439"/>
      <c r="BF320" s="456"/>
      <c r="BG320" s="456"/>
      <c r="BH320" s="456"/>
      <c r="BI320" s="456"/>
      <c r="BJ320" s="456"/>
      <c r="BK320" s="456"/>
      <c r="BL320" s="456"/>
      <c r="BM320" s="456"/>
      <c r="BN320" s="456"/>
      <c r="BO320" s="456"/>
      <c r="BP320" s="456"/>
      <c r="BQ320" s="456"/>
      <c r="BR320" s="456"/>
      <c r="BS320" s="456"/>
      <c r="BT320" s="456"/>
      <c r="BU320" s="456"/>
      <c r="BV320" s="456"/>
      <c r="BW320" s="456"/>
      <c r="BX320" s="456"/>
      <c r="BY320" s="456"/>
      <c r="BZ320" s="456"/>
      <c r="CA320" s="456"/>
      <c r="CB320" s="456"/>
      <c r="CC320" s="456"/>
      <c r="CD320" s="456"/>
      <c r="CE320" s="456"/>
      <c r="CF320" s="456"/>
      <c r="CG320" s="456"/>
      <c r="CH320" s="456"/>
      <c r="CI320" s="456"/>
      <c r="CJ320" s="456"/>
      <c r="CK320" s="456"/>
      <c r="CL320" s="456"/>
      <c r="CM320" s="456"/>
      <c r="CN320" s="456"/>
      <c r="CO320" s="456"/>
      <c r="CP320" s="456"/>
      <c r="CQ320" s="456"/>
      <c r="CR320" s="456"/>
      <c r="CS320" s="456"/>
    </row>
    <row r="321" spans="1:97" s="9" customFormat="1" ht="12.95" hidden="1" customHeight="1" x14ac:dyDescent="0.2">
      <c r="A321" s="463"/>
      <c r="B321" s="443"/>
      <c r="C321" s="451"/>
      <c r="D321" s="454" t="s">
        <v>71</v>
      </c>
      <c r="E321" s="455"/>
      <c r="F321" s="440"/>
      <c r="G321" s="13">
        <v>0</v>
      </c>
      <c r="H321" s="13">
        <v>0</v>
      </c>
      <c r="I321" s="13">
        <v>0</v>
      </c>
      <c r="J321" s="433">
        <v>100</v>
      </c>
      <c r="K321" s="691">
        <v>0</v>
      </c>
      <c r="L321" s="691">
        <v>0</v>
      </c>
      <c r="M321" s="457" t="s">
        <v>2</v>
      </c>
      <c r="N321" s="530">
        <v>0</v>
      </c>
      <c r="O321" s="530">
        <v>0</v>
      </c>
      <c r="P321" s="530">
        <v>0</v>
      </c>
      <c r="Q321" s="530">
        <v>0</v>
      </c>
      <c r="R321" s="530">
        <v>0</v>
      </c>
      <c r="S321" s="530">
        <v>0</v>
      </c>
      <c r="T321" s="530">
        <v>0</v>
      </c>
      <c r="U321" s="530">
        <v>0</v>
      </c>
      <c r="V321" s="530">
        <v>0</v>
      </c>
      <c r="W321" s="530">
        <v>0</v>
      </c>
      <c r="X321" s="530">
        <v>0</v>
      </c>
      <c r="Y321" s="530">
        <v>0</v>
      </c>
      <c r="Z321" s="530">
        <v>0</v>
      </c>
      <c r="AA321" s="530">
        <v>0</v>
      </c>
      <c r="AB321" s="530">
        <v>0</v>
      </c>
      <c r="AC321" s="530">
        <v>0</v>
      </c>
      <c r="AD321" s="530">
        <v>0</v>
      </c>
      <c r="AE321" s="530">
        <v>0</v>
      </c>
      <c r="AF321" s="530">
        <v>0</v>
      </c>
      <c r="AG321" s="530">
        <v>0</v>
      </c>
      <c r="AH321" s="530">
        <v>0</v>
      </c>
      <c r="AI321" s="530">
        <v>0</v>
      </c>
      <c r="AJ321" s="530">
        <v>0</v>
      </c>
      <c r="AK321" s="530">
        <v>0</v>
      </c>
      <c r="AL321" s="530">
        <v>0</v>
      </c>
      <c r="AM321" s="530">
        <v>0</v>
      </c>
      <c r="AN321" s="466"/>
      <c r="AO321" s="423"/>
      <c r="AP321" s="720"/>
      <c r="AQ321" s="595">
        <f t="shared" si="75"/>
        <v>0</v>
      </c>
      <c r="AR321" s="595">
        <f t="shared" si="76"/>
        <v>0</v>
      </c>
      <c r="AS321" s="596">
        <f t="shared" si="77"/>
        <v>0</v>
      </c>
      <c r="AT321" s="455"/>
      <c r="AU321" s="439"/>
      <c r="AV321" s="438"/>
      <c r="AW321" s="439"/>
      <c r="AX321" s="439"/>
      <c r="AY321" s="438"/>
      <c r="BE321" s="439"/>
      <c r="BF321" s="456"/>
      <c r="BG321" s="456"/>
      <c r="BH321" s="456"/>
      <c r="BI321" s="456"/>
      <c r="BJ321" s="456"/>
      <c r="BK321" s="456"/>
      <c r="BL321" s="456"/>
      <c r="BM321" s="456"/>
      <c r="BN321" s="456"/>
      <c r="BO321" s="456"/>
      <c r="BP321" s="456"/>
      <c r="BQ321" s="456"/>
      <c r="BR321" s="456"/>
      <c r="BS321" s="456"/>
      <c r="BT321" s="456"/>
      <c r="BU321" s="456"/>
      <c r="BV321" s="456"/>
      <c r="BW321" s="456"/>
      <c r="BX321" s="456"/>
      <c r="BY321" s="456"/>
      <c r="BZ321" s="456"/>
      <c r="CA321" s="456"/>
      <c r="CB321" s="456"/>
      <c r="CC321" s="456"/>
      <c r="CD321" s="456"/>
      <c r="CE321" s="456"/>
      <c r="CF321" s="456"/>
      <c r="CG321" s="456"/>
      <c r="CH321" s="456"/>
      <c r="CI321" s="456"/>
      <c r="CJ321" s="456"/>
      <c r="CK321" s="456"/>
      <c r="CL321" s="456"/>
      <c r="CM321" s="456"/>
      <c r="CN321" s="456"/>
      <c r="CO321" s="456"/>
      <c r="CP321" s="456"/>
      <c r="CQ321" s="456"/>
      <c r="CR321" s="456"/>
      <c r="CS321" s="456"/>
    </row>
    <row r="322" spans="1:97" s="9" customFormat="1" ht="12.95" hidden="1" customHeight="1" x14ac:dyDescent="0.2">
      <c r="A322" s="463"/>
      <c r="B322" s="443"/>
      <c r="C322" s="451"/>
      <c r="D322" s="454" t="s">
        <v>77</v>
      </c>
      <c r="E322" s="455" t="s">
        <v>81</v>
      </c>
      <c r="F322" s="440"/>
      <c r="G322" s="13">
        <v>0</v>
      </c>
      <c r="H322" s="13">
        <v>0</v>
      </c>
      <c r="I322" s="13">
        <v>0</v>
      </c>
      <c r="J322" s="433">
        <v>100</v>
      </c>
      <c r="K322" s="691">
        <v>0</v>
      </c>
      <c r="L322" s="691">
        <v>0</v>
      </c>
      <c r="M322" s="457" t="s">
        <v>80</v>
      </c>
      <c r="N322" s="530">
        <v>0</v>
      </c>
      <c r="O322" s="530">
        <v>0</v>
      </c>
      <c r="P322" s="530">
        <v>0</v>
      </c>
      <c r="Q322" s="530">
        <v>0</v>
      </c>
      <c r="R322" s="530">
        <v>0</v>
      </c>
      <c r="S322" s="530">
        <v>0</v>
      </c>
      <c r="T322" s="530">
        <v>0</v>
      </c>
      <c r="U322" s="530">
        <v>0</v>
      </c>
      <c r="V322" s="530">
        <v>0</v>
      </c>
      <c r="W322" s="530">
        <v>0</v>
      </c>
      <c r="X322" s="530">
        <v>0</v>
      </c>
      <c r="Y322" s="530">
        <v>0</v>
      </c>
      <c r="Z322" s="530">
        <v>0</v>
      </c>
      <c r="AA322" s="530">
        <v>0</v>
      </c>
      <c r="AB322" s="530">
        <v>0</v>
      </c>
      <c r="AC322" s="530">
        <v>0</v>
      </c>
      <c r="AD322" s="530">
        <v>0</v>
      </c>
      <c r="AE322" s="530">
        <v>0</v>
      </c>
      <c r="AF322" s="530">
        <v>0</v>
      </c>
      <c r="AG322" s="530">
        <v>0</v>
      </c>
      <c r="AH322" s="530">
        <v>0</v>
      </c>
      <c r="AI322" s="530">
        <v>0</v>
      </c>
      <c r="AJ322" s="530">
        <v>0</v>
      </c>
      <c r="AK322" s="530">
        <v>0</v>
      </c>
      <c r="AL322" s="530">
        <v>0</v>
      </c>
      <c r="AM322" s="530">
        <v>0</v>
      </c>
      <c r="AN322" s="423"/>
      <c r="AO322" s="466"/>
      <c r="AP322" s="720"/>
      <c r="AQ322" s="595">
        <f t="shared" ref="AQ322:AQ331" si="78">TIME(INT(K322/100),K322-INT(K322/100)*100,0)</f>
        <v>0</v>
      </c>
      <c r="AR322" s="595">
        <f t="shared" ref="AR322:AR331" si="79">TIME(INT(L322/100),L322-INT(L322/100)*100,0)</f>
        <v>0</v>
      </c>
      <c r="AS322" s="596">
        <f t="shared" ref="AS322:AS336" si="80">(AR322-AQ322)*G322</f>
        <v>0</v>
      </c>
      <c r="AT322" s="455"/>
      <c r="AU322" s="439"/>
      <c r="AV322" s="361" t="str">
        <f>AU317</f>
        <v>Boat</v>
      </c>
      <c r="AW322" s="362">
        <f>AW317*24</f>
        <v>0</v>
      </c>
      <c r="AX322" s="439"/>
      <c r="AY322" s="438"/>
      <c r="BE322" s="439"/>
      <c r="BF322" s="456"/>
      <c r="BG322" s="456"/>
      <c r="BH322" s="456"/>
      <c r="BI322" s="456"/>
      <c r="BJ322" s="456"/>
      <c r="BK322" s="456"/>
      <c r="BL322" s="456"/>
      <c r="BM322" s="456"/>
      <c r="BN322" s="456"/>
      <c r="BO322" s="456"/>
      <c r="BP322" s="456"/>
      <c r="BQ322" s="456"/>
      <c r="BR322" s="456"/>
      <c r="BS322" s="456"/>
      <c r="BT322" s="456"/>
      <c r="BU322" s="456"/>
      <c r="BV322" s="456"/>
      <c r="BW322" s="456"/>
      <c r="BX322" s="456"/>
      <c r="BY322" s="456"/>
      <c r="BZ322" s="456"/>
      <c r="CA322" s="456"/>
      <c r="CB322" s="456"/>
      <c r="CC322" s="456"/>
      <c r="CD322" s="456"/>
      <c r="CE322" s="456"/>
      <c r="CF322" s="456"/>
      <c r="CG322" s="456"/>
      <c r="CH322" s="456"/>
      <c r="CI322" s="456"/>
      <c r="CJ322" s="456"/>
      <c r="CK322" s="456"/>
      <c r="CL322" s="456"/>
      <c r="CM322" s="456"/>
      <c r="CN322" s="456"/>
      <c r="CO322" s="456"/>
      <c r="CP322" s="456"/>
      <c r="CQ322" s="456"/>
      <c r="CR322" s="456"/>
      <c r="CS322" s="456"/>
    </row>
    <row r="323" spans="1:97" s="396" customFormat="1" ht="12.95" hidden="1" customHeight="1" thickBot="1" x14ac:dyDescent="0.25">
      <c r="A323" s="463"/>
      <c r="B323" s="443"/>
      <c r="C323" s="451"/>
      <c r="D323" s="454" t="s">
        <v>77</v>
      </c>
      <c r="E323" s="455" t="s">
        <v>81</v>
      </c>
      <c r="F323" s="440"/>
      <c r="G323" s="13">
        <v>0</v>
      </c>
      <c r="H323" s="13">
        <v>0</v>
      </c>
      <c r="I323" s="13">
        <v>0</v>
      </c>
      <c r="J323" s="433">
        <v>100</v>
      </c>
      <c r="K323" s="691">
        <v>0</v>
      </c>
      <c r="L323" s="691">
        <v>0</v>
      </c>
      <c r="M323" s="457" t="s">
        <v>80</v>
      </c>
      <c r="N323" s="530">
        <v>0</v>
      </c>
      <c r="O323" s="530">
        <v>0</v>
      </c>
      <c r="P323" s="530">
        <v>0</v>
      </c>
      <c r="Q323" s="530">
        <v>0</v>
      </c>
      <c r="R323" s="530">
        <v>0</v>
      </c>
      <c r="S323" s="530">
        <v>0</v>
      </c>
      <c r="T323" s="530">
        <v>0</v>
      </c>
      <c r="U323" s="530">
        <v>0</v>
      </c>
      <c r="V323" s="530">
        <v>0</v>
      </c>
      <c r="W323" s="530">
        <v>0</v>
      </c>
      <c r="X323" s="530">
        <v>0</v>
      </c>
      <c r="Y323" s="530">
        <v>0</v>
      </c>
      <c r="Z323" s="530">
        <v>0</v>
      </c>
      <c r="AA323" s="530">
        <v>0</v>
      </c>
      <c r="AB323" s="530">
        <v>0</v>
      </c>
      <c r="AC323" s="530">
        <v>0</v>
      </c>
      <c r="AD323" s="530">
        <v>0</v>
      </c>
      <c r="AE323" s="530">
        <v>0</v>
      </c>
      <c r="AF323" s="530">
        <v>0</v>
      </c>
      <c r="AG323" s="530">
        <v>0</v>
      </c>
      <c r="AH323" s="530">
        <v>0</v>
      </c>
      <c r="AI323" s="530">
        <v>0</v>
      </c>
      <c r="AJ323" s="530">
        <v>0</v>
      </c>
      <c r="AK323" s="530">
        <v>0</v>
      </c>
      <c r="AL323" s="530">
        <v>0</v>
      </c>
      <c r="AM323" s="530">
        <v>0</v>
      </c>
      <c r="AN323" s="423"/>
      <c r="AO323" s="466"/>
      <c r="AP323" s="720"/>
      <c r="AQ323" s="595">
        <f t="shared" si="78"/>
        <v>0</v>
      </c>
      <c r="AR323" s="595">
        <f t="shared" si="79"/>
        <v>0</v>
      </c>
      <c r="AS323" s="596">
        <f t="shared" si="80"/>
        <v>0</v>
      </c>
      <c r="AT323" s="455"/>
      <c r="AU323" s="439"/>
      <c r="AV323" s="347" t="str">
        <f>AU318</f>
        <v>Shore</v>
      </c>
      <c r="AW323" s="348">
        <f>AW318*24</f>
        <v>0</v>
      </c>
      <c r="AX323" s="439"/>
      <c r="AY323" s="438"/>
      <c r="AZ323" s="9"/>
      <c r="BA323" s="9"/>
      <c r="BB323" s="9"/>
      <c r="BC323" s="9"/>
      <c r="BD323" s="9"/>
      <c r="BE323" s="439"/>
      <c r="BF323" s="456"/>
      <c r="BG323" s="456"/>
      <c r="BH323" s="456"/>
      <c r="BI323" s="456"/>
      <c r="BJ323" s="456"/>
      <c r="BK323" s="456"/>
      <c r="BL323" s="456"/>
      <c r="BM323" s="456"/>
      <c r="BN323" s="456"/>
      <c r="BO323" s="456"/>
      <c r="BP323" s="456"/>
      <c r="BQ323" s="456"/>
      <c r="BR323" s="456"/>
      <c r="BS323" s="456"/>
      <c r="BT323" s="456"/>
      <c r="BU323" s="456"/>
      <c r="BV323" s="456"/>
      <c r="BW323" s="456"/>
      <c r="BX323" s="456"/>
      <c r="BY323" s="456"/>
      <c r="BZ323" s="456"/>
      <c r="CA323" s="456"/>
      <c r="CB323" s="456"/>
      <c r="CC323" s="456"/>
      <c r="CD323" s="456"/>
      <c r="CE323" s="456"/>
      <c r="CF323" s="456"/>
      <c r="CG323" s="456"/>
      <c r="CH323" s="456"/>
      <c r="CI323" s="456"/>
      <c r="CJ323" s="456"/>
      <c r="CK323" s="456"/>
      <c r="CL323" s="456"/>
      <c r="CM323" s="456"/>
      <c r="CN323" s="456"/>
      <c r="CO323" s="456"/>
      <c r="CP323" s="487"/>
      <c r="CQ323" s="487"/>
      <c r="CR323" s="487"/>
      <c r="CS323" s="487"/>
    </row>
    <row r="324" spans="1:97" s="9" customFormat="1" ht="12.95" hidden="1" customHeight="1" x14ac:dyDescent="0.2">
      <c r="A324" s="463"/>
      <c r="B324" s="443"/>
      <c r="C324" s="451"/>
      <c r="D324" s="454" t="s">
        <v>77</v>
      </c>
      <c r="E324" s="455"/>
      <c r="F324" s="440"/>
      <c r="G324" s="13">
        <v>0</v>
      </c>
      <c r="H324" s="13">
        <v>0</v>
      </c>
      <c r="I324" s="13">
        <v>0</v>
      </c>
      <c r="J324" s="433">
        <v>100</v>
      </c>
      <c r="K324" s="691">
        <v>0</v>
      </c>
      <c r="L324" s="691">
        <v>0</v>
      </c>
      <c r="M324" s="457" t="s">
        <v>80</v>
      </c>
      <c r="N324" s="530">
        <v>0</v>
      </c>
      <c r="O324" s="530">
        <v>0</v>
      </c>
      <c r="P324" s="530">
        <v>0</v>
      </c>
      <c r="Q324" s="530">
        <v>0</v>
      </c>
      <c r="R324" s="530">
        <v>0</v>
      </c>
      <c r="S324" s="530">
        <v>0</v>
      </c>
      <c r="T324" s="530">
        <v>0</v>
      </c>
      <c r="U324" s="530">
        <v>0</v>
      </c>
      <c r="V324" s="530">
        <v>0</v>
      </c>
      <c r="W324" s="530">
        <v>0</v>
      </c>
      <c r="X324" s="530">
        <v>0</v>
      </c>
      <c r="Y324" s="530">
        <v>0</v>
      </c>
      <c r="Z324" s="530">
        <v>0</v>
      </c>
      <c r="AA324" s="530">
        <v>0</v>
      </c>
      <c r="AB324" s="530">
        <v>0</v>
      </c>
      <c r="AC324" s="530">
        <v>0</v>
      </c>
      <c r="AD324" s="530">
        <v>0</v>
      </c>
      <c r="AE324" s="530">
        <v>0</v>
      </c>
      <c r="AF324" s="530">
        <v>0</v>
      </c>
      <c r="AG324" s="530">
        <v>0</v>
      </c>
      <c r="AH324" s="530">
        <v>0</v>
      </c>
      <c r="AI324" s="530">
        <v>0</v>
      </c>
      <c r="AJ324" s="530">
        <v>0</v>
      </c>
      <c r="AK324" s="530">
        <v>0</v>
      </c>
      <c r="AL324" s="530">
        <v>0</v>
      </c>
      <c r="AM324" s="530">
        <v>0</v>
      </c>
      <c r="AN324" s="423"/>
      <c r="AO324" s="466"/>
      <c r="AP324" s="720"/>
      <c r="AQ324" s="595">
        <f t="shared" si="78"/>
        <v>0</v>
      </c>
      <c r="AR324" s="595">
        <f t="shared" si="79"/>
        <v>0</v>
      </c>
      <c r="AS324" s="596">
        <f t="shared" si="80"/>
        <v>0</v>
      </c>
      <c r="AT324" s="455"/>
      <c r="AU324" s="456"/>
      <c r="AV324" s="456"/>
      <c r="BE324" s="439"/>
      <c r="BF324" s="456"/>
      <c r="BG324" s="456"/>
      <c r="BH324" s="456"/>
      <c r="BI324" s="456"/>
      <c r="BJ324" s="456"/>
      <c r="BK324" s="456"/>
      <c r="BL324" s="456"/>
      <c r="BM324" s="456"/>
      <c r="BN324" s="456"/>
      <c r="BO324" s="456"/>
      <c r="BP324" s="456"/>
      <c r="BQ324" s="456"/>
      <c r="BR324" s="456"/>
      <c r="BS324" s="456"/>
      <c r="BT324" s="456"/>
      <c r="BU324" s="456"/>
      <c r="BV324" s="456"/>
      <c r="BW324" s="456"/>
      <c r="BX324" s="456"/>
      <c r="BY324" s="456"/>
      <c r="BZ324" s="456"/>
      <c r="CA324" s="456"/>
      <c r="CB324" s="456"/>
      <c r="CC324" s="456"/>
      <c r="CD324" s="456"/>
      <c r="CE324" s="456"/>
      <c r="CF324" s="456"/>
      <c r="CG324" s="456"/>
      <c r="CH324" s="456"/>
      <c r="CI324" s="456"/>
      <c r="CJ324" s="456"/>
      <c r="CK324" s="456"/>
      <c r="CL324" s="456"/>
      <c r="CM324" s="456"/>
      <c r="CN324" s="456"/>
      <c r="CO324" s="456"/>
      <c r="CP324" s="456"/>
      <c r="CQ324" s="456"/>
      <c r="CR324" s="456"/>
      <c r="CS324" s="456"/>
    </row>
    <row r="325" spans="1:97" s="9" customFormat="1" ht="12.95" hidden="1" customHeight="1" x14ac:dyDescent="0.2">
      <c r="A325" s="463"/>
      <c r="B325" s="443"/>
      <c r="C325" s="451"/>
      <c r="D325" s="454" t="s">
        <v>77</v>
      </c>
      <c r="E325" s="455" t="s">
        <v>81</v>
      </c>
      <c r="F325" s="440"/>
      <c r="G325" s="13">
        <v>0</v>
      </c>
      <c r="H325" s="13">
        <v>0</v>
      </c>
      <c r="I325" s="13">
        <v>0</v>
      </c>
      <c r="J325" s="433">
        <v>100</v>
      </c>
      <c r="K325" s="691">
        <v>0</v>
      </c>
      <c r="L325" s="691">
        <v>0</v>
      </c>
      <c r="M325" s="457" t="s">
        <v>80</v>
      </c>
      <c r="N325" s="530">
        <v>0</v>
      </c>
      <c r="O325" s="530">
        <v>0</v>
      </c>
      <c r="P325" s="530">
        <v>0</v>
      </c>
      <c r="Q325" s="530">
        <v>0</v>
      </c>
      <c r="R325" s="530">
        <v>0</v>
      </c>
      <c r="S325" s="530">
        <v>0</v>
      </c>
      <c r="T325" s="530">
        <v>0</v>
      </c>
      <c r="U325" s="530">
        <v>0</v>
      </c>
      <c r="V325" s="530">
        <v>0</v>
      </c>
      <c r="W325" s="530">
        <v>0</v>
      </c>
      <c r="X325" s="530">
        <v>0</v>
      </c>
      <c r="Y325" s="530">
        <v>0</v>
      </c>
      <c r="Z325" s="530">
        <v>0</v>
      </c>
      <c r="AA325" s="530">
        <v>0</v>
      </c>
      <c r="AB325" s="530">
        <v>0</v>
      </c>
      <c r="AC325" s="530">
        <v>0</v>
      </c>
      <c r="AD325" s="530">
        <v>0</v>
      </c>
      <c r="AE325" s="530">
        <v>0</v>
      </c>
      <c r="AF325" s="530">
        <v>0</v>
      </c>
      <c r="AG325" s="530">
        <v>0</v>
      </c>
      <c r="AH325" s="530">
        <v>0</v>
      </c>
      <c r="AI325" s="530">
        <v>0</v>
      </c>
      <c r="AJ325" s="530">
        <v>0</v>
      </c>
      <c r="AK325" s="530">
        <v>0</v>
      </c>
      <c r="AL325" s="530">
        <v>0</v>
      </c>
      <c r="AM325" s="530">
        <v>0</v>
      </c>
      <c r="AN325" s="423"/>
      <c r="AO325" s="466"/>
      <c r="AP325" s="720"/>
      <c r="AQ325" s="595">
        <f t="shared" si="78"/>
        <v>0</v>
      </c>
      <c r="AR325" s="595">
        <f t="shared" si="79"/>
        <v>0</v>
      </c>
      <c r="AS325" s="596">
        <f t="shared" si="80"/>
        <v>0</v>
      </c>
      <c r="AT325" s="455"/>
      <c r="AU325" s="456"/>
      <c r="AV325" s="456"/>
      <c r="BE325" s="439"/>
      <c r="BF325" s="456"/>
      <c r="BG325" s="456"/>
      <c r="BH325" s="456"/>
      <c r="BI325" s="456"/>
      <c r="BJ325" s="456"/>
      <c r="BK325" s="456"/>
      <c r="BL325" s="456"/>
      <c r="BM325" s="456"/>
      <c r="BN325" s="456"/>
      <c r="BO325" s="456"/>
      <c r="BP325" s="456"/>
      <c r="BQ325" s="456"/>
      <c r="BR325" s="456"/>
      <c r="BS325" s="456"/>
      <c r="BT325" s="456"/>
      <c r="BU325" s="456"/>
      <c r="BV325" s="456"/>
      <c r="BW325" s="456"/>
      <c r="BX325" s="456"/>
      <c r="BY325" s="456"/>
      <c r="BZ325" s="456"/>
      <c r="CA325" s="456"/>
      <c r="CB325" s="456"/>
      <c r="CC325" s="456"/>
      <c r="CD325" s="456"/>
      <c r="CE325" s="456"/>
      <c r="CF325" s="456"/>
      <c r="CG325" s="456"/>
      <c r="CH325" s="456"/>
      <c r="CI325" s="456"/>
      <c r="CJ325" s="456"/>
      <c r="CK325" s="456"/>
      <c r="CL325" s="456"/>
      <c r="CM325" s="456"/>
      <c r="CN325" s="456"/>
      <c r="CO325" s="456"/>
      <c r="CP325" s="456"/>
      <c r="CQ325" s="456"/>
      <c r="CR325" s="456"/>
      <c r="CS325" s="456"/>
    </row>
    <row r="326" spans="1:97" s="9" customFormat="1" ht="12.95" hidden="1" customHeight="1" x14ac:dyDescent="0.2">
      <c r="A326" s="463"/>
      <c r="B326" s="443"/>
      <c r="C326" s="451"/>
      <c r="D326" s="454" t="s">
        <v>77</v>
      </c>
      <c r="E326" s="455" t="s">
        <v>81</v>
      </c>
      <c r="F326" s="440"/>
      <c r="G326" s="13">
        <v>0</v>
      </c>
      <c r="H326" s="13">
        <v>0</v>
      </c>
      <c r="I326" s="13">
        <v>0</v>
      </c>
      <c r="J326" s="433">
        <v>100</v>
      </c>
      <c r="K326" s="691">
        <v>0</v>
      </c>
      <c r="L326" s="691">
        <v>0</v>
      </c>
      <c r="M326" s="457" t="s">
        <v>80</v>
      </c>
      <c r="N326" s="530">
        <v>0</v>
      </c>
      <c r="O326" s="530">
        <v>0</v>
      </c>
      <c r="P326" s="530">
        <v>0</v>
      </c>
      <c r="Q326" s="530">
        <v>0</v>
      </c>
      <c r="R326" s="530">
        <v>0</v>
      </c>
      <c r="S326" s="530">
        <v>0</v>
      </c>
      <c r="T326" s="530">
        <v>0</v>
      </c>
      <c r="U326" s="530">
        <v>0</v>
      </c>
      <c r="V326" s="530">
        <v>0</v>
      </c>
      <c r="W326" s="530">
        <v>0</v>
      </c>
      <c r="X326" s="530">
        <v>0</v>
      </c>
      <c r="Y326" s="530">
        <v>0</v>
      </c>
      <c r="Z326" s="530">
        <v>0</v>
      </c>
      <c r="AA326" s="530">
        <v>0</v>
      </c>
      <c r="AB326" s="530">
        <v>0</v>
      </c>
      <c r="AC326" s="530">
        <v>0</v>
      </c>
      <c r="AD326" s="530">
        <v>0</v>
      </c>
      <c r="AE326" s="530">
        <v>0</v>
      </c>
      <c r="AF326" s="530">
        <v>0</v>
      </c>
      <c r="AG326" s="530">
        <v>0</v>
      </c>
      <c r="AH326" s="530">
        <v>0</v>
      </c>
      <c r="AI326" s="530">
        <v>0</v>
      </c>
      <c r="AJ326" s="530">
        <v>0</v>
      </c>
      <c r="AK326" s="530">
        <v>0</v>
      </c>
      <c r="AL326" s="530">
        <v>0</v>
      </c>
      <c r="AM326" s="530">
        <v>0</v>
      </c>
      <c r="AN326" s="423"/>
      <c r="AO326" s="466"/>
      <c r="AP326" s="720"/>
      <c r="AQ326" s="595">
        <f t="shared" si="78"/>
        <v>0</v>
      </c>
      <c r="AR326" s="595">
        <f t="shared" si="79"/>
        <v>0</v>
      </c>
      <c r="AS326" s="596">
        <f t="shared" si="80"/>
        <v>0</v>
      </c>
      <c r="AT326" s="455"/>
      <c r="AU326" s="456"/>
      <c r="AV326" s="456"/>
      <c r="BE326" s="439"/>
      <c r="BF326" s="456"/>
      <c r="BG326" s="456"/>
      <c r="BH326" s="456"/>
      <c r="BI326" s="456"/>
      <c r="BJ326" s="456"/>
      <c r="BK326" s="456"/>
      <c r="BL326" s="456"/>
      <c r="BM326" s="456"/>
      <c r="BN326" s="456"/>
      <c r="BO326" s="456"/>
      <c r="BP326" s="456"/>
      <c r="BQ326" s="456"/>
      <c r="BR326" s="456"/>
      <c r="BS326" s="456"/>
      <c r="BT326" s="456"/>
      <c r="BU326" s="456"/>
      <c r="BV326" s="456"/>
      <c r="BW326" s="456"/>
      <c r="BX326" s="456"/>
      <c r="BY326" s="456"/>
      <c r="BZ326" s="456"/>
      <c r="CA326" s="456"/>
      <c r="CB326" s="456"/>
      <c r="CC326" s="456"/>
      <c r="CD326" s="456"/>
      <c r="CE326" s="456"/>
      <c r="CF326" s="456"/>
      <c r="CG326" s="456"/>
      <c r="CH326" s="456"/>
      <c r="CI326" s="456"/>
      <c r="CJ326" s="456"/>
      <c r="CK326" s="456"/>
      <c r="CL326" s="456"/>
      <c r="CM326" s="456"/>
      <c r="CN326" s="456"/>
      <c r="CO326" s="456"/>
      <c r="CP326" s="456"/>
      <c r="CQ326" s="456"/>
      <c r="CR326" s="456"/>
      <c r="CS326" s="456"/>
    </row>
    <row r="327" spans="1:97" s="9" customFormat="1" ht="12.95" hidden="1" customHeight="1" x14ac:dyDescent="0.2">
      <c r="A327" s="463"/>
      <c r="B327" s="443"/>
      <c r="C327" s="451"/>
      <c r="D327" s="454" t="s">
        <v>77</v>
      </c>
      <c r="E327" s="455" t="s">
        <v>81</v>
      </c>
      <c r="F327" s="440"/>
      <c r="G327" s="13">
        <v>0</v>
      </c>
      <c r="H327" s="13">
        <v>0</v>
      </c>
      <c r="I327" s="13">
        <v>0</v>
      </c>
      <c r="J327" s="433">
        <v>100</v>
      </c>
      <c r="K327" s="691">
        <v>0</v>
      </c>
      <c r="L327" s="691">
        <v>0</v>
      </c>
      <c r="M327" s="457" t="s">
        <v>80</v>
      </c>
      <c r="N327" s="530">
        <v>0</v>
      </c>
      <c r="O327" s="530">
        <v>0</v>
      </c>
      <c r="P327" s="530">
        <v>0</v>
      </c>
      <c r="Q327" s="530">
        <v>0</v>
      </c>
      <c r="R327" s="530">
        <v>0</v>
      </c>
      <c r="S327" s="530">
        <v>0</v>
      </c>
      <c r="T327" s="530">
        <v>0</v>
      </c>
      <c r="U327" s="530">
        <v>0</v>
      </c>
      <c r="V327" s="530">
        <v>0</v>
      </c>
      <c r="W327" s="530">
        <v>0</v>
      </c>
      <c r="X327" s="530">
        <v>0</v>
      </c>
      <c r="Y327" s="530">
        <v>0</v>
      </c>
      <c r="Z327" s="530">
        <v>0</v>
      </c>
      <c r="AA327" s="530">
        <v>0</v>
      </c>
      <c r="AB327" s="530">
        <v>0</v>
      </c>
      <c r="AC327" s="530">
        <v>0</v>
      </c>
      <c r="AD327" s="530">
        <v>0</v>
      </c>
      <c r="AE327" s="530">
        <v>0</v>
      </c>
      <c r="AF327" s="530">
        <v>0</v>
      </c>
      <c r="AG327" s="530">
        <v>0</v>
      </c>
      <c r="AH327" s="530">
        <v>0</v>
      </c>
      <c r="AI327" s="530">
        <v>0</v>
      </c>
      <c r="AJ327" s="530">
        <v>0</v>
      </c>
      <c r="AK327" s="530">
        <v>0</v>
      </c>
      <c r="AL327" s="530">
        <v>0</v>
      </c>
      <c r="AM327" s="530">
        <v>0</v>
      </c>
      <c r="AN327" s="466"/>
      <c r="AO327" s="423"/>
      <c r="AP327" s="720"/>
      <c r="AQ327" s="595">
        <f t="shared" si="78"/>
        <v>0</v>
      </c>
      <c r="AR327" s="595">
        <f t="shared" si="79"/>
        <v>0</v>
      </c>
      <c r="AS327" s="596">
        <f t="shared" si="80"/>
        <v>0</v>
      </c>
      <c r="AT327" s="455"/>
      <c r="AU327" s="474"/>
      <c r="AV327" s="474"/>
      <c r="AW327" s="1014" t="s">
        <v>196</v>
      </c>
      <c r="AX327" s="474"/>
      <c r="AY327" s="474"/>
      <c r="BE327" s="439"/>
      <c r="BF327" s="456"/>
      <c r="BG327" s="456"/>
      <c r="BH327" s="456"/>
      <c r="BI327" s="456"/>
      <c r="BJ327" s="456"/>
      <c r="BK327" s="456"/>
      <c r="BL327" s="456"/>
      <c r="BM327" s="456"/>
      <c r="BN327" s="456"/>
      <c r="BO327" s="456"/>
      <c r="BP327" s="456"/>
      <c r="BQ327" s="456"/>
      <c r="BR327" s="456"/>
      <c r="BS327" s="456"/>
      <c r="BT327" s="456"/>
      <c r="BU327" s="456"/>
      <c r="BV327" s="456"/>
      <c r="BW327" s="456"/>
      <c r="BX327" s="456"/>
      <c r="BY327" s="456"/>
      <c r="BZ327" s="456"/>
      <c r="CA327" s="456"/>
      <c r="CB327" s="456"/>
      <c r="CC327" s="456"/>
      <c r="CD327" s="456"/>
      <c r="CE327" s="456"/>
      <c r="CF327" s="456"/>
      <c r="CG327" s="456"/>
      <c r="CH327" s="456"/>
      <c r="CI327" s="456"/>
      <c r="CJ327" s="456"/>
      <c r="CK327" s="456"/>
      <c r="CL327" s="456"/>
      <c r="CM327" s="456"/>
      <c r="CN327" s="456"/>
      <c r="CO327" s="456"/>
      <c r="CP327" s="456"/>
      <c r="CQ327" s="456"/>
      <c r="CR327" s="456"/>
      <c r="CS327" s="456"/>
    </row>
    <row r="328" spans="1:97" s="9" customFormat="1" ht="12.95" hidden="1" customHeight="1" x14ac:dyDescent="0.2">
      <c r="A328" s="463"/>
      <c r="B328" s="443"/>
      <c r="C328" s="451"/>
      <c r="D328" s="454" t="s">
        <v>77</v>
      </c>
      <c r="E328" s="455" t="s">
        <v>78</v>
      </c>
      <c r="F328" s="440"/>
      <c r="G328" s="13">
        <v>0</v>
      </c>
      <c r="H328" s="13">
        <v>0</v>
      </c>
      <c r="I328" s="13">
        <v>0</v>
      </c>
      <c r="J328" s="433">
        <v>100</v>
      </c>
      <c r="K328" s="691">
        <v>0</v>
      </c>
      <c r="L328" s="691">
        <v>0</v>
      </c>
      <c r="M328" s="457" t="s">
        <v>80</v>
      </c>
      <c r="N328" s="530">
        <v>0</v>
      </c>
      <c r="O328" s="530">
        <v>0</v>
      </c>
      <c r="P328" s="530">
        <v>0</v>
      </c>
      <c r="Q328" s="530">
        <v>0</v>
      </c>
      <c r="R328" s="530">
        <v>0</v>
      </c>
      <c r="S328" s="530">
        <v>0</v>
      </c>
      <c r="T328" s="530">
        <v>0</v>
      </c>
      <c r="U328" s="530">
        <v>0</v>
      </c>
      <c r="V328" s="530">
        <v>0</v>
      </c>
      <c r="W328" s="530">
        <v>0</v>
      </c>
      <c r="X328" s="530">
        <v>0</v>
      </c>
      <c r="Y328" s="530">
        <v>0</v>
      </c>
      <c r="Z328" s="530">
        <v>0</v>
      </c>
      <c r="AA328" s="530">
        <v>0</v>
      </c>
      <c r="AB328" s="530">
        <v>0</v>
      </c>
      <c r="AC328" s="530">
        <v>0</v>
      </c>
      <c r="AD328" s="530">
        <v>0</v>
      </c>
      <c r="AE328" s="530">
        <v>0</v>
      </c>
      <c r="AF328" s="530">
        <v>0</v>
      </c>
      <c r="AG328" s="530">
        <v>0</v>
      </c>
      <c r="AH328" s="530">
        <v>0</v>
      </c>
      <c r="AI328" s="530">
        <v>0</v>
      </c>
      <c r="AJ328" s="530">
        <v>0</v>
      </c>
      <c r="AK328" s="530">
        <v>0</v>
      </c>
      <c r="AL328" s="530">
        <v>0</v>
      </c>
      <c r="AM328" s="530">
        <v>0</v>
      </c>
      <c r="AN328" s="466"/>
      <c r="AO328" s="423"/>
      <c r="AP328" s="720"/>
      <c r="AQ328" s="595">
        <f t="shared" si="78"/>
        <v>0</v>
      </c>
      <c r="AR328" s="595">
        <f t="shared" si="79"/>
        <v>0</v>
      </c>
      <c r="AS328" s="596">
        <f t="shared" si="80"/>
        <v>0</v>
      </c>
      <c r="AT328" s="455"/>
      <c r="AU328" s="1020" t="s">
        <v>17</v>
      </c>
      <c r="AV328" s="1009" t="s">
        <v>195</v>
      </c>
      <c r="AW328" s="1014"/>
      <c r="AX328" s="1011" t="s">
        <v>197</v>
      </c>
      <c r="AY328" s="1013" t="s">
        <v>198</v>
      </c>
      <c r="BE328" s="439"/>
      <c r="BF328" s="456"/>
      <c r="BG328" s="456"/>
      <c r="BH328" s="456"/>
      <c r="BI328" s="456"/>
      <c r="BJ328" s="456"/>
      <c r="BK328" s="456"/>
      <c r="BL328" s="456"/>
      <c r="BM328" s="456"/>
      <c r="BN328" s="456"/>
      <c r="BO328" s="456"/>
      <c r="BP328" s="456"/>
      <c r="BQ328" s="456"/>
      <c r="BR328" s="456"/>
      <c r="BS328" s="456"/>
      <c r="BT328" s="456"/>
      <c r="BU328" s="456"/>
      <c r="BV328" s="456"/>
      <c r="BW328" s="456"/>
      <c r="BX328" s="456"/>
      <c r="BY328" s="456"/>
      <c r="BZ328" s="456"/>
      <c r="CA328" s="456"/>
      <c r="CB328" s="456"/>
      <c r="CC328" s="456"/>
      <c r="CD328" s="456"/>
      <c r="CE328" s="456"/>
      <c r="CF328" s="456"/>
      <c r="CG328" s="456"/>
      <c r="CH328" s="456"/>
      <c r="CI328" s="456"/>
      <c r="CJ328" s="456"/>
      <c r="CK328" s="456"/>
      <c r="CL328" s="456"/>
      <c r="CM328" s="456"/>
      <c r="CN328" s="456"/>
      <c r="CO328" s="456"/>
      <c r="CP328" s="456"/>
      <c r="CQ328" s="456"/>
      <c r="CR328" s="456"/>
      <c r="CS328" s="456"/>
    </row>
    <row r="329" spans="1:97" s="9" customFormat="1" ht="12.95" hidden="1" customHeight="1" x14ac:dyDescent="0.2">
      <c r="A329" s="463"/>
      <c r="B329" s="443"/>
      <c r="C329" s="451"/>
      <c r="D329" s="454" t="s">
        <v>77</v>
      </c>
      <c r="E329" s="455" t="s">
        <v>81</v>
      </c>
      <c r="F329" s="440"/>
      <c r="G329" s="13">
        <v>0</v>
      </c>
      <c r="H329" s="13">
        <v>0</v>
      </c>
      <c r="I329" s="13">
        <v>0</v>
      </c>
      <c r="J329" s="433">
        <v>100</v>
      </c>
      <c r="K329" s="691">
        <v>0</v>
      </c>
      <c r="L329" s="691">
        <v>0</v>
      </c>
      <c r="M329" s="457" t="s">
        <v>80</v>
      </c>
      <c r="N329" s="530">
        <v>0</v>
      </c>
      <c r="O329" s="530">
        <v>0</v>
      </c>
      <c r="P329" s="530">
        <v>0</v>
      </c>
      <c r="Q329" s="530">
        <v>0</v>
      </c>
      <c r="R329" s="530">
        <v>0</v>
      </c>
      <c r="S329" s="530">
        <v>0</v>
      </c>
      <c r="T329" s="530">
        <v>0</v>
      </c>
      <c r="U329" s="530">
        <v>0</v>
      </c>
      <c r="V329" s="530">
        <v>0</v>
      </c>
      <c r="W329" s="530">
        <v>0</v>
      </c>
      <c r="X329" s="530">
        <v>0</v>
      </c>
      <c r="Y329" s="530">
        <v>0</v>
      </c>
      <c r="Z329" s="530">
        <v>0</v>
      </c>
      <c r="AA329" s="530">
        <v>0</v>
      </c>
      <c r="AB329" s="530">
        <v>0</v>
      </c>
      <c r="AC329" s="530">
        <v>0</v>
      </c>
      <c r="AD329" s="530">
        <v>0</v>
      </c>
      <c r="AE329" s="530">
        <v>0</v>
      </c>
      <c r="AF329" s="530">
        <v>0</v>
      </c>
      <c r="AG329" s="530">
        <v>0</v>
      </c>
      <c r="AH329" s="530">
        <v>0</v>
      </c>
      <c r="AI329" s="530">
        <v>0</v>
      </c>
      <c r="AJ329" s="530">
        <v>0</v>
      </c>
      <c r="AK329" s="530">
        <v>0</v>
      </c>
      <c r="AL329" s="530">
        <v>0</v>
      </c>
      <c r="AM329" s="530">
        <v>0</v>
      </c>
      <c r="AN329" s="466"/>
      <c r="AO329" s="423"/>
      <c r="AP329" s="720"/>
      <c r="AQ329" s="595">
        <f t="shared" si="78"/>
        <v>0</v>
      </c>
      <c r="AR329" s="595">
        <f t="shared" si="79"/>
        <v>0</v>
      </c>
      <c r="AS329" s="596">
        <f t="shared" si="80"/>
        <v>0</v>
      </c>
      <c r="AT329" s="455"/>
      <c r="AU329" s="1051"/>
      <c r="AV329" s="1010"/>
      <c r="AW329" s="1008"/>
      <c r="AX329" s="1012"/>
      <c r="AY329" s="1014"/>
      <c r="BE329" s="439"/>
      <c r="BF329" s="456"/>
      <c r="BG329" s="456"/>
      <c r="BH329" s="456"/>
      <c r="BI329" s="456"/>
      <c r="BJ329" s="456"/>
      <c r="BK329" s="456"/>
      <c r="BL329" s="456"/>
      <c r="BM329" s="456"/>
      <c r="BN329" s="456"/>
      <c r="BO329" s="456"/>
      <c r="BP329" s="456"/>
      <c r="BQ329" s="456"/>
      <c r="BR329" s="456"/>
      <c r="BS329" s="456"/>
      <c r="BT329" s="456"/>
      <c r="BU329" s="456"/>
      <c r="BV329" s="456"/>
      <c r="BW329" s="456"/>
      <c r="BX329" s="456"/>
      <c r="BY329" s="456"/>
      <c r="BZ329" s="456"/>
      <c r="CA329" s="456"/>
      <c r="CB329" s="456"/>
      <c r="CC329" s="456"/>
      <c r="CD329" s="456"/>
      <c r="CE329" s="456"/>
      <c r="CF329" s="456"/>
      <c r="CG329" s="456"/>
      <c r="CH329" s="456"/>
      <c r="CI329" s="456"/>
      <c r="CJ329" s="456"/>
      <c r="CK329" s="456"/>
      <c r="CL329" s="456"/>
      <c r="CM329" s="456"/>
      <c r="CN329" s="456"/>
      <c r="CO329" s="456"/>
      <c r="CP329" s="456"/>
      <c r="CQ329" s="456"/>
      <c r="CR329" s="456"/>
      <c r="CS329" s="456"/>
    </row>
    <row r="330" spans="1:97" s="9" customFormat="1" ht="12.95" hidden="1" customHeight="1" x14ac:dyDescent="0.2">
      <c r="A330" s="463"/>
      <c r="B330" s="443"/>
      <c r="C330" s="451"/>
      <c r="D330" s="454" t="s">
        <v>77</v>
      </c>
      <c r="E330" s="455" t="s">
        <v>81</v>
      </c>
      <c r="F330" s="440"/>
      <c r="G330" s="13">
        <v>0</v>
      </c>
      <c r="H330" s="13">
        <v>0</v>
      </c>
      <c r="I330" s="13">
        <v>0</v>
      </c>
      <c r="J330" s="433">
        <v>100</v>
      </c>
      <c r="K330" s="691">
        <v>0</v>
      </c>
      <c r="L330" s="691">
        <v>0</v>
      </c>
      <c r="M330" s="457" t="s">
        <v>80</v>
      </c>
      <c r="N330" s="530">
        <v>0</v>
      </c>
      <c r="O330" s="530">
        <v>0</v>
      </c>
      <c r="P330" s="530">
        <v>0</v>
      </c>
      <c r="Q330" s="530">
        <v>0</v>
      </c>
      <c r="R330" s="530">
        <v>0</v>
      </c>
      <c r="S330" s="530">
        <v>0</v>
      </c>
      <c r="T330" s="530">
        <v>0</v>
      </c>
      <c r="U330" s="530">
        <v>0</v>
      </c>
      <c r="V330" s="530">
        <v>0</v>
      </c>
      <c r="W330" s="530">
        <v>0</v>
      </c>
      <c r="X330" s="530">
        <v>0</v>
      </c>
      <c r="Y330" s="530">
        <v>0</v>
      </c>
      <c r="Z330" s="530">
        <v>0</v>
      </c>
      <c r="AA330" s="530">
        <v>0</v>
      </c>
      <c r="AB330" s="530">
        <v>0</v>
      </c>
      <c r="AC330" s="530">
        <v>0</v>
      </c>
      <c r="AD330" s="530">
        <v>0</v>
      </c>
      <c r="AE330" s="530">
        <v>0</v>
      </c>
      <c r="AF330" s="530">
        <v>0</v>
      </c>
      <c r="AG330" s="530">
        <v>0</v>
      </c>
      <c r="AH330" s="530">
        <v>0</v>
      </c>
      <c r="AI330" s="530">
        <v>0</v>
      </c>
      <c r="AJ330" s="530">
        <v>0</v>
      </c>
      <c r="AK330" s="530">
        <v>0</v>
      </c>
      <c r="AL330" s="530">
        <v>0</v>
      </c>
      <c r="AM330" s="530">
        <v>0</v>
      </c>
      <c r="AN330" s="466"/>
      <c r="AO330" s="423"/>
      <c r="AP330" s="720"/>
      <c r="AQ330" s="595">
        <f t="shared" si="78"/>
        <v>0</v>
      </c>
      <c r="AR330" s="595">
        <f t="shared" si="79"/>
        <v>0</v>
      </c>
      <c r="AS330" s="596">
        <f t="shared" si="80"/>
        <v>0</v>
      </c>
      <c r="AT330" s="455"/>
      <c r="AU330" s="548" t="s">
        <v>50</v>
      </c>
      <c r="AV330" s="424">
        <f>SUM(G336:G343)</f>
        <v>0</v>
      </c>
      <c r="AW330" s="394">
        <f>SUM(,AS336:AS343)</f>
        <v>0</v>
      </c>
      <c r="AX330" s="424">
        <f>SUM(,H336:H343)</f>
        <v>0</v>
      </c>
      <c r="AY330" s="424">
        <f>SUM(I336:I343)</f>
        <v>0</v>
      </c>
      <c r="BE330" s="439"/>
      <c r="BF330" s="456"/>
      <c r="BG330" s="456"/>
      <c r="BH330" s="456"/>
      <c r="BI330" s="456"/>
      <c r="BJ330" s="456"/>
      <c r="BK330" s="456"/>
      <c r="BL330" s="456"/>
      <c r="BM330" s="456"/>
      <c r="BN330" s="456"/>
      <c r="BO330" s="456"/>
      <c r="BP330" s="456"/>
      <c r="BQ330" s="456"/>
      <c r="BR330" s="456"/>
      <c r="BS330" s="456"/>
      <c r="BT330" s="456"/>
      <c r="BU330" s="456"/>
      <c r="BV330" s="456"/>
      <c r="BW330" s="456"/>
      <c r="BX330" s="456"/>
      <c r="BY330" s="456"/>
      <c r="BZ330" s="456"/>
      <c r="CA330" s="456"/>
      <c r="CB330" s="456"/>
      <c r="CC330" s="456"/>
      <c r="CD330" s="456"/>
      <c r="CE330" s="456"/>
      <c r="CF330" s="456"/>
      <c r="CG330" s="456"/>
      <c r="CH330" s="456"/>
      <c r="CI330" s="456"/>
      <c r="CJ330" s="456"/>
      <c r="CK330" s="456"/>
      <c r="CL330" s="456"/>
      <c r="CM330" s="456"/>
      <c r="CN330" s="456"/>
      <c r="CO330" s="456"/>
      <c r="CP330" s="456"/>
      <c r="CQ330" s="456"/>
      <c r="CR330" s="456"/>
      <c r="CS330" s="456"/>
    </row>
    <row r="331" spans="1:97" s="9" customFormat="1" ht="12.95" hidden="1" customHeight="1" x14ac:dyDescent="0.2">
      <c r="A331" s="463"/>
      <c r="B331" s="443"/>
      <c r="C331" s="451"/>
      <c r="D331" s="454" t="s">
        <v>72</v>
      </c>
      <c r="E331" s="455"/>
      <c r="F331" s="440"/>
      <c r="G331" s="13">
        <v>0</v>
      </c>
      <c r="H331" s="13">
        <v>0</v>
      </c>
      <c r="I331" s="13">
        <v>0</v>
      </c>
      <c r="J331" s="433">
        <v>100</v>
      </c>
      <c r="K331" s="691">
        <v>0</v>
      </c>
      <c r="L331" s="691">
        <v>0</v>
      </c>
      <c r="M331" s="457" t="s">
        <v>2</v>
      </c>
      <c r="N331" s="530">
        <v>0</v>
      </c>
      <c r="O331" s="530">
        <v>0</v>
      </c>
      <c r="P331" s="530">
        <v>0</v>
      </c>
      <c r="Q331" s="530">
        <v>0</v>
      </c>
      <c r="R331" s="530">
        <v>0</v>
      </c>
      <c r="S331" s="530">
        <v>0</v>
      </c>
      <c r="T331" s="530">
        <v>0</v>
      </c>
      <c r="U331" s="530">
        <v>0</v>
      </c>
      <c r="V331" s="530">
        <v>0</v>
      </c>
      <c r="W331" s="530">
        <v>0</v>
      </c>
      <c r="X331" s="530">
        <v>0</v>
      </c>
      <c r="Y331" s="530">
        <v>0</v>
      </c>
      <c r="Z331" s="530">
        <v>0</v>
      </c>
      <c r="AA331" s="530">
        <v>0</v>
      </c>
      <c r="AB331" s="530">
        <v>0</v>
      </c>
      <c r="AC331" s="530">
        <v>0</v>
      </c>
      <c r="AD331" s="530">
        <v>0</v>
      </c>
      <c r="AE331" s="530">
        <v>0</v>
      </c>
      <c r="AF331" s="530">
        <v>0</v>
      </c>
      <c r="AG331" s="530">
        <v>0</v>
      </c>
      <c r="AH331" s="530">
        <v>0</v>
      </c>
      <c r="AI331" s="530">
        <v>0</v>
      </c>
      <c r="AJ331" s="530">
        <v>0</v>
      </c>
      <c r="AK331" s="530">
        <v>0</v>
      </c>
      <c r="AL331" s="530">
        <v>0</v>
      </c>
      <c r="AM331" s="530">
        <v>0</v>
      </c>
      <c r="AN331" s="466"/>
      <c r="AO331" s="423"/>
      <c r="AP331" s="720"/>
      <c r="AQ331" s="595">
        <f t="shared" si="78"/>
        <v>0</v>
      </c>
      <c r="AR331" s="595">
        <f t="shared" si="79"/>
        <v>0</v>
      </c>
      <c r="AS331" s="596">
        <f t="shared" si="80"/>
        <v>0</v>
      </c>
      <c r="AT331" s="455"/>
      <c r="AU331" s="574" t="s">
        <v>49</v>
      </c>
      <c r="AV331" s="422">
        <f>SUM(G331:G335)</f>
        <v>0</v>
      </c>
      <c r="AW331" s="355">
        <f>SUM(AS331:AS335)</f>
        <v>0</v>
      </c>
      <c r="AX331" s="422">
        <f>SUM(H331:H335)</f>
        <v>0</v>
      </c>
      <c r="AY331" s="473">
        <f>SUM(I331:I335)</f>
        <v>0</v>
      </c>
      <c r="BE331" s="439"/>
      <c r="BF331" s="456"/>
      <c r="BG331" s="456"/>
      <c r="BH331" s="456"/>
      <c r="BI331" s="456"/>
      <c r="BJ331" s="456"/>
      <c r="BK331" s="456"/>
      <c r="BL331" s="456"/>
      <c r="BM331" s="456"/>
      <c r="BN331" s="456"/>
      <c r="BO331" s="456"/>
      <c r="BP331" s="456"/>
      <c r="BQ331" s="456"/>
      <c r="BR331" s="456"/>
      <c r="BS331" s="456"/>
      <c r="BT331" s="456"/>
      <c r="BU331" s="456"/>
      <c r="BV331" s="456"/>
      <c r="BW331" s="456"/>
      <c r="BX331" s="456"/>
      <c r="BY331" s="456"/>
      <c r="BZ331" s="456"/>
      <c r="CA331" s="456"/>
      <c r="CB331" s="456"/>
      <c r="CC331" s="456"/>
      <c r="CD331" s="456"/>
      <c r="CE331" s="456"/>
      <c r="CF331" s="456"/>
      <c r="CG331" s="456"/>
      <c r="CH331" s="456"/>
      <c r="CI331" s="456"/>
      <c r="CJ331" s="456"/>
      <c r="CK331" s="456"/>
      <c r="CL331" s="456"/>
      <c r="CM331" s="456"/>
      <c r="CN331" s="456"/>
      <c r="CO331" s="456"/>
      <c r="CP331" s="456"/>
      <c r="CQ331" s="456"/>
      <c r="CR331" s="456"/>
      <c r="CS331" s="456"/>
    </row>
    <row r="332" spans="1:97" s="9" customFormat="1" ht="12.95" hidden="1" customHeight="1" x14ac:dyDescent="0.2">
      <c r="A332" s="463"/>
      <c r="B332" s="443"/>
      <c r="C332" s="451"/>
      <c r="D332" s="454" t="s">
        <v>72</v>
      </c>
      <c r="E332" s="455"/>
      <c r="F332" s="440"/>
      <c r="G332" s="13">
        <v>0</v>
      </c>
      <c r="H332" s="13">
        <v>0</v>
      </c>
      <c r="I332" s="13">
        <v>0</v>
      </c>
      <c r="J332" s="433">
        <v>100</v>
      </c>
      <c r="K332" s="691">
        <v>0</v>
      </c>
      <c r="L332" s="691">
        <v>0</v>
      </c>
      <c r="M332" s="457" t="s">
        <v>2</v>
      </c>
      <c r="N332" s="530">
        <v>0</v>
      </c>
      <c r="O332" s="530">
        <v>0</v>
      </c>
      <c r="P332" s="530">
        <v>0</v>
      </c>
      <c r="Q332" s="530">
        <v>0</v>
      </c>
      <c r="R332" s="530">
        <v>0</v>
      </c>
      <c r="S332" s="530">
        <v>0</v>
      </c>
      <c r="T332" s="530">
        <v>0</v>
      </c>
      <c r="U332" s="530">
        <v>0</v>
      </c>
      <c r="V332" s="530">
        <v>0</v>
      </c>
      <c r="W332" s="530">
        <v>0</v>
      </c>
      <c r="X332" s="530">
        <v>0</v>
      </c>
      <c r="Y332" s="530">
        <v>0</v>
      </c>
      <c r="Z332" s="530">
        <v>0</v>
      </c>
      <c r="AA332" s="530">
        <v>0</v>
      </c>
      <c r="AB332" s="530">
        <v>0</v>
      </c>
      <c r="AC332" s="530">
        <v>0</v>
      </c>
      <c r="AD332" s="530">
        <v>0</v>
      </c>
      <c r="AE332" s="530">
        <v>0</v>
      </c>
      <c r="AF332" s="530">
        <v>0</v>
      </c>
      <c r="AG332" s="530">
        <v>0</v>
      </c>
      <c r="AH332" s="530">
        <v>0</v>
      </c>
      <c r="AI332" s="530">
        <v>0</v>
      </c>
      <c r="AJ332" s="530">
        <v>0</v>
      </c>
      <c r="AK332" s="530">
        <v>0</v>
      </c>
      <c r="AL332" s="530">
        <v>0</v>
      </c>
      <c r="AM332" s="530">
        <v>0</v>
      </c>
      <c r="AN332" s="466"/>
      <c r="AO332" s="423"/>
      <c r="AP332" s="720"/>
      <c r="AQ332" s="595">
        <f t="shared" ref="AQ332:AQ336" si="81">TIME(INT(K332/100),K332-INT(K332/100)*100,0)</f>
        <v>0</v>
      </c>
      <c r="AR332" s="595">
        <f t="shared" ref="AR332:AR336" si="82">TIME(INT(L332/100),L332-INT(L332/100)*100,0)</f>
        <v>0</v>
      </c>
      <c r="AS332" s="596">
        <f t="shared" si="80"/>
        <v>0</v>
      </c>
      <c r="AT332" s="455"/>
      <c r="AU332" s="425" t="s">
        <v>199</v>
      </c>
      <c r="AV332" s="426">
        <f>SUM(AV330:AV331)</f>
        <v>0</v>
      </c>
      <c r="AW332" s="355">
        <f>SUM(AW330:AW331)</f>
        <v>0</v>
      </c>
      <c r="AX332" s="354">
        <f>SUM(AX330:AX331)</f>
        <v>0</v>
      </c>
      <c r="AY332" s="356">
        <f>SUM(AY330:AY331)</f>
        <v>0</v>
      </c>
      <c r="BE332" s="439"/>
      <c r="BF332" s="456"/>
      <c r="BG332" s="456"/>
      <c r="BH332" s="456"/>
      <c r="BI332" s="456"/>
      <c r="BJ332" s="456"/>
      <c r="BK332" s="456"/>
      <c r="BL332" s="456"/>
      <c r="BM332" s="456"/>
      <c r="BN332" s="456"/>
      <c r="BO332" s="456"/>
      <c r="BP332" s="456"/>
      <c r="BQ332" s="456"/>
      <c r="BR332" s="456"/>
      <c r="BS332" s="456"/>
      <c r="BT332" s="456"/>
      <c r="BU332" s="456"/>
      <c r="BV332" s="456"/>
      <c r="BW332" s="456"/>
      <c r="BX332" s="456"/>
      <c r="BY332" s="456"/>
      <c r="BZ332" s="456"/>
      <c r="CA332" s="456"/>
      <c r="CB332" s="456"/>
      <c r="CC332" s="456"/>
      <c r="CD332" s="456"/>
      <c r="CE332" s="456"/>
      <c r="CF332" s="456"/>
      <c r="CG332" s="456"/>
      <c r="CH332" s="456"/>
      <c r="CI332" s="456"/>
      <c r="CJ332" s="456"/>
      <c r="CK332" s="456"/>
      <c r="CL332" s="456"/>
      <c r="CM332" s="456"/>
      <c r="CN332" s="456"/>
      <c r="CO332" s="456"/>
      <c r="CP332" s="456"/>
      <c r="CQ332" s="456"/>
      <c r="CR332" s="456"/>
      <c r="CS332" s="456"/>
    </row>
    <row r="333" spans="1:97" s="9" customFormat="1" ht="12.95" hidden="1" customHeight="1" x14ac:dyDescent="0.2">
      <c r="A333" s="463"/>
      <c r="B333" s="443"/>
      <c r="C333" s="451"/>
      <c r="D333" s="454" t="s">
        <v>72</v>
      </c>
      <c r="E333" s="455"/>
      <c r="F333" s="440"/>
      <c r="G333" s="13">
        <v>0</v>
      </c>
      <c r="H333" s="13">
        <v>0</v>
      </c>
      <c r="I333" s="13">
        <v>0</v>
      </c>
      <c r="J333" s="433">
        <v>100</v>
      </c>
      <c r="K333" s="691">
        <v>0</v>
      </c>
      <c r="L333" s="691">
        <v>0</v>
      </c>
      <c r="M333" s="457" t="s">
        <v>2</v>
      </c>
      <c r="N333" s="530">
        <v>0</v>
      </c>
      <c r="O333" s="530">
        <v>0</v>
      </c>
      <c r="P333" s="530">
        <v>0</v>
      </c>
      <c r="Q333" s="530">
        <v>0</v>
      </c>
      <c r="R333" s="530">
        <v>0</v>
      </c>
      <c r="S333" s="530">
        <v>0</v>
      </c>
      <c r="T333" s="530">
        <v>0</v>
      </c>
      <c r="U333" s="530">
        <v>0</v>
      </c>
      <c r="V333" s="530">
        <v>0</v>
      </c>
      <c r="W333" s="530">
        <v>0</v>
      </c>
      <c r="X333" s="530">
        <v>0</v>
      </c>
      <c r="Y333" s="530">
        <v>0</v>
      </c>
      <c r="Z333" s="530">
        <v>0</v>
      </c>
      <c r="AA333" s="530">
        <v>0</v>
      </c>
      <c r="AB333" s="530">
        <v>0</v>
      </c>
      <c r="AC333" s="530">
        <v>0</v>
      </c>
      <c r="AD333" s="530">
        <v>0</v>
      </c>
      <c r="AE333" s="530">
        <v>0</v>
      </c>
      <c r="AF333" s="530">
        <v>0</v>
      </c>
      <c r="AG333" s="530">
        <v>0</v>
      </c>
      <c r="AH333" s="530">
        <v>0</v>
      </c>
      <c r="AI333" s="530">
        <v>0</v>
      </c>
      <c r="AJ333" s="530">
        <v>0</v>
      </c>
      <c r="AK333" s="530">
        <v>0</v>
      </c>
      <c r="AL333" s="530">
        <v>0</v>
      </c>
      <c r="AM333" s="530">
        <v>0</v>
      </c>
      <c r="AN333" s="466"/>
      <c r="AO333" s="423"/>
      <c r="AP333" s="720"/>
      <c r="AQ333" s="595">
        <f t="shared" si="81"/>
        <v>0</v>
      </c>
      <c r="AR333" s="595">
        <f t="shared" si="82"/>
        <v>0</v>
      </c>
      <c r="AS333" s="596">
        <f t="shared" si="80"/>
        <v>0</v>
      </c>
      <c r="AT333" s="455"/>
      <c r="AU333" s="439"/>
      <c r="AV333" s="438"/>
      <c r="AW333" s="439"/>
      <c r="AX333" s="439"/>
      <c r="AY333" s="438"/>
      <c r="BE333" s="439"/>
      <c r="BF333" s="456"/>
      <c r="BG333" s="456"/>
      <c r="BH333" s="456"/>
      <c r="BI333" s="456"/>
      <c r="BJ333" s="456"/>
      <c r="BK333" s="456"/>
      <c r="BL333" s="456"/>
      <c r="BM333" s="456"/>
      <c r="BN333" s="456"/>
      <c r="BO333" s="456"/>
      <c r="BP333" s="456"/>
      <c r="BQ333" s="456"/>
      <c r="BR333" s="456"/>
      <c r="BS333" s="456"/>
      <c r="BT333" s="456"/>
      <c r="BU333" s="456"/>
      <c r="BV333" s="456"/>
      <c r="BW333" s="456"/>
      <c r="BX333" s="456"/>
      <c r="BY333" s="456"/>
      <c r="BZ333" s="456"/>
      <c r="CA333" s="456"/>
      <c r="CB333" s="456"/>
      <c r="CC333" s="456"/>
      <c r="CD333" s="456"/>
      <c r="CE333" s="456"/>
      <c r="CF333" s="456"/>
      <c r="CG333" s="456"/>
      <c r="CH333" s="456"/>
      <c r="CI333" s="456"/>
      <c r="CJ333" s="456"/>
      <c r="CK333" s="456"/>
      <c r="CL333" s="456"/>
      <c r="CM333" s="456"/>
      <c r="CN333" s="456"/>
      <c r="CO333" s="456"/>
      <c r="CP333" s="456"/>
      <c r="CQ333" s="456"/>
      <c r="CR333" s="456"/>
      <c r="CS333" s="456"/>
    </row>
    <row r="334" spans="1:97" s="9" customFormat="1" ht="12.95" hidden="1" customHeight="1" x14ac:dyDescent="0.2">
      <c r="A334" s="463"/>
      <c r="B334" s="443"/>
      <c r="C334" s="451"/>
      <c r="D334" s="454" t="s">
        <v>72</v>
      </c>
      <c r="E334" s="455"/>
      <c r="F334" s="440"/>
      <c r="G334" s="13">
        <v>0</v>
      </c>
      <c r="H334" s="13">
        <v>0</v>
      </c>
      <c r="I334" s="13">
        <v>0</v>
      </c>
      <c r="J334" s="433">
        <v>100</v>
      </c>
      <c r="K334" s="691">
        <v>0</v>
      </c>
      <c r="L334" s="691">
        <v>0</v>
      </c>
      <c r="M334" s="457" t="s">
        <v>2</v>
      </c>
      <c r="N334" s="530">
        <v>0</v>
      </c>
      <c r="O334" s="530">
        <v>0</v>
      </c>
      <c r="P334" s="530">
        <v>0</v>
      </c>
      <c r="Q334" s="530">
        <v>0</v>
      </c>
      <c r="R334" s="530">
        <v>0</v>
      </c>
      <c r="S334" s="530">
        <v>0</v>
      </c>
      <c r="T334" s="530">
        <v>0</v>
      </c>
      <c r="U334" s="530">
        <v>0</v>
      </c>
      <c r="V334" s="530">
        <v>0</v>
      </c>
      <c r="W334" s="530">
        <v>0</v>
      </c>
      <c r="X334" s="530">
        <v>0</v>
      </c>
      <c r="Y334" s="530">
        <v>0</v>
      </c>
      <c r="Z334" s="530">
        <v>0</v>
      </c>
      <c r="AA334" s="530">
        <v>0</v>
      </c>
      <c r="AB334" s="530">
        <v>0</v>
      </c>
      <c r="AC334" s="530">
        <v>0</v>
      </c>
      <c r="AD334" s="530">
        <v>0</v>
      </c>
      <c r="AE334" s="530">
        <v>0</v>
      </c>
      <c r="AF334" s="530">
        <v>0</v>
      </c>
      <c r="AG334" s="530">
        <v>0</v>
      </c>
      <c r="AH334" s="530">
        <v>0</v>
      </c>
      <c r="AI334" s="530">
        <v>0</v>
      </c>
      <c r="AJ334" s="530">
        <v>0</v>
      </c>
      <c r="AK334" s="530">
        <v>0</v>
      </c>
      <c r="AL334" s="530">
        <v>0</v>
      </c>
      <c r="AM334" s="530">
        <v>0</v>
      </c>
      <c r="AN334" s="466"/>
      <c r="AO334" s="423"/>
      <c r="AP334" s="720"/>
      <c r="AQ334" s="595">
        <f t="shared" si="81"/>
        <v>0</v>
      </c>
      <c r="AR334" s="595">
        <f t="shared" si="82"/>
        <v>0</v>
      </c>
      <c r="AS334" s="596">
        <f t="shared" si="80"/>
        <v>0</v>
      </c>
      <c r="AT334" s="455"/>
      <c r="AU334" s="439"/>
      <c r="AV334" s="438"/>
      <c r="AW334" s="439"/>
      <c r="AX334" s="439"/>
      <c r="AY334" s="438"/>
      <c r="BE334" s="439"/>
      <c r="BF334" s="456"/>
      <c r="BG334" s="456"/>
      <c r="BH334" s="456"/>
      <c r="BI334" s="456"/>
      <c r="BJ334" s="456"/>
      <c r="BK334" s="456"/>
      <c r="BL334" s="456"/>
      <c r="BM334" s="456"/>
      <c r="BN334" s="456"/>
      <c r="BO334" s="456"/>
      <c r="BP334" s="456"/>
      <c r="BQ334" s="456"/>
      <c r="BR334" s="456"/>
      <c r="BS334" s="456"/>
      <c r="BT334" s="456"/>
      <c r="BU334" s="456"/>
      <c r="BV334" s="456"/>
      <c r="BW334" s="456"/>
      <c r="BX334" s="456"/>
      <c r="BY334" s="456"/>
      <c r="BZ334" s="456"/>
      <c r="CA334" s="456"/>
      <c r="CB334" s="456"/>
      <c r="CC334" s="456"/>
      <c r="CD334" s="456"/>
      <c r="CE334" s="456"/>
      <c r="CF334" s="456"/>
      <c r="CG334" s="456"/>
      <c r="CH334" s="456"/>
      <c r="CI334" s="456"/>
      <c r="CJ334" s="456"/>
      <c r="CK334" s="456"/>
      <c r="CL334" s="456"/>
      <c r="CM334" s="456"/>
      <c r="CN334" s="456"/>
      <c r="CO334" s="456"/>
      <c r="CP334" s="456"/>
      <c r="CQ334" s="456"/>
      <c r="CR334" s="456"/>
      <c r="CS334" s="456"/>
    </row>
    <row r="335" spans="1:97" s="9" customFormat="1" ht="12.95" hidden="1" customHeight="1" x14ac:dyDescent="0.2">
      <c r="A335" s="463"/>
      <c r="B335" s="443"/>
      <c r="C335" s="451"/>
      <c r="D335" s="454" t="s">
        <v>72</v>
      </c>
      <c r="E335" s="455"/>
      <c r="F335" s="440"/>
      <c r="G335" s="13">
        <v>0</v>
      </c>
      <c r="H335" s="13">
        <v>0</v>
      </c>
      <c r="I335" s="13">
        <v>0</v>
      </c>
      <c r="J335" s="433">
        <v>100</v>
      </c>
      <c r="K335" s="691">
        <v>0</v>
      </c>
      <c r="L335" s="691">
        <v>0</v>
      </c>
      <c r="M335" s="457" t="s">
        <v>2</v>
      </c>
      <c r="N335" s="530">
        <v>0</v>
      </c>
      <c r="O335" s="530">
        <v>0</v>
      </c>
      <c r="P335" s="530">
        <v>0</v>
      </c>
      <c r="Q335" s="530">
        <v>0</v>
      </c>
      <c r="R335" s="530">
        <v>0</v>
      </c>
      <c r="S335" s="530">
        <v>0</v>
      </c>
      <c r="T335" s="530">
        <v>0</v>
      </c>
      <c r="U335" s="530">
        <v>0</v>
      </c>
      <c r="V335" s="530">
        <v>0</v>
      </c>
      <c r="W335" s="530">
        <v>0</v>
      </c>
      <c r="X335" s="530">
        <v>0</v>
      </c>
      <c r="Y335" s="530">
        <v>0</v>
      </c>
      <c r="Z335" s="530">
        <v>0</v>
      </c>
      <c r="AA335" s="530">
        <v>0</v>
      </c>
      <c r="AB335" s="530">
        <v>0</v>
      </c>
      <c r="AC335" s="530">
        <v>0</v>
      </c>
      <c r="AD335" s="530">
        <v>0</v>
      </c>
      <c r="AE335" s="530">
        <v>0</v>
      </c>
      <c r="AF335" s="530">
        <v>0</v>
      </c>
      <c r="AG335" s="530">
        <v>0</v>
      </c>
      <c r="AH335" s="530">
        <v>0</v>
      </c>
      <c r="AI335" s="530">
        <v>0</v>
      </c>
      <c r="AJ335" s="530">
        <v>0</v>
      </c>
      <c r="AK335" s="530">
        <v>0</v>
      </c>
      <c r="AL335" s="530">
        <v>0</v>
      </c>
      <c r="AM335" s="530">
        <v>0</v>
      </c>
      <c r="AN335" s="466"/>
      <c r="AO335" s="423"/>
      <c r="AP335" s="720"/>
      <c r="AQ335" s="595">
        <f t="shared" si="81"/>
        <v>0</v>
      </c>
      <c r="AR335" s="595">
        <f t="shared" si="82"/>
        <v>0</v>
      </c>
      <c r="AS335" s="596">
        <f t="shared" si="80"/>
        <v>0</v>
      </c>
      <c r="AT335" s="455"/>
      <c r="AU335" s="439"/>
      <c r="AV335" s="361" t="str">
        <f>AU330</f>
        <v>Boat</v>
      </c>
      <c r="AW335" s="362">
        <f>AW330*24</f>
        <v>0</v>
      </c>
      <c r="AX335" s="439"/>
      <c r="AY335" s="438"/>
      <c r="BE335" s="439"/>
      <c r="BF335" s="456"/>
      <c r="BG335" s="456"/>
      <c r="BH335" s="456"/>
      <c r="BI335" s="456"/>
      <c r="BJ335" s="456"/>
      <c r="BK335" s="456"/>
      <c r="BL335" s="456"/>
      <c r="BM335" s="456"/>
      <c r="BN335" s="456"/>
      <c r="BO335" s="456"/>
      <c r="BP335" s="456"/>
      <c r="BQ335" s="456"/>
      <c r="BR335" s="456"/>
      <c r="BS335" s="456"/>
      <c r="BT335" s="456"/>
      <c r="BU335" s="456"/>
      <c r="BV335" s="456"/>
      <c r="BW335" s="456"/>
      <c r="BX335" s="456"/>
      <c r="BY335" s="456"/>
      <c r="BZ335" s="456"/>
      <c r="CA335" s="456"/>
      <c r="CB335" s="456"/>
      <c r="CC335" s="456"/>
      <c r="CD335" s="456"/>
      <c r="CE335" s="456"/>
      <c r="CF335" s="456"/>
      <c r="CG335" s="456"/>
      <c r="CH335" s="456"/>
      <c r="CI335" s="456"/>
      <c r="CJ335" s="456"/>
      <c r="CK335" s="456"/>
      <c r="CL335" s="456"/>
      <c r="CM335" s="456"/>
      <c r="CN335" s="456"/>
      <c r="CO335" s="456"/>
      <c r="CP335" s="456"/>
      <c r="CQ335" s="456"/>
      <c r="CR335" s="456"/>
      <c r="CS335" s="456"/>
    </row>
    <row r="336" spans="1:97" s="396" customFormat="1" ht="12.95" hidden="1" customHeight="1" thickBot="1" x14ac:dyDescent="0.25">
      <c r="A336" s="463"/>
      <c r="B336" s="443"/>
      <c r="C336" s="451"/>
      <c r="D336" s="454" t="s">
        <v>77</v>
      </c>
      <c r="E336" s="455" t="s">
        <v>81</v>
      </c>
      <c r="F336" s="440"/>
      <c r="G336" s="13">
        <v>0</v>
      </c>
      <c r="H336" s="13">
        <v>0</v>
      </c>
      <c r="I336" s="13">
        <v>0</v>
      </c>
      <c r="J336" s="433">
        <v>100</v>
      </c>
      <c r="K336" s="691">
        <v>0</v>
      </c>
      <c r="L336" s="691">
        <v>0</v>
      </c>
      <c r="M336" s="457" t="s">
        <v>80</v>
      </c>
      <c r="N336" s="530">
        <v>0</v>
      </c>
      <c r="O336" s="530">
        <v>0</v>
      </c>
      <c r="P336" s="530">
        <v>0</v>
      </c>
      <c r="Q336" s="530">
        <v>0</v>
      </c>
      <c r="R336" s="530">
        <v>0</v>
      </c>
      <c r="S336" s="530">
        <v>0</v>
      </c>
      <c r="T336" s="530">
        <v>0</v>
      </c>
      <c r="U336" s="530">
        <v>0</v>
      </c>
      <c r="V336" s="530">
        <v>0</v>
      </c>
      <c r="W336" s="530">
        <v>0</v>
      </c>
      <c r="X336" s="530">
        <v>0</v>
      </c>
      <c r="Y336" s="530">
        <v>0</v>
      </c>
      <c r="Z336" s="530">
        <v>0</v>
      </c>
      <c r="AA336" s="530">
        <v>0</v>
      </c>
      <c r="AB336" s="530">
        <v>0</v>
      </c>
      <c r="AC336" s="530">
        <v>0</v>
      </c>
      <c r="AD336" s="530">
        <v>0</v>
      </c>
      <c r="AE336" s="530">
        <v>0</v>
      </c>
      <c r="AF336" s="530">
        <v>0</v>
      </c>
      <c r="AG336" s="530">
        <v>0</v>
      </c>
      <c r="AH336" s="530">
        <v>0</v>
      </c>
      <c r="AI336" s="530">
        <v>0</v>
      </c>
      <c r="AJ336" s="530">
        <v>0</v>
      </c>
      <c r="AK336" s="530">
        <v>0</v>
      </c>
      <c r="AL336" s="530">
        <v>0</v>
      </c>
      <c r="AM336" s="530">
        <v>0</v>
      </c>
      <c r="AN336" s="466"/>
      <c r="AO336" s="423"/>
      <c r="AP336" s="720"/>
      <c r="AQ336" s="595">
        <f t="shared" si="81"/>
        <v>0</v>
      </c>
      <c r="AR336" s="595">
        <f t="shared" si="82"/>
        <v>0</v>
      </c>
      <c r="AS336" s="596">
        <f t="shared" si="80"/>
        <v>0</v>
      </c>
      <c r="AT336" s="455"/>
      <c r="AU336" s="439"/>
      <c r="AV336" s="347" t="str">
        <f>AU331</f>
        <v>Shore</v>
      </c>
      <c r="AW336" s="348">
        <f>AW331*24</f>
        <v>0</v>
      </c>
      <c r="AX336" s="439"/>
      <c r="AY336" s="438"/>
      <c r="AZ336" s="9"/>
      <c r="BA336" s="9"/>
      <c r="BB336" s="9"/>
      <c r="BC336" s="9"/>
      <c r="BD336" s="9"/>
      <c r="BE336" s="439"/>
      <c r="BF336" s="456"/>
      <c r="BG336" s="456"/>
      <c r="BH336" s="456"/>
      <c r="BI336" s="456"/>
      <c r="BJ336" s="456"/>
      <c r="BK336" s="456"/>
      <c r="BL336" s="456"/>
      <c r="BM336" s="456"/>
      <c r="BN336" s="456"/>
      <c r="BO336" s="456"/>
      <c r="BP336" s="456"/>
      <c r="BQ336" s="456"/>
      <c r="BR336" s="456"/>
      <c r="BS336" s="456"/>
      <c r="BT336" s="456"/>
      <c r="BU336" s="456"/>
      <c r="BV336" s="456"/>
      <c r="BW336" s="456"/>
      <c r="BX336" s="456"/>
      <c r="BY336" s="456"/>
      <c r="BZ336" s="456"/>
      <c r="CA336" s="456"/>
      <c r="CB336" s="456"/>
      <c r="CC336" s="456"/>
      <c r="CD336" s="456"/>
      <c r="CE336" s="456"/>
      <c r="CF336" s="456"/>
      <c r="CG336" s="456"/>
      <c r="CH336" s="456"/>
      <c r="CI336" s="456"/>
      <c r="CJ336" s="456"/>
      <c r="CK336" s="456"/>
      <c r="CL336" s="456"/>
      <c r="CM336" s="456"/>
      <c r="CN336" s="456"/>
      <c r="CO336" s="487"/>
      <c r="CP336" s="487"/>
      <c r="CQ336" s="487"/>
      <c r="CR336" s="487"/>
      <c r="CS336" s="487"/>
    </row>
    <row r="337" spans="1:97" s="9" customFormat="1" ht="12.95" hidden="1" customHeight="1" x14ac:dyDescent="0.2">
      <c r="A337" s="463"/>
      <c r="B337" s="443"/>
      <c r="C337" s="451"/>
      <c r="D337" s="454" t="s">
        <v>77</v>
      </c>
      <c r="E337" s="455" t="s">
        <v>81</v>
      </c>
      <c r="F337" s="440"/>
      <c r="G337" s="13">
        <v>0</v>
      </c>
      <c r="H337" s="13">
        <v>0</v>
      </c>
      <c r="I337" s="13">
        <v>0</v>
      </c>
      <c r="J337" s="433">
        <v>100</v>
      </c>
      <c r="K337" s="691">
        <v>0</v>
      </c>
      <c r="L337" s="691">
        <v>0</v>
      </c>
      <c r="M337" s="457" t="s">
        <v>80</v>
      </c>
      <c r="N337" s="530">
        <v>0</v>
      </c>
      <c r="O337" s="530">
        <v>0</v>
      </c>
      <c r="P337" s="530">
        <v>0</v>
      </c>
      <c r="Q337" s="530">
        <v>0</v>
      </c>
      <c r="R337" s="530">
        <v>0</v>
      </c>
      <c r="S337" s="530">
        <v>0</v>
      </c>
      <c r="T337" s="530">
        <v>0</v>
      </c>
      <c r="U337" s="530">
        <v>0</v>
      </c>
      <c r="V337" s="530">
        <v>0</v>
      </c>
      <c r="W337" s="530">
        <v>0</v>
      </c>
      <c r="X337" s="530">
        <v>0</v>
      </c>
      <c r="Y337" s="530">
        <v>0</v>
      </c>
      <c r="Z337" s="530">
        <v>0</v>
      </c>
      <c r="AA337" s="530">
        <v>0</v>
      </c>
      <c r="AB337" s="530">
        <v>0</v>
      </c>
      <c r="AC337" s="530">
        <v>0</v>
      </c>
      <c r="AD337" s="530">
        <v>0</v>
      </c>
      <c r="AE337" s="530">
        <v>0</v>
      </c>
      <c r="AF337" s="530">
        <v>0</v>
      </c>
      <c r="AG337" s="530">
        <v>0</v>
      </c>
      <c r="AH337" s="530">
        <v>0</v>
      </c>
      <c r="AI337" s="530">
        <v>0</v>
      </c>
      <c r="AJ337" s="530">
        <v>0</v>
      </c>
      <c r="AK337" s="530">
        <v>0</v>
      </c>
      <c r="AL337" s="530">
        <v>0</v>
      </c>
      <c r="AM337" s="530">
        <v>0</v>
      </c>
      <c r="AN337" s="466"/>
      <c r="AO337" s="423"/>
      <c r="AP337" s="720"/>
      <c r="AQ337" s="595">
        <f t="shared" ref="AQ337:AQ356" si="83">TIME(INT(K337/100),K337-INT(K337/100)*100,0)</f>
        <v>0</v>
      </c>
      <c r="AR337" s="595">
        <f t="shared" ref="AR337:AR356" si="84">TIME(INT(L337/100),L337-INT(L337/100)*100,0)</f>
        <v>0</v>
      </c>
      <c r="AS337" s="596">
        <f t="shared" ref="AS337:AS356" si="85">(AR337-AQ337)*G337</f>
        <v>0</v>
      </c>
      <c r="AT337" s="455"/>
      <c r="AU337" s="456"/>
      <c r="AV337" s="456"/>
      <c r="BE337" s="439"/>
      <c r="BF337" s="456"/>
      <c r="BG337" s="456"/>
      <c r="BH337" s="456"/>
      <c r="BI337" s="456"/>
      <c r="BJ337" s="456"/>
      <c r="BK337" s="456"/>
      <c r="BL337" s="456"/>
      <c r="BM337" s="456"/>
      <c r="BN337" s="456"/>
      <c r="BO337" s="456"/>
      <c r="BP337" s="456"/>
      <c r="BQ337" s="456"/>
      <c r="BR337" s="456"/>
      <c r="BS337" s="456"/>
      <c r="BT337" s="456"/>
      <c r="BU337" s="456"/>
      <c r="BV337" s="456"/>
      <c r="BW337" s="456"/>
      <c r="BX337" s="456"/>
      <c r="BY337" s="456"/>
      <c r="BZ337" s="456"/>
      <c r="CA337" s="456"/>
      <c r="CB337" s="456"/>
      <c r="CC337" s="456"/>
      <c r="CD337" s="456"/>
      <c r="CE337" s="456"/>
      <c r="CF337" s="456"/>
      <c r="CG337" s="456"/>
      <c r="CH337" s="456"/>
      <c r="CI337" s="456"/>
      <c r="CJ337" s="456"/>
      <c r="CK337" s="456"/>
      <c r="CL337" s="456"/>
      <c r="CM337" s="456"/>
      <c r="CN337" s="456"/>
      <c r="CO337" s="456"/>
      <c r="CP337" s="456"/>
      <c r="CQ337" s="456"/>
      <c r="CR337" s="456"/>
      <c r="CS337" s="456"/>
    </row>
    <row r="338" spans="1:97" s="9" customFormat="1" ht="12.95" hidden="1" customHeight="1" x14ac:dyDescent="0.2">
      <c r="A338" s="463"/>
      <c r="B338" s="443"/>
      <c r="C338" s="451"/>
      <c r="D338" s="454" t="s">
        <v>77</v>
      </c>
      <c r="E338" s="455" t="s">
        <v>81</v>
      </c>
      <c r="F338" s="440"/>
      <c r="G338" s="13">
        <v>0</v>
      </c>
      <c r="H338" s="13">
        <v>0</v>
      </c>
      <c r="I338" s="13">
        <v>0</v>
      </c>
      <c r="J338" s="433">
        <v>100</v>
      </c>
      <c r="K338" s="691">
        <v>0</v>
      </c>
      <c r="L338" s="691">
        <v>0</v>
      </c>
      <c r="M338" s="457" t="s">
        <v>80</v>
      </c>
      <c r="N338" s="530">
        <v>0</v>
      </c>
      <c r="O338" s="530">
        <v>0</v>
      </c>
      <c r="P338" s="530">
        <v>0</v>
      </c>
      <c r="Q338" s="530">
        <v>0</v>
      </c>
      <c r="R338" s="530">
        <v>0</v>
      </c>
      <c r="S338" s="530">
        <v>0</v>
      </c>
      <c r="T338" s="530">
        <v>0</v>
      </c>
      <c r="U338" s="530">
        <v>0</v>
      </c>
      <c r="V338" s="530">
        <v>0</v>
      </c>
      <c r="W338" s="530">
        <v>0</v>
      </c>
      <c r="X338" s="530">
        <v>0</v>
      </c>
      <c r="Y338" s="530">
        <v>0</v>
      </c>
      <c r="Z338" s="530">
        <v>0</v>
      </c>
      <c r="AA338" s="530">
        <v>0</v>
      </c>
      <c r="AB338" s="530">
        <v>0</v>
      </c>
      <c r="AC338" s="530">
        <v>0</v>
      </c>
      <c r="AD338" s="530">
        <v>0</v>
      </c>
      <c r="AE338" s="530">
        <v>0</v>
      </c>
      <c r="AF338" s="530">
        <v>0</v>
      </c>
      <c r="AG338" s="530">
        <v>0</v>
      </c>
      <c r="AH338" s="530">
        <v>0</v>
      </c>
      <c r="AI338" s="530">
        <v>0</v>
      </c>
      <c r="AJ338" s="530">
        <v>0</v>
      </c>
      <c r="AK338" s="530">
        <v>0</v>
      </c>
      <c r="AL338" s="530">
        <v>0</v>
      </c>
      <c r="AM338" s="530">
        <v>0</v>
      </c>
      <c r="AN338" s="466"/>
      <c r="AO338" s="423"/>
      <c r="AP338" s="720"/>
      <c r="AQ338" s="595">
        <f t="shared" si="83"/>
        <v>0</v>
      </c>
      <c r="AR338" s="595">
        <f t="shared" si="84"/>
        <v>0</v>
      </c>
      <c r="AS338" s="596">
        <f t="shared" si="85"/>
        <v>0</v>
      </c>
      <c r="AT338" s="455"/>
      <c r="AU338" s="456"/>
      <c r="AV338" s="456"/>
      <c r="BE338" s="439"/>
      <c r="BF338" s="456"/>
      <c r="BG338" s="456"/>
      <c r="BH338" s="456"/>
      <c r="BI338" s="456"/>
      <c r="BJ338" s="456"/>
      <c r="BK338" s="456"/>
      <c r="BL338" s="456"/>
      <c r="BM338" s="456"/>
      <c r="BN338" s="456"/>
      <c r="BO338" s="456"/>
      <c r="BP338" s="456"/>
      <c r="BQ338" s="456"/>
      <c r="BR338" s="456"/>
      <c r="BS338" s="456"/>
      <c r="BT338" s="456"/>
      <c r="BU338" s="456"/>
      <c r="BV338" s="456"/>
      <c r="BW338" s="456"/>
      <c r="BX338" s="456"/>
      <c r="BY338" s="456"/>
      <c r="BZ338" s="456"/>
      <c r="CA338" s="456"/>
      <c r="CB338" s="456"/>
      <c r="CC338" s="456"/>
      <c r="CD338" s="456"/>
      <c r="CE338" s="456"/>
      <c r="CF338" s="456"/>
      <c r="CG338" s="456"/>
      <c r="CH338" s="456"/>
      <c r="CI338" s="456"/>
      <c r="CJ338" s="456"/>
      <c r="CK338" s="456"/>
      <c r="CL338" s="456"/>
      <c r="CM338" s="456"/>
      <c r="CN338" s="456"/>
      <c r="CO338" s="456"/>
      <c r="CP338" s="456"/>
      <c r="CQ338" s="456"/>
      <c r="CR338" s="456"/>
      <c r="CS338" s="456"/>
    </row>
    <row r="339" spans="1:97" s="9" customFormat="1" ht="12.95" hidden="1" customHeight="1" x14ac:dyDescent="0.2">
      <c r="A339" s="463"/>
      <c r="B339" s="443"/>
      <c r="C339" s="451"/>
      <c r="D339" s="454" t="s">
        <v>77</v>
      </c>
      <c r="E339" s="455" t="s">
        <v>78</v>
      </c>
      <c r="F339" s="440"/>
      <c r="G339" s="13">
        <v>0</v>
      </c>
      <c r="H339" s="13">
        <v>0</v>
      </c>
      <c r="I339" s="13">
        <v>0</v>
      </c>
      <c r="J339" s="433">
        <v>100</v>
      </c>
      <c r="K339" s="691">
        <v>0</v>
      </c>
      <c r="L339" s="691">
        <v>0</v>
      </c>
      <c r="M339" s="457" t="s">
        <v>80</v>
      </c>
      <c r="N339" s="530">
        <v>0</v>
      </c>
      <c r="O339" s="530">
        <v>0</v>
      </c>
      <c r="P339" s="530">
        <v>0</v>
      </c>
      <c r="Q339" s="530">
        <v>0</v>
      </c>
      <c r="R339" s="530">
        <v>0</v>
      </c>
      <c r="S339" s="530">
        <v>0</v>
      </c>
      <c r="T339" s="530">
        <v>0</v>
      </c>
      <c r="U339" s="530">
        <v>0</v>
      </c>
      <c r="V339" s="530">
        <v>0</v>
      </c>
      <c r="W339" s="530">
        <v>0</v>
      </c>
      <c r="X339" s="530">
        <v>0</v>
      </c>
      <c r="Y339" s="530">
        <v>0</v>
      </c>
      <c r="Z339" s="530">
        <v>0</v>
      </c>
      <c r="AA339" s="530">
        <v>0</v>
      </c>
      <c r="AB339" s="530">
        <v>0</v>
      </c>
      <c r="AC339" s="530">
        <v>0</v>
      </c>
      <c r="AD339" s="530">
        <v>0</v>
      </c>
      <c r="AE339" s="530">
        <v>0</v>
      </c>
      <c r="AF339" s="530">
        <v>0</v>
      </c>
      <c r="AG339" s="530">
        <v>0</v>
      </c>
      <c r="AH339" s="530">
        <v>0</v>
      </c>
      <c r="AI339" s="530">
        <v>0</v>
      </c>
      <c r="AJ339" s="530">
        <v>0</v>
      </c>
      <c r="AK339" s="530">
        <v>0</v>
      </c>
      <c r="AL339" s="530">
        <v>0</v>
      </c>
      <c r="AM339" s="530">
        <v>0</v>
      </c>
      <c r="AN339" s="466"/>
      <c r="AO339" s="423"/>
      <c r="AP339" s="720"/>
      <c r="AQ339" s="595">
        <f t="shared" si="83"/>
        <v>0</v>
      </c>
      <c r="AR339" s="595">
        <f t="shared" si="84"/>
        <v>0</v>
      </c>
      <c r="AS339" s="596">
        <f t="shared" si="85"/>
        <v>0</v>
      </c>
      <c r="AT339" s="455"/>
      <c r="AU339" s="456"/>
      <c r="AV339" s="456"/>
      <c r="BE339" s="439"/>
      <c r="BF339" s="456"/>
      <c r="BG339" s="456"/>
      <c r="BH339" s="456"/>
      <c r="BI339" s="456"/>
      <c r="BJ339" s="456"/>
      <c r="BK339" s="456"/>
      <c r="BL339" s="456"/>
      <c r="BM339" s="456"/>
      <c r="BN339" s="456"/>
      <c r="BO339" s="456"/>
      <c r="BP339" s="456"/>
      <c r="BQ339" s="456"/>
      <c r="BR339" s="456"/>
      <c r="BS339" s="456"/>
      <c r="BT339" s="456"/>
      <c r="BU339" s="456"/>
      <c r="BV339" s="456"/>
      <c r="BW339" s="456"/>
      <c r="BX339" s="456"/>
      <c r="BY339" s="456"/>
      <c r="BZ339" s="456"/>
      <c r="CA339" s="456"/>
      <c r="CB339" s="456"/>
      <c r="CC339" s="456"/>
      <c r="CD339" s="456"/>
      <c r="CE339" s="456"/>
      <c r="CF339" s="456"/>
      <c r="CG339" s="456"/>
      <c r="CH339" s="456"/>
      <c r="CI339" s="456"/>
      <c r="CJ339" s="456"/>
      <c r="CK339" s="456"/>
      <c r="CL339" s="456"/>
      <c r="CM339" s="456"/>
      <c r="CN339" s="456"/>
      <c r="CO339" s="456"/>
      <c r="CP339" s="456"/>
      <c r="CQ339" s="456"/>
      <c r="CR339" s="456"/>
      <c r="CS339" s="456"/>
    </row>
    <row r="340" spans="1:97" s="9" customFormat="1" ht="12.95" hidden="1" customHeight="1" x14ac:dyDescent="0.2">
      <c r="A340" s="463"/>
      <c r="B340" s="443"/>
      <c r="C340" s="451"/>
      <c r="D340" s="454" t="s">
        <v>77</v>
      </c>
      <c r="E340" s="455" t="s">
        <v>78</v>
      </c>
      <c r="F340" s="440"/>
      <c r="G340" s="13">
        <v>0</v>
      </c>
      <c r="H340" s="13">
        <v>0</v>
      </c>
      <c r="I340" s="13">
        <v>0</v>
      </c>
      <c r="J340" s="433">
        <v>100</v>
      </c>
      <c r="K340" s="691">
        <v>0</v>
      </c>
      <c r="L340" s="691">
        <v>0</v>
      </c>
      <c r="M340" s="457" t="s">
        <v>80</v>
      </c>
      <c r="N340" s="530">
        <v>0</v>
      </c>
      <c r="O340" s="530">
        <v>0</v>
      </c>
      <c r="P340" s="530">
        <v>0</v>
      </c>
      <c r="Q340" s="530">
        <v>0</v>
      </c>
      <c r="R340" s="530">
        <v>0</v>
      </c>
      <c r="S340" s="530">
        <v>0</v>
      </c>
      <c r="T340" s="530">
        <v>0</v>
      </c>
      <c r="U340" s="530">
        <v>0</v>
      </c>
      <c r="V340" s="530">
        <v>0</v>
      </c>
      <c r="W340" s="530">
        <v>0</v>
      </c>
      <c r="X340" s="530">
        <v>0</v>
      </c>
      <c r="Y340" s="530">
        <v>0</v>
      </c>
      <c r="Z340" s="530">
        <v>0</v>
      </c>
      <c r="AA340" s="530">
        <v>0</v>
      </c>
      <c r="AB340" s="530">
        <v>0</v>
      </c>
      <c r="AC340" s="530">
        <v>0</v>
      </c>
      <c r="AD340" s="530">
        <v>0</v>
      </c>
      <c r="AE340" s="530">
        <v>0</v>
      </c>
      <c r="AF340" s="530">
        <v>0</v>
      </c>
      <c r="AG340" s="530">
        <v>0</v>
      </c>
      <c r="AH340" s="530">
        <v>0</v>
      </c>
      <c r="AI340" s="530">
        <v>0</v>
      </c>
      <c r="AJ340" s="530">
        <v>0</v>
      </c>
      <c r="AK340" s="530">
        <v>0</v>
      </c>
      <c r="AL340" s="530">
        <v>0</v>
      </c>
      <c r="AM340" s="530">
        <v>0</v>
      </c>
      <c r="AN340" s="466"/>
      <c r="AO340" s="423"/>
      <c r="AP340" s="720"/>
      <c r="AQ340" s="595">
        <f t="shared" si="83"/>
        <v>0</v>
      </c>
      <c r="AR340" s="595">
        <f t="shared" si="84"/>
        <v>0</v>
      </c>
      <c r="AS340" s="596">
        <f t="shared" si="85"/>
        <v>0</v>
      </c>
      <c r="AT340" s="455"/>
      <c r="AU340" s="474"/>
      <c r="AV340" s="474"/>
      <c r="AW340" s="1014" t="s">
        <v>196</v>
      </c>
      <c r="AX340" s="474"/>
      <c r="AY340" s="474"/>
      <c r="BE340" s="439"/>
      <c r="BF340" s="456"/>
      <c r="BG340" s="456"/>
      <c r="BH340" s="456"/>
      <c r="BI340" s="456"/>
      <c r="BJ340" s="456"/>
      <c r="BK340" s="456"/>
      <c r="BL340" s="456"/>
      <c r="BM340" s="456"/>
      <c r="BN340" s="456"/>
      <c r="BO340" s="456"/>
      <c r="BP340" s="456"/>
      <c r="BQ340" s="456"/>
      <c r="BR340" s="456"/>
      <c r="BS340" s="456"/>
      <c r="BT340" s="456"/>
      <c r="BU340" s="456"/>
      <c r="BV340" s="456"/>
      <c r="BW340" s="456"/>
      <c r="BX340" s="456"/>
      <c r="BY340" s="456"/>
      <c r="BZ340" s="456"/>
      <c r="CA340" s="456"/>
      <c r="CB340" s="456"/>
      <c r="CC340" s="456"/>
      <c r="CD340" s="456"/>
      <c r="CE340" s="456"/>
      <c r="CF340" s="456"/>
      <c r="CG340" s="456"/>
      <c r="CH340" s="456"/>
      <c r="CI340" s="456"/>
      <c r="CJ340" s="456"/>
      <c r="CK340" s="456"/>
      <c r="CL340" s="456"/>
      <c r="CM340" s="456"/>
      <c r="CN340" s="456"/>
      <c r="CO340" s="456"/>
      <c r="CP340" s="456"/>
      <c r="CQ340" s="456"/>
      <c r="CR340" s="456"/>
      <c r="CS340" s="456"/>
    </row>
    <row r="341" spans="1:97" s="9" customFormat="1" ht="12.95" hidden="1" customHeight="1" x14ac:dyDescent="0.2">
      <c r="A341" s="463"/>
      <c r="B341" s="443"/>
      <c r="C341" s="451"/>
      <c r="D341" s="454" t="s">
        <v>77</v>
      </c>
      <c r="E341" s="455" t="s">
        <v>78</v>
      </c>
      <c r="F341" s="440"/>
      <c r="G341" s="13">
        <v>0</v>
      </c>
      <c r="H341" s="13">
        <v>0</v>
      </c>
      <c r="I341" s="13">
        <v>0</v>
      </c>
      <c r="J341" s="433">
        <v>100</v>
      </c>
      <c r="K341" s="691">
        <v>0</v>
      </c>
      <c r="L341" s="691">
        <v>0</v>
      </c>
      <c r="M341" s="457" t="s">
        <v>80</v>
      </c>
      <c r="N341" s="530">
        <v>0</v>
      </c>
      <c r="O341" s="530">
        <v>0</v>
      </c>
      <c r="P341" s="530">
        <v>0</v>
      </c>
      <c r="Q341" s="530">
        <v>0</v>
      </c>
      <c r="R341" s="530">
        <v>0</v>
      </c>
      <c r="S341" s="530">
        <v>0</v>
      </c>
      <c r="T341" s="530">
        <v>0</v>
      </c>
      <c r="U341" s="530">
        <v>0</v>
      </c>
      <c r="V341" s="530">
        <v>0</v>
      </c>
      <c r="W341" s="530">
        <v>0</v>
      </c>
      <c r="X341" s="530">
        <v>0</v>
      </c>
      <c r="Y341" s="530">
        <v>0</v>
      </c>
      <c r="Z341" s="530">
        <v>0</v>
      </c>
      <c r="AA341" s="530">
        <v>0</v>
      </c>
      <c r="AB341" s="530">
        <v>0</v>
      </c>
      <c r="AC341" s="530">
        <v>0</v>
      </c>
      <c r="AD341" s="530">
        <v>0</v>
      </c>
      <c r="AE341" s="530">
        <v>0</v>
      </c>
      <c r="AF341" s="530">
        <v>0</v>
      </c>
      <c r="AG341" s="530">
        <v>0</v>
      </c>
      <c r="AH341" s="530">
        <v>0</v>
      </c>
      <c r="AI341" s="530">
        <v>0</v>
      </c>
      <c r="AJ341" s="530">
        <v>0</v>
      </c>
      <c r="AK341" s="530">
        <v>0</v>
      </c>
      <c r="AL341" s="530">
        <v>0</v>
      </c>
      <c r="AM341" s="530">
        <v>0</v>
      </c>
      <c r="AN341" s="466"/>
      <c r="AO341" s="423"/>
      <c r="AP341" s="720"/>
      <c r="AQ341" s="595">
        <f t="shared" si="83"/>
        <v>0</v>
      </c>
      <c r="AR341" s="595">
        <f t="shared" si="84"/>
        <v>0</v>
      </c>
      <c r="AS341" s="596">
        <f t="shared" si="85"/>
        <v>0</v>
      </c>
      <c r="AT341" s="455"/>
      <c r="AU341" s="1020" t="s">
        <v>17</v>
      </c>
      <c r="AV341" s="1009" t="s">
        <v>195</v>
      </c>
      <c r="AW341" s="1014"/>
      <c r="AX341" s="1011" t="s">
        <v>197</v>
      </c>
      <c r="AY341" s="1013" t="s">
        <v>198</v>
      </c>
      <c r="BE341" s="439"/>
      <c r="BF341" s="456"/>
      <c r="BG341" s="456"/>
      <c r="BH341" s="456"/>
      <c r="BI341" s="456"/>
      <c r="BJ341" s="456"/>
      <c r="BK341" s="456"/>
      <c r="BL341" s="456"/>
      <c r="BM341" s="456"/>
      <c r="BN341" s="456"/>
      <c r="BO341" s="456"/>
      <c r="BP341" s="456"/>
      <c r="BQ341" s="456"/>
      <c r="BR341" s="456"/>
      <c r="BS341" s="456"/>
      <c r="BT341" s="456"/>
      <c r="BU341" s="456"/>
      <c r="BV341" s="456"/>
      <c r="BW341" s="456"/>
      <c r="BX341" s="456"/>
      <c r="BY341" s="456"/>
      <c r="BZ341" s="456"/>
      <c r="CA341" s="456"/>
      <c r="CB341" s="456"/>
      <c r="CC341" s="456"/>
      <c r="CD341" s="456"/>
      <c r="CE341" s="456"/>
      <c r="CF341" s="456"/>
      <c r="CG341" s="456"/>
      <c r="CH341" s="456"/>
      <c r="CI341" s="456"/>
      <c r="CJ341" s="456"/>
      <c r="CK341" s="456"/>
      <c r="CL341" s="456"/>
      <c r="CM341" s="456"/>
      <c r="CN341" s="456"/>
      <c r="CO341" s="456"/>
      <c r="CP341" s="456"/>
      <c r="CQ341" s="456"/>
      <c r="CR341" s="456"/>
      <c r="CS341" s="456"/>
    </row>
    <row r="342" spans="1:97" s="9" customFormat="1" ht="13.5" hidden="1" customHeight="1" x14ac:dyDescent="0.2">
      <c r="A342" s="463"/>
      <c r="B342" s="443"/>
      <c r="C342" s="451"/>
      <c r="D342" s="454" t="s">
        <v>77</v>
      </c>
      <c r="E342" s="455" t="s">
        <v>81</v>
      </c>
      <c r="F342" s="440"/>
      <c r="G342" s="13">
        <v>0</v>
      </c>
      <c r="H342" s="13">
        <v>0</v>
      </c>
      <c r="I342" s="13">
        <v>0</v>
      </c>
      <c r="J342" s="433">
        <v>100</v>
      </c>
      <c r="K342" s="691">
        <v>0</v>
      </c>
      <c r="L342" s="691">
        <v>0</v>
      </c>
      <c r="M342" s="457" t="s">
        <v>80</v>
      </c>
      <c r="N342" s="530">
        <v>0</v>
      </c>
      <c r="O342" s="530">
        <v>0</v>
      </c>
      <c r="P342" s="530">
        <v>0</v>
      </c>
      <c r="Q342" s="530">
        <v>0</v>
      </c>
      <c r="R342" s="530">
        <v>0</v>
      </c>
      <c r="S342" s="530">
        <v>0</v>
      </c>
      <c r="T342" s="530">
        <v>0</v>
      </c>
      <c r="U342" s="530">
        <v>0</v>
      </c>
      <c r="V342" s="530">
        <v>0</v>
      </c>
      <c r="W342" s="530">
        <v>0</v>
      </c>
      <c r="X342" s="530">
        <v>0</v>
      </c>
      <c r="Y342" s="530">
        <v>0</v>
      </c>
      <c r="Z342" s="530">
        <v>0</v>
      </c>
      <c r="AA342" s="530">
        <v>0</v>
      </c>
      <c r="AB342" s="530">
        <v>0</v>
      </c>
      <c r="AC342" s="530">
        <v>0</v>
      </c>
      <c r="AD342" s="530">
        <v>0</v>
      </c>
      <c r="AE342" s="530">
        <v>0</v>
      </c>
      <c r="AF342" s="530">
        <v>0</v>
      </c>
      <c r="AG342" s="530">
        <v>0</v>
      </c>
      <c r="AH342" s="530">
        <v>0</v>
      </c>
      <c r="AI342" s="530">
        <v>0</v>
      </c>
      <c r="AJ342" s="530">
        <v>0</v>
      </c>
      <c r="AK342" s="530">
        <v>0</v>
      </c>
      <c r="AL342" s="530">
        <v>0</v>
      </c>
      <c r="AM342" s="530">
        <v>0</v>
      </c>
      <c r="AN342" s="466"/>
      <c r="AO342" s="423"/>
      <c r="AP342" s="720"/>
      <c r="AQ342" s="595">
        <f t="shared" si="83"/>
        <v>0</v>
      </c>
      <c r="AR342" s="595">
        <f t="shared" si="84"/>
        <v>0</v>
      </c>
      <c r="AS342" s="596">
        <f t="shared" si="85"/>
        <v>0</v>
      </c>
      <c r="AT342" s="455"/>
      <c r="AU342" s="1051"/>
      <c r="AV342" s="1010"/>
      <c r="AW342" s="1008"/>
      <c r="AX342" s="1012"/>
      <c r="AY342" s="1014"/>
      <c r="BE342" s="439"/>
      <c r="BF342" s="456"/>
      <c r="BG342" s="456"/>
      <c r="BH342" s="456"/>
      <c r="BI342" s="456"/>
      <c r="BJ342" s="456"/>
      <c r="BK342" s="456"/>
      <c r="BL342" s="456"/>
      <c r="BM342" s="456"/>
      <c r="BN342" s="456"/>
      <c r="BO342" s="456"/>
      <c r="BP342" s="456"/>
      <c r="BQ342" s="456"/>
      <c r="BR342" s="456"/>
      <c r="BS342" s="456"/>
      <c r="BT342" s="456"/>
      <c r="BU342" s="456"/>
      <c r="BV342" s="456"/>
      <c r="BW342" s="456"/>
      <c r="BX342" s="456"/>
      <c r="BY342" s="456"/>
      <c r="BZ342" s="456"/>
      <c r="CA342" s="456"/>
      <c r="CB342" s="456"/>
      <c r="CC342" s="456"/>
      <c r="CD342" s="456"/>
      <c r="CE342" s="456"/>
      <c r="CF342" s="456"/>
      <c r="CG342" s="456"/>
      <c r="CH342" s="456"/>
      <c r="CI342" s="456"/>
      <c r="CJ342" s="456"/>
      <c r="CK342" s="456"/>
      <c r="CL342" s="456"/>
      <c r="CM342" s="456"/>
      <c r="CN342" s="456"/>
      <c r="CO342" s="456"/>
      <c r="CP342" s="456"/>
      <c r="CQ342" s="456"/>
      <c r="CR342" s="456"/>
      <c r="CS342" s="456"/>
    </row>
    <row r="343" spans="1:97" s="9" customFormat="1" ht="12.95" hidden="1" customHeight="1" x14ac:dyDescent="0.2">
      <c r="A343" s="463"/>
      <c r="B343" s="443"/>
      <c r="C343" s="451"/>
      <c r="D343" s="454" t="s">
        <v>77</v>
      </c>
      <c r="E343" s="455" t="s">
        <v>81</v>
      </c>
      <c r="F343" s="440"/>
      <c r="G343" s="13">
        <v>0</v>
      </c>
      <c r="H343" s="13">
        <v>0</v>
      </c>
      <c r="I343" s="13">
        <v>0</v>
      </c>
      <c r="J343" s="433">
        <v>100</v>
      </c>
      <c r="K343" s="691">
        <v>0</v>
      </c>
      <c r="L343" s="691">
        <v>0</v>
      </c>
      <c r="M343" s="457" t="s">
        <v>80</v>
      </c>
      <c r="N343" s="530">
        <v>0</v>
      </c>
      <c r="O343" s="530">
        <v>0</v>
      </c>
      <c r="P343" s="530">
        <v>0</v>
      </c>
      <c r="Q343" s="530">
        <v>0</v>
      </c>
      <c r="R343" s="530">
        <v>0</v>
      </c>
      <c r="S343" s="530">
        <v>0</v>
      </c>
      <c r="T343" s="530">
        <v>0</v>
      </c>
      <c r="U343" s="530">
        <v>0</v>
      </c>
      <c r="V343" s="530">
        <v>0</v>
      </c>
      <c r="W343" s="530">
        <v>0</v>
      </c>
      <c r="X343" s="530">
        <v>0</v>
      </c>
      <c r="Y343" s="530">
        <v>0</v>
      </c>
      <c r="Z343" s="530">
        <v>0</v>
      </c>
      <c r="AA343" s="530">
        <v>0</v>
      </c>
      <c r="AB343" s="530">
        <v>0</v>
      </c>
      <c r="AC343" s="530">
        <v>0</v>
      </c>
      <c r="AD343" s="530">
        <v>0</v>
      </c>
      <c r="AE343" s="530">
        <v>0</v>
      </c>
      <c r="AF343" s="530">
        <v>0</v>
      </c>
      <c r="AG343" s="530">
        <v>0</v>
      </c>
      <c r="AH343" s="530">
        <v>0</v>
      </c>
      <c r="AI343" s="530">
        <v>0</v>
      </c>
      <c r="AJ343" s="530">
        <v>0</v>
      </c>
      <c r="AK343" s="530">
        <v>0</v>
      </c>
      <c r="AL343" s="530">
        <v>0</v>
      </c>
      <c r="AM343" s="530">
        <v>0</v>
      </c>
      <c r="AN343" s="466"/>
      <c r="AO343" s="423"/>
      <c r="AP343" s="720"/>
      <c r="AQ343" s="595">
        <f t="shared" si="83"/>
        <v>0</v>
      </c>
      <c r="AR343" s="595">
        <f t="shared" si="84"/>
        <v>0</v>
      </c>
      <c r="AS343" s="596">
        <f t="shared" si="85"/>
        <v>0</v>
      </c>
      <c r="AT343" s="455"/>
      <c r="AU343" s="548" t="s">
        <v>50</v>
      </c>
      <c r="AV343" s="424">
        <f>SUM(G344:G355)</f>
        <v>0</v>
      </c>
      <c r="AW343" s="394">
        <f>SUM(,AS344:AS355)</f>
        <v>0</v>
      </c>
      <c r="AX343" s="424">
        <f>SUM(,H344:H355)</f>
        <v>0</v>
      </c>
      <c r="AY343" s="424">
        <f>SUM(I344:I355)</f>
        <v>0</v>
      </c>
      <c r="BE343" s="439"/>
      <c r="BF343" s="456"/>
      <c r="BG343" s="456"/>
      <c r="BH343" s="456"/>
      <c r="BI343" s="456"/>
      <c r="BJ343" s="456"/>
      <c r="BK343" s="456"/>
      <c r="BL343" s="456"/>
      <c r="BM343" s="456"/>
      <c r="BN343" s="456"/>
      <c r="BO343" s="456"/>
      <c r="BP343" s="456"/>
      <c r="BQ343" s="456"/>
      <c r="BR343" s="456"/>
      <c r="BS343" s="456"/>
      <c r="BT343" s="456"/>
      <c r="BU343" s="456"/>
      <c r="BV343" s="456"/>
      <c r="BW343" s="456"/>
      <c r="BX343" s="456"/>
      <c r="BY343" s="456"/>
      <c r="BZ343" s="456"/>
      <c r="CA343" s="456"/>
      <c r="CB343" s="456"/>
      <c r="CC343" s="456"/>
      <c r="CD343" s="456"/>
      <c r="CE343" s="456"/>
      <c r="CF343" s="456"/>
      <c r="CG343" s="456"/>
      <c r="CH343" s="456"/>
      <c r="CI343" s="456"/>
      <c r="CJ343" s="456"/>
      <c r="CK343" s="456"/>
      <c r="CL343" s="456"/>
      <c r="CM343" s="456"/>
      <c r="CN343" s="456"/>
      <c r="CO343" s="456"/>
      <c r="CP343" s="456"/>
      <c r="CQ343" s="456"/>
      <c r="CR343" s="456"/>
      <c r="CS343" s="456"/>
    </row>
    <row r="344" spans="1:97" s="9" customFormat="1" ht="12.95" hidden="1" customHeight="1" x14ac:dyDescent="0.2">
      <c r="A344" s="463"/>
      <c r="B344" s="443"/>
      <c r="C344" s="451"/>
      <c r="D344" s="454" t="s">
        <v>77</v>
      </c>
      <c r="E344" s="455" t="s">
        <v>81</v>
      </c>
      <c r="F344" s="440"/>
      <c r="G344" s="13">
        <v>0</v>
      </c>
      <c r="H344" s="13">
        <v>0</v>
      </c>
      <c r="I344" s="13">
        <v>0</v>
      </c>
      <c r="J344" s="433">
        <v>100</v>
      </c>
      <c r="K344" s="691">
        <v>0</v>
      </c>
      <c r="L344" s="691">
        <v>0</v>
      </c>
      <c r="M344" s="457" t="s">
        <v>80</v>
      </c>
      <c r="N344" s="530">
        <v>0</v>
      </c>
      <c r="O344" s="530">
        <v>0</v>
      </c>
      <c r="P344" s="530">
        <v>0</v>
      </c>
      <c r="Q344" s="530">
        <v>0</v>
      </c>
      <c r="R344" s="530">
        <v>0</v>
      </c>
      <c r="S344" s="530">
        <v>0</v>
      </c>
      <c r="T344" s="530">
        <v>0</v>
      </c>
      <c r="U344" s="530">
        <v>0</v>
      </c>
      <c r="V344" s="530">
        <v>0</v>
      </c>
      <c r="W344" s="530">
        <v>0</v>
      </c>
      <c r="X344" s="530">
        <v>0</v>
      </c>
      <c r="Y344" s="530">
        <v>0</v>
      </c>
      <c r="Z344" s="530">
        <v>0</v>
      </c>
      <c r="AA344" s="530">
        <v>0</v>
      </c>
      <c r="AB344" s="530">
        <v>0</v>
      </c>
      <c r="AC344" s="530">
        <v>0</v>
      </c>
      <c r="AD344" s="530">
        <v>0</v>
      </c>
      <c r="AE344" s="530">
        <v>0</v>
      </c>
      <c r="AF344" s="530">
        <v>0</v>
      </c>
      <c r="AG344" s="530">
        <v>0</v>
      </c>
      <c r="AH344" s="530">
        <v>0</v>
      </c>
      <c r="AI344" s="530">
        <v>0</v>
      </c>
      <c r="AJ344" s="530">
        <v>0</v>
      </c>
      <c r="AK344" s="530">
        <v>0</v>
      </c>
      <c r="AL344" s="530">
        <v>0</v>
      </c>
      <c r="AM344" s="530">
        <v>0</v>
      </c>
      <c r="AN344" s="466"/>
      <c r="AO344" s="423"/>
      <c r="AP344" s="720"/>
      <c r="AQ344" s="595">
        <f t="shared" si="83"/>
        <v>0</v>
      </c>
      <c r="AR344" s="595">
        <f t="shared" si="84"/>
        <v>0</v>
      </c>
      <c r="AS344" s="596">
        <f t="shared" si="85"/>
        <v>0</v>
      </c>
      <c r="AT344" s="455"/>
      <c r="AU344" s="574" t="s">
        <v>49</v>
      </c>
      <c r="AV344" s="422">
        <f>SUM(G356:G358)</f>
        <v>0</v>
      </c>
      <c r="AW344" s="355">
        <f>SUM(AS356:AS358)</f>
        <v>0</v>
      </c>
      <c r="AX344" s="422">
        <f>SUM(H356:H358)</f>
        <v>0</v>
      </c>
      <c r="AY344" s="422">
        <f>SUM(I356:I358)</f>
        <v>0</v>
      </c>
      <c r="BE344" s="439"/>
      <c r="BF344" s="456"/>
      <c r="BG344" s="456"/>
      <c r="BH344" s="456"/>
      <c r="BI344" s="456"/>
      <c r="BJ344" s="456"/>
      <c r="BK344" s="456"/>
      <c r="BL344" s="456"/>
      <c r="BM344" s="456"/>
      <c r="BN344" s="456"/>
      <c r="BO344" s="456"/>
      <c r="BP344" s="456"/>
      <c r="BQ344" s="456"/>
      <c r="BR344" s="456"/>
      <c r="BS344" s="456"/>
      <c r="BT344" s="456"/>
      <c r="BU344" s="456"/>
      <c r="BV344" s="456"/>
      <c r="BW344" s="456"/>
      <c r="BX344" s="456"/>
      <c r="BY344" s="456"/>
      <c r="BZ344" s="456"/>
      <c r="CA344" s="456"/>
      <c r="CB344" s="456"/>
      <c r="CC344" s="456"/>
      <c r="CD344" s="456"/>
      <c r="CE344" s="456"/>
      <c r="CF344" s="456"/>
      <c r="CG344" s="456"/>
      <c r="CH344" s="456"/>
      <c r="CI344" s="456"/>
      <c r="CJ344" s="456"/>
      <c r="CK344" s="456"/>
      <c r="CL344" s="456"/>
      <c r="CM344" s="456"/>
      <c r="CN344" s="456"/>
      <c r="CO344" s="456"/>
      <c r="CP344" s="456"/>
      <c r="CQ344" s="456"/>
      <c r="CR344" s="456"/>
      <c r="CS344" s="456"/>
    </row>
    <row r="345" spans="1:97" s="9" customFormat="1" ht="12.95" hidden="1" customHeight="1" x14ac:dyDescent="0.2">
      <c r="A345" s="463"/>
      <c r="B345" s="443"/>
      <c r="C345" s="451"/>
      <c r="D345" s="454" t="s">
        <v>77</v>
      </c>
      <c r="E345" s="455" t="s">
        <v>81</v>
      </c>
      <c r="F345" s="440"/>
      <c r="G345" s="13">
        <v>0</v>
      </c>
      <c r="H345" s="13">
        <v>0</v>
      </c>
      <c r="I345" s="13">
        <v>0</v>
      </c>
      <c r="J345" s="433">
        <v>100</v>
      </c>
      <c r="K345" s="691">
        <v>0</v>
      </c>
      <c r="L345" s="691">
        <v>0</v>
      </c>
      <c r="M345" s="457" t="s">
        <v>80</v>
      </c>
      <c r="N345" s="530">
        <v>0</v>
      </c>
      <c r="O345" s="530">
        <v>0</v>
      </c>
      <c r="P345" s="530">
        <v>0</v>
      </c>
      <c r="Q345" s="530">
        <v>0</v>
      </c>
      <c r="R345" s="530">
        <v>0</v>
      </c>
      <c r="S345" s="530">
        <v>0</v>
      </c>
      <c r="T345" s="530">
        <v>0</v>
      </c>
      <c r="U345" s="530">
        <v>0</v>
      </c>
      <c r="V345" s="530">
        <v>0</v>
      </c>
      <c r="W345" s="530">
        <v>0</v>
      </c>
      <c r="X345" s="530">
        <v>0</v>
      </c>
      <c r="Y345" s="530">
        <v>0</v>
      </c>
      <c r="Z345" s="530">
        <v>0</v>
      </c>
      <c r="AA345" s="530">
        <v>0</v>
      </c>
      <c r="AB345" s="530">
        <v>0</v>
      </c>
      <c r="AC345" s="530">
        <v>0</v>
      </c>
      <c r="AD345" s="530">
        <v>0</v>
      </c>
      <c r="AE345" s="530">
        <v>0</v>
      </c>
      <c r="AF345" s="530">
        <v>0</v>
      </c>
      <c r="AG345" s="530">
        <v>0</v>
      </c>
      <c r="AH345" s="530">
        <v>0</v>
      </c>
      <c r="AI345" s="530">
        <v>0</v>
      </c>
      <c r="AJ345" s="530">
        <v>0</v>
      </c>
      <c r="AK345" s="530">
        <v>0</v>
      </c>
      <c r="AL345" s="530">
        <v>0</v>
      </c>
      <c r="AM345" s="530">
        <v>0</v>
      </c>
      <c r="AN345" s="466"/>
      <c r="AO345" s="423"/>
      <c r="AP345" s="720"/>
      <c r="AQ345" s="595">
        <f t="shared" si="83"/>
        <v>0</v>
      </c>
      <c r="AR345" s="595">
        <f t="shared" si="84"/>
        <v>0</v>
      </c>
      <c r="AS345" s="596">
        <f t="shared" si="85"/>
        <v>0</v>
      </c>
      <c r="AT345" s="455"/>
      <c r="AU345" s="425" t="s">
        <v>199</v>
      </c>
      <c r="AV345" s="426">
        <f>SUM(AV343:AV344)</f>
        <v>0</v>
      </c>
      <c r="AW345" s="355">
        <f>SUM(AW343:AW344)</f>
        <v>0</v>
      </c>
      <c r="AX345" s="354">
        <f>SUM(AX343:AX344)</f>
        <v>0</v>
      </c>
      <c r="AY345" s="354">
        <f>SUM(AY343:AY344)</f>
        <v>0</v>
      </c>
      <c r="BE345" s="439"/>
      <c r="BF345" s="456"/>
      <c r="BG345" s="456"/>
      <c r="BH345" s="456"/>
      <c r="BI345" s="456"/>
      <c r="BJ345" s="456"/>
      <c r="BK345" s="456"/>
      <c r="BL345" s="456"/>
      <c r="BM345" s="456"/>
      <c r="BN345" s="456"/>
      <c r="BO345" s="456"/>
      <c r="BP345" s="456"/>
      <c r="BQ345" s="456"/>
      <c r="BR345" s="456"/>
      <c r="BS345" s="456"/>
      <c r="BT345" s="456"/>
      <c r="BU345" s="456"/>
      <c r="BV345" s="456"/>
      <c r="BW345" s="456"/>
      <c r="BX345" s="456"/>
      <c r="BY345" s="456"/>
      <c r="BZ345" s="456"/>
      <c r="CA345" s="456"/>
      <c r="CB345" s="456"/>
      <c r="CC345" s="456"/>
      <c r="CD345" s="456"/>
      <c r="CE345" s="456"/>
      <c r="CF345" s="456"/>
      <c r="CG345" s="456"/>
      <c r="CH345" s="456"/>
      <c r="CI345" s="456"/>
      <c r="CJ345" s="456"/>
      <c r="CK345" s="456"/>
      <c r="CL345" s="456"/>
      <c r="CM345" s="456"/>
      <c r="CN345" s="456"/>
      <c r="CO345" s="456"/>
      <c r="CP345" s="456"/>
      <c r="CQ345" s="456"/>
      <c r="CR345" s="456"/>
      <c r="CS345" s="456"/>
    </row>
    <row r="346" spans="1:97" s="9" customFormat="1" ht="12.95" hidden="1" customHeight="1" x14ac:dyDescent="0.2">
      <c r="A346" s="463"/>
      <c r="B346" s="443"/>
      <c r="C346" s="451"/>
      <c r="D346" s="454" t="s">
        <v>77</v>
      </c>
      <c r="E346" s="455" t="s">
        <v>81</v>
      </c>
      <c r="F346" s="440"/>
      <c r="G346" s="13">
        <v>0</v>
      </c>
      <c r="H346" s="13">
        <v>0</v>
      </c>
      <c r="I346" s="13">
        <v>0</v>
      </c>
      <c r="J346" s="433">
        <v>100</v>
      </c>
      <c r="K346" s="691">
        <v>0</v>
      </c>
      <c r="L346" s="691">
        <v>0</v>
      </c>
      <c r="M346" s="457" t="s">
        <v>80</v>
      </c>
      <c r="N346" s="530">
        <v>0</v>
      </c>
      <c r="O346" s="530">
        <v>0</v>
      </c>
      <c r="P346" s="530">
        <v>0</v>
      </c>
      <c r="Q346" s="530">
        <v>0</v>
      </c>
      <c r="R346" s="530">
        <v>0</v>
      </c>
      <c r="S346" s="530">
        <v>0</v>
      </c>
      <c r="T346" s="530">
        <v>0</v>
      </c>
      <c r="U346" s="530">
        <v>0</v>
      </c>
      <c r="V346" s="530">
        <v>0</v>
      </c>
      <c r="W346" s="530">
        <v>0</v>
      </c>
      <c r="X346" s="530">
        <v>0</v>
      </c>
      <c r="Y346" s="530">
        <v>0</v>
      </c>
      <c r="Z346" s="530">
        <v>0</v>
      </c>
      <c r="AA346" s="530">
        <v>0</v>
      </c>
      <c r="AB346" s="530">
        <v>0</v>
      </c>
      <c r="AC346" s="530">
        <v>0</v>
      </c>
      <c r="AD346" s="530">
        <v>0</v>
      </c>
      <c r="AE346" s="530">
        <v>0</v>
      </c>
      <c r="AF346" s="530">
        <v>0</v>
      </c>
      <c r="AG346" s="530">
        <v>0</v>
      </c>
      <c r="AH346" s="530">
        <v>0</v>
      </c>
      <c r="AI346" s="530">
        <v>0</v>
      </c>
      <c r="AJ346" s="530">
        <v>0</v>
      </c>
      <c r="AK346" s="530">
        <v>0</v>
      </c>
      <c r="AL346" s="530">
        <v>0</v>
      </c>
      <c r="AM346" s="530">
        <v>0</v>
      </c>
      <c r="AN346" s="466"/>
      <c r="AO346" s="423"/>
      <c r="AP346" s="720"/>
      <c r="AQ346" s="595">
        <f t="shared" si="83"/>
        <v>0</v>
      </c>
      <c r="AR346" s="595">
        <f t="shared" si="84"/>
        <v>0</v>
      </c>
      <c r="AS346" s="596">
        <f t="shared" si="85"/>
        <v>0</v>
      </c>
      <c r="AT346" s="455"/>
      <c r="AU346" s="439"/>
      <c r="AV346" s="438"/>
      <c r="AW346" s="439"/>
      <c r="AX346" s="439"/>
      <c r="AY346" s="438"/>
      <c r="BE346" s="439"/>
      <c r="BF346" s="456"/>
      <c r="BG346" s="456"/>
      <c r="BH346" s="456"/>
      <c r="BI346" s="456"/>
      <c r="BJ346" s="456"/>
      <c r="BK346" s="456"/>
      <c r="BL346" s="456"/>
      <c r="BM346" s="456"/>
      <c r="BN346" s="456"/>
      <c r="BO346" s="456"/>
      <c r="BP346" s="456"/>
      <c r="BQ346" s="456"/>
      <c r="BR346" s="456"/>
      <c r="BS346" s="456"/>
      <c r="BT346" s="456"/>
      <c r="BU346" s="456"/>
      <c r="BV346" s="456"/>
      <c r="BW346" s="456"/>
      <c r="BX346" s="456"/>
      <c r="BY346" s="456"/>
      <c r="BZ346" s="456"/>
      <c r="CA346" s="456"/>
      <c r="CB346" s="456"/>
      <c r="CC346" s="456"/>
      <c r="CD346" s="456"/>
      <c r="CE346" s="456"/>
      <c r="CF346" s="456"/>
      <c r="CG346" s="456"/>
      <c r="CH346" s="456"/>
      <c r="CI346" s="456"/>
      <c r="CJ346" s="456"/>
      <c r="CK346" s="456"/>
      <c r="CL346" s="456"/>
      <c r="CM346" s="456"/>
      <c r="CN346" s="456"/>
      <c r="CO346" s="456"/>
      <c r="CP346" s="456"/>
      <c r="CQ346" s="456"/>
      <c r="CR346" s="456"/>
      <c r="CS346" s="456"/>
    </row>
    <row r="347" spans="1:97" s="9" customFormat="1" ht="12.95" hidden="1" customHeight="1" x14ac:dyDescent="0.2">
      <c r="A347" s="463"/>
      <c r="B347" s="443"/>
      <c r="C347" s="451"/>
      <c r="D347" s="454" t="s">
        <v>77</v>
      </c>
      <c r="E347" s="455" t="s">
        <v>81</v>
      </c>
      <c r="F347" s="440"/>
      <c r="G347" s="13">
        <v>0</v>
      </c>
      <c r="H347" s="13">
        <v>0</v>
      </c>
      <c r="I347" s="13">
        <v>0</v>
      </c>
      <c r="J347" s="433">
        <v>100</v>
      </c>
      <c r="K347" s="691">
        <v>0</v>
      </c>
      <c r="L347" s="691">
        <v>0</v>
      </c>
      <c r="M347" s="457" t="s">
        <v>80</v>
      </c>
      <c r="N347" s="530">
        <v>0</v>
      </c>
      <c r="O347" s="530">
        <v>0</v>
      </c>
      <c r="P347" s="530">
        <v>0</v>
      </c>
      <c r="Q347" s="530">
        <v>0</v>
      </c>
      <c r="R347" s="530">
        <v>0</v>
      </c>
      <c r="S347" s="530">
        <v>0</v>
      </c>
      <c r="T347" s="530">
        <v>0</v>
      </c>
      <c r="U347" s="530">
        <v>0</v>
      </c>
      <c r="V347" s="530">
        <v>0</v>
      </c>
      <c r="W347" s="530">
        <v>0</v>
      </c>
      <c r="X347" s="530">
        <v>0</v>
      </c>
      <c r="Y347" s="530">
        <v>0</v>
      </c>
      <c r="Z347" s="530">
        <v>0</v>
      </c>
      <c r="AA347" s="530">
        <v>0</v>
      </c>
      <c r="AB347" s="530">
        <v>0</v>
      </c>
      <c r="AC347" s="530">
        <v>0</v>
      </c>
      <c r="AD347" s="530">
        <v>0</v>
      </c>
      <c r="AE347" s="530">
        <v>0</v>
      </c>
      <c r="AF347" s="530">
        <v>0</v>
      </c>
      <c r="AG347" s="530">
        <v>0</v>
      </c>
      <c r="AH347" s="530">
        <v>0</v>
      </c>
      <c r="AI347" s="530">
        <v>0</v>
      </c>
      <c r="AJ347" s="530">
        <v>0</v>
      </c>
      <c r="AK347" s="530">
        <v>0</v>
      </c>
      <c r="AL347" s="530">
        <v>0</v>
      </c>
      <c r="AM347" s="530">
        <v>0</v>
      </c>
      <c r="AN347" s="466"/>
      <c r="AO347" s="423"/>
      <c r="AP347" s="720"/>
      <c r="AQ347" s="595">
        <f t="shared" si="83"/>
        <v>0</v>
      </c>
      <c r="AR347" s="595">
        <f t="shared" si="84"/>
        <v>0</v>
      </c>
      <c r="AS347" s="596">
        <f t="shared" si="85"/>
        <v>0</v>
      </c>
      <c r="AT347" s="455"/>
      <c r="AU347" s="439"/>
      <c r="AV347" s="438"/>
      <c r="AW347" s="439"/>
      <c r="AX347" s="439"/>
      <c r="AY347" s="438"/>
      <c r="BE347" s="439"/>
      <c r="BF347" s="456"/>
      <c r="BG347" s="456"/>
      <c r="BH347" s="456"/>
      <c r="BI347" s="456"/>
      <c r="BJ347" s="456"/>
      <c r="BK347" s="456"/>
      <c r="BL347" s="456"/>
      <c r="BM347" s="456"/>
      <c r="BN347" s="456"/>
      <c r="BO347" s="456"/>
      <c r="BP347" s="456"/>
      <c r="BQ347" s="456"/>
      <c r="BR347" s="456"/>
      <c r="BS347" s="456"/>
      <c r="BT347" s="456"/>
      <c r="BU347" s="456"/>
      <c r="BV347" s="456"/>
      <c r="BW347" s="456"/>
      <c r="BX347" s="456"/>
      <c r="BY347" s="456"/>
      <c r="BZ347" s="456"/>
      <c r="CA347" s="456"/>
      <c r="CB347" s="456"/>
      <c r="CC347" s="456"/>
      <c r="CD347" s="456"/>
      <c r="CE347" s="456"/>
      <c r="CF347" s="456"/>
      <c r="CG347" s="456"/>
      <c r="CH347" s="456"/>
      <c r="CI347" s="456"/>
      <c r="CJ347" s="456"/>
      <c r="CK347" s="456"/>
      <c r="CL347" s="456"/>
      <c r="CM347" s="456"/>
      <c r="CN347" s="456"/>
      <c r="CO347" s="456"/>
      <c r="CP347" s="456"/>
      <c r="CQ347" s="456"/>
      <c r="CR347" s="456"/>
      <c r="CS347" s="456"/>
    </row>
    <row r="348" spans="1:97" s="9" customFormat="1" ht="12.95" hidden="1" customHeight="1" x14ac:dyDescent="0.2">
      <c r="A348" s="463"/>
      <c r="B348" s="443"/>
      <c r="C348" s="451"/>
      <c r="D348" s="454" t="s">
        <v>77</v>
      </c>
      <c r="E348" s="455" t="s">
        <v>81</v>
      </c>
      <c r="F348" s="440"/>
      <c r="G348" s="13">
        <v>0</v>
      </c>
      <c r="H348" s="13">
        <v>0</v>
      </c>
      <c r="I348" s="13">
        <v>0</v>
      </c>
      <c r="J348" s="433">
        <v>100</v>
      </c>
      <c r="K348" s="691">
        <v>0</v>
      </c>
      <c r="L348" s="691">
        <v>0</v>
      </c>
      <c r="M348" s="457" t="s">
        <v>80</v>
      </c>
      <c r="N348" s="530">
        <v>0</v>
      </c>
      <c r="O348" s="530">
        <v>0</v>
      </c>
      <c r="P348" s="530">
        <v>0</v>
      </c>
      <c r="Q348" s="530">
        <v>0</v>
      </c>
      <c r="R348" s="530">
        <v>0</v>
      </c>
      <c r="S348" s="530">
        <v>0</v>
      </c>
      <c r="T348" s="530">
        <v>0</v>
      </c>
      <c r="U348" s="530">
        <v>0</v>
      </c>
      <c r="V348" s="530">
        <v>0</v>
      </c>
      <c r="W348" s="530">
        <v>0</v>
      </c>
      <c r="X348" s="530">
        <v>0</v>
      </c>
      <c r="Y348" s="530">
        <v>0</v>
      </c>
      <c r="Z348" s="530">
        <v>0</v>
      </c>
      <c r="AA348" s="530">
        <v>0</v>
      </c>
      <c r="AB348" s="530">
        <v>0</v>
      </c>
      <c r="AC348" s="530">
        <v>0</v>
      </c>
      <c r="AD348" s="530">
        <v>0</v>
      </c>
      <c r="AE348" s="530">
        <v>0</v>
      </c>
      <c r="AF348" s="530">
        <v>0</v>
      </c>
      <c r="AG348" s="530">
        <v>0</v>
      </c>
      <c r="AH348" s="530">
        <v>0</v>
      </c>
      <c r="AI348" s="530">
        <v>0</v>
      </c>
      <c r="AJ348" s="530">
        <v>0</v>
      </c>
      <c r="AK348" s="530">
        <v>0</v>
      </c>
      <c r="AL348" s="530">
        <v>0</v>
      </c>
      <c r="AM348" s="530">
        <v>0</v>
      </c>
      <c r="AN348" s="466"/>
      <c r="AO348" s="423"/>
      <c r="AP348" s="720"/>
      <c r="AQ348" s="595">
        <f t="shared" si="83"/>
        <v>0</v>
      </c>
      <c r="AR348" s="595">
        <f t="shared" si="84"/>
        <v>0</v>
      </c>
      <c r="AS348" s="596">
        <f t="shared" si="85"/>
        <v>0</v>
      </c>
      <c r="AT348" s="455"/>
      <c r="AU348" s="439"/>
      <c r="AV348" s="361" t="str">
        <f>AU343</f>
        <v>Boat</v>
      </c>
      <c r="AW348" s="362">
        <f>AW343*24</f>
        <v>0</v>
      </c>
      <c r="AX348" s="439"/>
      <c r="AY348" s="438"/>
      <c r="BE348" s="439"/>
      <c r="BF348" s="456"/>
      <c r="BG348" s="456"/>
      <c r="BH348" s="456"/>
      <c r="BI348" s="456"/>
      <c r="BJ348" s="456"/>
      <c r="BK348" s="456"/>
      <c r="BL348" s="456"/>
      <c r="BM348" s="456"/>
      <c r="BN348" s="456"/>
      <c r="BO348" s="456"/>
      <c r="BP348" s="456"/>
      <c r="BQ348" s="456"/>
      <c r="BR348" s="456"/>
      <c r="BS348" s="456"/>
      <c r="BT348" s="456"/>
      <c r="BU348" s="456"/>
      <c r="BV348" s="456"/>
      <c r="BW348" s="456"/>
      <c r="BX348" s="456"/>
      <c r="BY348" s="456"/>
      <c r="BZ348" s="456"/>
      <c r="CA348" s="456"/>
      <c r="CB348" s="456"/>
      <c r="CC348" s="456"/>
      <c r="CD348" s="456"/>
      <c r="CE348" s="456"/>
      <c r="CF348" s="456"/>
      <c r="CG348" s="456"/>
      <c r="CH348" s="456"/>
      <c r="CI348" s="456"/>
      <c r="CJ348" s="456"/>
      <c r="CK348" s="456"/>
      <c r="CL348" s="456"/>
      <c r="CM348" s="456"/>
      <c r="CN348" s="456"/>
      <c r="CO348" s="456"/>
      <c r="CP348" s="456"/>
      <c r="CQ348" s="456"/>
      <c r="CR348" s="456"/>
      <c r="CS348" s="456"/>
    </row>
    <row r="349" spans="1:97" s="396" customFormat="1" ht="12.95" hidden="1" customHeight="1" thickBot="1" x14ac:dyDescent="0.25">
      <c r="A349" s="463"/>
      <c r="B349" s="443"/>
      <c r="C349" s="451"/>
      <c r="D349" s="454" t="s">
        <v>77</v>
      </c>
      <c r="E349" s="455" t="s">
        <v>81</v>
      </c>
      <c r="F349" s="440"/>
      <c r="G349" s="13">
        <v>0</v>
      </c>
      <c r="H349" s="13">
        <v>0</v>
      </c>
      <c r="I349" s="13">
        <v>0</v>
      </c>
      <c r="J349" s="433">
        <v>100</v>
      </c>
      <c r="K349" s="691">
        <v>0</v>
      </c>
      <c r="L349" s="691">
        <v>0</v>
      </c>
      <c r="M349" s="457" t="s">
        <v>80</v>
      </c>
      <c r="N349" s="530">
        <v>0</v>
      </c>
      <c r="O349" s="530">
        <v>0</v>
      </c>
      <c r="P349" s="530">
        <v>0</v>
      </c>
      <c r="Q349" s="530">
        <v>0</v>
      </c>
      <c r="R349" s="530">
        <v>0</v>
      </c>
      <c r="S349" s="530">
        <v>0</v>
      </c>
      <c r="T349" s="530">
        <v>0</v>
      </c>
      <c r="U349" s="530">
        <v>0</v>
      </c>
      <c r="V349" s="530">
        <v>0</v>
      </c>
      <c r="W349" s="530">
        <v>0</v>
      </c>
      <c r="X349" s="530">
        <v>0</v>
      </c>
      <c r="Y349" s="530">
        <v>0</v>
      </c>
      <c r="Z349" s="530">
        <v>0</v>
      </c>
      <c r="AA349" s="530">
        <v>0</v>
      </c>
      <c r="AB349" s="530">
        <v>0</v>
      </c>
      <c r="AC349" s="530">
        <v>0</v>
      </c>
      <c r="AD349" s="530">
        <v>0</v>
      </c>
      <c r="AE349" s="530">
        <v>0</v>
      </c>
      <c r="AF349" s="530">
        <v>0</v>
      </c>
      <c r="AG349" s="530">
        <v>0</v>
      </c>
      <c r="AH349" s="530">
        <v>0</v>
      </c>
      <c r="AI349" s="530">
        <v>0</v>
      </c>
      <c r="AJ349" s="530">
        <v>0</v>
      </c>
      <c r="AK349" s="530">
        <v>0</v>
      </c>
      <c r="AL349" s="530">
        <v>0</v>
      </c>
      <c r="AM349" s="530">
        <v>0</v>
      </c>
      <c r="AN349" s="466"/>
      <c r="AO349" s="423"/>
      <c r="AP349" s="720"/>
      <c r="AQ349" s="595">
        <f t="shared" si="83"/>
        <v>0</v>
      </c>
      <c r="AR349" s="595">
        <f t="shared" si="84"/>
        <v>0</v>
      </c>
      <c r="AS349" s="596">
        <f t="shared" si="85"/>
        <v>0</v>
      </c>
      <c r="AT349" s="455"/>
      <c r="AU349" s="439"/>
      <c r="AV349" s="347" t="str">
        <f>AU344</f>
        <v>Shore</v>
      </c>
      <c r="AW349" s="348">
        <f>AW344*24</f>
        <v>0</v>
      </c>
      <c r="AX349" s="439"/>
      <c r="AY349" s="438"/>
      <c r="AZ349" s="9"/>
      <c r="BA349" s="9"/>
      <c r="BB349" s="9"/>
      <c r="BC349" s="9"/>
      <c r="BD349" s="9"/>
      <c r="BE349" s="439"/>
      <c r="BF349" s="456"/>
      <c r="BG349" s="456"/>
      <c r="BH349" s="456"/>
      <c r="BI349" s="456"/>
      <c r="BJ349" s="456"/>
      <c r="BK349" s="456"/>
      <c r="BL349" s="456"/>
      <c r="BM349" s="456"/>
      <c r="BN349" s="456"/>
      <c r="BO349" s="456"/>
      <c r="BP349" s="456"/>
      <c r="BQ349" s="456"/>
      <c r="BR349" s="456"/>
      <c r="BS349" s="456"/>
      <c r="BT349" s="456"/>
      <c r="BU349" s="456"/>
      <c r="BV349" s="456"/>
      <c r="BW349" s="456"/>
      <c r="BX349" s="456"/>
      <c r="BY349" s="456"/>
      <c r="BZ349" s="456"/>
      <c r="CA349" s="456"/>
      <c r="CB349" s="456"/>
      <c r="CC349" s="456"/>
      <c r="CD349" s="456"/>
      <c r="CE349" s="456"/>
      <c r="CF349" s="456"/>
      <c r="CG349" s="487"/>
      <c r="CH349" s="487"/>
      <c r="CI349" s="487"/>
      <c r="CJ349" s="487"/>
      <c r="CK349" s="487"/>
      <c r="CL349" s="487"/>
      <c r="CM349" s="487"/>
      <c r="CN349" s="487"/>
      <c r="CO349" s="487"/>
      <c r="CP349" s="487"/>
      <c r="CQ349" s="487"/>
      <c r="CR349" s="487"/>
      <c r="CS349" s="487"/>
    </row>
    <row r="350" spans="1:97" s="9" customFormat="1" ht="12.95" hidden="1" customHeight="1" x14ac:dyDescent="0.2">
      <c r="A350" s="463"/>
      <c r="B350" s="443"/>
      <c r="C350" s="451"/>
      <c r="D350" s="454" t="s">
        <v>77</v>
      </c>
      <c r="E350" s="455" t="s">
        <v>81</v>
      </c>
      <c r="F350" s="440"/>
      <c r="G350" s="13">
        <v>0</v>
      </c>
      <c r="H350" s="13">
        <v>0</v>
      </c>
      <c r="I350" s="13">
        <v>0</v>
      </c>
      <c r="J350" s="433">
        <v>100</v>
      </c>
      <c r="K350" s="691">
        <v>0</v>
      </c>
      <c r="L350" s="691">
        <v>0</v>
      </c>
      <c r="M350" s="457" t="s">
        <v>80</v>
      </c>
      <c r="N350" s="530">
        <v>0</v>
      </c>
      <c r="O350" s="530">
        <v>0</v>
      </c>
      <c r="P350" s="530">
        <v>0</v>
      </c>
      <c r="Q350" s="530">
        <v>0</v>
      </c>
      <c r="R350" s="530">
        <v>0</v>
      </c>
      <c r="S350" s="530">
        <v>0</v>
      </c>
      <c r="T350" s="530">
        <v>0</v>
      </c>
      <c r="U350" s="530">
        <v>0</v>
      </c>
      <c r="V350" s="530">
        <v>0</v>
      </c>
      <c r="W350" s="530">
        <v>0</v>
      </c>
      <c r="X350" s="530">
        <v>0</v>
      </c>
      <c r="Y350" s="530">
        <v>0</v>
      </c>
      <c r="Z350" s="530">
        <v>0</v>
      </c>
      <c r="AA350" s="530">
        <v>0</v>
      </c>
      <c r="AB350" s="530">
        <v>0</v>
      </c>
      <c r="AC350" s="530">
        <v>0</v>
      </c>
      <c r="AD350" s="530">
        <v>0</v>
      </c>
      <c r="AE350" s="530">
        <v>0</v>
      </c>
      <c r="AF350" s="530">
        <v>0</v>
      </c>
      <c r="AG350" s="530">
        <v>0</v>
      </c>
      <c r="AH350" s="530">
        <v>0</v>
      </c>
      <c r="AI350" s="530">
        <v>0</v>
      </c>
      <c r="AJ350" s="530">
        <v>0</v>
      </c>
      <c r="AK350" s="530">
        <v>0</v>
      </c>
      <c r="AL350" s="530">
        <v>0</v>
      </c>
      <c r="AM350" s="530">
        <v>0</v>
      </c>
      <c r="AN350" s="466"/>
      <c r="AO350" s="423"/>
      <c r="AP350" s="720"/>
      <c r="AQ350" s="595">
        <f t="shared" si="83"/>
        <v>0</v>
      </c>
      <c r="AR350" s="595">
        <f t="shared" si="84"/>
        <v>0</v>
      </c>
      <c r="AS350" s="596">
        <f t="shared" si="85"/>
        <v>0</v>
      </c>
      <c r="AT350" s="455"/>
      <c r="AU350" s="456"/>
      <c r="AV350" s="456"/>
      <c r="BE350" s="439"/>
      <c r="BF350" s="456"/>
      <c r="BG350" s="456"/>
      <c r="BH350" s="456"/>
      <c r="BI350" s="456"/>
      <c r="BJ350" s="456"/>
      <c r="BK350" s="456"/>
      <c r="BL350" s="456"/>
      <c r="BM350" s="456"/>
      <c r="BN350" s="456"/>
      <c r="BO350" s="456"/>
      <c r="BP350" s="456"/>
      <c r="BQ350" s="456"/>
      <c r="BR350" s="456"/>
      <c r="BS350" s="456"/>
      <c r="BT350" s="456"/>
      <c r="BU350" s="456"/>
      <c r="BV350" s="456"/>
      <c r="BW350" s="456"/>
      <c r="BX350" s="456"/>
      <c r="BY350" s="456"/>
      <c r="BZ350" s="456"/>
      <c r="CA350" s="456"/>
      <c r="CB350" s="456"/>
      <c r="CC350" s="456"/>
      <c r="CD350" s="456"/>
      <c r="CE350" s="456"/>
      <c r="CF350" s="456"/>
      <c r="CG350" s="456"/>
      <c r="CH350" s="456"/>
      <c r="CI350" s="456"/>
      <c r="CJ350" s="456"/>
      <c r="CK350" s="456"/>
      <c r="CL350" s="456"/>
      <c r="CM350" s="456"/>
      <c r="CN350" s="456"/>
      <c r="CO350" s="456"/>
      <c r="CP350" s="456"/>
      <c r="CQ350" s="456"/>
      <c r="CR350" s="456"/>
      <c r="CS350" s="456"/>
    </row>
    <row r="351" spans="1:97" s="9" customFormat="1" ht="12.95" hidden="1" customHeight="1" x14ac:dyDescent="0.2">
      <c r="A351" s="463"/>
      <c r="B351" s="443"/>
      <c r="C351" s="451"/>
      <c r="D351" s="454" t="s">
        <v>77</v>
      </c>
      <c r="E351" s="455" t="s">
        <v>78</v>
      </c>
      <c r="F351" s="440"/>
      <c r="G351" s="13">
        <v>0</v>
      </c>
      <c r="H351" s="13">
        <v>0</v>
      </c>
      <c r="I351" s="13">
        <v>0</v>
      </c>
      <c r="J351" s="433">
        <v>100</v>
      </c>
      <c r="K351" s="691">
        <v>0</v>
      </c>
      <c r="L351" s="691">
        <v>0</v>
      </c>
      <c r="M351" s="457" t="s">
        <v>80</v>
      </c>
      <c r="N351" s="530">
        <v>0</v>
      </c>
      <c r="O351" s="530">
        <v>0</v>
      </c>
      <c r="P351" s="530">
        <v>0</v>
      </c>
      <c r="Q351" s="530">
        <v>0</v>
      </c>
      <c r="R351" s="530">
        <v>0</v>
      </c>
      <c r="S351" s="530">
        <v>0</v>
      </c>
      <c r="T351" s="530">
        <v>0</v>
      </c>
      <c r="U351" s="530">
        <v>0</v>
      </c>
      <c r="V351" s="530">
        <v>0</v>
      </c>
      <c r="W351" s="530">
        <v>0</v>
      </c>
      <c r="X351" s="530">
        <v>0</v>
      </c>
      <c r="Y351" s="530">
        <v>0</v>
      </c>
      <c r="Z351" s="530">
        <v>0</v>
      </c>
      <c r="AA351" s="530">
        <v>0</v>
      </c>
      <c r="AB351" s="530">
        <v>0</v>
      </c>
      <c r="AC351" s="530">
        <v>0</v>
      </c>
      <c r="AD351" s="530">
        <v>0</v>
      </c>
      <c r="AE351" s="530">
        <v>0</v>
      </c>
      <c r="AF351" s="530">
        <v>0</v>
      </c>
      <c r="AG351" s="530">
        <v>0</v>
      </c>
      <c r="AH351" s="530">
        <v>0</v>
      </c>
      <c r="AI351" s="530">
        <v>0</v>
      </c>
      <c r="AJ351" s="530">
        <v>0</v>
      </c>
      <c r="AK351" s="530">
        <v>0</v>
      </c>
      <c r="AL351" s="530">
        <v>0</v>
      </c>
      <c r="AM351" s="530">
        <v>0</v>
      </c>
      <c r="AN351" s="466"/>
      <c r="AO351" s="423"/>
      <c r="AP351" s="720"/>
      <c r="AQ351" s="595">
        <f t="shared" si="83"/>
        <v>0</v>
      </c>
      <c r="AR351" s="595">
        <f t="shared" si="84"/>
        <v>0</v>
      </c>
      <c r="AS351" s="596">
        <f t="shared" si="85"/>
        <v>0</v>
      </c>
      <c r="AT351" s="455"/>
      <c r="AU351" s="456"/>
      <c r="AV351" s="456"/>
      <c r="BE351" s="439"/>
      <c r="BF351" s="456"/>
      <c r="BG351" s="456"/>
      <c r="BH351" s="456"/>
      <c r="BI351" s="456"/>
      <c r="BJ351" s="456"/>
      <c r="BK351" s="456"/>
      <c r="BL351" s="456"/>
      <c r="BM351" s="456"/>
      <c r="BN351" s="456"/>
      <c r="BO351" s="456"/>
      <c r="BP351" s="456"/>
      <c r="BQ351" s="456"/>
      <c r="BR351" s="456"/>
      <c r="BS351" s="456"/>
      <c r="BT351" s="456"/>
      <c r="BU351" s="456"/>
      <c r="BV351" s="456"/>
      <c r="BW351" s="456"/>
      <c r="BX351" s="456"/>
      <c r="BY351" s="456"/>
      <c r="BZ351" s="456"/>
      <c r="CA351" s="456"/>
      <c r="CB351" s="456"/>
      <c r="CC351" s="456"/>
      <c r="CD351" s="456"/>
      <c r="CE351" s="456"/>
      <c r="CF351" s="456"/>
      <c r="CG351" s="456"/>
      <c r="CH351" s="456"/>
      <c r="CI351" s="456"/>
      <c r="CJ351" s="456"/>
      <c r="CK351" s="456"/>
      <c r="CL351" s="456"/>
      <c r="CM351" s="456"/>
      <c r="CN351" s="456"/>
      <c r="CO351" s="456"/>
      <c r="CP351" s="456"/>
      <c r="CQ351" s="456"/>
      <c r="CR351" s="456"/>
      <c r="CS351" s="456"/>
    </row>
    <row r="352" spans="1:97" s="9" customFormat="1" ht="12.95" hidden="1" customHeight="1" x14ac:dyDescent="0.2">
      <c r="A352" s="463"/>
      <c r="B352" s="443"/>
      <c r="C352" s="451"/>
      <c r="D352" s="454" t="s">
        <v>77</v>
      </c>
      <c r="E352" s="455" t="s">
        <v>81</v>
      </c>
      <c r="F352" s="440"/>
      <c r="G352" s="13">
        <v>0</v>
      </c>
      <c r="H352" s="13">
        <v>0</v>
      </c>
      <c r="I352" s="13">
        <v>0</v>
      </c>
      <c r="J352" s="433">
        <v>100</v>
      </c>
      <c r="K352" s="691">
        <v>0</v>
      </c>
      <c r="L352" s="691">
        <v>0</v>
      </c>
      <c r="M352" s="457" t="s">
        <v>80</v>
      </c>
      <c r="N352" s="530">
        <v>0</v>
      </c>
      <c r="O352" s="530">
        <v>0</v>
      </c>
      <c r="P352" s="530">
        <v>0</v>
      </c>
      <c r="Q352" s="530">
        <v>0</v>
      </c>
      <c r="R352" s="530">
        <v>0</v>
      </c>
      <c r="S352" s="530">
        <v>0</v>
      </c>
      <c r="T352" s="530">
        <v>0</v>
      </c>
      <c r="U352" s="530">
        <v>0</v>
      </c>
      <c r="V352" s="530">
        <v>0</v>
      </c>
      <c r="W352" s="530">
        <v>0</v>
      </c>
      <c r="X352" s="530">
        <v>0</v>
      </c>
      <c r="Y352" s="530">
        <v>0</v>
      </c>
      <c r="Z352" s="530">
        <v>0</v>
      </c>
      <c r="AA352" s="530">
        <v>0</v>
      </c>
      <c r="AB352" s="530">
        <v>0</v>
      </c>
      <c r="AC352" s="530">
        <v>0</v>
      </c>
      <c r="AD352" s="530">
        <v>0</v>
      </c>
      <c r="AE352" s="530">
        <v>0</v>
      </c>
      <c r="AF352" s="530">
        <v>0</v>
      </c>
      <c r="AG352" s="530">
        <v>0</v>
      </c>
      <c r="AH352" s="530">
        <v>0</v>
      </c>
      <c r="AI352" s="530">
        <v>0</v>
      </c>
      <c r="AJ352" s="530">
        <v>0</v>
      </c>
      <c r="AK352" s="530">
        <v>0</v>
      </c>
      <c r="AL352" s="530">
        <v>0</v>
      </c>
      <c r="AM352" s="530">
        <v>0</v>
      </c>
      <c r="AN352" s="466"/>
      <c r="AO352" s="423"/>
      <c r="AP352" s="720"/>
      <c r="AQ352" s="595">
        <f t="shared" si="83"/>
        <v>0</v>
      </c>
      <c r="AR352" s="595">
        <f t="shared" si="84"/>
        <v>0</v>
      </c>
      <c r="AS352" s="596">
        <f t="shared" si="85"/>
        <v>0</v>
      </c>
      <c r="AT352" s="455"/>
      <c r="AU352" s="456"/>
      <c r="AV352" s="456"/>
      <c r="BE352" s="439"/>
      <c r="BF352" s="456"/>
      <c r="BG352" s="456"/>
      <c r="BH352" s="456"/>
      <c r="BI352" s="456"/>
      <c r="BJ352" s="456"/>
      <c r="BK352" s="456"/>
      <c r="BL352" s="456"/>
      <c r="BM352" s="456"/>
      <c r="BN352" s="456"/>
      <c r="BO352" s="456"/>
      <c r="BP352" s="456"/>
      <c r="BQ352" s="456"/>
      <c r="BR352" s="456"/>
      <c r="BS352" s="456"/>
      <c r="BT352" s="456"/>
      <c r="BU352" s="456"/>
      <c r="BV352" s="456"/>
      <c r="BW352" s="456"/>
      <c r="BX352" s="456"/>
      <c r="BY352" s="456"/>
      <c r="BZ352" s="456"/>
      <c r="CA352" s="456"/>
      <c r="CB352" s="456"/>
      <c r="CC352" s="456"/>
      <c r="CD352" s="456"/>
      <c r="CE352" s="456"/>
      <c r="CF352" s="456"/>
      <c r="CG352" s="456"/>
      <c r="CH352" s="456"/>
      <c r="CI352" s="456"/>
      <c r="CJ352" s="456"/>
      <c r="CK352" s="456"/>
      <c r="CL352" s="456"/>
      <c r="CM352" s="456"/>
      <c r="CN352" s="456"/>
      <c r="CO352" s="456"/>
      <c r="CP352" s="456"/>
      <c r="CQ352" s="456"/>
      <c r="CR352" s="456"/>
      <c r="CS352" s="456"/>
    </row>
    <row r="353" spans="1:97" s="9" customFormat="1" ht="12.95" hidden="1" customHeight="1" x14ac:dyDescent="0.2">
      <c r="A353" s="463"/>
      <c r="B353" s="443"/>
      <c r="C353" s="451"/>
      <c r="D353" s="454" t="s">
        <v>77</v>
      </c>
      <c r="E353" s="455" t="s">
        <v>81</v>
      </c>
      <c r="F353" s="440"/>
      <c r="G353" s="13">
        <v>0</v>
      </c>
      <c r="H353" s="13">
        <v>0</v>
      </c>
      <c r="I353" s="13">
        <v>0</v>
      </c>
      <c r="J353" s="433">
        <v>100</v>
      </c>
      <c r="K353" s="691">
        <v>0</v>
      </c>
      <c r="L353" s="691">
        <v>0</v>
      </c>
      <c r="M353" s="457" t="s">
        <v>80</v>
      </c>
      <c r="N353" s="530">
        <v>0</v>
      </c>
      <c r="O353" s="530">
        <v>0</v>
      </c>
      <c r="P353" s="530">
        <v>0</v>
      </c>
      <c r="Q353" s="530">
        <v>0</v>
      </c>
      <c r="R353" s="530">
        <v>0</v>
      </c>
      <c r="S353" s="530">
        <v>0</v>
      </c>
      <c r="T353" s="530">
        <v>0</v>
      </c>
      <c r="U353" s="530">
        <v>0</v>
      </c>
      <c r="V353" s="530">
        <v>0</v>
      </c>
      <c r="W353" s="530">
        <v>0</v>
      </c>
      <c r="X353" s="530">
        <v>0</v>
      </c>
      <c r="Y353" s="530">
        <v>0</v>
      </c>
      <c r="Z353" s="530">
        <v>0</v>
      </c>
      <c r="AA353" s="530">
        <v>0</v>
      </c>
      <c r="AB353" s="530">
        <v>0</v>
      </c>
      <c r="AC353" s="530">
        <v>0</v>
      </c>
      <c r="AD353" s="530">
        <v>0</v>
      </c>
      <c r="AE353" s="530">
        <v>0</v>
      </c>
      <c r="AF353" s="530">
        <v>0</v>
      </c>
      <c r="AG353" s="530">
        <v>0</v>
      </c>
      <c r="AH353" s="530">
        <v>0</v>
      </c>
      <c r="AI353" s="530">
        <v>0</v>
      </c>
      <c r="AJ353" s="530">
        <v>0</v>
      </c>
      <c r="AK353" s="530">
        <v>0</v>
      </c>
      <c r="AL353" s="530">
        <v>0</v>
      </c>
      <c r="AM353" s="530">
        <v>0</v>
      </c>
      <c r="AN353" s="466"/>
      <c r="AO353" s="423"/>
      <c r="AP353" s="720"/>
      <c r="AQ353" s="595">
        <f t="shared" si="83"/>
        <v>0</v>
      </c>
      <c r="AR353" s="595">
        <f t="shared" si="84"/>
        <v>0</v>
      </c>
      <c r="AS353" s="596">
        <f t="shared" si="85"/>
        <v>0</v>
      </c>
      <c r="AT353" s="455"/>
      <c r="AU353" s="456"/>
      <c r="AV353" s="456"/>
      <c r="BE353" s="439"/>
      <c r="BF353" s="456"/>
      <c r="BG353" s="456"/>
      <c r="BH353" s="456"/>
      <c r="BI353" s="456"/>
      <c r="BJ353" s="456"/>
      <c r="BK353" s="456"/>
      <c r="BL353" s="456"/>
      <c r="BM353" s="456"/>
      <c r="BN353" s="456"/>
      <c r="BO353" s="456"/>
      <c r="BP353" s="456"/>
      <c r="BQ353" s="456"/>
      <c r="BR353" s="456"/>
      <c r="BS353" s="456"/>
      <c r="BT353" s="456"/>
      <c r="BU353" s="456"/>
      <c r="BV353" s="456"/>
      <c r="BW353" s="456"/>
      <c r="BX353" s="456"/>
      <c r="BY353" s="456"/>
      <c r="BZ353" s="456"/>
      <c r="CA353" s="456"/>
      <c r="CB353" s="456"/>
      <c r="CC353" s="456"/>
      <c r="CD353" s="456"/>
      <c r="CE353" s="456"/>
      <c r="CF353" s="456"/>
      <c r="CG353" s="456"/>
      <c r="CH353" s="456"/>
      <c r="CI353" s="456"/>
      <c r="CJ353" s="456"/>
      <c r="CK353" s="456"/>
      <c r="CL353" s="456"/>
      <c r="CM353" s="456"/>
      <c r="CN353" s="456"/>
      <c r="CO353" s="456"/>
      <c r="CP353" s="456"/>
      <c r="CQ353" s="456"/>
      <c r="CR353" s="456"/>
      <c r="CS353" s="456"/>
    </row>
    <row r="354" spans="1:97" s="9" customFormat="1" ht="12.95" hidden="1" customHeight="1" x14ac:dyDescent="0.2">
      <c r="A354" s="463"/>
      <c r="B354" s="443"/>
      <c r="C354" s="451"/>
      <c r="D354" s="454" t="s">
        <v>77</v>
      </c>
      <c r="E354" s="455" t="s">
        <v>81</v>
      </c>
      <c r="F354" s="440"/>
      <c r="G354" s="13">
        <v>0</v>
      </c>
      <c r="H354" s="13">
        <v>0</v>
      </c>
      <c r="I354" s="13">
        <v>0</v>
      </c>
      <c r="J354" s="433">
        <v>100</v>
      </c>
      <c r="K354" s="691">
        <v>0</v>
      </c>
      <c r="L354" s="691">
        <v>0</v>
      </c>
      <c r="M354" s="457" t="s">
        <v>80</v>
      </c>
      <c r="N354" s="530">
        <v>0</v>
      </c>
      <c r="O354" s="530">
        <v>0</v>
      </c>
      <c r="P354" s="530">
        <v>0</v>
      </c>
      <c r="Q354" s="530">
        <v>0</v>
      </c>
      <c r="R354" s="530">
        <v>0</v>
      </c>
      <c r="S354" s="530">
        <v>0</v>
      </c>
      <c r="T354" s="530">
        <v>0</v>
      </c>
      <c r="U354" s="530">
        <v>0</v>
      </c>
      <c r="V354" s="530">
        <v>0</v>
      </c>
      <c r="W354" s="530">
        <v>0</v>
      </c>
      <c r="X354" s="530">
        <v>0</v>
      </c>
      <c r="Y354" s="530">
        <v>0</v>
      </c>
      <c r="Z354" s="530">
        <v>0</v>
      </c>
      <c r="AA354" s="530">
        <v>0</v>
      </c>
      <c r="AB354" s="530">
        <v>0</v>
      </c>
      <c r="AC354" s="530">
        <v>0</v>
      </c>
      <c r="AD354" s="530">
        <v>0</v>
      </c>
      <c r="AE354" s="530">
        <v>0</v>
      </c>
      <c r="AF354" s="530">
        <v>0</v>
      </c>
      <c r="AG354" s="530">
        <v>0</v>
      </c>
      <c r="AH354" s="530">
        <v>0</v>
      </c>
      <c r="AI354" s="530">
        <v>0</v>
      </c>
      <c r="AJ354" s="530">
        <v>0</v>
      </c>
      <c r="AK354" s="530">
        <v>0</v>
      </c>
      <c r="AL354" s="530">
        <v>0</v>
      </c>
      <c r="AM354" s="530">
        <v>0</v>
      </c>
      <c r="AN354" s="466"/>
      <c r="AO354" s="423"/>
      <c r="AP354" s="720"/>
      <c r="AQ354" s="595">
        <f t="shared" si="83"/>
        <v>0</v>
      </c>
      <c r="AR354" s="595">
        <f t="shared" si="84"/>
        <v>0</v>
      </c>
      <c r="AS354" s="596">
        <f t="shared" si="85"/>
        <v>0</v>
      </c>
      <c r="AT354" s="455"/>
      <c r="AU354" s="456"/>
      <c r="AV354" s="456"/>
      <c r="BE354" s="439"/>
      <c r="BF354" s="456"/>
      <c r="BG354" s="456"/>
      <c r="BH354" s="456"/>
      <c r="BI354" s="456"/>
      <c r="BJ354" s="456"/>
      <c r="BK354" s="456"/>
      <c r="BL354" s="456"/>
      <c r="BM354" s="456"/>
      <c r="BN354" s="456"/>
      <c r="BO354" s="456"/>
      <c r="BP354" s="456"/>
      <c r="BQ354" s="456"/>
      <c r="BR354" s="456"/>
      <c r="BS354" s="456"/>
      <c r="BT354" s="456"/>
      <c r="BU354" s="456"/>
      <c r="BV354" s="456"/>
      <c r="BW354" s="456"/>
      <c r="BX354" s="456"/>
      <c r="BY354" s="456"/>
      <c r="BZ354" s="456"/>
      <c r="CA354" s="456"/>
      <c r="CB354" s="456"/>
      <c r="CC354" s="456"/>
      <c r="CD354" s="456"/>
      <c r="CE354" s="456"/>
      <c r="CF354" s="456"/>
      <c r="CG354" s="456"/>
      <c r="CH354" s="456"/>
      <c r="CI354" s="456"/>
      <c r="CJ354" s="456"/>
      <c r="CK354" s="456"/>
      <c r="CL354" s="456"/>
      <c r="CM354" s="456"/>
      <c r="CN354" s="456"/>
      <c r="CO354" s="456"/>
      <c r="CP354" s="456"/>
      <c r="CQ354" s="456"/>
      <c r="CR354" s="456"/>
      <c r="CS354" s="456"/>
    </row>
    <row r="355" spans="1:97" s="9" customFormat="1" ht="12.95" hidden="1" customHeight="1" x14ac:dyDescent="0.2">
      <c r="A355" s="463"/>
      <c r="B355" s="443"/>
      <c r="C355" s="451"/>
      <c r="D355" s="454" t="s">
        <v>77</v>
      </c>
      <c r="E355" s="455" t="s">
        <v>81</v>
      </c>
      <c r="F355" s="440"/>
      <c r="G355" s="13">
        <v>0</v>
      </c>
      <c r="H355" s="13">
        <v>0</v>
      </c>
      <c r="I355" s="13">
        <v>0</v>
      </c>
      <c r="J355" s="433">
        <v>100</v>
      </c>
      <c r="K355" s="691">
        <v>0</v>
      </c>
      <c r="L355" s="691">
        <v>0</v>
      </c>
      <c r="M355" s="457" t="s">
        <v>80</v>
      </c>
      <c r="N355" s="530">
        <v>0</v>
      </c>
      <c r="O355" s="530">
        <v>0</v>
      </c>
      <c r="P355" s="530">
        <v>0</v>
      </c>
      <c r="Q355" s="530">
        <v>0</v>
      </c>
      <c r="R355" s="530">
        <v>0</v>
      </c>
      <c r="S355" s="530">
        <v>0</v>
      </c>
      <c r="T355" s="530">
        <v>0</v>
      </c>
      <c r="U355" s="530">
        <v>0</v>
      </c>
      <c r="V355" s="530">
        <v>0</v>
      </c>
      <c r="W355" s="530">
        <v>0</v>
      </c>
      <c r="X355" s="530">
        <v>0</v>
      </c>
      <c r="Y355" s="530">
        <v>0</v>
      </c>
      <c r="Z355" s="530">
        <v>0</v>
      </c>
      <c r="AA355" s="530">
        <v>0</v>
      </c>
      <c r="AB355" s="530">
        <v>0</v>
      </c>
      <c r="AC355" s="530">
        <v>0</v>
      </c>
      <c r="AD355" s="530">
        <v>0</v>
      </c>
      <c r="AE355" s="530">
        <v>0</v>
      </c>
      <c r="AF355" s="530">
        <v>0</v>
      </c>
      <c r="AG355" s="530">
        <v>0</v>
      </c>
      <c r="AH355" s="530">
        <v>0</v>
      </c>
      <c r="AI355" s="530">
        <v>0</v>
      </c>
      <c r="AJ355" s="530">
        <v>0</v>
      </c>
      <c r="AK355" s="530">
        <v>0</v>
      </c>
      <c r="AL355" s="530">
        <v>0</v>
      </c>
      <c r="AM355" s="530">
        <v>0</v>
      </c>
      <c r="AN355" s="466"/>
      <c r="AO355" s="423"/>
      <c r="AP355" s="720"/>
      <c r="AQ355" s="595">
        <f t="shared" si="83"/>
        <v>0</v>
      </c>
      <c r="AR355" s="595">
        <f t="shared" si="84"/>
        <v>0</v>
      </c>
      <c r="AS355" s="596">
        <f t="shared" si="85"/>
        <v>0</v>
      </c>
      <c r="AT355" s="455"/>
      <c r="AU355" s="474"/>
      <c r="AV355" s="474"/>
      <c r="AW355" s="1014" t="s">
        <v>196</v>
      </c>
      <c r="AX355" s="474"/>
      <c r="AY355" s="474"/>
      <c r="BE355" s="439"/>
      <c r="BF355" s="456"/>
      <c r="BG355" s="456"/>
      <c r="BH355" s="456"/>
      <c r="BI355" s="456"/>
      <c r="BJ355" s="456"/>
      <c r="BK355" s="456"/>
      <c r="BL355" s="456"/>
      <c r="BM355" s="456"/>
      <c r="BN355" s="456"/>
      <c r="BO355" s="456"/>
      <c r="BP355" s="456"/>
      <c r="BQ355" s="456"/>
      <c r="BR355" s="456"/>
      <c r="BS355" s="456"/>
      <c r="BT355" s="456"/>
      <c r="BU355" s="456"/>
      <c r="BV355" s="456"/>
      <c r="BW355" s="456"/>
      <c r="BX355" s="456"/>
      <c r="BY355" s="456"/>
      <c r="BZ355" s="456"/>
      <c r="CA355" s="456"/>
      <c r="CB355" s="456"/>
      <c r="CC355" s="456"/>
      <c r="CD355" s="456"/>
      <c r="CE355" s="456"/>
      <c r="CF355" s="456"/>
      <c r="CG355" s="456"/>
      <c r="CH355" s="456"/>
      <c r="CI355" s="456"/>
      <c r="CJ355" s="456"/>
      <c r="CK355" s="456"/>
      <c r="CL355" s="456"/>
      <c r="CM355" s="456"/>
      <c r="CN355" s="456"/>
      <c r="CO355" s="456"/>
      <c r="CP355" s="456"/>
      <c r="CQ355" s="456"/>
      <c r="CR355" s="456"/>
      <c r="CS355" s="456"/>
    </row>
    <row r="356" spans="1:97" s="9" customFormat="1" ht="12.95" hidden="1" customHeight="1" x14ac:dyDescent="0.2">
      <c r="A356" s="463"/>
      <c r="B356" s="443"/>
      <c r="C356" s="451"/>
      <c r="D356" s="454" t="s">
        <v>71</v>
      </c>
      <c r="E356" s="455"/>
      <c r="F356" s="440"/>
      <c r="G356" s="13">
        <v>0</v>
      </c>
      <c r="H356" s="13">
        <v>0</v>
      </c>
      <c r="I356" s="13">
        <v>0</v>
      </c>
      <c r="J356" s="433">
        <v>100</v>
      </c>
      <c r="K356" s="691">
        <v>0</v>
      </c>
      <c r="L356" s="691">
        <v>0</v>
      </c>
      <c r="M356" s="457" t="s">
        <v>80</v>
      </c>
      <c r="N356" s="530">
        <v>0</v>
      </c>
      <c r="O356" s="530">
        <v>0</v>
      </c>
      <c r="P356" s="530">
        <v>0</v>
      </c>
      <c r="Q356" s="530">
        <v>0</v>
      </c>
      <c r="R356" s="530">
        <v>0</v>
      </c>
      <c r="S356" s="530">
        <v>0</v>
      </c>
      <c r="T356" s="530">
        <v>0</v>
      </c>
      <c r="U356" s="530">
        <v>0</v>
      </c>
      <c r="V356" s="530">
        <v>0</v>
      </c>
      <c r="W356" s="530">
        <v>0</v>
      </c>
      <c r="X356" s="530">
        <v>0</v>
      </c>
      <c r="Y356" s="530">
        <v>0</v>
      </c>
      <c r="Z356" s="530">
        <v>0</v>
      </c>
      <c r="AA356" s="530">
        <v>0</v>
      </c>
      <c r="AB356" s="530">
        <v>0</v>
      </c>
      <c r="AC356" s="530">
        <v>0</v>
      </c>
      <c r="AD356" s="530">
        <v>0</v>
      </c>
      <c r="AE356" s="530">
        <v>0</v>
      </c>
      <c r="AF356" s="530">
        <v>0</v>
      </c>
      <c r="AG356" s="530">
        <v>0</v>
      </c>
      <c r="AH356" s="530">
        <v>0</v>
      </c>
      <c r="AI356" s="530">
        <v>0</v>
      </c>
      <c r="AJ356" s="530">
        <v>0</v>
      </c>
      <c r="AK356" s="530">
        <v>0</v>
      </c>
      <c r="AL356" s="530">
        <v>0</v>
      </c>
      <c r="AM356" s="530">
        <v>0</v>
      </c>
      <c r="AN356" s="466"/>
      <c r="AO356" s="423"/>
      <c r="AP356" s="720"/>
      <c r="AQ356" s="595">
        <f t="shared" si="83"/>
        <v>0</v>
      </c>
      <c r="AR356" s="595">
        <f t="shared" si="84"/>
        <v>0</v>
      </c>
      <c r="AS356" s="596">
        <f t="shared" si="85"/>
        <v>0</v>
      </c>
      <c r="AT356" s="455"/>
      <c r="AU356" s="1020" t="s">
        <v>17</v>
      </c>
      <c r="AV356" s="1009" t="s">
        <v>195</v>
      </c>
      <c r="AW356" s="1014"/>
      <c r="AX356" s="1011" t="s">
        <v>197</v>
      </c>
      <c r="AY356" s="1013" t="s">
        <v>198</v>
      </c>
      <c r="BE356" s="439"/>
      <c r="BF356" s="456"/>
      <c r="BG356" s="456"/>
      <c r="BH356" s="456"/>
      <c r="BI356" s="456"/>
      <c r="BJ356" s="456"/>
      <c r="BK356" s="456"/>
      <c r="BL356" s="456"/>
      <c r="BM356" s="456"/>
      <c r="BN356" s="456"/>
      <c r="BO356" s="456"/>
      <c r="BP356" s="456"/>
      <c r="BQ356" s="456"/>
      <c r="BR356" s="456"/>
      <c r="BS356" s="456"/>
      <c r="BT356" s="456"/>
      <c r="BU356" s="456"/>
      <c r="BV356" s="456"/>
      <c r="BW356" s="456"/>
      <c r="BX356" s="456"/>
      <c r="BY356" s="456"/>
      <c r="BZ356" s="456"/>
      <c r="CA356" s="456"/>
      <c r="CB356" s="456"/>
      <c r="CC356" s="456"/>
      <c r="CD356" s="456"/>
      <c r="CE356" s="456"/>
      <c r="CF356" s="456"/>
      <c r="CG356" s="456"/>
      <c r="CH356" s="456"/>
      <c r="CI356" s="456"/>
      <c r="CJ356" s="456"/>
      <c r="CK356" s="456"/>
      <c r="CL356" s="456"/>
      <c r="CM356" s="456"/>
      <c r="CN356" s="456"/>
      <c r="CO356" s="456"/>
      <c r="CP356" s="456"/>
      <c r="CQ356" s="456"/>
      <c r="CR356" s="456"/>
      <c r="CS356" s="456"/>
    </row>
    <row r="357" spans="1:97" s="9" customFormat="1" ht="12.95" hidden="1" customHeight="1" x14ac:dyDescent="0.2">
      <c r="A357" s="463"/>
      <c r="B357" s="443"/>
      <c r="C357" s="451"/>
      <c r="D357" s="454" t="s">
        <v>71</v>
      </c>
      <c r="E357" s="455"/>
      <c r="F357" s="440"/>
      <c r="G357" s="13">
        <v>0</v>
      </c>
      <c r="H357" s="13">
        <v>0</v>
      </c>
      <c r="I357" s="13">
        <v>0</v>
      </c>
      <c r="J357" s="433">
        <v>100</v>
      </c>
      <c r="K357" s="691">
        <v>0</v>
      </c>
      <c r="L357" s="691">
        <v>0</v>
      </c>
      <c r="M357" s="457" t="s">
        <v>80</v>
      </c>
      <c r="N357" s="530">
        <v>0</v>
      </c>
      <c r="O357" s="530">
        <v>0</v>
      </c>
      <c r="P357" s="530">
        <v>0</v>
      </c>
      <c r="Q357" s="530">
        <v>0</v>
      </c>
      <c r="R357" s="530">
        <v>0</v>
      </c>
      <c r="S357" s="530">
        <v>0</v>
      </c>
      <c r="T357" s="530">
        <v>0</v>
      </c>
      <c r="U357" s="530">
        <v>0</v>
      </c>
      <c r="V357" s="530">
        <v>0</v>
      </c>
      <c r="W357" s="530">
        <v>0</v>
      </c>
      <c r="X357" s="530">
        <v>0</v>
      </c>
      <c r="Y357" s="530">
        <v>0</v>
      </c>
      <c r="Z357" s="530">
        <v>0</v>
      </c>
      <c r="AA357" s="530">
        <v>0</v>
      </c>
      <c r="AB357" s="530">
        <v>0</v>
      </c>
      <c r="AC357" s="530">
        <v>0</v>
      </c>
      <c r="AD357" s="530">
        <v>0</v>
      </c>
      <c r="AE357" s="530">
        <v>0</v>
      </c>
      <c r="AF357" s="530">
        <v>0</v>
      </c>
      <c r="AG357" s="530">
        <v>0</v>
      </c>
      <c r="AH357" s="530">
        <v>0</v>
      </c>
      <c r="AI357" s="530">
        <v>0</v>
      </c>
      <c r="AJ357" s="530">
        <v>0</v>
      </c>
      <c r="AK357" s="530">
        <v>0</v>
      </c>
      <c r="AL357" s="530">
        <v>0</v>
      </c>
      <c r="AM357" s="530">
        <v>0</v>
      </c>
      <c r="AN357" s="466"/>
      <c r="AO357" s="423"/>
      <c r="AP357" s="720"/>
      <c r="AQ357" s="595">
        <f t="shared" ref="AQ357:AQ364" si="86">TIME(INT(K357/100),K357-INT(K357/100)*100,0)</f>
        <v>0</v>
      </c>
      <c r="AR357" s="595">
        <f t="shared" ref="AR357:AR364" si="87">TIME(INT(L357/100),L357-INT(L357/100)*100,0)</f>
        <v>0</v>
      </c>
      <c r="AS357" s="596">
        <f t="shared" ref="AS357:AS364" si="88">(AR357-AQ357)*G357</f>
        <v>0</v>
      </c>
      <c r="AT357" s="455"/>
      <c r="AU357" s="1051"/>
      <c r="AV357" s="1010"/>
      <c r="AW357" s="1008"/>
      <c r="AX357" s="1012"/>
      <c r="AY357" s="1014"/>
      <c r="BE357" s="439"/>
      <c r="BF357" s="456"/>
      <c r="BG357" s="456"/>
      <c r="BH357" s="456"/>
      <c r="BI357" s="456"/>
      <c r="BJ357" s="456"/>
      <c r="BK357" s="456"/>
      <c r="BL357" s="456"/>
      <c r="BM357" s="456"/>
      <c r="BN357" s="456"/>
      <c r="BO357" s="456"/>
      <c r="BP357" s="456"/>
      <c r="BQ357" s="456"/>
      <c r="BR357" s="456"/>
      <c r="BS357" s="456"/>
      <c r="BT357" s="456"/>
      <c r="BU357" s="456"/>
      <c r="BV357" s="456"/>
      <c r="BW357" s="456"/>
      <c r="BX357" s="456"/>
      <c r="BY357" s="456"/>
      <c r="BZ357" s="456"/>
      <c r="CA357" s="456"/>
      <c r="CB357" s="456"/>
      <c r="CC357" s="456"/>
      <c r="CD357" s="456"/>
      <c r="CE357" s="456"/>
      <c r="CF357" s="456"/>
      <c r="CG357" s="456"/>
      <c r="CH357" s="456"/>
      <c r="CI357" s="456"/>
      <c r="CJ357" s="456"/>
      <c r="CK357" s="456"/>
      <c r="CL357" s="456"/>
      <c r="CM357" s="456"/>
      <c r="CN357" s="456"/>
      <c r="CO357" s="456"/>
      <c r="CP357" s="456"/>
      <c r="CQ357" s="456"/>
      <c r="CR357" s="456"/>
      <c r="CS357" s="456"/>
    </row>
    <row r="358" spans="1:97" s="9" customFormat="1" ht="12.95" hidden="1" customHeight="1" x14ac:dyDescent="0.2">
      <c r="A358" s="463"/>
      <c r="B358" s="443"/>
      <c r="C358" s="451"/>
      <c r="D358" s="454" t="s">
        <v>71</v>
      </c>
      <c r="E358" s="455"/>
      <c r="F358" s="440"/>
      <c r="G358" s="13">
        <v>0</v>
      </c>
      <c r="H358" s="13">
        <v>0</v>
      </c>
      <c r="I358" s="13">
        <v>0</v>
      </c>
      <c r="J358" s="433">
        <v>100</v>
      </c>
      <c r="K358" s="691">
        <v>0</v>
      </c>
      <c r="L358" s="691">
        <v>0</v>
      </c>
      <c r="M358" s="457" t="s">
        <v>80</v>
      </c>
      <c r="N358" s="530">
        <v>0</v>
      </c>
      <c r="O358" s="530">
        <v>0</v>
      </c>
      <c r="P358" s="530">
        <v>0</v>
      </c>
      <c r="Q358" s="530">
        <v>0</v>
      </c>
      <c r="R358" s="530">
        <v>0</v>
      </c>
      <c r="S358" s="530">
        <v>0</v>
      </c>
      <c r="T358" s="530">
        <v>0</v>
      </c>
      <c r="U358" s="530">
        <v>0</v>
      </c>
      <c r="V358" s="530">
        <v>0</v>
      </c>
      <c r="W358" s="530">
        <v>0</v>
      </c>
      <c r="X358" s="530">
        <v>0</v>
      </c>
      <c r="Y358" s="530">
        <v>0</v>
      </c>
      <c r="Z358" s="530">
        <v>0</v>
      </c>
      <c r="AA358" s="530">
        <v>0</v>
      </c>
      <c r="AB358" s="530">
        <v>0</v>
      </c>
      <c r="AC358" s="530">
        <v>0</v>
      </c>
      <c r="AD358" s="530">
        <v>0</v>
      </c>
      <c r="AE358" s="530">
        <v>0</v>
      </c>
      <c r="AF358" s="530">
        <v>0</v>
      </c>
      <c r="AG358" s="530">
        <v>0</v>
      </c>
      <c r="AH358" s="530">
        <v>0</v>
      </c>
      <c r="AI358" s="530">
        <v>0</v>
      </c>
      <c r="AJ358" s="530">
        <v>0</v>
      </c>
      <c r="AK358" s="530">
        <v>0</v>
      </c>
      <c r="AL358" s="530">
        <v>0</v>
      </c>
      <c r="AM358" s="530">
        <v>0</v>
      </c>
      <c r="AN358" s="466"/>
      <c r="AO358" s="423"/>
      <c r="AP358" s="720"/>
      <c r="AQ358" s="595">
        <f t="shared" si="86"/>
        <v>0</v>
      </c>
      <c r="AR358" s="595">
        <f t="shared" si="87"/>
        <v>0</v>
      </c>
      <c r="AS358" s="596">
        <f t="shared" si="88"/>
        <v>0</v>
      </c>
      <c r="AT358" s="455"/>
      <c r="AU358" s="548" t="s">
        <v>50</v>
      </c>
      <c r="AV358" s="424">
        <f>SUM(G359:G368,G374:G375)</f>
        <v>0</v>
      </c>
      <c r="AW358" s="394">
        <f>SUM(,AS359:AS368,AS374:AS375)</f>
        <v>0</v>
      </c>
      <c r="AX358" s="424">
        <f>SUM(,H359:H368,H374:H375)</f>
        <v>0</v>
      </c>
      <c r="AY358" s="427">
        <f>SUM(I359:I368,I374:I375)</f>
        <v>0</v>
      </c>
      <c r="BE358" s="439"/>
      <c r="BF358" s="456"/>
      <c r="BG358" s="456"/>
      <c r="BH358" s="456"/>
      <c r="BI358" s="456"/>
      <c r="BJ358" s="456"/>
      <c r="BK358" s="456"/>
      <c r="BL358" s="456"/>
      <c r="BM358" s="456"/>
      <c r="BN358" s="456"/>
      <c r="BO358" s="456"/>
      <c r="BP358" s="456"/>
      <c r="BQ358" s="456"/>
      <c r="BR358" s="456"/>
      <c r="BS358" s="456"/>
      <c r="BT358" s="456"/>
      <c r="BU358" s="456"/>
      <c r="BV358" s="456"/>
      <c r="BW358" s="456"/>
      <c r="BX358" s="456"/>
      <c r="BY358" s="456"/>
      <c r="BZ358" s="456"/>
      <c r="CA358" s="456"/>
      <c r="CB358" s="456"/>
      <c r="CC358" s="456"/>
      <c r="CD358" s="456"/>
      <c r="CE358" s="456"/>
      <c r="CF358" s="456"/>
      <c r="CG358" s="456"/>
      <c r="CH358" s="456"/>
      <c r="CI358" s="456"/>
      <c r="CJ358" s="456"/>
      <c r="CK358" s="456"/>
      <c r="CL358" s="456"/>
      <c r="CM358" s="456"/>
      <c r="CN358" s="456"/>
      <c r="CO358" s="456"/>
      <c r="CP358" s="456"/>
      <c r="CQ358" s="456"/>
      <c r="CR358" s="456"/>
      <c r="CS358" s="456"/>
    </row>
    <row r="359" spans="1:97" s="9" customFormat="1" ht="12.95" hidden="1" customHeight="1" x14ac:dyDescent="0.2">
      <c r="A359" s="463"/>
      <c r="B359" s="443"/>
      <c r="C359" s="451"/>
      <c r="D359" s="454" t="s">
        <v>77</v>
      </c>
      <c r="E359" s="455" t="s">
        <v>78</v>
      </c>
      <c r="F359" s="440"/>
      <c r="G359" s="13">
        <v>0</v>
      </c>
      <c r="H359" s="13">
        <v>0</v>
      </c>
      <c r="I359" s="13">
        <v>0</v>
      </c>
      <c r="J359" s="433">
        <v>100</v>
      </c>
      <c r="K359" s="691">
        <v>0</v>
      </c>
      <c r="L359" s="691">
        <v>0</v>
      </c>
      <c r="M359" s="457" t="s">
        <v>80</v>
      </c>
      <c r="N359" s="530">
        <v>0</v>
      </c>
      <c r="O359" s="530">
        <v>0</v>
      </c>
      <c r="P359" s="530">
        <v>0</v>
      </c>
      <c r="Q359" s="530">
        <v>0</v>
      </c>
      <c r="R359" s="530">
        <v>0</v>
      </c>
      <c r="S359" s="530">
        <v>0</v>
      </c>
      <c r="T359" s="530">
        <v>0</v>
      </c>
      <c r="U359" s="530">
        <v>0</v>
      </c>
      <c r="V359" s="530">
        <v>0</v>
      </c>
      <c r="W359" s="530">
        <v>0</v>
      </c>
      <c r="X359" s="530">
        <v>0</v>
      </c>
      <c r="Y359" s="530">
        <v>0</v>
      </c>
      <c r="Z359" s="530">
        <v>0</v>
      </c>
      <c r="AA359" s="530">
        <v>0</v>
      </c>
      <c r="AB359" s="530">
        <v>0</v>
      </c>
      <c r="AC359" s="530">
        <v>0</v>
      </c>
      <c r="AD359" s="530">
        <v>0</v>
      </c>
      <c r="AE359" s="530">
        <v>0</v>
      </c>
      <c r="AF359" s="530">
        <v>0</v>
      </c>
      <c r="AG359" s="530">
        <v>0</v>
      </c>
      <c r="AH359" s="530">
        <v>0</v>
      </c>
      <c r="AI359" s="530">
        <v>0</v>
      </c>
      <c r="AJ359" s="530">
        <v>0</v>
      </c>
      <c r="AK359" s="530">
        <v>0</v>
      </c>
      <c r="AL359" s="530">
        <v>0</v>
      </c>
      <c r="AM359" s="530">
        <v>0</v>
      </c>
      <c r="AN359" s="466"/>
      <c r="AO359" s="423"/>
      <c r="AP359" s="720"/>
      <c r="AQ359" s="595">
        <f t="shared" si="86"/>
        <v>0</v>
      </c>
      <c r="AR359" s="595">
        <f t="shared" si="87"/>
        <v>0</v>
      </c>
      <c r="AS359" s="596">
        <f t="shared" si="88"/>
        <v>0</v>
      </c>
      <c r="AT359" s="455"/>
      <c r="AU359" s="574" t="s">
        <v>49</v>
      </c>
      <c r="AV359" s="422">
        <f>SUM(G369:G373)</f>
        <v>0</v>
      </c>
      <c r="AW359" s="355">
        <f>SUM(AS369:AS373)</f>
        <v>0</v>
      </c>
      <c r="AX359" s="422">
        <f>SUM(H369:H373)</f>
        <v>0</v>
      </c>
      <c r="AY359" s="473">
        <f>SUM(I369:I373)</f>
        <v>0</v>
      </c>
      <c r="BE359" s="439"/>
      <c r="BF359" s="456"/>
      <c r="BG359" s="456"/>
      <c r="BH359" s="456"/>
      <c r="BI359" s="456"/>
      <c r="BJ359" s="456"/>
      <c r="BK359" s="456"/>
      <c r="BL359" s="456"/>
      <c r="BM359" s="456"/>
      <c r="BN359" s="456"/>
      <c r="BO359" s="456"/>
      <c r="BP359" s="456"/>
      <c r="BQ359" s="456"/>
      <c r="BR359" s="456"/>
      <c r="BS359" s="456"/>
      <c r="BT359" s="456"/>
      <c r="BU359" s="456"/>
      <c r="BV359" s="456"/>
      <c r="BW359" s="456"/>
      <c r="BX359" s="456"/>
      <c r="BY359" s="456"/>
      <c r="BZ359" s="456"/>
      <c r="CA359" s="456"/>
      <c r="CB359" s="456"/>
      <c r="CC359" s="456"/>
      <c r="CD359" s="456"/>
      <c r="CE359" s="456"/>
      <c r="CF359" s="456"/>
      <c r="CG359" s="456"/>
      <c r="CH359" s="456"/>
      <c r="CI359" s="456"/>
      <c r="CJ359" s="456"/>
      <c r="CK359" s="456"/>
      <c r="CL359" s="456"/>
      <c r="CM359" s="456"/>
      <c r="CN359" s="456"/>
      <c r="CO359" s="456"/>
      <c r="CP359" s="456"/>
      <c r="CQ359" s="456"/>
      <c r="CR359" s="456"/>
      <c r="CS359" s="456"/>
    </row>
    <row r="360" spans="1:97" s="9" customFormat="1" ht="12.95" hidden="1" customHeight="1" x14ac:dyDescent="0.2">
      <c r="A360" s="463"/>
      <c r="B360" s="443"/>
      <c r="C360" s="451"/>
      <c r="D360" s="454" t="s">
        <v>77</v>
      </c>
      <c r="E360" s="455" t="s">
        <v>81</v>
      </c>
      <c r="F360" s="440"/>
      <c r="G360" s="13">
        <v>0</v>
      </c>
      <c r="H360" s="13">
        <v>0</v>
      </c>
      <c r="I360" s="13">
        <v>0</v>
      </c>
      <c r="J360" s="433">
        <v>100</v>
      </c>
      <c r="K360" s="691">
        <v>0</v>
      </c>
      <c r="L360" s="691">
        <v>0</v>
      </c>
      <c r="M360" s="457" t="s">
        <v>80</v>
      </c>
      <c r="N360" s="530">
        <v>0</v>
      </c>
      <c r="O360" s="530">
        <v>0</v>
      </c>
      <c r="P360" s="530">
        <v>0</v>
      </c>
      <c r="Q360" s="530">
        <v>0</v>
      </c>
      <c r="R360" s="530">
        <v>0</v>
      </c>
      <c r="S360" s="530">
        <v>0</v>
      </c>
      <c r="T360" s="530">
        <v>0</v>
      </c>
      <c r="U360" s="530">
        <v>0</v>
      </c>
      <c r="V360" s="530">
        <v>0</v>
      </c>
      <c r="W360" s="530">
        <v>0</v>
      </c>
      <c r="X360" s="530">
        <v>0</v>
      </c>
      <c r="Y360" s="530">
        <v>0</v>
      </c>
      <c r="Z360" s="530">
        <v>0</v>
      </c>
      <c r="AA360" s="530">
        <v>0</v>
      </c>
      <c r="AB360" s="530">
        <v>0</v>
      </c>
      <c r="AC360" s="530">
        <v>0</v>
      </c>
      <c r="AD360" s="530">
        <v>0</v>
      </c>
      <c r="AE360" s="530">
        <v>0</v>
      </c>
      <c r="AF360" s="530">
        <v>0</v>
      </c>
      <c r="AG360" s="530">
        <v>0</v>
      </c>
      <c r="AH360" s="530">
        <v>0</v>
      </c>
      <c r="AI360" s="530">
        <v>0</v>
      </c>
      <c r="AJ360" s="530">
        <v>0</v>
      </c>
      <c r="AK360" s="530">
        <v>0</v>
      </c>
      <c r="AL360" s="530">
        <v>0</v>
      </c>
      <c r="AM360" s="530">
        <v>0</v>
      </c>
      <c r="AN360" s="466"/>
      <c r="AO360" s="423"/>
      <c r="AP360" s="720"/>
      <c r="AQ360" s="595">
        <f t="shared" si="86"/>
        <v>0</v>
      </c>
      <c r="AR360" s="595">
        <f t="shared" si="87"/>
        <v>0</v>
      </c>
      <c r="AS360" s="596">
        <f t="shared" si="88"/>
        <v>0</v>
      </c>
      <c r="AT360" s="455"/>
      <c r="AU360" s="425" t="s">
        <v>199</v>
      </c>
      <c r="AV360" s="426">
        <f>SUM(AV358:AV359)</f>
        <v>0</v>
      </c>
      <c r="AW360" s="355">
        <f>SUM(AW358:AW359)</f>
        <v>0</v>
      </c>
      <c r="AX360" s="354">
        <f>SUM(AX358:AX359)</f>
        <v>0</v>
      </c>
      <c r="AY360" s="356">
        <f>SUM(AY358:AY359)</f>
        <v>0</v>
      </c>
      <c r="BE360" s="439"/>
      <c r="BF360" s="456"/>
      <c r="BG360" s="456"/>
      <c r="BH360" s="456"/>
      <c r="BI360" s="456"/>
      <c r="BJ360" s="456"/>
      <c r="BK360" s="456"/>
      <c r="BL360" s="456"/>
      <c r="BM360" s="456"/>
      <c r="BN360" s="456"/>
      <c r="BO360" s="456"/>
      <c r="BP360" s="456"/>
      <c r="BQ360" s="456"/>
      <c r="BR360" s="456"/>
      <c r="BS360" s="456"/>
      <c r="BT360" s="456"/>
      <c r="BU360" s="456"/>
      <c r="BV360" s="456"/>
      <c r="BW360" s="456"/>
      <c r="BX360" s="456"/>
      <c r="BY360" s="456"/>
      <c r="BZ360" s="456"/>
      <c r="CA360" s="456"/>
      <c r="CB360" s="456"/>
      <c r="CC360" s="456"/>
      <c r="CD360" s="456"/>
      <c r="CE360" s="456"/>
      <c r="CF360" s="456"/>
      <c r="CG360" s="456"/>
      <c r="CH360" s="456"/>
      <c r="CI360" s="456"/>
      <c r="CJ360" s="456"/>
      <c r="CK360" s="456"/>
      <c r="CL360" s="456"/>
      <c r="CM360" s="456"/>
      <c r="CN360" s="456"/>
      <c r="CO360" s="456"/>
      <c r="CP360" s="456"/>
      <c r="CQ360" s="456"/>
      <c r="CR360" s="456"/>
      <c r="CS360" s="456"/>
    </row>
    <row r="361" spans="1:97" s="9" customFormat="1" ht="12.95" hidden="1" customHeight="1" x14ac:dyDescent="0.2">
      <c r="A361" s="463"/>
      <c r="B361" s="443"/>
      <c r="C361" s="451"/>
      <c r="D361" s="454" t="s">
        <v>77</v>
      </c>
      <c r="E361" s="455" t="s">
        <v>78</v>
      </c>
      <c r="F361" s="440"/>
      <c r="G361" s="13">
        <v>0</v>
      </c>
      <c r="H361" s="13">
        <v>0</v>
      </c>
      <c r="I361" s="13">
        <v>0</v>
      </c>
      <c r="J361" s="433">
        <v>100</v>
      </c>
      <c r="K361" s="691">
        <v>0</v>
      </c>
      <c r="L361" s="691">
        <v>0</v>
      </c>
      <c r="M361" s="457" t="s">
        <v>80</v>
      </c>
      <c r="N361" s="530">
        <v>0</v>
      </c>
      <c r="O361" s="530">
        <v>0</v>
      </c>
      <c r="P361" s="530">
        <v>0</v>
      </c>
      <c r="Q361" s="530">
        <v>0</v>
      </c>
      <c r="R361" s="530">
        <v>0</v>
      </c>
      <c r="S361" s="530">
        <v>0</v>
      </c>
      <c r="T361" s="530">
        <v>0</v>
      </c>
      <c r="U361" s="530">
        <v>0</v>
      </c>
      <c r="V361" s="530">
        <v>0</v>
      </c>
      <c r="W361" s="530">
        <v>0</v>
      </c>
      <c r="X361" s="530">
        <v>0</v>
      </c>
      <c r="Y361" s="530">
        <v>0</v>
      </c>
      <c r="Z361" s="530">
        <v>0</v>
      </c>
      <c r="AA361" s="530">
        <v>0</v>
      </c>
      <c r="AB361" s="530">
        <v>0</v>
      </c>
      <c r="AC361" s="530">
        <v>0</v>
      </c>
      <c r="AD361" s="530">
        <v>0</v>
      </c>
      <c r="AE361" s="530">
        <v>0</v>
      </c>
      <c r="AF361" s="530">
        <v>0</v>
      </c>
      <c r="AG361" s="530">
        <v>0</v>
      </c>
      <c r="AH361" s="530">
        <v>0</v>
      </c>
      <c r="AI361" s="530">
        <v>0</v>
      </c>
      <c r="AJ361" s="530">
        <v>0</v>
      </c>
      <c r="AK361" s="530">
        <v>0</v>
      </c>
      <c r="AL361" s="530">
        <v>0</v>
      </c>
      <c r="AM361" s="530">
        <v>0</v>
      </c>
      <c r="AN361" s="466"/>
      <c r="AO361" s="423"/>
      <c r="AP361" s="720"/>
      <c r="AQ361" s="595">
        <f t="shared" si="86"/>
        <v>0</v>
      </c>
      <c r="AR361" s="595">
        <f t="shared" si="87"/>
        <v>0</v>
      </c>
      <c r="AS361" s="596">
        <f t="shared" si="88"/>
        <v>0</v>
      </c>
      <c r="AT361" s="455"/>
      <c r="AU361" s="439"/>
      <c r="AV361" s="438"/>
      <c r="AW361" s="439"/>
      <c r="AX361" s="439"/>
      <c r="AY361" s="438"/>
      <c r="BE361" s="439"/>
      <c r="BF361" s="456"/>
      <c r="BG361" s="456"/>
      <c r="BH361" s="456"/>
      <c r="BI361" s="456"/>
      <c r="BJ361" s="456"/>
      <c r="BK361" s="456"/>
      <c r="BL361" s="456"/>
      <c r="BM361" s="456"/>
      <c r="BN361" s="456"/>
      <c r="BO361" s="456"/>
      <c r="BP361" s="456"/>
      <c r="BQ361" s="456"/>
      <c r="BR361" s="456"/>
      <c r="BS361" s="456"/>
      <c r="BT361" s="456"/>
      <c r="BU361" s="456"/>
      <c r="BV361" s="456"/>
      <c r="BW361" s="456"/>
      <c r="BX361" s="456"/>
      <c r="BY361" s="456"/>
      <c r="BZ361" s="456"/>
      <c r="CA361" s="456"/>
      <c r="CB361" s="456"/>
      <c r="CC361" s="456"/>
      <c r="CD361" s="456"/>
      <c r="CE361" s="456"/>
      <c r="CF361" s="456"/>
      <c r="CG361" s="456"/>
      <c r="CH361" s="456"/>
      <c r="CI361" s="456"/>
      <c r="CJ361" s="456"/>
      <c r="CK361" s="456"/>
      <c r="CL361" s="456"/>
      <c r="CM361" s="456"/>
      <c r="CN361" s="456"/>
      <c r="CO361" s="456"/>
      <c r="CP361" s="456"/>
      <c r="CQ361" s="456"/>
      <c r="CR361" s="456"/>
      <c r="CS361" s="456"/>
    </row>
    <row r="362" spans="1:97" s="9" customFormat="1" ht="12.95" hidden="1" customHeight="1" x14ac:dyDescent="0.2">
      <c r="A362" s="463"/>
      <c r="B362" s="443"/>
      <c r="C362" s="451"/>
      <c r="D362" s="454" t="s">
        <v>77</v>
      </c>
      <c r="E362" s="455" t="s">
        <v>81</v>
      </c>
      <c r="F362" s="440"/>
      <c r="G362" s="13">
        <v>0</v>
      </c>
      <c r="H362" s="13">
        <v>0</v>
      </c>
      <c r="I362" s="13">
        <v>0</v>
      </c>
      <c r="J362" s="433">
        <v>100</v>
      </c>
      <c r="K362" s="691">
        <v>0</v>
      </c>
      <c r="L362" s="691">
        <v>0</v>
      </c>
      <c r="M362" s="457" t="s">
        <v>80</v>
      </c>
      <c r="N362" s="530">
        <v>0</v>
      </c>
      <c r="O362" s="530">
        <v>0</v>
      </c>
      <c r="P362" s="530">
        <v>0</v>
      </c>
      <c r="Q362" s="530">
        <v>0</v>
      </c>
      <c r="R362" s="530">
        <v>0</v>
      </c>
      <c r="S362" s="530">
        <v>0</v>
      </c>
      <c r="T362" s="530">
        <v>0</v>
      </c>
      <c r="U362" s="530">
        <v>0</v>
      </c>
      <c r="V362" s="530">
        <v>0</v>
      </c>
      <c r="W362" s="530">
        <v>0</v>
      </c>
      <c r="X362" s="530">
        <v>0</v>
      </c>
      <c r="Y362" s="530">
        <v>0</v>
      </c>
      <c r="Z362" s="530">
        <v>0</v>
      </c>
      <c r="AA362" s="530">
        <v>0</v>
      </c>
      <c r="AB362" s="530">
        <v>0</v>
      </c>
      <c r="AC362" s="530">
        <v>0</v>
      </c>
      <c r="AD362" s="530">
        <v>0</v>
      </c>
      <c r="AE362" s="530">
        <v>0</v>
      </c>
      <c r="AF362" s="530">
        <v>0</v>
      </c>
      <c r="AG362" s="530">
        <v>0</v>
      </c>
      <c r="AH362" s="530">
        <v>0</v>
      </c>
      <c r="AI362" s="530">
        <v>0</v>
      </c>
      <c r="AJ362" s="530">
        <v>0</v>
      </c>
      <c r="AK362" s="530">
        <v>0</v>
      </c>
      <c r="AL362" s="530">
        <v>0</v>
      </c>
      <c r="AM362" s="530">
        <v>0</v>
      </c>
      <c r="AN362" s="466"/>
      <c r="AO362" s="423"/>
      <c r="AP362" s="720"/>
      <c r="AQ362" s="595">
        <f t="shared" si="86"/>
        <v>0</v>
      </c>
      <c r="AR362" s="595">
        <f t="shared" si="87"/>
        <v>0</v>
      </c>
      <c r="AS362" s="596">
        <f t="shared" si="88"/>
        <v>0</v>
      </c>
      <c r="AT362" s="455"/>
      <c r="AU362" s="439"/>
      <c r="AV362" s="438"/>
      <c r="AW362" s="439"/>
      <c r="AX362" s="439"/>
      <c r="AY362" s="438"/>
      <c r="BE362" s="439"/>
      <c r="BF362" s="456"/>
      <c r="BG362" s="456"/>
      <c r="BH362" s="456"/>
      <c r="BI362" s="456"/>
      <c r="BJ362" s="456"/>
      <c r="BK362" s="456"/>
      <c r="BL362" s="456"/>
      <c r="BM362" s="456"/>
      <c r="BN362" s="456"/>
      <c r="BO362" s="456"/>
      <c r="BP362" s="456"/>
      <c r="BQ362" s="456"/>
      <c r="BR362" s="456"/>
      <c r="BS362" s="456"/>
      <c r="BT362" s="456"/>
      <c r="BU362" s="456"/>
      <c r="BV362" s="456"/>
      <c r="BW362" s="456"/>
      <c r="BX362" s="456"/>
      <c r="BY362" s="456"/>
      <c r="BZ362" s="456"/>
      <c r="CA362" s="456"/>
      <c r="CB362" s="456"/>
      <c r="CC362" s="456"/>
      <c r="CD362" s="456"/>
      <c r="CE362" s="456"/>
      <c r="CF362" s="456"/>
      <c r="CG362" s="456"/>
      <c r="CH362" s="456"/>
      <c r="CI362" s="456"/>
      <c r="CJ362" s="456"/>
      <c r="CK362" s="456"/>
      <c r="CL362" s="456"/>
      <c r="CM362" s="456"/>
      <c r="CN362" s="456"/>
      <c r="CO362" s="456"/>
      <c r="CP362" s="456"/>
      <c r="CQ362" s="456"/>
      <c r="CR362" s="456"/>
      <c r="CS362" s="456"/>
    </row>
    <row r="363" spans="1:97" s="9" customFormat="1" ht="12.95" hidden="1" customHeight="1" x14ac:dyDescent="0.2">
      <c r="A363" s="463"/>
      <c r="B363" s="443"/>
      <c r="C363" s="451"/>
      <c r="D363" s="454" t="s">
        <v>77</v>
      </c>
      <c r="E363" s="455" t="s">
        <v>81</v>
      </c>
      <c r="F363" s="440"/>
      <c r="G363" s="13">
        <v>0</v>
      </c>
      <c r="H363" s="13">
        <v>0</v>
      </c>
      <c r="I363" s="13">
        <v>0</v>
      </c>
      <c r="J363" s="433">
        <v>100</v>
      </c>
      <c r="K363" s="691">
        <v>0</v>
      </c>
      <c r="L363" s="691">
        <v>0</v>
      </c>
      <c r="M363" s="457" t="s">
        <v>80</v>
      </c>
      <c r="N363" s="530">
        <v>0</v>
      </c>
      <c r="O363" s="530">
        <v>0</v>
      </c>
      <c r="P363" s="530">
        <v>0</v>
      </c>
      <c r="Q363" s="530">
        <v>0</v>
      </c>
      <c r="R363" s="530">
        <v>0</v>
      </c>
      <c r="S363" s="530">
        <v>0</v>
      </c>
      <c r="T363" s="530">
        <v>0</v>
      </c>
      <c r="U363" s="530">
        <v>0</v>
      </c>
      <c r="V363" s="530">
        <v>0</v>
      </c>
      <c r="W363" s="530">
        <v>0</v>
      </c>
      <c r="X363" s="530">
        <v>0</v>
      </c>
      <c r="Y363" s="530">
        <v>0</v>
      </c>
      <c r="Z363" s="530">
        <v>0</v>
      </c>
      <c r="AA363" s="530">
        <v>0</v>
      </c>
      <c r="AB363" s="530">
        <v>0</v>
      </c>
      <c r="AC363" s="530">
        <v>0</v>
      </c>
      <c r="AD363" s="530">
        <v>0</v>
      </c>
      <c r="AE363" s="530">
        <v>0</v>
      </c>
      <c r="AF363" s="530">
        <v>0</v>
      </c>
      <c r="AG363" s="530">
        <v>0</v>
      </c>
      <c r="AH363" s="530">
        <v>0</v>
      </c>
      <c r="AI363" s="530">
        <v>0</v>
      </c>
      <c r="AJ363" s="530">
        <v>0</v>
      </c>
      <c r="AK363" s="530">
        <v>0</v>
      </c>
      <c r="AL363" s="530">
        <v>0</v>
      </c>
      <c r="AM363" s="530">
        <v>0</v>
      </c>
      <c r="AN363" s="466"/>
      <c r="AO363" s="423"/>
      <c r="AP363" s="720"/>
      <c r="AQ363" s="595">
        <f t="shared" si="86"/>
        <v>0</v>
      </c>
      <c r="AR363" s="595">
        <f t="shared" si="87"/>
        <v>0</v>
      </c>
      <c r="AS363" s="596">
        <f t="shared" si="88"/>
        <v>0</v>
      </c>
      <c r="AT363" s="455"/>
      <c r="AU363" s="439"/>
      <c r="AV363" s="361" t="str">
        <f>AU358</f>
        <v>Boat</v>
      </c>
      <c r="AW363" s="362">
        <f>AW358*24</f>
        <v>0</v>
      </c>
      <c r="AX363" s="439"/>
      <c r="AY363" s="438"/>
      <c r="BE363" s="439"/>
      <c r="BF363" s="456"/>
      <c r="BG363" s="456"/>
      <c r="BH363" s="456"/>
      <c r="BI363" s="456"/>
      <c r="BJ363" s="456"/>
      <c r="BK363" s="456"/>
      <c r="BL363" s="456"/>
      <c r="BM363" s="456"/>
      <c r="BN363" s="456"/>
      <c r="BO363" s="456"/>
      <c r="BP363" s="456"/>
      <c r="BQ363" s="456"/>
      <c r="BR363" s="456"/>
      <c r="BS363" s="456"/>
      <c r="BT363" s="456"/>
      <c r="BU363" s="456"/>
      <c r="BV363" s="456"/>
      <c r="BW363" s="456"/>
      <c r="BX363" s="456"/>
      <c r="BY363" s="456"/>
      <c r="BZ363" s="456"/>
      <c r="CA363" s="456"/>
      <c r="CB363" s="456"/>
      <c r="CC363" s="456"/>
      <c r="CD363" s="456"/>
      <c r="CE363" s="456"/>
      <c r="CF363" s="456"/>
      <c r="CG363" s="456"/>
      <c r="CH363" s="456"/>
      <c r="CI363" s="456"/>
      <c r="CJ363" s="456"/>
      <c r="CK363" s="456"/>
      <c r="CL363" s="456"/>
      <c r="CM363" s="456"/>
      <c r="CN363" s="456"/>
      <c r="CO363" s="456"/>
      <c r="CP363" s="456"/>
      <c r="CQ363" s="456"/>
      <c r="CR363" s="456"/>
      <c r="CS363" s="456"/>
    </row>
    <row r="364" spans="1:97" s="396" customFormat="1" ht="12.95" hidden="1" customHeight="1" thickBot="1" x14ac:dyDescent="0.25">
      <c r="A364" s="463"/>
      <c r="B364" s="443"/>
      <c r="C364" s="451"/>
      <c r="D364" s="454" t="s">
        <v>77</v>
      </c>
      <c r="E364" s="455" t="s">
        <v>81</v>
      </c>
      <c r="F364" s="440"/>
      <c r="G364" s="13">
        <v>0</v>
      </c>
      <c r="H364" s="13">
        <v>0</v>
      </c>
      <c r="I364" s="13">
        <v>0</v>
      </c>
      <c r="J364" s="433">
        <v>100</v>
      </c>
      <c r="K364" s="691">
        <v>0</v>
      </c>
      <c r="L364" s="691">
        <v>0</v>
      </c>
      <c r="M364" s="457" t="s">
        <v>80</v>
      </c>
      <c r="N364" s="530">
        <v>0</v>
      </c>
      <c r="O364" s="530">
        <v>0</v>
      </c>
      <c r="P364" s="530">
        <v>0</v>
      </c>
      <c r="Q364" s="530">
        <v>0</v>
      </c>
      <c r="R364" s="530">
        <v>0</v>
      </c>
      <c r="S364" s="530">
        <v>0</v>
      </c>
      <c r="T364" s="530">
        <v>0</v>
      </c>
      <c r="U364" s="530">
        <v>0</v>
      </c>
      <c r="V364" s="530">
        <v>0</v>
      </c>
      <c r="W364" s="530">
        <v>0</v>
      </c>
      <c r="X364" s="530">
        <v>0</v>
      </c>
      <c r="Y364" s="530">
        <v>0</v>
      </c>
      <c r="Z364" s="530">
        <v>0</v>
      </c>
      <c r="AA364" s="530">
        <v>0</v>
      </c>
      <c r="AB364" s="530">
        <v>0</v>
      </c>
      <c r="AC364" s="530">
        <v>0</v>
      </c>
      <c r="AD364" s="530">
        <v>0</v>
      </c>
      <c r="AE364" s="530">
        <v>0</v>
      </c>
      <c r="AF364" s="530">
        <v>0</v>
      </c>
      <c r="AG364" s="530">
        <v>0</v>
      </c>
      <c r="AH364" s="530">
        <v>0</v>
      </c>
      <c r="AI364" s="530">
        <v>0</v>
      </c>
      <c r="AJ364" s="530">
        <v>0</v>
      </c>
      <c r="AK364" s="530">
        <v>0</v>
      </c>
      <c r="AL364" s="530">
        <v>0</v>
      </c>
      <c r="AM364" s="530">
        <v>0</v>
      </c>
      <c r="AN364" s="466"/>
      <c r="AO364" s="423"/>
      <c r="AP364" s="720"/>
      <c r="AQ364" s="595">
        <f t="shared" si="86"/>
        <v>0</v>
      </c>
      <c r="AR364" s="595">
        <f t="shared" si="87"/>
        <v>0</v>
      </c>
      <c r="AS364" s="596">
        <f t="shared" si="88"/>
        <v>0</v>
      </c>
      <c r="AT364" s="455"/>
      <c r="AU364" s="439"/>
      <c r="AV364" s="347" t="str">
        <f>AU359</f>
        <v>Shore</v>
      </c>
      <c r="AW364" s="348">
        <f>AW359*24</f>
        <v>0</v>
      </c>
      <c r="AX364" s="439"/>
      <c r="AY364" s="438"/>
      <c r="AZ364" s="9"/>
      <c r="BA364" s="9"/>
      <c r="BB364" s="9"/>
      <c r="BC364" s="9"/>
      <c r="BD364" s="9"/>
      <c r="BE364" s="439"/>
      <c r="BF364" s="456"/>
      <c r="BG364" s="456"/>
      <c r="BH364" s="456"/>
      <c r="BI364" s="456"/>
      <c r="BJ364" s="456"/>
      <c r="BK364" s="456"/>
      <c r="BL364" s="456"/>
      <c r="BM364" s="456"/>
      <c r="BN364" s="456"/>
      <c r="BO364" s="456"/>
      <c r="BP364" s="456"/>
      <c r="BQ364" s="456"/>
      <c r="BR364" s="456"/>
      <c r="BS364" s="456"/>
      <c r="BT364" s="456"/>
      <c r="BU364" s="456"/>
      <c r="BV364" s="456"/>
      <c r="BW364" s="456"/>
      <c r="BX364" s="456"/>
      <c r="BY364" s="456"/>
      <c r="BZ364" s="456"/>
      <c r="CA364" s="456"/>
      <c r="CB364" s="456"/>
      <c r="CC364" s="456"/>
      <c r="CD364" s="456"/>
      <c r="CE364" s="456"/>
      <c r="CF364" s="456"/>
      <c r="CG364" s="456"/>
      <c r="CH364" s="456"/>
      <c r="CI364" s="456"/>
      <c r="CJ364" s="456"/>
      <c r="CK364" s="456"/>
      <c r="CL364" s="456"/>
      <c r="CM364" s="456"/>
      <c r="CN364" s="456"/>
      <c r="CO364" s="456"/>
      <c r="CP364" s="487"/>
      <c r="CQ364" s="487"/>
      <c r="CR364" s="487"/>
      <c r="CS364" s="487"/>
    </row>
    <row r="365" spans="1:97" s="9" customFormat="1" ht="12.95" hidden="1" customHeight="1" x14ac:dyDescent="0.2">
      <c r="A365" s="463"/>
      <c r="B365" s="443"/>
      <c r="C365" s="451"/>
      <c r="D365" s="454" t="s">
        <v>77</v>
      </c>
      <c r="E365" s="455" t="s">
        <v>81</v>
      </c>
      <c r="F365" s="440"/>
      <c r="G365" s="13">
        <v>0</v>
      </c>
      <c r="H365" s="13">
        <v>0</v>
      </c>
      <c r="I365" s="13">
        <v>0</v>
      </c>
      <c r="J365" s="433">
        <v>100</v>
      </c>
      <c r="K365" s="691">
        <v>0</v>
      </c>
      <c r="L365" s="691">
        <v>0</v>
      </c>
      <c r="M365" s="457" t="s">
        <v>80</v>
      </c>
      <c r="N365" s="530">
        <v>0</v>
      </c>
      <c r="O365" s="530">
        <v>0</v>
      </c>
      <c r="P365" s="530">
        <v>0</v>
      </c>
      <c r="Q365" s="530">
        <v>0</v>
      </c>
      <c r="R365" s="530">
        <v>0</v>
      </c>
      <c r="S365" s="530">
        <v>0</v>
      </c>
      <c r="T365" s="530">
        <v>0</v>
      </c>
      <c r="U365" s="530">
        <v>0</v>
      </c>
      <c r="V365" s="530">
        <v>0</v>
      </c>
      <c r="W365" s="530">
        <v>0</v>
      </c>
      <c r="X365" s="530">
        <v>0</v>
      </c>
      <c r="Y365" s="530">
        <v>0</v>
      </c>
      <c r="Z365" s="530">
        <v>0</v>
      </c>
      <c r="AA365" s="530">
        <v>0</v>
      </c>
      <c r="AB365" s="530">
        <v>0</v>
      </c>
      <c r="AC365" s="530">
        <v>0</v>
      </c>
      <c r="AD365" s="530">
        <v>0</v>
      </c>
      <c r="AE365" s="530">
        <v>0</v>
      </c>
      <c r="AF365" s="530">
        <v>0</v>
      </c>
      <c r="AG365" s="530">
        <v>0</v>
      </c>
      <c r="AH365" s="530">
        <v>0</v>
      </c>
      <c r="AI365" s="530">
        <v>0</v>
      </c>
      <c r="AJ365" s="530">
        <v>0</v>
      </c>
      <c r="AK365" s="530">
        <v>0</v>
      </c>
      <c r="AL365" s="530">
        <v>0</v>
      </c>
      <c r="AM365" s="530">
        <v>0</v>
      </c>
      <c r="AN365" s="466"/>
      <c r="AO365" s="423"/>
      <c r="AP365" s="720"/>
      <c r="AQ365" s="595">
        <f t="shared" ref="AQ365:AQ382" si="89">TIME(INT(K365/100),K365-INT(K365/100)*100,0)</f>
        <v>0</v>
      </c>
      <c r="AR365" s="595">
        <f t="shared" ref="AR365:AR382" si="90">TIME(INT(L365/100),L365-INT(L365/100)*100,0)</f>
        <v>0</v>
      </c>
      <c r="AS365" s="596">
        <f t="shared" ref="AS365:AS382" si="91">(AR365-AQ365)*G365</f>
        <v>0</v>
      </c>
      <c r="AT365" s="455"/>
      <c r="AU365" s="456"/>
      <c r="AV365" s="456"/>
      <c r="BE365" s="439"/>
      <c r="BF365" s="456"/>
      <c r="BG365" s="456"/>
      <c r="BH365" s="456"/>
      <c r="BI365" s="456"/>
      <c r="BJ365" s="456"/>
      <c r="BK365" s="456"/>
      <c r="BL365" s="456"/>
      <c r="BM365" s="456"/>
      <c r="BN365" s="456"/>
      <c r="BO365" s="456"/>
      <c r="BP365" s="456"/>
      <c r="BQ365" s="456"/>
      <c r="BR365" s="456"/>
      <c r="BS365" s="456"/>
      <c r="BT365" s="456"/>
      <c r="BU365" s="456"/>
      <c r="BV365" s="456"/>
      <c r="BW365" s="456"/>
      <c r="BX365" s="456"/>
      <c r="BY365" s="456"/>
      <c r="BZ365" s="456"/>
      <c r="CA365" s="456"/>
      <c r="CB365" s="456"/>
      <c r="CC365" s="456"/>
      <c r="CD365" s="456"/>
      <c r="CE365" s="456"/>
      <c r="CF365" s="456"/>
      <c r="CG365" s="456"/>
      <c r="CH365" s="456"/>
      <c r="CI365" s="456"/>
      <c r="CJ365" s="456"/>
      <c r="CK365" s="456"/>
      <c r="CL365" s="456"/>
      <c r="CM365" s="456"/>
      <c r="CN365" s="456"/>
      <c r="CO365" s="456"/>
      <c r="CP365" s="456"/>
      <c r="CQ365" s="456"/>
      <c r="CR365" s="456"/>
      <c r="CS365" s="456"/>
    </row>
    <row r="366" spans="1:97" s="9" customFormat="1" ht="12.95" hidden="1" customHeight="1" x14ac:dyDescent="0.2">
      <c r="A366" s="463"/>
      <c r="B366" s="443"/>
      <c r="C366" s="451"/>
      <c r="D366" s="454" t="s">
        <v>77</v>
      </c>
      <c r="E366" s="455" t="s">
        <v>208</v>
      </c>
      <c r="F366" s="440"/>
      <c r="G366" s="13">
        <v>0</v>
      </c>
      <c r="H366" s="13">
        <v>0</v>
      </c>
      <c r="I366" s="13">
        <v>0</v>
      </c>
      <c r="J366" s="433">
        <v>100</v>
      </c>
      <c r="K366" s="691">
        <v>0</v>
      </c>
      <c r="L366" s="691">
        <v>0</v>
      </c>
      <c r="M366" s="457" t="s">
        <v>80</v>
      </c>
      <c r="N366" s="530">
        <v>0</v>
      </c>
      <c r="O366" s="530">
        <v>0</v>
      </c>
      <c r="P366" s="530">
        <v>0</v>
      </c>
      <c r="Q366" s="530">
        <v>0</v>
      </c>
      <c r="R366" s="530">
        <v>0</v>
      </c>
      <c r="S366" s="530">
        <v>0</v>
      </c>
      <c r="T366" s="530">
        <v>0</v>
      </c>
      <c r="U366" s="530">
        <v>0</v>
      </c>
      <c r="V366" s="530">
        <v>0</v>
      </c>
      <c r="W366" s="530">
        <v>0</v>
      </c>
      <c r="X366" s="530">
        <v>0</v>
      </c>
      <c r="Y366" s="530">
        <v>0</v>
      </c>
      <c r="Z366" s="530">
        <v>0</v>
      </c>
      <c r="AA366" s="530">
        <v>0</v>
      </c>
      <c r="AB366" s="530">
        <v>0</v>
      </c>
      <c r="AC366" s="530">
        <v>0</v>
      </c>
      <c r="AD366" s="530">
        <v>0</v>
      </c>
      <c r="AE366" s="530">
        <v>0</v>
      </c>
      <c r="AF366" s="530">
        <v>0</v>
      </c>
      <c r="AG366" s="530">
        <v>0</v>
      </c>
      <c r="AH366" s="530">
        <v>0</v>
      </c>
      <c r="AI366" s="530">
        <v>0</v>
      </c>
      <c r="AJ366" s="530">
        <v>0</v>
      </c>
      <c r="AK366" s="530">
        <v>0</v>
      </c>
      <c r="AL366" s="530">
        <v>0</v>
      </c>
      <c r="AM366" s="530">
        <v>0</v>
      </c>
      <c r="AN366" s="466"/>
      <c r="AO366" s="423"/>
      <c r="AP366" s="720"/>
      <c r="AQ366" s="595">
        <f t="shared" si="89"/>
        <v>0</v>
      </c>
      <c r="AR366" s="595">
        <f t="shared" si="90"/>
        <v>0</v>
      </c>
      <c r="AS366" s="596">
        <f t="shared" si="91"/>
        <v>0</v>
      </c>
      <c r="AT366" s="455"/>
      <c r="AU366" s="456"/>
      <c r="AV366" s="456"/>
      <c r="BE366" s="439"/>
      <c r="BF366" s="456"/>
      <c r="BG366" s="456"/>
      <c r="BH366" s="456"/>
      <c r="BI366" s="456"/>
      <c r="BJ366" s="456"/>
      <c r="BK366" s="456"/>
      <c r="BL366" s="456"/>
      <c r="BM366" s="456"/>
      <c r="BN366" s="456"/>
      <c r="BO366" s="456"/>
      <c r="BP366" s="456"/>
      <c r="BQ366" s="456"/>
      <c r="BR366" s="456"/>
      <c r="BS366" s="456"/>
      <c r="BT366" s="456"/>
      <c r="BU366" s="456"/>
      <c r="BV366" s="456"/>
      <c r="BW366" s="456"/>
      <c r="BX366" s="456"/>
      <c r="BY366" s="456"/>
      <c r="BZ366" s="456"/>
      <c r="CA366" s="456"/>
      <c r="CB366" s="456"/>
      <c r="CC366" s="456"/>
      <c r="CD366" s="456"/>
      <c r="CE366" s="456"/>
      <c r="CF366" s="456"/>
      <c r="CG366" s="456"/>
      <c r="CH366" s="456"/>
      <c r="CI366" s="456"/>
      <c r="CJ366" s="456"/>
      <c r="CK366" s="456"/>
      <c r="CL366" s="456"/>
      <c r="CM366" s="456"/>
      <c r="CN366" s="456"/>
      <c r="CO366" s="456"/>
      <c r="CP366" s="456"/>
      <c r="CQ366" s="456"/>
      <c r="CR366" s="456"/>
      <c r="CS366" s="456"/>
    </row>
    <row r="367" spans="1:97" s="9" customFormat="1" ht="12.95" hidden="1" customHeight="1" x14ac:dyDescent="0.2">
      <c r="A367" s="463"/>
      <c r="B367" s="443"/>
      <c r="C367" s="451"/>
      <c r="D367" s="454" t="s">
        <v>77</v>
      </c>
      <c r="E367" s="455" t="s">
        <v>81</v>
      </c>
      <c r="F367" s="440"/>
      <c r="G367" s="13">
        <v>0</v>
      </c>
      <c r="H367" s="13">
        <v>0</v>
      </c>
      <c r="I367" s="13">
        <v>0</v>
      </c>
      <c r="J367" s="433">
        <v>100</v>
      </c>
      <c r="K367" s="691">
        <v>0</v>
      </c>
      <c r="L367" s="691">
        <v>0</v>
      </c>
      <c r="M367" s="457" t="s">
        <v>80</v>
      </c>
      <c r="N367" s="530">
        <v>0</v>
      </c>
      <c r="O367" s="530">
        <v>0</v>
      </c>
      <c r="P367" s="530">
        <v>0</v>
      </c>
      <c r="Q367" s="530">
        <v>0</v>
      </c>
      <c r="R367" s="530">
        <v>0</v>
      </c>
      <c r="S367" s="530">
        <v>0</v>
      </c>
      <c r="T367" s="530">
        <v>0</v>
      </c>
      <c r="U367" s="530">
        <v>0</v>
      </c>
      <c r="V367" s="530">
        <v>0</v>
      </c>
      <c r="W367" s="530">
        <v>0</v>
      </c>
      <c r="X367" s="530">
        <v>0</v>
      </c>
      <c r="Y367" s="530">
        <v>0</v>
      </c>
      <c r="Z367" s="530">
        <v>0</v>
      </c>
      <c r="AA367" s="530">
        <v>0</v>
      </c>
      <c r="AB367" s="530">
        <v>0</v>
      </c>
      <c r="AC367" s="530">
        <v>0</v>
      </c>
      <c r="AD367" s="530">
        <v>0</v>
      </c>
      <c r="AE367" s="530">
        <v>0</v>
      </c>
      <c r="AF367" s="530">
        <v>0</v>
      </c>
      <c r="AG367" s="530">
        <v>0</v>
      </c>
      <c r="AH367" s="530">
        <v>0</v>
      </c>
      <c r="AI367" s="530">
        <v>0</v>
      </c>
      <c r="AJ367" s="530">
        <v>0</v>
      </c>
      <c r="AK367" s="530">
        <v>0</v>
      </c>
      <c r="AL367" s="530">
        <v>0</v>
      </c>
      <c r="AM367" s="530">
        <v>0</v>
      </c>
      <c r="AN367" s="466"/>
      <c r="AO367" s="423"/>
      <c r="AP367" s="720"/>
      <c r="AQ367" s="595">
        <f t="shared" si="89"/>
        <v>0</v>
      </c>
      <c r="AR367" s="595">
        <f t="shared" si="90"/>
        <v>0</v>
      </c>
      <c r="AS367" s="596">
        <f t="shared" si="91"/>
        <v>0</v>
      </c>
      <c r="AT367" s="455"/>
      <c r="AU367" s="456"/>
      <c r="AV367" s="456"/>
      <c r="BE367" s="439"/>
      <c r="BF367" s="456"/>
      <c r="BG367" s="456"/>
      <c r="BH367" s="456"/>
      <c r="BI367" s="456"/>
      <c r="BJ367" s="456"/>
      <c r="BK367" s="456"/>
      <c r="BL367" s="456"/>
      <c r="BM367" s="456"/>
      <c r="BN367" s="456"/>
      <c r="BO367" s="456"/>
      <c r="BP367" s="456"/>
      <c r="BQ367" s="456"/>
      <c r="BR367" s="456"/>
      <c r="BS367" s="456"/>
      <c r="BT367" s="456"/>
      <c r="BU367" s="456"/>
      <c r="BV367" s="456"/>
      <c r="BW367" s="456"/>
      <c r="BX367" s="456"/>
      <c r="BY367" s="456"/>
      <c r="BZ367" s="456"/>
      <c r="CA367" s="456"/>
      <c r="CB367" s="456"/>
      <c r="CC367" s="456"/>
      <c r="CD367" s="456"/>
      <c r="CE367" s="456"/>
      <c r="CF367" s="456"/>
      <c r="CG367" s="456"/>
      <c r="CH367" s="456"/>
      <c r="CI367" s="456"/>
      <c r="CJ367" s="456"/>
      <c r="CK367" s="456"/>
      <c r="CL367" s="456"/>
      <c r="CM367" s="456"/>
      <c r="CN367" s="456"/>
      <c r="CO367" s="456"/>
      <c r="CP367" s="456"/>
      <c r="CQ367" s="456"/>
      <c r="CR367" s="456"/>
      <c r="CS367" s="456"/>
    </row>
    <row r="368" spans="1:97" s="9" customFormat="1" ht="12.95" hidden="1" customHeight="1" x14ac:dyDescent="0.2">
      <c r="A368" s="463"/>
      <c r="B368" s="443"/>
      <c r="C368" s="451"/>
      <c r="D368" s="454" t="s">
        <v>77</v>
      </c>
      <c r="E368" s="455" t="s">
        <v>81</v>
      </c>
      <c r="F368" s="440"/>
      <c r="G368" s="13">
        <v>0</v>
      </c>
      <c r="H368" s="13">
        <v>0</v>
      </c>
      <c r="I368" s="13">
        <v>0</v>
      </c>
      <c r="J368" s="433">
        <v>100</v>
      </c>
      <c r="K368" s="691">
        <v>0</v>
      </c>
      <c r="L368" s="691">
        <v>0</v>
      </c>
      <c r="M368" s="457" t="s">
        <v>80</v>
      </c>
      <c r="N368" s="530">
        <v>0</v>
      </c>
      <c r="O368" s="530">
        <v>0</v>
      </c>
      <c r="P368" s="530">
        <v>0</v>
      </c>
      <c r="Q368" s="530">
        <v>0</v>
      </c>
      <c r="R368" s="530">
        <v>0</v>
      </c>
      <c r="S368" s="530">
        <v>0</v>
      </c>
      <c r="T368" s="530">
        <v>0</v>
      </c>
      <c r="U368" s="530">
        <v>0</v>
      </c>
      <c r="V368" s="530">
        <v>0</v>
      </c>
      <c r="W368" s="530">
        <v>0</v>
      </c>
      <c r="X368" s="530">
        <v>0</v>
      </c>
      <c r="Y368" s="530">
        <v>0</v>
      </c>
      <c r="Z368" s="530">
        <v>0</v>
      </c>
      <c r="AA368" s="530">
        <v>0</v>
      </c>
      <c r="AB368" s="530">
        <v>0</v>
      </c>
      <c r="AC368" s="530">
        <v>0</v>
      </c>
      <c r="AD368" s="530">
        <v>0</v>
      </c>
      <c r="AE368" s="530">
        <v>0</v>
      </c>
      <c r="AF368" s="530">
        <v>0</v>
      </c>
      <c r="AG368" s="530">
        <v>0</v>
      </c>
      <c r="AH368" s="530">
        <v>0</v>
      </c>
      <c r="AI368" s="530">
        <v>0</v>
      </c>
      <c r="AJ368" s="530">
        <v>0</v>
      </c>
      <c r="AK368" s="530">
        <v>0</v>
      </c>
      <c r="AL368" s="530">
        <v>0</v>
      </c>
      <c r="AM368" s="530">
        <v>0</v>
      </c>
      <c r="AN368" s="466"/>
      <c r="AO368" s="423"/>
      <c r="AP368" s="720"/>
      <c r="AQ368" s="595">
        <f t="shared" si="89"/>
        <v>0</v>
      </c>
      <c r="AR368" s="595">
        <f t="shared" si="90"/>
        <v>0</v>
      </c>
      <c r="AS368" s="596">
        <f t="shared" si="91"/>
        <v>0</v>
      </c>
      <c r="AT368" s="455"/>
      <c r="AU368" s="456"/>
      <c r="AV368" s="456"/>
      <c r="BE368" s="439"/>
      <c r="BF368" s="456"/>
      <c r="BG368" s="456"/>
      <c r="BH368" s="456"/>
      <c r="BI368" s="456"/>
      <c r="BJ368" s="456"/>
      <c r="BK368" s="456"/>
      <c r="BL368" s="456"/>
      <c r="BM368" s="456"/>
      <c r="BN368" s="456"/>
      <c r="BO368" s="456"/>
      <c r="BP368" s="456"/>
      <c r="BQ368" s="456"/>
      <c r="BR368" s="456"/>
      <c r="BS368" s="456"/>
      <c r="BT368" s="456"/>
      <c r="BU368" s="456"/>
      <c r="BV368" s="456"/>
      <c r="BW368" s="456"/>
      <c r="BX368" s="456"/>
      <c r="BY368" s="456"/>
      <c r="BZ368" s="456"/>
      <c r="CA368" s="456"/>
      <c r="CB368" s="456"/>
      <c r="CC368" s="456"/>
      <c r="CD368" s="456"/>
      <c r="CE368" s="456"/>
      <c r="CF368" s="456"/>
      <c r="CG368" s="456"/>
      <c r="CH368" s="456"/>
      <c r="CI368" s="456"/>
      <c r="CJ368" s="456"/>
      <c r="CK368" s="456"/>
      <c r="CL368" s="456"/>
      <c r="CM368" s="456"/>
      <c r="CN368" s="456"/>
      <c r="CO368" s="456"/>
      <c r="CP368" s="456"/>
      <c r="CQ368" s="456"/>
      <c r="CR368" s="456"/>
      <c r="CS368" s="456"/>
    </row>
    <row r="369" spans="1:98" s="9" customFormat="1" ht="12.95" hidden="1" customHeight="1" x14ac:dyDescent="0.2">
      <c r="A369" s="463"/>
      <c r="B369" s="443"/>
      <c r="C369" s="451"/>
      <c r="D369" s="454" t="s">
        <v>71</v>
      </c>
      <c r="E369" s="455"/>
      <c r="F369" s="440"/>
      <c r="G369" s="13">
        <v>0</v>
      </c>
      <c r="H369" s="13">
        <v>0</v>
      </c>
      <c r="I369" s="13">
        <v>0</v>
      </c>
      <c r="J369" s="433">
        <v>100</v>
      </c>
      <c r="K369" s="691">
        <v>0</v>
      </c>
      <c r="L369" s="691">
        <v>0</v>
      </c>
      <c r="M369" s="457" t="s">
        <v>2</v>
      </c>
      <c r="N369" s="530">
        <v>0</v>
      </c>
      <c r="O369" s="530">
        <v>0</v>
      </c>
      <c r="P369" s="530">
        <v>0</v>
      </c>
      <c r="Q369" s="530">
        <v>0</v>
      </c>
      <c r="R369" s="530">
        <v>0</v>
      </c>
      <c r="S369" s="530">
        <v>0</v>
      </c>
      <c r="T369" s="530">
        <v>0</v>
      </c>
      <c r="U369" s="530">
        <v>0</v>
      </c>
      <c r="V369" s="530">
        <v>0</v>
      </c>
      <c r="W369" s="530">
        <v>0</v>
      </c>
      <c r="X369" s="530">
        <v>0</v>
      </c>
      <c r="Y369" s="530">
        <v>0</v>
      </c>
      <c r="Z369" s="530">
        <v>0</v>
      </c>
      <c r="AA369" s="530">
        <v>0</v>
      </c>
      <c r="AB369" s="530">
        <v>0</v>
      </c>
      <c r="AC369" s="530">
        <v>0</v>
      </c>
      <c r="AD369" s="530">
        <v>0</v>
      </c>
      <c r="AE369" s="530">
        <v>0</v>
      </c>
      <c r="AF369" s="530">
        <v>0</v>
      </c>
      <c r="AG369" s="530">
        <v>0</v>
      </c>
      <c r="AH369" s="530">
        <v>0</v>
      </c>
      <c r="AI369" s="530">
        <v>0</v>
      </c>
      <c r="AJ369" s="530">
        <v>0</v>
      </c>
      <c r="AK369" s="530">
        <v>0</v>
      </c>
      <c r="AL369" s="530">
        <v>0</v>
      </c>
      <c r="AM369" s="530">
        <v>0</v>
      </c>
      <c r="AN369" s="466"/>
      <c r="AO369" s="423"/>
      <c r="AP369" s="720"/>
      <c r="AQ369" s="595">
        <f t="shared" si="89"/>
        <v>0</v>
      </c>
      <c r="AR369" s="595">
        <f t="shared" si="90"/>
        <v>0</v>
      </c>
      <c r="AS369" s="596">
        <f t="shared" si="91"/>
        <v>0</v>
      </c>
      <c r="AT369" s="455"/>
      <c r="AU369" s="456"/>
      <c r="AV369" s="456"/>
      <c r="BE369" s="439"/>
      <c r="BF369" s="456"/>
      <c r="BG369" s="456"/>
      <c r="BH369" s="456"/>
      <c r="BI369" s="456"/>
      <c r="BJ369" s="456"/>
      <c r="BK369" s="456"/>
      <c r="BL369" s="456"/>
      <c r="BM369" s="456"/>
      <c r="BN369" s="456"/>
      <c r="BO369" s="456"/>
      <c r="BP369" s="456"/>
      <c r="BQ369" s="456"/>
      <c r="BR369" s="456"/>
      <c r="BS369" s="456"/>
      <c r="BT369" s="456"/>
      <c r="BU369" s="456"/>
      <c r="BV369" s="456"/>
      <c r="BW369" s="456"/>
      <c r="BX369" s="456"/>
      <c r="BY369" s="456"/>
      <c r="BZ369" s="456"/>
      <c r="CA369" s="456"/>
      <c r="CB369" s="456"/>
      <c r="CC369" s="456"/>
      <c r="CD369" s="456"/>
      <c r="CE369" s="456"/>
      <c r="CF369" s="456"/>
      <c r="CG369" s="456"/>
      <c r="CH369" s="456"/>
      <c r="CI369" s="456"/>
      <c r="CJ369" s="456"/>
      <c r="CK369" s="456"/>
      <c r="CL369" s="456"/>
      <c r="CM369" s="456"/>
      <c r="CN369" s="456"/>
      <c r="CO369" s="456"/>
      <c r="CP369" s="456"/>
      <c r="CQ369" s="456"/>
      <c r="CR369" s="456"/>
      <c r="CS369" s="456"/>
    </row>
    <row r="370" spans="1:98" s="9" customFormat="1" ht="12.95" hidden="1" customHeight="1" x14ac:dyDescent="0.2">
      <c r="A370" s="463"/>
      <c r="B370" s="443"/>
      <c r="C370" s="451"/>
      <c r="D370" s="454" t="s">
        <v>71</v>
      </c>
      <c r="E370" s="455"/>
      <c r="F370" s="440"/>
      <c r="G370" s="13">
        <v>0</v>
      </c>
      <c r="H370" s="13">
        <v>0</v>
      </c>
      <c r="I370" s="13">
        <v>0</v>
      </c>
      <c r="J370" s="433">
        <v>100</v>
      </c>
      <c r="K370" s="691">
        <v>0</v>
      </c>
      <c r="L370" s="691">
        <v>0</v>
      </c>
      <c r="M370" s="457" t="s">
        <v>2</v>
      </c>
      <c r="N370" s="530">
        <v>0</v>
      </c>
      <c r="O370" s="530">
        <v>0</v>
      </c>
      <c r="P370" s="530">
        <v>0</v>
      </c>
      <c r="Q370" s="530">
        <v>0</v>
      </c>
      <c r="R370" s="530">
        <v>0</v>
      </c>
      <c r="S370" s="530">
        <v>0</v>
      </c>
      <c r="T370" s="530">
        <v>0</v>
      </c>
      <c r="U370" s="530">
        <v>0</v>
      </c>
      <c r="V370" s="530">
        <v>0</v>
      </c>
      <c r="W370" s="530">
        <v>0</v>
      </c>
      <c r="X370" s="530">
        <v>0</v>
      </c>
      <c r="Y370" s="530">
        <v>0</v>
      </c>
      <c r="Z370" s="530">
        <v>0</v>
      </c>
      <c r="AA370" s="530">
        <v>0</v>
      </c>
      <c r="AB370" s="530">
        <v>0</v>
      </c>
      <c r="AC370" s="530">
        <v>0</v>
      </c>
      <c r="AD370" s="530">
        <v>0</v>
      </c>
      <c r="AE370" s="530">
        <v>0</v>
      </c>
      <c r="AF370" s="530">
        <v>0</v>
      </c>
      <c r="AG370" s="530">
        <v>0</v>
      </c>
      <c r="AH370" s="530">
        <v>0</v>
      </c>
      <c r="AI370" s="530">
        <v>0</v>
      </c>
      <c r="AJ370" s="530">
        <v>0</v>
      </c>
      <c r="AK370" s="530">
        <v>0</v>
      </c>
      <c r="AL370" s="530">
        <v>0</v>
      </c>
      <c r="AM370" s="530">
        <v>0</v>
      </c>
      <c r="AN370" s="466"/>
      <c r="AO370" s="423"/>
      <c r="AP370" s="720"/>
      <c r="AQ370" s="595">
        <f t="shared" si="89"/>
        <v>0</v>
      </c>
      <c r="AR370" s="595">
        <f t="shared" si="90"/>
        <v>0</v>
      </c>
      <c r="AS370" s="596">
        <f t="shared" si="91"/>
        <v>0</v>
      </c>
      <c r="AT370" s="455"/>
      <c r="AU370" s="474"/>
      <c r="AV370" s="474"/>
      <c r="AW370" s="1014" t="s">
        <v>196</v>
      </c>
      <c r="AX370" s="474"/>
      <c r="AY370" s="474"/>
      <c r="BE370" s="439"/>
      <c r="BF370" s="456"/>
      <c r="BG370" s="456"/>
      <c r="BH370" s="456"/>
      <c r="BI370" s="456"/>
      <c r="BJ370" s="456"/>
      <c r="BK370" s="456"/>
      <c r="BL370" s="456"/>
      <c r="BM370" s="456"/>
      <c r="BN370" s="456"/>
      <c r="BO370" s="456"/>
      <c r="BP370" s="456"/>
      <c r="BQ370" s="456"/>
      <c r="BR370" s="456"/>
      <c r="BS370" s="456"/>
      <c r="BT370" s="456"/>
      <c r="BU370" s="456"/>
      <c r="BV370" s="456"/>
      <c r="BW370" s="456"/>
      <c r="BX370" s="456"/>
      <c r="BY370" s="456"/>
      <c r="BZ370" s="456"/>
      <c r="CA370" s="456"/>
      <c r="CB370" s="456"/>
      <c r="CC370" s="456"/>
      <c r="CD370" s="456"/>
      <c r="CE370" s="456"/>
      <c r="CF370" s="456"/>
      <c r="CG370" s="456"/>
      <c r="CH370" s="456"/>
      <c r="CI370" s="456"/>
      <c r="CJ370" s="456"/>
      <c r="CK370" s="456"/>
      <c r="CL370" s="456"/>
      <c r="CM370" s="456"/>
      <c r="CN370" s="456"/>
      <c r="CO370" s="456"/>
      <c r="CP370" s="456"/>
      <c r="CQ370" s="456"/>
      <c r="CR370" s="456"/>
      <c r="CS370" s="456"/>
    </row>
    <row r="371" spans="1:98" s="9" customFormat="1" ht="12.95" hidden="1" customHeight="1" x14ac:dyDescent="0.2">
      <c r="A371" s="463"/>
      <c r="B371" s="443"/>
      <c r="C371" s="451"/>
      <c r="D371" s="454" t="s">
        <v>67</v>
      </c>
      <c r="E371" s="455"/>
      <c r="F371" s="440"/>
      <c r="G371" s="13">
        <v>0</v>
      </c>
      <c r="H371" s="13">
        <v>0</v>
      </c>
      <c r="I371" s="13">
        <v>0</v>
      </c>
      <c r="J371" s="433">
        <v>100</v>
      </c>
      <c r="K371" s="691">
        <v>0</v>
      </c>
      <c r="L371" s="691">
        <v>0</v>
      </c>
      <c r="M371" s="457" t="s">
        <v>80</v>
      </c>
      <c r="N371" s="530">
        <v>0</v>
      </c>
      <c r="O371" s="530">
        <v>0</v>
      </c>
      <c r="P371" s="530">
        <v>0</v>
      </c>
      <c r="Q371" s="530">
        <v>0</v>
      </c>
      <c r="R371" s="530">
        <v>0</v>
      </c>
      <c r="S371" s="530">
        <v>0</v>
      </c>
      <c r="T371" s="530">
        <v>0</v>
      </c>
      <c r="U371" s="530">
        <v>0</v>
      </c>
      <c r="V371" s="530">
        <v>0</v>
      </c>
      <c r="W371" s="530">
        <v>0</v>
      </c>
      <c r="X371" s="530">
        <v>0</v>
      </c>
      <c r="Y371" s="530">
        <v>0</v>
      </c>
      <c r="Z371" s="530">
        <v>0</v>
      </c>
      <c r="AA371" s="530">
        <v>0</v>
      </c>
      <c r="AB371" s="530">
        <v>0</v>
      </c>
      <c r="AC371" s="530">
        <v>0</v>
      </c>
      <c r="AD371" s="530">
        <v>0</v>
      </c>
      <c r="AE371" s="530">
        <v>0</v>
      </c>
      <c r="AF371" s="530">
        <v>0</v>
      </c>
      <c r="AG371" s="530">
        <v>0</v>
      </c>
      <c r="AH371" s="530">
        <v>0</v>
      </c>
      <c r="AI371" s="530">
        <v>0</v>
      </c>
      <c r="AJ371" s="530">
        <v>0</v>
      </c>
      <c r="AK371" s="530">
        <v>0</v>
      </c>
      <c r="AL371" s="530">
        <v>0</v>
      </c>
      <c r="AM371" s="530">
        <v>0</v>
      </c>
      <c r="AN371" s="466"/>
      <c r="AO371" s="423"/>
      <c r="AP371" s="720"/>
      <c r="AQ371" s="595">
        <f t="shared" si="89"/>
        <v>0</v>
      </c>
      <c r="AR371" s="595">
        <f t="shared" si="90"/>
        <v>0</v>
      </c>
      <c r="AS371" s="596">
        <f t="shared" si="91"/>
        <v>0</v>
      </c>
      <c r="AT371" s="455"/>
      <c r="AU371" s="1020" t="s">
        <v>17</v>
      </c>
      <c r="AV371" s="1009" t="s">
        <v>195</v>
      </c>
      <c r="AW371" s="1014"/>
      <c r="AX371" s="1011" t="s">
        <v>197</v>
      </c>
      <c r="AY371" s="1013" t="s">
        <v>198</v>
      </c>
      <c r="BE371" s="439"/>
      <c r="BF371" s="456"/>
      <c r="BG371" s="456"/>
      <c r="BH371" s="456"/>
      <c r="BI371" s="456"/>
      <c r="BJ371" s="456"/>
      <c r="BK371" s="456"/>
      <c r="BL371" s="456"/>
      <c r="BM371" s="456"/>
      <c r="BN371" s="456"/>
      <c r="BO371" s="456"/>
      <c r="BP371" s="456"/>
      <c r="BQ371" s="456"/>
      <c r="BR371" s="456"/>
      <c r="BS371" s="456"/>
      <c r="BT371" s="456"/>
      <c r="BU371" s="456"/>
      <c r="BV371" s="456"/>
      <c r="BW371" s="456"/>
      <c r="BX371" s="456"/>
      <c r="BY371" s="456"/>
      <c r="BZ371" s="456"/>
      <c r="CA371" s="456"/>
      <c r="CB371" s="456"/>
      <c r="CC371" s="456"/>
      <c r="CD371" s="456"/>
      <c r="CE371" s="456"/>
      <c r="CF371" s="456"/>
      <c r="CG371" s="456"/>
      <c r="CH371" s="456"/>
      <c r="CI371" s="456"/>
      <c r="CJ371" s="456"/>
      <c r="CK371" s="456"/>
      <c r="CL371" s="456"/>
      <c r="CM371" s="456"/>
      <c r="CN371" s="456"/>
      <c r="CO371" s="456"/>
      <c r="CP371" s="456"/>
      <c r="CQ371" s="456"/>
      <c r="CR371" s="456"/>
      <c r="CS371" s="456"/>
    </row>
    <row r="372" spans="1:98" s="9" customFormat="1" ht="12.95" hidden="1" customHeight="1" x14ac:dyDescent="0.2">
      <c r="A372" s="463"/>
      <c r="B372" s="443"/>
      <c r="C372" s="451"/>
      <c r="D372" s="454" t="s">
        <v>67</v>
      </c>
      <c r="E372" s="455"/>
      <c r="F372" s="440"/>
      <c r="G372" s="13">
        <v>0</v>
      </c>
      <c r="H372" s="13">
        <v>0</v>
      </c>
      <c r="I372" s="13">
        <v>0</v>
      </c>
      <c r="J372" s="433">
        <v>100</v>
      </c>
      <c r="K372" s="691">
        <v>0</v>
      </c>
      <c r="L372" s="691">
        <v>0</v>
      </c>
      <c r="M372" s="457" t="s">
        <v>80</v>
      </c>
      <c r="N372" s="530">
        <v>0</v>
      </c>
      <c r="O372" s="530">
        <v>0</v>
      </c>
      <c r="P372" s="530">
        <v>0</v>
      </c>
      <c r="Q372" s="530">
        <v>0</v>
      </c>
      <c r="R372" s="530">
        <v>0</v>
      </c>
      <c r="S372" s="530">
        <v>0</v>
      </c>
      <c r="T372" s="530">
        <v>0</v>
      </c>
      <c r="U372" s="530">
        <v>0</v>
      </c>
      <c r="V372" s="530">
        <v>0</v>
      </c>
      <c r="W372" s="530">
        <v>0</v>
      </c>
      <c r="X372" s="530">
        <v>0</v>
      </c>
      <c r="Y372" s="530">
        <v>0</v>
      </c>
      <c r="Z372" s="530">
        <v>0</v>
      </c>
      <c r="AA372" s="530">
        <v>0</v>
      </c>
      <c r="AB372" s="530">
        <v>0</v>
      </c>
      <c r="AC372" s="530">
        <v>0</v>
      </c>
      <c r="AD372" s="530">
        <v>0</v>
      </c>
      <c r="AE372" s="530">
        <v>0</v>
      </c>
      <c r="AF372" s="530">
        <v>0</v>
      </c>
      <c r="AG372" s="530">
        <v>0</v>
      </c>
      <c r="AH372" s="530">
        <v>0</v>
      </c>
      <c r="AI372" s="530">
        <v>0</v>
      </c>
      <c r="AJ372" s="530">
        <v>0</v>
      </c>
      <c r="AK372" s="530">
        <v>0</v>
      </c>
      <c r="AL372" s="530">
        <v>0</v>
      </c>
      <c r="AM372" s="530">
        <v>0</v>
      </c>
      <c r="AN372" s="466"/>
      <c r="AO372" s="423"/>
      <c r="AP372" s="720"/>
      <c r="AQ372" s="595">
        <f t="shared" si="89"/>
        <v>0</v>
      </c>
      <c r="AR372" s="595">
        <f t="shared" si="90"/>
        <v>0</v>
      </c>
      <c r="AS372" s="596">
        <f t="shared" si="91"/>
        <v>0</v>
      </c>
      <c r="AT372" s="455"/>
      <c r="AU372" s="1051"/>
      <c r="AV372" s="1010"/>
      <c r="AW372" s="1008"/>
      <c r="AX372" s="1012"/>
      <c r="AY372" s="1014"/>
      <c r="BE372" s="439"/>
      <c r="BF372" s="456"/>
      <c r="BG372" s="456"/>
      <c r="BH372" s="456"/>
      <c r="BI372" s="456"/>
      <c r="BJ372" s="456"/>
      <c r="BK372" s="456"/>
      <c r="BL372" s="456"/>
      <c r="BM372" s="456"/>
      <c r="BN372" s="456"/>
      <c r="BO372" s="456"/>
      <c r="BP372" s="456"/>
      <c r="BQ372" s="456"/>
      <c r="BR372" s="456"/>
      <c r="BS372" s="456"/>
      <c r="BT372" s="456"/>
      <c r="BU372" s="456"/>
      <c r="BV372" s="456"/>
      <c r="BW372" s="456"/>
      <c r="BX372" s="456"/>
      <c r="BY372" s="456"/>
      <c r="BZ372" s="456"/>
      <c r="CA372" s="456"/>
      <c r="CB372" s="456"/>
      <c r="CC372" s="456"/>
      <c r="CD372" s="456"/>
      <c r="CE372" s="456"/>
      <c r="CF372" s="456"/>
      <c r="CG372" s="456"/>
      <c r="CH372" s="456"/>
      <c r="CI372" s="456"/>
      <c r="CJ372" s="456"/>
      <c r="CK372" s="456"/>
      <c r="CL372" s="456"/>
      <c r="CM372" s="456"/>
      <c r="CN372" s="456"/>
      <c r="CO372" s="456"/>
      <c r="CP372" s="456"/>
      <c r="CQ372" s="456"/>
      <c r="CR372" s="456"/>
      <c r="CS372" s="456"/>
    </row>
    <row r="373" spans="1:98" s="9" customFormat="1" ht="12.95" hidden="1" customHeight="1" x14ac:dyDescent="0.2">
      <c r="A373" s="463"/>
      <c r="B373" s="443"/>
      <c r="C373" s="451"/>
      <c r="D373" s="454" t="s">
        <v>67</v>
      </c>
      <c r="E373" s="455"/>
      <c r="F373" s="440"/>
      <c r="G373" s="13">
        <v>0</v>
      </c>
      <c r="H373" s="13">
        <v>0</v>
      </c>
      <c r="I373" s="13">
        <v>0</v>
      </c>
      <c r="J373" s="433">
        <v>100</v>
      </c>
      <c r="K373" s="691">
        <v>0</v>
      </c>
      <c r="L373" s="691">
        <v>0</v>
      </c>
      <c r="M373" s="457" t="s">
        <v>80</v>
      </c>
      <c r="N373" s="530">
        <v>0</v>
      </c>
      <c r="O373" s="530">
        <v>0</v>
      </c>
      <c r="P373" s="530">
        <v>0</v>
      </c>
      <c r="Q373" s="530">
        <v>0</v>
      </c>
      <c r="R373" s="530">
        <v>0</v>
      </c>
      <c r="S373" s="530">
        <v>0</v>
      </c>
      <c r="T373" s="530">
        <v>0</v>
      </c>
      <c r="U373" s="530">
        <v>0</v>
      </c>
      <c r="V373" s="530">
        <v>0</v>
      </c>
      <c r="W373" s="530">
        <v>0</v>
      </c>
      <c r="X373" s="530">
        <v>0</v>
      </c>
      <c r="Y373" s="530">
        <v>0</v>
      </c>
      <c r="Z373" s="530">
        <v>0</v>
      </c>
      <c r="AA373" s="530">
        <v>0</v>
      </c>
      <c r="AB373" s="530">
        <v>0</v>
      </c>
      <c r="AC373" s="530">
        <v>0</v>
      </c>
      <c r="AD373" s="530">
        <v>0</v>
      </c>
      <c r="AE373" s="530">
        <v>0</v>
      </c>
      <c r="AF373" s="530">
        <v>0</v>
      </c>
      <c r="AG373" s="530">
        <v>0</v>
      </c>
      <c r="AH373" s="530">
        <v>0</v>
      </c>
      <c r="AI373" s="530">
        <v>0</v>
      </c>
      <c r="AJ373" s="530">
        <v>0</v>
      </c>
      <c r="AK373" s="530">
        <v>0</v>
      </c>
      <c r="AL373" s="530">
        <v>0</v>
      </c>
      <c r="AM373" s="530">
        <v>0</v>
      </c>
      <c r="AN373" s="466"/>
      <c r="AO373" s="423"/>
      <c r="AP373" s="720"/>
      <c r="AQ373" s="595">
        <f t="shared" si="89"/>
        <v>0</v>
      </c>
      <c r="AR373" s="595">
        <f t="shared" si="90"/>
        <v>0</v>
      </c>
      <c r="AS373" s="596">
        <f t="shared" si="91"/>
        <v>0</v>
      </c>
      <c r="AT373" s="455"/>
      <c r="AU373" s="349" t="s">
        <v>50</v>
      </c>
      <c r="AV373" s="424">
        <f>SUM(G376:G378,G380,G382,G385)</f>
        <v>0</v>
      </c>
      <c r="AW373" s="394">
        <f>SUM(,AS376:AS378,AS382,AS385,AS380)</f>
        <v>0</v>
      </c>
      <c r="AX373" s="424">
        <f>SUM(,H376:H378,H380,H382,H385)</f>
        <v>0</v>
      </c>
      <c r="AY373" s="424">
        <f>SUM(I376:I378,I380,I382,I385)</f>
        <v>0</v>
      </c>
      <c r="BE373" s="439"/>
      <c r="BF373" s="456"/>
      <c r="BG373" s="456"/>
      <c r="BH373" s="456"/>
      <c r="BI373" s="456"/>
      <c r="BJ373" s="456"/>
      <c r="BK373" s="456"/>
      <c r="BL373" s="456"/>
      <c r="BM373" s="456"/>
      <c r="BN373" s="456"/>
      <c r="BO373" s="456"/>
      <c r="BP373" s="456"/>
      <c r="BQ373" s="456"/>
      <c r="BR373" s="456"/>
      <c r="BS373" s="456"/>
      <c r="BT373" s="456"/>
      <c r="BU373" s="456"/>
      <c r="BV373" s="456"/>
      <c r="BW373" s="456"/>
      <c r="BX373" s="456"/>
      <c r="BY373" s="456"/>
      <c r="BZ373" s="456"/>
      <c r="CA373" s="456"/>
      <c r="CB373" s="456"/>
      <c r="CC373" s="456"/>
      <c r="CD373" s="456"/>
      <c r="CE373" s="456"/>
      <c r="CF373" s="456"/>
      <c r="CG373" s="456"/>
      <c r="CH373" s="456"/>
      <c r="CI373" s="456"/>
      <c r="CJ373" s="456"/>
      <c r="CK373" s="456"/>
      <c r="CL373" s="456"/>
      <c r="CM373" s="456"/>
      <c r="CN373" s="456"/>
      <c r="CO373" s="456"/>
      <c r="CP373" s="456"/>
      <c r="CQ373" s="456"/>
      <c r="CR373" s="456"/>
      <c r="CS373" s="456"/>
    </row>
    <row r="374" spans="1:98" s="9" customFormat="1" ht="12.95" hidden="1" customHeight="1" x14ac:dyDescent="0.2">
      <c r="A374" s="463"/>
      <c r="B374" s="443"/>
      <c r="C374" s="451"/>
      <c r="D374" s="454" t="s">
        <v>77</v>
      </c>
      <c r="E374" s="455" t="s">
        <v>78</v>
      </c>
      <c r="F374" s="440"/>
      <c r="G374" s="13">
        <v>0</v>
      </c>
      <c r="H374" s="13">
        <v>0</v>
      </c>
      <c r="I374" s="13">
        <v>0</v>
      </c>
      <c r="J374" s="433">
        <v>100</v>
      </c>
      <c r="K374" s="691">
        <v>0</v>
      </c>
      <c r="L374" s="691">
        <v>0</v>
      </c>
      <c r="M374" s="457" t="s">
        <v>80</v>
      </c>
      <c r="N374" s="530">
        <v>0</v>
      </c>
      <c r="O374" s="530">
        <v>0</v>
      </c>
      <c r="P374" s="530">
        <v>0</v>
      </c>
      <c r="Q374" s="530">
        <v>0</v>
      </c>
      <c r="R374" s="530">
        <v>0</v>
      </c>
      <c r="S374" s="530">
        <v>0</v>
      </c>
      <c r="T374" s="530">
        <v>0</v>
      </c>
      <c r="U374" s="530">
        <v>0</v>
      </c>
      <c r="V374" s="530">
        <v>0</v>
      </c>
      <c r="W374" s="530">
        <v>0</v>
      </c>
      <c r="X374" s="530">
        <v>0</v>
      </c>
      <c r="Y374" s="530">
        <v>0</v>
      </c>
      <c r="Z374" s="530">
        <v>0</v>
      </c>
      <c r="AA374" s="530">
        <v>0</v>
      </c>
      <c r="AB374" s="530">
        <v>0</v>
      </c>
      <c r="AC374" s="530">
        <v>0</v>
      </c>
      <c r="AD374" s="530">
        <v>0</v>
      </c>
      <c r="AE374" s="530">
        <v>0</v>
      </c>
      <c r="AF374" s="530">
        <v>0</v>
      </c>
      <c r="AG374" s="530">
        <v>0</v>
      </c>
      <c r="AH374" s="530">
        <v>0</v>
      </c>
      <c r="AI374" s="530">
        <v>0</v>
      </c>
      <c r="AJ374" s="530">
        <v>0</v>
      </c>
      <c r="AK374" s="530">
        <v>0</v>
      </c>
      <c r="AL374" s="530">
        <v>0</v>
      </c>
      <c r="AM374" s="530">
        <v>0</v>
      </c>
      <c r="AN374" s="466"/>
      <c r="AO374" s="423"/>
      <c r="AP374" s="720"/>
      <c r="AQ374" s="595">
        <f t="shared" si="89"/>
        <v>0</v>
      </c>
      <c r="AR374" s="595">
        <f t="shared" si="90"/>
        <v>0</v>
      </c>
      <c r="AS374" s="596">
        <f t="shared" si="91"/>
        <v>0</v>
      </c>
      <c r="AT374" s="455"/>
      <c r="AU374" s="353" t="s">
        <v>49</v>
      </c>
      <c r="AV374" s="422">
        <f>SUM(G379,G381,G383:G384)</f>
        <v>0</v>
      </c>
      <c r="AW374" s="355">
        <f>SUM(AS379,AS381,AS383:AS384)</f>
        <v>0</v>
      </c>
      <c r="AX374" s="422">
        <f>SUM(H379,H381,H383:H384)</f>
        <v>0</v>
      </c>
      <c r="AY374" s="422">
        <f>SUM(I379,I381,I383:I384)</f>
        <v>0</v>
      </c>
      <c r="BE374" s="439"/>
      <c r="BF374" s="456"/>
      <c r="BG374" s="456"/>
      <c r="BH374" s="456"/>
      <c r="BI374" s="456"/>
      <c r="BJ374" s="456"/>
      <c r="BK374" s="456"/>
      <c r="BL374" s="456"/>
      <c r="BM374" s="456"/>
      <c r="BN374" s="456"/>
      <c r="BO374" s="456"/>
      <c r="BP374" s="456"/>
      <c r="BQ374" s="456"/>
      <c r="BR374" s="456"/>
      <c r="BS374" s="456"/>
      <c r="BT374" s="456"/>
      <c r="BU374" s="456"/>
      <c r="BV374" s="456"/>
      <c r="BW374" s="456"/>
      <c r="BX374" s="456"/>
      <c r="BY374" s="456"/>
      <c r="BZ374" s="456"/>
      <c r="CA374" s="456"/>
      <c r="CB374" s="456"/>
      <c r="CC374" s="456"/>
      <c r="CD374" s="456"/>
      <c r="CE374" s="456"/>
      <c r="CF374" s="456"/>
      <c r="CG374" s="456"/>
      <c r="CH374" s="456"/>
      <c r="CI374" s="456"/>
      <c r="CJ374" s="456"/>
      <c r="CK374" s="456"/>
      <c r="CL374" s="456"/>
      <c r="CM374" s="456"/>
      <c r="CN374" s="456"/>
      <c r="CO374" s="456"/>
      <c r="CP374" s="456"/>
      <c r="CQ374" s="456"/>
      <c r="CR374" s="456"/>
      <c r="CS374" s="456"/>
    </row>
    <row r="375" spans="1:98" s="9" customFormat="1" ht="12.95" hidden="1" customHeight="1" x14ac:dyDescent="0.2">
      <c r="A375" s="463"/>
      <c r="B375" s="443"/>
      <c r="C375" s="451"/>
      <c r="D375" s="455" t="s">
        <v>77</v>
      </c>
      <c r="E375" s="455" t="s">
        <v>78</v>
      </c>
      <c r="F375" s="455"/>
      <c r="G375" s="13">
        <v>0</v>
      </c>
      <c r="H375" s="13">
        <v>0</v>
      </c>
      <c r="I375" s="13">
        <v>0</v>
      </c>
      <c r="J375" s="433">
        <v>100</v>
      </c>
      <c r="K375" s="691">
        <v>0</v>
      </c>
      <c r="L375" s="691">
        <v>0</v>
      </c>
      <c r="M375" s="457" t="s">
        <v>80</v>
      </c>
      <c r="N375" s="530">
        <v>0</v>
      </c>
      <c r="O375" s="530">
        <v>0</v>
      </c>
      <c r="P375" s="530">
        <v>0</v>
      </c>
      <c r="Q375" s="530">
        <v>0</v>
      </c>
      <c r="R375" s="530">
        <v>0</v>
      </c>
      <c r="S375" s="530">
        <v>0</v>
      </c>
      <c r="T375" s="530">
        <v>0</v>
      </c>
      <c r="U375" s="530">
        <v>0</v>
      </c>
      <c r="V375" s="530">
        <v>0</v>
      </c>
      <c r="W375" s="530">
        <v>0</v>
      </c>
      <c r="X375" s="530">
        <v>0</v>
      </c>
      <c r="Y375" s="530">
        <v>0</v>
      </c>
      <c r="Z375" s="530">
        <v>0</v>
      </c>
      <c r="AA375" s="530">
        <v>0</v>
      </c>
      <c r="AB375" s="530">
        <v>0</v>
      </c>
      <c r="AC375" s="530">
        <v>0</v>
      </c>
      <c r="AD375" s="530">
        <v>0</v>
      </c>
      <c r="AE375" s="530">
        <v>0</v>
      </c>
      <c r="AF375" s="530">
        <v>0</v>
      </c>
      <c r="AG375" s="530">
        <v>0</v>
      </c>
      <c r="AH375" s="530">
        <v>0</v>
      </c>
      <c r="AI375" s="530">
        <v>0</v>
      </c>
      <c r="AJ375" s="530">
        <v>0</v>
      </c>
      <c r="AK375" s="530">
        <v>0</v>
      </c>
      <c r="AL375" s="530">
        <v>0</v>
      </c>
      <c r="AM375" s="530">
        <v>0</v>
      </c>
      <c r="AN375" s="466"/>
      <c r="AO375" s="423"/>
      <c r="AP375" s="720"/>
      <c r="AQ375" s="595">
        <f t="shared" si="89"/>
        <v>0</v>
      </c>
      <c r="AR375" s="595">
        <f t="shared" si="90"/>
        <v>0</v>
      </c>
      <c r="AS375" s="596">
        <f t="shared" si="91"/>
        <v>0</v>
      </c>
      <c r="AT375" s="455"/>
      <c r="AU375" s="575" t="s">
        <v>199</v>
      </c>
      <c r="AV375" s="426">
        <f>SUM(AV373:AV374)</f>
        <v>0</v>
      </c>
      <c r="AW375" s="355">
        <f>SUM(AW373:AW374)</f>
        <v>0</v>
      </c>
      <c r="AX375" s="354">
        <f>SUM(AX373:AX374)</f>
        <v>0</v>
      </c>
      <c r="AY375" s="354">
        <f>SUM(AY373:AY374)</f>
        <v>0</v>
      </c>
      <c r="BE375" s="439"/>
      <c r="BF375" s="456"/>
      <c r="BG375" s="456"/>
      <c r="BH375" s="456"/>
      <c r="BI375" s="456"/>
      <c r="BJ375" s="456"/>
      <c r="BK375" s="456"/>
      <c r="BL375" s="456"/>
      <c r="BM375" s="456"/>
      <c r="BN375" s="456"/>
      <c r="BO375" s="456"/>
      <c r="BP375" s="456"/>
      <c r="BQ375" s="456"/>
      <c r="BR375" s="456"/>
      <c r="BS375" s="456"/>
      <c r="BT375" s="456"/>
      <c r="BU375" s="456"/>
      <c r="BV375" s="456"/>
      <c r="BW375" s="456"/>
      <c r="BX375" s="456"/>
      <c r="BY375" s="456"/>
      <c r="BZ375" s="456"/>
      <c r="CA375" s="456"/>
      <c r="CB375" s="456"/>
      <c r="CC375" s="456"/>
      <c r="CD375" s="456"/>
      <c r="CE375" s="456"/>
      <c r="CF375" s="456"/>
      <c r="CG375" s="456"/>
      <c r="CH375" s="456"/>
      <c r="CI375" s="456"/>
      <c r="CJ375" s="456"/>
      <c r="CK375" s="456"/>
      <c r="CL375" s="456"/>
      <c r="CM375" s="456"/>
      <c r="CN375" s="456"/>
      <c r="CO375" s="456"/>
      <c r="CP375" s="456"/>
      <c r="CQ375" s="456"/>
      <c r="CR375" s="456"/>
      <c r="CS375" s="456"/>
    </row>
    <row r="376" spans="1:98" s="9" customFormat="1" ht="12.95" hidden="1" customHeight="1" x14ac:dyDescent="0.2">
      <c r="A376" s="463"/>
      <c r="B376" s="443"/>
      <c r="C376" s="451"/>
      <c r="D376" s="455" t="s">
        <v>77</v>
      </c>
      <c r="E376" s="455" t="s">
        <v>81</v>
      </c>
      <c r="F376" s="455"/>
      <c r="G376" s="13">
        <v>0</v>
      </c>
      <c r="H376" s="13">
        <v>0</v>
      </c>
      <c r="I376" s="13">
        <v>0</v>
      </c>
      <c r="J376" s="433">
        <v>100</v>
      </c>
      <c r="K376" s="691">
        <v>0</v>
      </c>
      <c r="L376" s="691">
        <v>0</v>
      </c>
      <c r="M376" s="457" t="s">
        <v>80</v>
      </c>
      <c r="N376" s="530">
        <v>0</v>
      </c>
      <c r="O376" s="530">
        <v>0</v>
      </c>
      <c r="P376" s="530">
        <v>0</v>
      </c>
      <c r="Q376" s="530">
        <v>0</v>
      </c>
      <c r="R376" s="530">
        <v>0</v>
      </c>
      <c r="S376" s="530">
        <v>0</v>
      </c>
      <c r="T376" s="530">
        <v>0</v>
      </c>
      <c r="U376" s="530">
        <v>0</v>
      </c>
      <c r="V376" s="530">
        <v>0</v>
      </c>
      <c r="W376" s="530">
        <v>0</v>
      </c>
      <c r="X376" s="530">
        <v>0</v>
      </c>
      <c r="Y376" s="530">
        <v>0</v>
      </c>
      <c r="Z376" s="530">
        <v>0</v>
      </c>
      <c r="AA376" s="530">
        <v>0</v>
      </c>
      <c r="AB376" s="530">
        <v>0</v>
      </c>
      <c r="AC376" s="530">
        <v>0</v>
      </c>
      <c r="AD376" s="530">
        <v>0</v>
      </c>
      <c r="AE376" s="530">
        <v>0</v>
      </c>
      <c r="AF376" s="530">
        <v>0</v>
      </c>
      <c r="AG376" s="530">
        <v>0</v>
      </c>
      <c r="AH376" s="530">
        <v>0</v>
      </c>
      <c r="AI376" s="530">
        <v>0</v>
      </c>
      <c r="AJ376" s="530">
        <v>0</v>
      </c>
      <c r="AK376" s="530">
        <v>0</v>
      </c>
      <c r="AL376" s="530">
        <v>0</v>
      </c>
      <c r="AM376" s="530">
        <v>0</v>
      </c>
      <c r="AN376" s="466"/>
      <c r="AO376" s="423"/>
      <c r="AP376" s="720"/>
      <c r="AQ376" s="595">
        <f t="shared" si="89"/>
        <v>0</v>
      </c>
      <c r="AR376" s="595">
        <f t="shared" si="90"/>
        <v>0</v>
      </c>
      <c r="AS376" s="596">
        <f t="shared" si="91"/>
        <v>0</v>
      </c>
      <c r="AT376" s="455"/>
      <c r="AU376" s="439"/>
      <c r="AV376" s="438"/>
      <c r="AW376" s="439"/>
      <c r="AX376" s="439"/>
      <c r="AY376" s="438"/>
      <c r="BE376" s="439"/>
      <c r="BF376" s="456"/>
      <c r="BG376" s="456"/>
      <c r="BH376" s="456"/>
      <c r="BI376" s="456"/>
      <c r="BJ376" s="456"/>
      <c r="BK376" s="456"/>
      <c r="BL376" s="456"/>
      <c r="BM376" s="456"/>
      <c r="BN376" s="456"/>
      <c r="BO376" s="456"/>
      <c r="BP376" s="456"/>
      <c r="BQ376" s="456"/>
      <c r="BR376" s="456"/>
      <c r="BS376" s="456"/>
      <c r="BT376" s="456"/>
      <c r="BU376" s="456"/>
      <c r="BV376" s="456"/>
      <c r="BW376" s="456"/>
      <c r="BX376" s="456"/>
      <c r="BY376" s="456"/>
      <c r="BZ376" s="456"/>
      <c r="CA376" s="456"/>
      <c r="CB376" s="456"/>
      <c r="CC376" s="456"/>
      <c r="CD376" s="456"/>
      <c r="CE376" s="456"/>
      <c r="CF376" s="456"/>
      <c r="CG376" s="456"/>
      <c r="CH376" s="456"/>
      <c r="CI376" s="456"/>
      <c r="CJ376" s="456"/>
      <c r="CK376" s="456"/>
      <c r="CL376" s="456"/>
      <c r="CM376" s="456"/>
      <c r="CN376" s="456"/>
      <c r="CO376" s="456"/>
      <c r="CP376" s="456"/>
      <c r="CQ376" s="456"/>
      <c r="CR376" s="456"/>
      <c r="CS376" s="456"/>
    </row>
    <row r="377" spans="1:98" s="9" customFormat="1" ht="12.95" hidden="1" customHeight="1" x14ac:dyDescent="0.2">
      <c r="A377" s="463"/>
      <c r="B377" s="443"/>
      <c r="C377" s="451"/>
      <c r="D377" s="455" t="s">
        <v>77</v>
      </c>
      <c r="E377" s="455" t="s">
        <v>78</v>
      </c>
      <c r="F377" s="455"/>
      <c r="G377" s="13">
        <v>0</v>
      </c>
      <c r="H377" s="13">
        <v>0</v>
      </c>
      <c r="I377" s="13">
        <v>0</v>
      </c>
      <c r="J377" s="433">
        <v>100</v>
      </c>
      <c r="K377" s="691">
        <v>0</v>
      </c>
      <c r="L377" s="691">
        <v>0</v>
      </c>
      <c r="M377" s="457" t="s">
        <v>80</v>
      </c>
      <c r="N377" s="530">
        <v>0</v>
      </c>
      <c r="O377" s="530">
        <v>0</v>
      </c>
      <c r="P377" s="530">
        <v>0</v>
      </c>
      <c r="Q377" s="530">
        <v>0</v>
      </c>
      <c r="R377" s="530">
        <v>0</v>
      </c>
      <c r="S377" s="530">
        <v>0</v>
      </c>
      <c r="T377" s="530">
        <v>0</v>
      </c>
      <c r="U377" s="530">
        <v>0</v>
      </c>
      <c r="V377" s="530">
        <v>0</v>
      </c>
      <c r="W377" s="530">
        <v>0</v>
      </c>
      <c r="X377" s="530">
        <v>0</v>
      </c>
      <c r="Y377" s="530">
        <v>0</v>
      </c>
      <c r="Z377" s="530">
        <v>0</v>
      </c>
      <c r="AA377" s="530">
        <v>0</v>
      </c>
      <c r="AB377" s="530">
        <v>0</v>
      </c>
      <c r="AC377" s="530">
        <v>0</v>
      </c>
      <c r="AD377" s="530">
        <v>0</v>
      </c>
      <c r="AE377" s="530">
        <v>0</v>
      </c>
      <c r="AF377" s="530">
        <v>0</v>
      </c>
      <c r="AG377" s="530">
        <v>0</v>
      </c>
      <c r="AH377" s="530">
        <v>0</v>
      </c>
      <c r="AI377" s="530">
        <v>0</v>
      </c>
      <c r="AJ377" s="530">
        <v>0</v>
      </c>
      <c r="AK377" s="530">
        <v>0</v>
      </c>
      <c r="AL377" s="530">
        <v>0</v>
      </c>
      <c r="AM377" s="530">
        <v>0</v>
      </c>
      <c r="AN377" s="466"/>
      <c r="AO377" s="423"/>
      <c r="AP377" s="720"/>
      <c r="AQ377" s="595">
        <f t="shared" si="89"/>
        <v>0</v>
      </c>
      <c r="AR377" s="595">
        <f t="shared" si="90"/>
        <v>0</v>
      </c>
      <c r="AS377" s="596">
        <f t="shared" si="91"/>
        <v>0</v>
      </c>
      <c r="AT377" s="455"/>
      <c r="AU377" s="439"/>
      <c r="AV377" s="438"/>
      <c r="AW377" s="439"/>
      <c r="AX377" s="439"/>
      <c r="AY377" s="438"/>
      <c r="BE377" s="439"/>
      <c r="BF377" s="456"/>
      <c r="BG377" s="456"/>
      <c r="BH377" s="456"/>
      <c r="BI377" s="456"/>
      <c r="BJ377" s="456"/>
      <c r="BK377" s="456"/>
      <c r="BL377" s="456"/>
      <c r="BM377" s="456"/>
      <c r="BN377" s="456"/>
      <c r="BO377" s="456"/>
      <c r="BP377" s="456"/>
      <c r="BQ377" s="456"/>
      <c r="BR377" s="456"/>
      <c r="BS377" s="456"/>
      <c r="BT377" s="456"/>
      <c r="BU377" s="456"/>
      <c r="BV377" s="456"/>
      <c r="BW377" s="456"/>
      <c r="BX377" s="456"/>
      <c r="BY377" s="456"/>
      <c r="BZ377" s="456"/>
      <c r="CA377" s="456"/>
      <c r="CB377" s="456"/>
      <c r="CC377" s="456"/>
      <c r="CD377" s="456"/>
      <c r="CE377" s="456"/>
      <c r="CF377" s="456"/>
      <c r="CG377" s="456"/>
      <c r="CH377" s="456"/>
      <c r="CI377" s="456"/>
      <c r="CJ377" s="456"/>
      <c r="CK377" s="456"/>
      <c r="CL377" s="456"/>
      <c r="CM377" s="456"/>
      <c r="CN377" s="456"/>
      <c r="CO377" s="456"/>
      <c r="CP377" s="456"/>
      <c r="CQ377" s="456"/>
      <c r="CR377" s="456"/>
      <c r="CS377" s="456"/>
    </row>
    <row r="378" spans="1:98" s="9" customFormat="1" ht="12.95" hidden="1" customHeight="1" x14ac:dyDescent="0.2">
      <c r="A378" s="463"/>
      <c r="B378" s="443"/>
      <c r="C378" s="451"/>
      <c r="D378" s="455" t="s">
        <v>77</v>
      </c>
      <c r="E378" s="455" t="s">
        <v>81</v>
      </c>
      <c r="F378" s="455"/>
      <c r="G378" s="13">
        <v>0</v>
      </c>
      <c r="H378" s="13">
        <v>0</v>
      </c>
      <c r="I378" s="13">
        <v>0</v>
      </c>
      <c r="J378" s="433">
        <v>100</v>
      </c>
      <c r="K378" s="691">
        <v>0</v>
      </c>
      <c r="L378" s="691">
        <v>0</v>
      </c>
      <c r="M378" s="457" t="s">
        <v>80</v>
      </c>
      <c r="N378" s="530">
        <v>0</v>
      </c>
      <c r="O378" s="530">
        <v>0</v>
      </c>
      <c r="P378" s="530">
        <v>0</v>
      </c>
      <c r="Q378" s="530">
        <v>0</v>
      </c>
      <c r="R378" s="530">
        <v>0</v>
      </c>
      <c r="S378" s="530">
        <v>0</v>
      </c>
      <c r="T378" s="530">
        <v>0</v>
      </c>
      <c r="U378" s="530">
        <v>0</v>
      </c>
      <c r="V378" s="530">
        <v>0</v>
      </c>
      <c r="W378" s="530">
        <v>0</v>
      </c>
      <c r="X378" s="530">
        <v>0</v>
      </c>
      <c r="Y378" s="530">
        <v>0</v>
      </c>
      <c r="Z378" s="530">
        <v>0</v>
      </c>
      <c r="AA378" s="530">
        <v>0</v>
      </c>
      <c r="AB378" s="530">
        <v>0</v>
      </c>
      <c r="AC378" s="530">
        <v>0</v>
      </c>
      <c r="AD378" s="530">
        <v>0</v>
      </c>
      <c r="AE378" s="530">
        <v>0</v>
      </c>
      <c r="AF378" s="530">
        <v>0</v>
      </c>
      <c r="AG378" s="530">
        <v>0</v>
      </c>
      <c r="AH378" s="530">
        <v>0</v>
      </c>
      <c r="AI378" s="530">
        <v>0</v>
      </c>
      <c r="AJ378" s="530">
        <v>0</v>
      </c>
      <c r="AK378" s="530">
        <v>0</v>
      </c>
      <c r="AL378" s="530">
        <v>0</v>
      </c>
      <c r="AM378" s="530">
        <v>0</v>
      </c>
      <c r="AN378" s="466"/>
      <c r="AO378" s="423"/>
      <c r="AP378" s="720"/>
      <c r="AQ378" s="595">
        <f t="shared" si="89"/>
        <v>0</v>
      </c>
      <c r="AR378" s="595">
        <f t="shared" si="90"/>
        <v>0</v>
      </c>
      <c r="AS378" s="596">
        <f t="shared" si="91"/>
        <v>0</v>
      </c>
      <c r="AT378" s="455"/>
      <c r="AU378" s="439"/>
      <c r="AV378" s="522" t="str">
        <f>AU373</f>
        <v>Boat</v>
      </c>
      <c r="AW378" s="523">
        <f>AW373*24</f>
        <v>0</v>
      </c>
      <c r="AX378" s="439"/>
      <c r="AY378" s="438"/>
      <c r="BE378" s="439"/>
      <c r="BF378" s="456"/>
      <c r="BG378" s="456"/>
      <c r="BH378" s="456"/>
      <c r="BI378" s="456"/>
      <c r="BJ378" s="456"/>
      <c r="BK378" s="456"/>
      <c r="BL378" s="456"/>
      <c r="BM378" s="456"/>
      <c r="BN378" s="456"/>
      <c r="BO378" s="456"/>
      <c r="BP378" s="456"/>
      <c r="BQ378" s="456"/>
      <c r="BR378" s="456"/>
      <c r="BS378" s="456"/>
      <c r="BT378" s="456"/>
      <c r="BU378" s="456"/>
      <c r="BV378" s="456"/>
      <c r="BW378" s="456"/>
      <c r="BX378" s="456"/>
      <c r="BY378" s="456"/>
      <c r="BZ378" s="456"/>
      <c r="CA378" s="456"/>
      <c r="CB378" s="456"/>
      <c r="CC378" s="456"/>
      <c r="CD378" s="456"/>
      <c r="CE378" s="456"/>
      <c r="CF378" s="456"/>
      <c r="CG378" s="456"/>
      <c r="CH378" s="456"/>
      <c r="CI378" s="456"/>
      <c r="CJ378" s="456"/>
      <c r="CK378" s="456"/>
      <c r="CL378" s="456"/>
      <c r="CM378" s="456"/>
      <c r="CN378" s="456"/>
      <c r="CO378" s="456"/>
      <c r="CP378" s="456"/>
      <c r="CQ378" s="456"/>
      <c r="CR378" s="456"/>
      <c r="CS378" s="456"/>
    </row>
    <row r="379" spans="1:98" s="9" customFormat="1" ht="12.95" hidden="1" customHeight="1" x14ac:dyDescent="0.2">
      <c r="A379" s="463"/>
      <c r="B379" s="443"/>
      <c r="C379" s="451"/>
      <c r="D379" s="455" t="s">
        <v>77</v>
      </c>
      <c r="E379" s="455"/>
      <c r="F379" s="455"/>
      <c r="G379" s="13">
        <v>0</v>
      </c>
      <c r="H379" s="13">
        <v>0</v>
      </c>
      <c r="I379" s="13">
        <v>0</v>
      </c>
      <c r="J379" s="433">
        <v>100</v>
      </c>
      <c r="K379" s="691">
        <v>0</v>
      </c>
      <c r="L379" s="691">
        <v>0</v>
      </c>
      <c r="M379" s="457" t="s">
        <v>80</v>
      </c>
      <c r="N379" s="530">
        <v>0</v>
      </c>
      <c r="O379" s="530">
        <v>0</v>
      </c>
      <c r="P379" s="530">
        <v>0</v>
      </c>
      <c r="Q379" s="530">
        <v>0</v>
      </c>
      <c r="R379" s="530">
        <v>0</v>
      </c>
      <c r="S379" s="530">
        <v>0</v>
      </c>
      <c r="T379" s="530">
        <v>0</v>
      </c>
      <c r="U379" s="530">
        <v>0</v>
      </c>
      <c r="V379" s="530">
        <v>0</v>
      </c>
      <c r="W379" s="530">
        <v>0</v>
      </c>
      <c r="X379" s="530">
        <v>0</v>
      </c>
      <c r="Y379" s="530">
        <v>0</v>
      </c>
      <c r="Z379" s="530">
        <v>0</v>
      </c>
      <c r="AA379" s="530">
        <v>0</v>
      </c>
      <c r="AB379" s="530">
        <v>0</v>
      </c>
      <c r="AC379" s="530">
        <v>0</v>
      </c>
      <c r="AD379" s="530">
        <v>0</v>
      </c>
      <c r="AE379" s="530">
        <v>0</v>
      </c>
      <c r="AF379" s="530">
        <v>0</v>
      </c>
      <c r="AG379" s="530">
        <v>0</v>
      </c>
      <c r="AH379" s="530">
        <v>0</v>
      </c>
      <c r="AI379" s="530">
        <v>0</v>
      </c>
      <c r="AJ379" s="530">
        <v>0</v>
      </c>
      <c r="AK379" s="530">
        <v>0</v>
      </c>
      <c r="AL379" s="530">
        <v>0</v>
      </c>
      <c r="AM379" s="530">
        <v>0</v>
      </c>
      <c r="AN379" s="466"/>
      <c r="AO379" s="423"/>
      <c r="AP379" s="720"/>
      <c r="AQ379" s="595">
        <f t="shared" si="89"/>
        <v>0</v>
      </c>
      <c r="AR379" s="595">
        <f t="shared" si="90"/>
        <v>0</v>
      </c>
      <c r="AS379" s="596">
        <f t="shared" si="91"/>
        <v>0</v>
      </c>
      <c r="AT379" s="455"/>
      <c r="AU379" s="439"/>
      <c r="AV379" s="533" t="str">
        <f>AU374</f>
        <v>Shore</v>
      </c>
      <c r="AW379" s="534">
        <f>AW374*24</f>
        <v>0</v>
      </c>
      <c r="AX379" s="439"/>
      <c r="AY379" s="438"/>
      <c r="BE379" s="439"/>
      <c r="BF379" s="456"/>
      <c r="BG379" s="456"/>
      <c r="BH379" s="456"/>
      <c r="BI379" s="456"/>
      <c r="BJ379" s="456"/>
      <c r="BK379" s="456"/>
      <c r="BL379" s="456"/>
      <c r="BM379" s="456"/>
      <c r="BN379" s="456"/>
      <c r="BO379" s="456"/>
      <c r="BP379" s="456"/>
      <c r="BQ379" s="456"/>
      <c r="BR379" s="456"/>
      <c r="BS379" s="456"/>
      <c r="BT379" s="456"/>
      <c r="BU379" s="456"/>
      <c r="BV379" s="456"/>
      <c r="BW379" s="456"/>
      <c r="BX379" s="456"/>
      <c r="BY379" s="456"/>
      <c r="BZ379" s="456"/>
      <c r="CA379" s="456"/>
      <c r="CB379" s="456"/>
      <c r="CC379" s="456"/>
      <c r="CD379" s="456"/>
      <c r="CE379" s="456"/>
      <c r="CF379" s="456"/>
      <c r="CG379" s="456"/>
      <c r="CH379" s="456"/>
      <c r="CI379" s="456"/>
      <c r="CJ379" s="456"/>
      <c r="CK379" s="456"/>
      <c r="CL379" s="456"/>
      <c r="CM379" s="456"/>
      <c r="CN379" s="456"/>
      <c r="CO379" s="456"/>
      <c r="CP379" s="456"/>
      <c r="CQ379" s="456"/>
      <c r="CR379" s="456"/>
      <c r="CS379" s="456"/>
    </row>
    <row r="380" spans="1:98" s="9" customFormat="1" ht="12.95" hidden="1" customHeight="1" x14ac:dyDescent="0.2">
      <c r="A380" s="463"/>
      <c r="B380" s="443"/>
      <c r="C380" s="451"/>
      <c r="D380" s="455" t="s">
        <v>77</v>
      </c>
      <c r="E380" s="455" t="s">
        <v>81</v>
      </c>
      <c r="F380" s="455"/>
      <c r="G380" s="13">
        <v>0</v>
      </c>
      <c r="H380" s="13">
        <v>0</v>
      </c>
      <c r="I380" s="13">
        <v>0</v>
      </c>
      <c r="J380" s="433">
        <v>100</v>
      </c>
      <c r="K380" s="691">
        <v>0</v>
      </c>
      <c r="L380" s="691">
        <v>0</v>
      </c>
      <c r="M380" s="457" t="s">
        <v>80</v>
      </c>
      <c r="N380" s="530">
        <v>0</v>
      </c>
      <c r="O380" s="530">
        <v>0</v>
      </c>
      <c r="P380" s="530">
        <v>0</v>
      </c>
      <c r="Q380" s="530">
        <v>0</v>
      </c>
      <c r="R380" s="530">
        <v>0</v>
      </c>
      <c r="S380" s="530">
        <v>0</v>
      </c>
      <c r="T380" s="530">
        <v>0</v>
      </c>
      <c r="U380" s="530">
        <v>0</v>
      </c>
      <c r="V380" s="530">
        <v>0</v>
      </c>
      <c r="W380" s="530">
        <v>0</v>
      </c>
      <c r="X380" s="530">
        <v>0</v>
      </c>
      <c r="Y380" s="530">
        <v>0</v>
      </c>
      <c r="Z380" s="530">
        <v>0</v>
      </c>
      <c r="AA380" s="530">
        <v>0</v>
      </c>
      <c r="AB380" s="530">
        <v>0</v>
      </c>
      <c r="AC380" s="530">
        <v>0</v>
      </c>
      <c r="AD380" s="530">
        <v>0</v>
      </c>
      <c r="AE380" s="530">
        <v>0</v>
      </c>
      <c r="AF380" s="530">
        <v>0</v>
      </c>
      <c r="AG380" s="530">
        <v>0</v>
      </c>
      <c r="AH380" s="530">
        <v>0</v>
      </c>
      <c r="AI380" s="530">
        <v>0</v>
      </c>
      <c r="AJ380" s="530">
        <v>0</v>
      </c>
      <c r="AK380" s="530">
        <v>0</v>
      </c>
      <c r="AL380" s="530">
        <v>0</v>
      </c>
      <c r="AM380" s="530">
        <v>0</v>
      </c>
      <c r="AN380" s="466"/>
      <c r="AO380" s="423"/>
      <c r="AP380" s="720"/>
      <c r="AQ380" s="595">
        <f t="shared" si="89"/>
        <v>0</v>
      </c>
      <c r="AR380" s="595">
        <f t="shared" si="90"/>
        <v>0</v>
      </c>
      <c r="AS380" s="596">
        <f t="shared" si="91"/>
        <v>0</v>
      </c>
      <c r="AT380" s="455"/>
      <c r="AU380" s="553"/>
      <c r="AV380" s="553"/>
      <c r="AW380" s="549"/>
      <c r="AX380" s="553"/>
      <c r="AY380" s="553"/>
      <c r="BE380" s="439"/>
      <c r="BF380" s="456"/>
      <c r="BG380" s="456"/>
      <c r="BH380" s="456"/>
      <c r="BI380" s="456"/>
      <c r="BJ380" s="456"/>
      <c r="BK380" s="456"/>
      <c r="BL380" s="456"/>
      <c r="BM380" s="456"/>
      <c r="BN380" s="456"/>
      <c r="BO380" s="456"/>
      <c r="BP380" s="456"/>
      <c r="BQ380" s="456"/>
      <c r="BR380" s="456"/>
      <c r="BS380" s="456"/>
      <c r="BT380" s="456"/>
      <c r="BU380" s="456"/>
      <c r="BV380" s="456"/>
      <c r="BW380" s="456"/>
      <c r="BX380" s="456"/>
      <c r="BY380" s="456"/>
      <c r="BZ380" s="456"/>
      <c r="CA380" s="456"/>
      <c r="CB380" s="456"/>
      <c r="CC380" s="456"/>
      <c r="CD380" s="456"/>
      <c r="CE380" s="456"/>
      <c r="CF380" s="456"/>
      <c r="CG380" s="456"/>
      <c r="CH380" s="456"/>
      <c r="CI380" s="456"/>
      <c r="CJ380" s="456"/>
      <c r="CK380" s="456"/>
      <c r="CL380" s="456"/>
      <c r="CM380" s="456"/>
      <c r="CN380" s="456"/>
      <c r="CO380" s="456"/>
      <c r="CP380" s="456"/>
      <c r="CQ380" s="456"/>
      <c r="CR380" s="456"/>
      <c r="CS380" s="456"/>
    </row>
    <row r="381" spans="1:98" s="396" customFormat="1" ht="12.95" hidden="1" customHeight="1" thickBot="1" x14ac:dyDescent="0.25">
      <c r="A381" s="463"/>
      <c r="B381" s="443"/>
      <c r="C381" s="451"/>
      <c r="D381" s="455" t="s">
        <v>77</v>
      </c>
      <c r="E381" s="455"/>
      <c r="F381" s="455"/>
      <c r="G381" s="13">
        <v>0</v>
      </c>
      <c r="H381" s="13">
        <v>0</v>
      </c>
      <c r="I381" s="13">
        <v>0</v>
      </c>
      <c r="J381" s="433">
        <v>100</v>
      </c>
      <c r="K381" s="691">
        <v>0</v>
      </c>
      <c r="L381" s="691">
        <v>0</v>
      </c>
      <c r="M381" s="457" t="s">
        <v>80</v>
      </c>
      <c r="N381" s="530">
        <v>0</v>
      </c>
      <c r="O381" s="530">
        <v>0</v>
      </c>
      <c r="P381" s="530">
        <v>0</v>
      </c>
      <c r="Q381" s="530">
        <v>0</v>
      </c>
      <c r="R381" s="530">
        <v>0</v>
      </c>
      <c r="S381" s="530">
        <v>0</v>
      </c>
      <c r="T381" s="530">
        <v>0</v>
      </c>
      <c r="U381" s="530">
        <v>0</v>
      </c>
      <c r="V381" s="530">
        <v>0</v>
      </c>
      <c r="W381" s="530">
        <v>0</v>
      </c>
      <c r="X381" s="530">
        <v>0</v>
      </c>
      <c r="Y381" s="530">
        <v>0</v>
      </c>
      <c r="Z381" s="530">
        <v>0</v>
      </c>
      <c r="AA381" s="530">
        <v>0</v>
      </c>
      <c r="AB381" s="530">
        <v>0</v>
      </c>
      <c r="AC381" s="530">
        <v>0</v>
      </c>
      <c r="AD381" s="530">
        <v>0</v>
      </c>
      <c r="AE381" s="530">
        <v>0</v>
      </c>
      <c r="AF381" s="530">
        <v>0</v>
      </c>
      <c r="AG381" s="530">
        <v>0</v>
      </c>
      <c r="AH381" s="530">
        <v>0</v>
      </c>
      <c r="AI381" s="530">
        <v>0</v>
      </c>
      <c r="AJ381" s="530">
        <v>0</v>
      </c>
      <c r="AK381" s="530">
        <v>0</v>
      </c>
      <c r="AL381" s="530">
        <v>0</v>
      </c>
      <c r="AM381" s="530">
        <v>0</v>
      </c>
      <c r="AN381" s="466"/>
      <c r="AO381" s="423"/>
      <c r="AP381" s="720"/>
      <c r="AQ381" s="595">
        <f t="shared" si="89"/>
        <v>0</v>
      </c>
      <c r="AR381" s="595">
        <f t="shared" si="90"/>
        <v>0</v>
      </c>
      <c r="AS381" s="596">
        <f t="shared" si="91"/>
        <v>0</v>
      </c>
      <c r="AT381" s="455"/>
      <c r="AU381" s="549"/>
      <c r="AV381" s="549"/>
      <c r="AW381" s="549"/>
      <c r="AX381" s="549"/>
      <c r="AY381" s="549"/>
      <c r="AZ381" s="9"/>
      <c r="BA381" s="9"/>
      <c r="BB381" s="9"/>
      <c r="BC381" s="9"/>
      <c r="BD381" s="9"/>
      <c r="BE381" s="439"/>
      <c r="BF381" s="456"/>
      <c r="BG381" s="456"/>
      <c r="BH381" s="456"/>
      <c r="BI381" s="456"/>
      <c r="BJ381" s="456"/>
      <c r="BK381" s="456"/>
      <c r="BL381" s="456"/>
      <c r="BM381" s="456"/>
      <c r="BN381" s="456"/>
      <c r="BO381" s="456"/>
      <c r="BP381" s="456"/>
      <c r="BQ381" s="456"/>
      <c r="BR381" s="456"/>
      <c r="BS381" s="456"/>
      <c r="BT381" s="456"/>
      <c r="BU381" s="456"/>
      <c r="BV381" s="456"/>
      <c r="BW381" s="456"/>
      <c r="BX381" s="456"/>
      <c r="BY381" s="456"/>
      <c r="BZ381" s="456"/>
      <c r="CA381" s="456"/>
      <c r="CB381" s="456"/>
      <c r="CC381" s="456"/>
      <c r="CD381" s="456"/>
      <c r="CE381" s="456"/>
      <c r="CF381" s="456"/>
      <c r="CG381" s="456"/>
      <c r="CH381" s="456"/>
      <c r="CI381" s="456"/>
      <c r="CJ381" s="456"/>
      <c r="CK381" s="456"/>
      <c r="CL381" s="456"/>
      <c r="CM381" s="456"/>
      <c r="CN381" s="456"/>
      <c r="CO381" s="456"/>
      <c r="CP381" s="456"/>
      <c r="CQ381" s="456"/>
      <c r="CR381" s="456"/>
      <c r="CS381" s="456"/>
      <c r="CT381" s="9"/>
    </row>
    <row r="382" spans="1:98" s="9" customFormat="1" ht="12.95" hidden="1" customHeight="1" x14ac:dyDescent="0.2">
      <c r="A382" s="463"/>
      <c r="B382" s="443"/>
      <c r="C382" s="451"/>
      <c r="D382" s="455" t="s">
        <v>77</v>
      </c>
      <c r="E382" s="455" t="s">
        <v>81</v>
      </c>
      <c r="F382" s="455"/>
      <c r="G382" s="13">
        <v>0</v>
      </c>
      <c r="H382" s="13">
        <v>0</v>
      </c>
      <c r="I382" s="13">
        <v>0</v>
      </c>
      <c r="J382" s="433">
        <v>100</v>
      </c>
      <c r="K382" s="691">
        <v>0</v>
      </c>
      <c r="L382" s="691">
        <v>0</v>
      </c>
      <c r="M382" s="457" t="s">
        <v>80</v>
      </c>
      <c r="N382" s="530">
        <v>0</v>
      </c>
      <c r="O382" s="530">
        <v>0</v>
      </c>
      <c r="P382" s="530">
        <v>0</v>
      </c>
      <c r="Q382" s="530">
        <v>0</v>
      </c>
      <c r="R382" s="530">
        <v>0</v>
      </c>
      <c r="S382" s="530">
        <v>0</v>
      </c>
      <c r="T382" s="530">
        <v>0</v>
      </c>
      <c r="U382" s="530">
        <v>0</v>
      </c>
      <c r="V382" s="530">
        <v>0</v>
      </c>
      <c r="W382" s="530">
        <v>0</v>
      </c>
      <c r="X382" s="530">
        <v>0</v>
      </c>
      <c r="Y382" s="530">
        <v>0</v>
      </c>
      <c r="Z382" s="530">
        <v>0</v>
      </c>
      <c r="AA382" s="530">
        <v>0</v>
      </c>
      <c r="AB382" s="530">
        <v>0</v>
      </c>
      <c r="AC382" s="530">
        <v>0</v>
      </c>
      <c r="AD382" s="530">
        <v>0</v>
      </c>
      <c r="AE382" s="530">
        <v>0</v>
      </c>
      <c r="AF382" s="530">
        <v>0</v>
      </c>
      <c r="AG382" s="530">
        <v>0</v>
      </c>
      <c r="AH382" s="530">
        <v>0</v>
      </c>
      <c r="AI382" s="530">
        <v>0</v>
      </c>
      <c r="AJ382" s="530">
        <v>0</v>
      </c>
      <c r="AK382" s="530">
        <v>0</v>
      </c>
      <c r="AL382" s="530">
        <v>0</v>
      </c>
      <c r="AM382" s="530">
        <v>0</v>
      </c>
      <c r="AN382" s="466"/>
      <c r="AO382" s="423"/>
      <c r="AP382" s="720"/>
      <c r="AQ382" s="595">
        <f t="shared" si="89"/>
        <v>0</v>
      </c>
      <c r="AR382" s="595">
        <f t="shared" si="90"/>
        <v>0</v>
      </c>
      <c r="AS382" s="596">
        <f t="shared" si="91"/>
        <v>0</v>
      </c>
      <c r="AT382" s="455"/>
      <c r="AU382" s="1002" t="s">
        <v>17</v>
      </c>
      <c r="AV382" s="1004" t="s">
        <v>195</v>
      </c>
      <c r="AW382" s="1070" t="s">
        <v>196</v>
      </c>
      <c r="AX382" s="1004" t="s">
        <v>197</v>
      </c>
      <c r="AY382" s="1069" t="s">
        <v>198</v>
      </c>
      <c r="AZ382" s="549"/>
      <c r="BA382" s="549"/>
      <c r="BB382" s="549"/>
      <c r="BE382" s="439"/>
      <c r="BF382" s="456"/>
      <c r="BG382" s="456"/>
      <c r="BH382" s="456"/>
      <c r="BI382" s="456"/>
      <c r="BJ382" s="456"/>
      <c r="BK382" s="456"/>
      <c r="BL382" s="456"/>
      <c r="BM382" s="456"/>
      <c r="BN382" s="456"/>
      <c r="BO382" s="456"/>
      <c r="BP382" s="456"/>
      <c r="BQ382" s="456"/>
      <c r="BR382" s="456"/>
      <c r="BS382" s="456"/>
      <c r="BT382" s="456"/>
      <c r="BU382" s="456"/>
      <c r="BV382" s="456"/>
      <c r="BW382" s="456"/>
      <c r="BX382" s="456"/>
      <c r="BY382" s="456"/>
      <c r="BZ382" s="456"/>
      <c r="CA382" s="456"/>
      <c r="CB382" s="456"/>
      <c r="CC382" s="456"/>
      <c r="CD382" s="456"/>
      <c r="CE382" s="456"/>
      <c r="CF382" s="456"/>
      <c r="CG382" s="456"/>
      <c r="CH382" s="456"/>
      <c r="CI382" s="456"/>
      <c r="CJ382" s="456"/>
      <c r="CK382" s="456"/>
      <c r="CL382" s="456"/>
      <c r="CM382" s="456"/>
      <c r="CN382" s="456"/>
      <c r="CO382" s="456"/>
      <c r="CP382" s="456"/>
      <c r="CQ382" s="456"/>
      <c r="CR382" s="456"/>
      <c r="CS382" s="456"/>
    </row>
    <row r="383" spans="1:98" s="9" customFormat="1" ht="12.95" hidden="1" customHeight="1" x14ac:dyDescent="0.2">
      <c r="A383" s="463"/>
      <c r="B383" s="443"/>
      <c r="C383" s="451"/>
      <c r="D383" s="455" t="s">
        <v>77</v>
      </c>
      <c r="E383" s="455"/>
      <c r="F383" s="455"/>
      <c r="G383" s="13">
        <v>0</v>
      </c>
      <c r="H383" s="13">
        <v>0</v>
      </c>
      <c r="I383" s="13">
        <v>0</v>
      </c>
      <c r="J383" s="433">
        <v>100</v>
      </c>
      <c r="K383" s="691">
        <v>0</v>
      </c>
      <c r="L383" s="691">
        <v>0</v>
      </c>
      <c r="M383" s="457" t="s">
        <v>80</v>
      </c>
      <c r="N383" s="530">
        <v>0</v>
      </c>
      <c r="O383" s="530">
        <v>0</v>
      </c>
      <c r="P383" s="530">
        <v>0</v>
      </c>
      <c r="Q383" s="530">
        <v>0</v>
      </c>
      <c r="R383" s="530">
        <v>0</v>
      </c>
      <c r="S383" s="530">
        <v>0</v>
      </c>
      <c r="T383" s="530">
        <v>0</v>
      </c>
      <c r="U383" s="530">
        <v>0</v>
      </c>
      <c r="V383" s="530">
        <v>0</v>
      </c>
      <c r="W383" s="530">
        <v>0</v>
      </c>
      <c r="X383" s="530">
        <v>0</v>
      </c>
      <c r="Y383" s="530">
        <v>0</v>
      </c>
      <c r="Z383" s="530">
        <v>0</v>
      </c>
      <c r="AA383" s="530">
        <v>0</v>
      </c>
      <c r="AB383" s="530">
        <v>0</v>
      </c>
      <c r="AC383" s="530">
        <v>0</v>
      </c>
      <c r="AD383" s="530">
        <v>0</v>
      </c>
      <c r="AE383" s="530">
        <v>0</v>
      </c>
      <c r="AF383" s="530">
        <v>0</v>
      </c>
      <c r="AG383" s="530">
        <v>0</v>
      </c>
      <c r="AH383" s="530">
        <v>0</v>
      </c>
      <c r="AI383" s="530">
        <v>0</v>
      </c>
      <c r="AJ383" s="530">
        <v>0</v>
      </c>
      <c r="AK383" s="530">
        <v>0</v>
      </c>
      <c r="AL383" s="530">
        <v>0</v>
      </c>
      <c r="AM383" s="530">
        <v>0</v>
      </c>
      <c r="AN383" s="466"/>
      <c r="AO383" s="423"/>
      <c r="AP383" s="720"/>
      <c r="AQ383" s="595">
        <f t="shared" ref="AQ383:AQ390" si="92">TIME(INT(K383/100),K383-INT(K383/100)*100,0)</f>
        <v>0</v>
      </c>
      <c r="AR383" s="595">
        <f t="shared" ref="AR383:AR390" si="93">TIME(INT(L383/100),L383-INT(L383/100)*100,0)</f>
        <v>0</v>
      </c>
      <c r="AS383" s="596">
        <f t="shared" ref="AS383:AS390" si="94">(AR383-AQ383)*G383</f>
        <v>0</v>
      </c>
      <c r="AT383" s="455"/>
      <c r="AU383" s="1003"/>
      <c r="AV383" s="1005"/>
      <c r="AW383" s="1070"/>
      <c r="AX383" s="1005"/>
      <c r="AY383" s="1016"/>
      <c r="AZ383" s="549"/>
      <c r="BA383" s="549"/>
      <c r="BB383" s="549"/>
      <c r="BE383" s="439"/>
      <c r="BF383" s="456"/>
      <c r="BG383" s="456"/>
      <c r="BH383" s="456"/>
      <c r="BI383" s="456"/>
      <c r="BJ383" s="456"/>
      <c r="BK383" s="456"/>
      <c r="BL383" s="456"/>
      <c r="BM383" s="456"/>
      <c r="BN383" s="456"/>
      <c r="BO383" s="456"/>
      <c r="BP383" s="456"/>
      <c r="BQ383" s="456"/>
      <c r="BR383" s="456"/>
      <c r="BS383" s="456"/>
      <c r="BT383" s="456"/>
      <c r="BU383" s="456"/>
      <c r="BV383" s="456"/>
      <c r="BW383" s="456"/>
      <c r="BX383" s="456"/>
      <c r="BY383" s="456"/>
      <c r="BZ383" s="456"/>
      <c r="CA383" s="456"/>
      <c r="CB383" s="456"/>
      <c r="CC383" s="456"/>
      <c r="CD383" s="456"/>
      <c r="CE383" s="456"/>
      <c r="CF383" s="456"/>
      <c r="CG383" s="456"/>
      <c r="CH383" s="456"/>
      <c r="CI383" s="456"/>
      <c r="CJ383" s="456"/>
      <c r="CK383" s="456"/>
      <c r="CL383" s="456"/>
      <c r="CM383" s="456"/>
      <c r="CN383" s="456"/>
      <c r="CO383" s="456"/>
      <c r="CP383" s="456"/>
      <c r="CQ383" s="456"/>
      <c r="CR383" s="456"/>
      <c r="CS383" s="456"/>
    </row>
    <row r="384" spans="1:98" s="9" customFormat="1" ht="12.95" hidden="1" customHeight="1" x14ac:dyDescent="0.2">
      <c r="A384" s="463"/>
      <c r="B384" s="443"/>
      <c r="C384" s="451"/>
      <c r="D384" s="455" t="s">
        <v>77</v>
      </c>
      <c r="E384" s="455"/>
      <c r="F384" s="455"/>
      <c r="G384" s="13">
        <v>0</v>
      </c>
      <c r="H384" s="13">
        <v>0</v>
      </c>
      <c r="I384" s="13">
        <v>0</v>
      </c>
      <c r="J384" s="433">
        <v>100</v>
      </c>
      <c r="K384" s="691">
        <v>0</v>
      </c>
      <c r="L384" s="691">
        <v>0</v>
      </c>
      <c r="M384" s="457" t="s">
        <v>80</v>
      </c>
      <c r="N384" s="530">
        <v>0</v>
      </c>
      <c r="O384" s="530">
        <v>0</v>
      </c>
      <c r="P384" s="530">
        <v>0</v>
      </c>
      <c r="Q384" s="530">
        <v>0</v>
      </c>
      <c r="R384" s="530">
        <v>0</v>
      </c>
      <c r="S384" s="530">
        <v>0</v>
      </c>
      <c r="T384" s="530">
        <v>0</v>
      </c>
      <c r="U384" s="530">
        <v>0</v>
      </c>
      <c r="V384" s="530">
        <v>0</v>
      </c>
      <c r="W384" s="530">
        <v>0</v>
      </c>
      <c r="X384" s="530">
        <v>0</v>
      </c>
      <c r="Y384" s="530">
        <v>0</v>
      </c>
      <c r="Z384" s="530">
        <v>0</v>
      </c>
      <c r="AA384" s="530">
        <v>0</v>
      </c>
      <c r="AB384" s="530">
        <v>0</v>
      </c>
      <c r="AC384" s="530">
        <v>0</v>
      </c>
      <c r="AD384" s="530">
        <v>0</v>
      </c>
      <c r="AE384" s="530">
        <v>0</v>
      </c>
      <c r="AF384" s="530">
        <v>0</v>
      </c>
      <c r="AG384" s="530">
        <v>0</v>
      </c>
      <c r="AH384" s="530">
        <v>0</v>
      </c>
      <c r="AI384" s="530">
        <v>0</v>
      </c>
      <c r="AJ384" s="530">
        <v>0</v>
      </c>
      <c r="AK384" s="530">
        <v>0</v>
      </c>
      <c r="AL384" s="530">
        <v>0</v>
      </c>
      <c r="AM384" s="530">
        <v>0</v>
      </c>
      <c r="AN384" s="466"/>
      <c r="AO384" s="423"/>
      <c r="AP384" s="720"/>
      <c r="AQ384" s="595">
        <f t="shared" si="92"/>
        <v>0</v>
      </c>
      <c r="AR384" s="595">
        <f t="shared" si="93"/>
        <v>0</v>
      </c>
      <c r="AS384" s="596">
        <f t="shared" si="94"/>
        <v>0</v>
      </c>
      <c r="AT384" s="455"/>
      <c r="AU384" s="556" t="s">
        <v>50</v>
      </c>
      <c r="AV384" s="557">
        <f>SUM(G387:G390)</f>
        <v>0</v>
      </c>
      <c r="AW384" s="558">
        <f>SUM(,AS387:AS390)</f>
        <v>0</v>
      </c>
      <c r="AX384" s="557">
        <f>SUM(,H387:H390)</f>
        <v>0</v>
      </c>
      <c r="AY384" s="559">
        <f>SUM(I387:I390)</f>
        <v>0</v>
      </c>
      <c r="AZ384" s="549"/>
      <c r="BA384" s="549"/>
      <c r="BB384" s="549"/>
      <c r="BE384" s="439"/>
      <c r="BF384" s="456"/>
      <c r="BG384" s="456"/>
      <c r="BH384" s="456"/>
      <c r="BI384" s="456"/>
      <c r="BJ384" s="456"/>
      <c r="BK384" s="456"/>
      <c r="BL384" s="456"/>
      <c r="BM384" s="456"/>
      <c r="BN384" s="456"/>
      <c r="BO384" s="456"/>
      <c r="BP384" s="456"/>
      <c r="BQ384" s="456"/>
      <c r="BR384" s="456"/>
      <c r="BS384" s="456"/>
      <c r="BT384" s="456"/>
      <c r="BU384" s="456"/>
      <c r="BV384" s="456"/>
      <c r="BW384" s="456"/>
      <c r="BX384" s="456"/>
      <c r="BY384" s="456"/>
      <c r="BZ384" s="456"/>
      <c r="CA384" s="456"/>
      <c r="CB384" s="456"/>
      <c r="CC384" s="456"/>
      <c r="CD384" s="456"/>
      <c r="CE384" s="456"/>
      <c r="CF384" s="456"/>
      <c r="CG384" s="456"/>
      <c r="CH384" s="456"/>
      <c r="CI384" s="456"/>
      <c r="CJ384" s="456"/>
      <c r="CK384" s="456"/>
      <c r="CL384" s="456"/>
      <c r="CM384" s="456"/>
      <c r="CN384" s="456"/>
      <c r="CO384" s="456"/>
      <c r="CP384" s="456"/>
      <c r="CQ384" s="456"/>
      <c r="CR384" s="456"/>
      <c r="CS384" s="456"/>
    </row>
    <row r="385" spans="1:97" s="9" customFormat="1" ht="12.95" hidden="1" customHeight="1" x14ac:dyDescent="0.2">
      <c r="A385" s="463"/>
      <c r="B385" s="443"/>
      <c r="C385" s="451"/>
      <c r="D385" s="455" t="s">
        <v>77</v>
      </c>
      <c r="E385" s="455" t="s">
        <v>81</v>
      </c>
      <c r="F385" s="455"/>
      <c r="G385" s="13">
        <v>0</v>
      </c>
      <c r="H385" s="13">
        <v>0</v>
      </c>
      <c r="I385" s="13">
        <v>0</v>
      </c>
      <c r="J385" s="433">
        <v>100</v>
      </c>
      <c r="K385" s="691">
        <v>0</v>
      </c>
      <c r="L385" s="691">
        <v>0</v>
      </c>
      <c r="M385" s="457" t="s">
        <v>80</v>
      </c>
      <c r="N385" s="530">
        <v>0</v>
      </c>
      <c r="O385" s="530">
        <v>0</v>
      </c>
      <c r="P385" s="530">
        <v>0</v>
      </c>
      <c r="Q385" s="530">
        <v>0</v>
      </c>
      <c r="R385" s="530">
        <v>0</v>
      </c>
      <c r="S385" s="530">
        <v>0</v>
      </c>
      <c r="T385" s="530">
        <v>0</v>
      </c>
      <c r="U385" s="530">
        <v>0</v>
      </c>
      <c r="V385" s="530">
        <v>0</v>
      </c>
      <c r="W385" s="530">
        <v>0</v>
      </c>
      <c r="X385" s="530">
        <v>0</v>
      </c>
      <c r="Y385" s="530">
        <v>0</v>
      </c>
      <c r="Z385" s="530">
        <v>0</v>
      </c>
      <c r="AA385" s="530">
        <v>0</v>
      </c>
      <c r="AB385" s="530">
        <v>0</v>
      </c>
      <c r="AC385" s="530">
        <v>0</v>
      </c>
      <c r="AD385" s="530">
        <v>0</v>
      </c>
      <c r="AE385" s="530">
        <v>0</v>
      </c>
      <c r="AF385" s="530">
        <v>0</v>
      </c>
      <c r="AG385" s="530">
        <v>0</v>
      </c>
      <c r="AH385" s="530">
        <v>0</v>
      </c>
      <c r="AI385" s="530">
        <v>0</v>
      </c>
      <c r="AJ385" s="530">
        <v>0</v>
      </c>
      <c r="AK385" s="530">
        <v>0</v>
      </c>
      <c r="AL385" s="530">
        <v>0</v>
      </c>
      <c r="AM385" s="530">
        <v>0</v>
      </c>
      <c r="AN385" s="466"/>
      <c r="AO385" s="423"/>
      <c r="AP385" s="720"/>
      <c r="AQ385" s="595">
        <f t="shared" si="92"/>
        <v>0</v>
      </c>
      <c r="AR385" s="595">
        <f t="shared" si="93"/>
        <v>0</v>
      </c>
      <c r="AS385" s="596">
        <f t="shared" si="94"/>
        <v>0</v>
      </c>
      <c r="AT385" s="455"/>
      <c r="AU385" s="571" t="s">
        <v>49</v>
      </c>
      <c r="AV385" s="564">
        <f>SUM(G386,G391:G393)</f>
        <v>0</v>
      </c>
      <c r="AW385" s="565">
        <f>SUM(AS386,AS391:AS393)</f>
        <v>0</v>
      </c>
      <c r="AX385" s="564">
        <f>SUM(H386,H391:H393)</f>
        <v>0</v>
      </c>
      <c r="AY385" s="566">
        <f>SUM(I386,I391:I393)</f>
        <v>0</v>
      </c>
      <c r="AZ385" s="549"/>
      <c r="BA385" s="549"/>
      <c r="BB385" s="549"/>
      <c r="BE385" s="439"/>
      <c r="BF385" s="456"/>
      <c r="BG385" s="456"/>
      <c r="BH385" s="456"/>
      <c r="BI385" s="456"/>
      <c r="BJ385" s="456"/>
      <c r="BK385" s="456"/>
      <c r="BL385" s="456"/>
      <c r="BM385" s="456"/>
      <c r="BN385" s="456"/>
      <c r="BO385" s="456"/>
      <c r="BP385" s="456"/>
      <c r="BQ385" s="456"/>
      <c r="BR385" s="456"/>
      <c r="BS385" s="456"/>
      <c r="BT385" s="456"/>
      <c r="BU385" s="456"/>
      <c r="BV385" s="456"/>
      <c r="BW385" s="456"/>
      <c r="BX385" s="456"/>
      <c r="BY385" s="456"/>
      <c r="BZ385" s="456"/>
      <c r="CA385" s="456"/>
      <c r="CB385" s="456"/>
      <c r="CC385" s="456"/>
      <c r="CD385" s="456"/>
      <c r="CE385" s="456"/>
      <c r="CF385" s="456"/>
      <c r="CG385" s="456"/>
      <c r="CH385" s="456"/>
      <c r="CI385" s="456"/>
      <c r="CJ385" s="456"/>
      <c r="CK385" s="456"/>
      <c r="CL385" s="456"/>
      <c r="CM385" s="456"/>
      <c r="CN385" s="456"/>
      <c r="CO385" s="456"/>
      <c r="CP385" s="456"/>
      <c r="CQ385" s="456"/>
      <c r="CR385" s="456"/>
      <c r="CS385" s="456"/>
    </row>
    <row r="386" spans="1:97" s="549" customFormat="1" ht="12.95" hidden="1" customHeight="1" x14ac:dyDescent="0.2">
      <c r="A386" s="463"/>
      <c r="B386" s="443"/>
      <c r="C386" s="451"/>
      <c r="D386" s="423" t="s">
        <v>71</v>
      </c>
      <c r="E386" s="423"/>
      <c r="F386" s="423"/>
      <c r="G386" s="13">
        <v>0</v>
      </c>
      <c r="H386" s="13">
        <v>0</v>
      </c>
      <c r="I386" s="13">
        <v>0</v>
      </c>
      <c r="J386" s="433">
        <v>100</v>
      </c>
      <c r="K386" s="691">
        <v>0</v>
      </c>
      <c r="L386" s="691">
        <v>0</v>
      </c>
      <c r="M386" s="457" t="s">
        <v>2</v>
      </c>
      <c r="N386" s="530">
        <v>0</v>
      </c>
      <c r="O386" s="530">
        <v>0</v>
      </c>
      <c r="P386" s="530">
        <v>0</v>
      </c>
      <c r="Q386" s="530">
        <v>0</v>
      </c>
      <c r="R386" s="530">
        <v>0</v>
      </c>
      <c r="S386" s="530">
        <v>0</v>
      </c>
      <c r="T386" s="530">
        <v>0</v>
      </c>
      <c r="U386" s="530">
        <v>0</v>
      </c>
      <c r="V386" s="530">
        <v>0</v>
      </c>
      <c r="W386" s="530">
        <v>0</v>
      </c>
      <c r="X386" s="530">
        <v>0</v>
      </c>
      <c r="Y386" s="530">
        <v>0</v>
      </c>
      <c r="Z386" s="530">
        <v>0</v>
      </c>
      <c r="AA386" s="530">
        <v>0</v>
      </c>
      <c r="AB386" s="530">
        <v>0</v>
      </c>
      <c r="AC386" s="530">
        <v>0</v>
      </c>
      <c r="AD386" s="530">
        <v>0</v>
      </c>
      <c r="AE386" s="530">
        <v>0</v>
      </c>
      <c r="AF386" s="530">
        <v>0</v>
      </c>
      <c r="AG386" s="530">
        <v>0</v>
      </c>
      <c r="AH386" s="530">
        <v>0</v>
      </c>
      <c r="AI386" s="530">
        <v>0</v>
      </c>
      <c r="AJ386" s="530">
        <v>0</v>
      </c>
      <c r="AK386" s="530">
        <v>0</v>
      </c>
      <c r="AL386" s="530">
        <v>0</v>
      </c>
      <c r="AM386" s="530">
        <v>0</v>
      </c>
      <c r="AN386" s="466"/>
      <c r="AO386" s="423"/>
      <c r="AP386" s="720"/>
      <c r="AQ386" s="607">
        <f t="shared" si="92"/>
        <v>0</v>
      </c>
      <c r="AR386" s="607">
        <f t="shared" si="93"/>
        <v>0</v>
      </c>
      <c r="AS386" s="608">
        <f t="shared" si="94"/>
        <v>0</v>
      </c>
      <c r="AT386" s="551"/>
      <c r="AU386" s="550" t="s">
        <v>199</v>
      </c>
      <c r="AV386" s="549">
        <f>SUM(AV384:AV385)</f>
        <v>0</v>
      </c>
      <c r="AW386" s="558">
        <f>SUM(AW384:AW385)</f>
        <v>0</v>
      </c>
      <c r="AX386" s="568">
        <f>SUM(AX384:AX385)</f>
        <v>0</v>
      </c>
      <c r="AY386" s="569">
        <f>SUM(AY384:AY385)</f>
        <v>0</v>
      </c>
      <c r="BE386" s="552"/>
      <c r="BF386" s="550"/>
      <c r="BG386" s="550"/>
      <c r="BH386" s="550"/>
      <c r="BI386" s="550"/>
      <c r="BJ386" s="550"/>
      <c r="BK386" s="550"/>
      <c r="BL386" s="550"/>
      <c r="BM386" s="550"/>
      <c r="BN386" s="550"/>
      <c r="BO386" s="550"/>
      <c r="BP386" s="550"/>
      <c r="BQ386" s="550"/>
      <c r="BR386" s="550"/>
      <c r="BS386" s="550"/>
      <c r="BT386" s="550"/>
      <c r="BU386" s="550"/>
      <c r="BV386" s="550"/>
      <c r="BW386" s="550"/>
      <c r="BX386" s="550"/>
      <c r="BY386" s="550"/>
      <c r="BZ386" s="550"/>
      <c r="CA386" s="550"/>
      <c r="CB386" s="550"/>
      <c r="CC386" s="550"/>
      <c r="CD386" s="550"/>
      <c r="CE386" s="550"/>
      <c r="CF386" s="550"/>
      <c r="CG386" s="550"/>
      <c r="CH386" s="550"/>
      <c r="CI386" s="550"/>
      <c r="CJ386" s="550"/>
      <c r="CK386" s="550"/>
      <c r="CL386" s="550"/>
      <c r="CM386" s="550"/>
      <c r="CN386" s="550"/>
      <c r="CO386" s="550"/>
      <c r="CP386" s="550"/>
      <c r="CQ386" s="550"/>
      <c r="CR386" s="550"/>
      <c r="CS386" s="550"/>
    </row>
    <row r="387" spans="1:97" s="549" customFormat="1" ht="12.95" hidden="1" customHeight="1" x14ac:dyDescent="0.2">
      <c r="A387" s="463"/>
      <c r="B387" s="443"/>
      <c r="C387" s="451"/>
      <c r="D387" s="423" t="s">
        <v>71</v>
      </c>
      <c r="E387" s="423" t="s">
        <v>78</v>
      </c>
      <c r="F387" s="423"/>
      <c r="G387" s="13">
        <v>0</v>
      </c>
      <c r="H387" s="13">
        <v>0</v>
      </c>
      <c r="I387" s="13">
        <v>0</v>
      </c>
      <c r="J387" s="433">
        <v>100</v>
      </c>
      <c r="K387" s="691">
        <v>0</v>
      </c>
      <c r="L387" s="691">
        <v>0</v>
      </c>
      <c r="M387" s="457" t="s">
        <v>2</v>
      </c>
      <c r="N387" s="530">
        <v>0</v>
      </c>
      <c r="O387" s="530">
        <v>0</v>
      </c>
      <c r="P387" s="530">
        <v>0</v>
      </c>
      <c r="Q387" s="530">
        <v>0</v>
      </c>
      <c r="R387" s="530">
        <v>0</v>
      </c>
      <c r="S387" s="530">
        <v>0</v>
      </c>
      <c r="T387" s="530">
        <v>0</v>
      </c>
      <c r="U387" s="530">
        <v>0</v>
      </c>
      <c r="V387" s="530">
        <v>0</v>
      </c>
      <c r="W387" s="530">
        <v>0</v>
      </c>
      <c r="X387" s="530">
        <v>0</v>
      </c>
      <c r="Y387" s="530">
        <v>0</v>
      </c>
      <c r="Z387" s="530">
        <v>0</v>
      </c>
      <c r="AA387" s="530">
        <v>0</v>
      </c>
      <c r="AB387" s="530">
        <v>0</v>
      </c>
      <c r="AC387" s="530">
        <v>0</v>
      </c>
      <c r="AD387" s="530">
        <v>0</v>
      </c>
      <c r="AE387" s="530">
        <v>0</v>
      </c>
      <c r="AF387" s="530">
        <v>0</v>
      </c>
      <c r="AG387" s="530">
        <v>0</v>
      </c>
      <c r="AH387" s="530">
        <v>0</v>
      </c>
      <c r="AI387" s="530">
        <v>0</v>
      </c>
      <c r="AJ387" s="530">
        <v>0</v>
      </c>
      <c r="AK387" s="530">
        <v>0</v>
      </c>
      <c r="AL387" s="530">
        <v>0</v>
      </c>
      <c r="AM387" s="530">
        <v>0</v>
      </c>
      <c r="AN387" s="466"/>
      <c r="AO387" s="423"/>
      <c r="AP387" s="720"/>
      <c r="AQ387" s="607">
        <f t="shared" si="92"/>
        <v>0</v>
      </c>
      <c r="AR387" s="607">
        <f t="shared" si="93"/>
        <v>0</v>
      </c>
      <c r="AS387" s="608">
        <f t="shared" si="94"/>
        <v>0</v>
      </c>
      <c r="AT387" s="551"/>
      <c r="AU387" s="552"/>
      <c r="AV387" s="578"/>
      <c r="AW387" s="552"/>
      <c r="AX387" s="552"/>
      <c r="AY387" s="578"/>
      <c r="BA387" s="549" t="str">
        <f>AU384</f>
        <v>Boat</v>
      </c>
      <c r="BB387" s="576">
        <f>AW384*24</f>
        <v>0</v>
      </c>
      <c r="BE387" s="552"/>
      <c r="BF387" s="550"/>
      <c r="BG387" s="550"/>
      <c r="BH387" s="550"/>
      <c r="BI387" s="550"/>
      <c r="BJ387" s="550"/>
      <c r="BK387" s="550"/>
      <c r="BL387" s="550"/>
      <c r="BM387" s="550"/>
      <c r="BN387" s="550"/>
      <c r="BO387" s="550"/>
      <c r="BP387" s="550"/>
      <c r="BQ387" s="550"/>
      <c r="BR387" s="550"/>
      <c r="BS387" s="550"/>
      <c r="BT387" s="550"/>
      <c r="BU387" s="550"/>
      <c r="BV387" s="550"/>
      <c r="BW387" s="550"/>
      <c r="BX387" s="550"/>
      <c r="BY387" s="550"/>
      <c r="BZ387" s="550"/>
      <c r="CA387" s="550"/>
      <c r="CB387" s="550"/>
      <c r="CC387" s="550"/>
      <c r="CD387" s="550"/>
      <c r="CE387" s="550"/>
      <c r="CF387" s="550"/>
      <c r="CG387" s="550"/>
      <c r="CH387" s="550"/>
      <c r="CI387" s="550"/>
      <c r="CJ387" s="550"/>
      <c r="CK387" s="550"/>
      <c r="CL387" s="550"/>
      <c r="CM387" s="550"/>
      <c r="CN387" s="550"/>
      <c r="CO387" s="550"/>
      <c r="CP387" s="550"/>
      <c r="CQ387" s="550"/>
      <c r="CR387" s="550"/>
      <c r="CS387" s="550"/>
    </row>
    <row r="388" spans="1:97" s="549" customFormat="1" ht="12.95" hidden="1" customHeight="1" x14ac:dyDescent="0.2">
      <c r="A388" s="463"/>
      <c r="B388" s="443"/>
      <c r="C388" s="451"/>
      <c r="D388" s="423" t="s">
        <v>77</v>
      </c>
      <c r="E388" s="423" t="s">
        <v>81</v>
      </c>
      <c r="F388" s="423"/>
      <c r="G388" s="13">
        <v>0</v>
      </c>
      <c r="H388" s="13">
        <v>0</v>
      </c>
      <c r="I388" s="13">
        <v>0</v>
      </c>
      <c r="J388" s="433">
        <v>100</v>
      </c>
      <c r="K388" s="691">
        <v>0</v>
      </c>
      <c r="L388" s="691">
        <v>0</v>
      </c>
      <c r="M388" s="457" t="s">
        <v>2</v>
      </c>
      <c r="N388" s="530">
        <v>0</v>
      </c>
      <c r="O388" s="530">
        <v>0</v>
      </c>
      <c r="P388" s="530">
        <v>0</v>
      </c>
      <c r="Q388" s="530">
        <v>0</v>
      </c>
      <c r="R388" s="530">
        <v>0</v>
      </c>
      <c r="S388" s="530">
        <v>0</v>
      </c>
      <c r="T388" s="530">
        <v>0</v>
      </c>
      <c r="U388" s="530">
        <v>0</v>
      </c>
      <c r="V388" s="530">
        <v>0</v>
      </c>
      <c r="W388" s="530">
        <v>0</v>
      </c>
      <c r="X388" s="530">
        <v>0</v>
      </c>
      <c r="Y388" s="530">
        <v>0</v>
      </c>
      <c r="Z388" s="530">
        <v>0</v>
      </c>
      <c r="AA388" s="530">
        <v>0</v>
      </c>
      <c r="AB388" s="530">
        <v>0</v>
      </c>
      <c r="AC388" s="530">
        <v>0</v>
      </c>
      <c r="AD388" s="530">
        <v>0</v>
      </c>
      <c r="AE388" s="530">
        <v>0</v>
      </c>
      <c r="AF388" s="530">
        <v>0</v>
      </c>
      <c r="AG388" s="530">
        <v>0</v>
      </c>
      <c r="AH388" s="530">
        <v>0</v>
      </c>
      <c r="AI388" s="530">
        <v>0</v>
      </c>
      <c r="AJ388" s="530">
        <v>0</v>
      </c>
      <c r="AK388" s="530">
        <v>0</v>
      </c>
      <c r="AL388" s="530">
        <v>0</v>
      </c>
      <c r="AM388" s="530">
        <v>0</v>
      </c>
      <c r="AN388" s="466"/>
      <c r="AO388" s="423"/>
      <c r="AP388" s="720"/>
      <c r="AQ388" s="607">
        <f t="shared" si="92"/>
        <v>0</v>
      </c>
      <c r="AR388" s="607">
        <f t="shared" si="93"/>
        <v>0</v>
      </c>
      <c r="AS388" s="608">
        <f t="shared" si="94"/>
        <v>0</v>
      </c>
      <c r="AT388" s="551"/>
      <c r="AU388" s="439"/>
      <c r="AV388" s="438"/>
      <c r="AW388" s="439"/>
      <c r="AX388" s="439"/>
      <c r="AY388" s="438"/>
      <c r="BA388" s="549" t="str">
        <f>AU385</f>
        <v>Shore</v>
      </c>
      <c r="BB388" s="577">
        <f>AW385*24</f>
        <v>0</v>
      </c>
      <c r="BE388" s="552"/>
      <c r="BF388" s="550"/>
      <c r="BG388" s="550"/>
      <c r="BH388" s="550"/>
      <c r="BI388" s="550"/>
      <c r="BJ388" s="550"/>
      <c r="BK388" s="550"/>
      <c r="BL388" s="550"/>
      <c r="BM388" s="550"/>
      <c r="BN388" s="550"/>
      <c r="BO388" s="550"/>
      <c r="BP388" s="550"/>
      <c r="BQ388" s="550"/>
      <c r="BR388" s="550"/>
      <c r="BS388" s="550"/>
      <c r="BT388" s="550"/>
      <c r="BU388" s="550"/>
      <c r="BV388" s="550"/>
      <c r="BW388" s="550"/>
      <c r="BX388" s="550"/>
      <c r="BY388" s="550"/>
      <c r="BZ388" s="550"/>
      <c r="CA388" s="550"/>
      <c r="CB388" s="550"/>
      <c r="CC388" s="550"/>
      <c r="CD388" s="550"/>
      <c r="CE388" s="550"/>
      <c r="CF388" s="550"/>
      <c r="CG388" s="550"/>
      <c r="CH388" s="550"/>
      <c r="CI388" s="550"/>
      <c r="CJ388" s="550"/>
      <c r="CK388" s="550"/>
      <c r="CL388" s="550"/>
      <c r="CM388" s="550"/>
      <c r="CN388" s="550"/>
      <c r="CO388" s="550"/>
      <c r="CP388" s="550"/>
      <c r="CQ388" s="550"/>
      <c r="CR388" s="550"/>
      <c r="CS388" s="550"/>
    </row>
    <row r="389" spans="1:97" s="549" customFormat="1" ht="12.95" hidden="1" customHeight="1" x14ac:dyDescent="0.2">
      <c r="A389" s="463"/>
      <c r="B389" s="443"/>
      <c r="C389" s="451"/>
      <c r="D389" s="423" t="s">
        <v>77</v>
      </c>
      <c r="E389" s="423" t="s">
        <v>81</v>
      </c>
      <c r="F389" s="423"/>
      <c r="G389" s="13">
        <v>0</v>
      </c>
      <c r="H389" s="13">
        <v>0</v>
      </c>
      <c r="I389" s="13">
        <v>0</v>
      </c>
      <c r="J389" s="433">
        <v>100</v>
      </c>
      <c r="K389" s="691">
        <v>0</v>
      </c>
      <c r="L389" s="691">
        <v>0</v>
      </c>
      <c r="M389" s="457" t="s">
        <v>2</v>
      </c>
      <c r="N389" s="530">
        <v>0</v>
      </c>
      <c r="O389" s="530">
        <v>0</v>
      </c>
      <c r="P389" s="530">
        <v>0</v>
      </c>
      <c r="Q389" s="530">
        <v>0</v>
      </c>
      <c r="R389" s="530">
        <v>0</v>
      </c>
      <c r="S389" s="530">
        <v>0</v>
      </c>
      <c r="T389" s="530">
        <v>0</v>
      </c>
      <c r="U389" s="530">
        <v>0</v>
      </c>
      <c r="V389" s="530">
        <v>0</v>
      </c>
      <c r="W389" s="530">
        <v>0</v>
      </c>
      <c r="X389" s="530">
        <v>0</v>
      </c>
      <c r="Y389" s="530">
        <v>0</v>
      </c>
      <c r="Z389" s="530">
        <v>0</v>
      </c>
      <c r="AA389" s="530">
        <v>0</v>
      </c>
      <c r="AB389" s="530">
        <v>0</v>
      </c>
      <c r="AC389" s="530">
        <v>0</v>
      </c>
      <c r="AD389" s="530">
        <v>0</v>
      </c>
      <c r="AE389" s="530">
        <v>0</v>
      </c>
      <c r="AF389" s="530">
        <v>0</v>
      </c>
      <c r="AG389" s="530">
        <v>0</v>
      </c>
      <c r="AH389" s="530">
        <v>0</v>
      </c>
      <c r="AI389" s="530">
        <v>0</v>
      </c>
      <c r="AJ389" s="530">
        <v>0</v>
      </c>
      <c r="AK389" s="530">
        <v>0</v>
      </c>
      <c r="AL389" s="530">
        <v>0</v>
      </c>
      <c r="AM389" s="530">
        <v>0</v>
      </c>
      <c r="AN389" s="466"/>
      <c r="AO389" s="423"/>
      <c r="AP389" s="720"/>
      <c r="AQ389" s="607">
        <f t="shared" si="92"/>
        <v>0</v>
      </c>
      <c r="AR389" s="607">
        <f t="shared" si="93"/>
        <v>0</v>
      </c>
      <c r="AS389" s="608">
        <f t="shared" si="94"/>
        <v>0</v>
      </c>
      <c r="AT389" s="551"/>
      <c r="AU389" s="9"/>
      <c r="AV389" s="9"/>
      <c r="AW389" s="9"/>
      <c r="AX389" s="9"/>
      <c r="AY389" s="9"/>
      <c r="BE389" s="552"/>
      <c r="BF389" s="550"/>
      <c r="BG389" s="550"/>
      <c r="BH389" s="550"/>
      <c r="BI389" s="550"/>
      <c r="BJ389" s="550"/>
      <c r="BK389" s="550"/>
      <c r="BL389" s="550"/>
      <c r="BM389" s="550"/>
      <c r="BN389" s="550"/>
      <c r="BO389" s="550"/>
      <c r="BP389" s="550"/>
      <c r="BQ389" s="550"/>
      <c r="BR389" s="550"/>
      <c r="BS389" s="550"/>
      <c r="BT389" s="550"/>
      <c r="BU389" s="550"/>
      <c r="BV389" s="550"/>
      <c r="BW389" s="550"/>
      <c r="BX389" s="550"/>
      <c r="BY389" s="550"/>
      <c r="BZ389" s="550"/>
      <c r="CA389" s="550"/>
      <c r="CB389" s="550"/>
      <c r="CC389" s="550"/>
      <c r="CD389" s="550"/>
      <c r="CE389" s="550"/>
      <c r="CF389" s="550"/>
      <c r="CG389" s="550"/>
      <c r="CH389" s="550"/>
      <c r="CI389" s="550"/>
      <c r="CJ389" s="550"/>
      <c r="CK389" s="550"/>
      <c r="CL389" s="550"/>
      <c r="CM389" s="550"/>
      <c r="CN389" s="550"/>
      <c r="CO389" s="550"/>
      <c r="CP389" s="550"/>
      <c r="CQ389" s="550"/>
      <c r="CR389" s="550"/>
      <c r="CS389" s="550"/>
    </row>
    <row r="390" spans="1:97" s="549" customFormat="1" ht="12.95" hidden="1" customHeight="1" x14ac:dyDescent="0.2">
      <c r="A390" s="463"/>
      <c r="B390" s="443"/>
      <c r="C390" s="451"/>
      <c r="D390" s="423" t="s">
        <v>77</v>
      </c>
      <c r="E390" s="423" t="s">
        <v>205</v>
      </c>
      <c r="F390" s="423"/>
      <c r="G390" s="13">
        <v>0</v>
      </c>
      <c r="H390" s="13">
        <v>0</v>
      </c>
      <c r="I390" s="13">
        <v>0</v>
      </c>
      <c r="J390" s="433">
        <v>100</v>
      </c>
      <c r="K390" s="691">
        <v>0</v>
      </c>
      <c r="L390" s="691">
        <v>0</v>
      </c>
      <c r="M390" s="457" t="s">
        <v>2</v>
      </c>
      <c r="N390" s="530">
        <v>0</v>
      </c>
      <c r="O390" s="530">
        <v>0</v>
      </c>
      <c r="P390" s="530">
        <v>0</v>
      </c>
      <c r="Q390" s="530">
        <v>0</v>
      </c>
      <c r="R390" s="530">
        <v>0</v>
      </c>
      <c r="S390" s="530">
        <v>0</v>
      </c>
      <c r="T390" s="530">
        <v>0</v>
      </c>
      <c r="U390" s="530">
        <v>0</v>
      </c>
      <c r="V390" s="530">
        <v>0</v>
      </c>
      <c r="W390" s="530">
        <v>0</v>
      </c>
      <c r="X390" s="530">
        <v>0</v>
      </c>
      <c r="Y390" s="530">
        <v>0</v>
      </c>
      <c r="Z390" s="530">
        <v>0</v>
      </c>
      <c r="AA390" s="530">
        <v>0</v>
      </c>
      <c r="AB390" s="530">
        <v>0</v>
      </c>
      <c r="AC390" s="530">
        <v>0</v>
      </c>
      <c r="AD390" s="530">
        <v>0</v>
      </c>
      <c r="AE390" s="530">
        <v>0</v>
      </c>
      <c r="AF390" s="530">
        <v>0</v>
      </c>
      <c r="AG390" s="530">
        <v>0</v>
      </c>
      <c r="AH390" s="530">
        <v>0</v>
      </c>
      <c r="AI390" s="530">
        <v>0</v>
      </c>
      <c r="AJ390" s="530">
        <v>0</v>
      </c>
      <c r="AK390" s="530">
        <v>0</v>
      </c>
      <c r="AL390" s="530">
        <v>0</v>
      </c>
      <c r="AM390" s="530">
        <v>0</v>
      </c>
      <c r="AN390" s="466"/>
      <c r="AO390" s="423"/>
      <c r="AP390" s="720"/>
      <c r="AQ390" s="607">
        <f t="shared" si="92"/>
        <v>0</v>
      </c>
      <c r="AR390" s="607">
        <f t="shared" si="93"/>
        <v>0</v>
      </c>
      <c r="AS390" s="608">
        <f t="shared" si="94"/>
        <v>0</v>
      </c>
      <c r="AT390" s="551"/>
      <c r="AU390" s="1020" t="s">
        <v>17</v>
      </c>
      <c r="AV390" s="1009" t="s">
        <v>195</v>
      </c>
      <c r="AW390" s="1014" t="s">
        <v>196</v>
      </c>
      <c r="AX390" s="1009" t="s">
        <v>197</v>
      </c>
      <c r="AY390" s="1013" t="s">
        <v>198</v>
      </c>
      <c r="AZ390" s="9"/>
      <c r="BA390" s="9"/>
      <c r="BB390" s="9"/>
      <c r="BE390" s="552"/>
      <c r="BF390" s="550"/>
      <c r="BG390" s="550"/>
      <c r="BH390" s="550"/>
      <c r="BI390" s="550"/>
      <c r="BJ390" s="550"/>
      <c r="BK390" s="550"/>
      <c r="BL390" s="550"/>
      <c r="BM390" s="550"/>
      <c r="BN390" s="550"/>
      <c r="BO390" s="550"/>
      <c r="BP390" s="550"/>
      <c r="BQ390" s="550"/>
      <c r="BR390" s="550"/>
      <c r="BS390" s="550"/>
      <c r="BT390" s="550"/>
      <c r="BU390" s="550"/>
      <c r="BV390" s="550"/>
      <c r="BW390" s="550"/>
      <c r="BX390" s="550"/>
      <c r="BY390" s="550"/>
      <c r="BZ390" s="550"/>
      <c r="CA390" s="550"/>
      <c r="CB390" s="550"/>
      <c r="CC390" s="550"/>
      <c r="CD390" s="550"/>
      <c r="CE390" s="550"/>
      <c r="CF390" s="550"/>
      <c r="CG390" s="550"/>
      <c r="CH390" s="550"/>
      <c r="CI390" s="550"/>
      <c r="CJ390" s="550"/>
      <c r="CK390" s="550"/>
      <c r="CL390" s="550"/>
      <c r="CM390" s="550"/>
      <c r="CN390" s="550"/>
      <c r="CO390" s="550"/>
      <c r="CP390" s="550"/>
      <c r="CQ390" s="550"/>
      <c r="CR390" s="550"/>
      <c r="CS390" s="550"/>
    </row>
    <row r="391" spans="1:97" s="554" customFormat="1" ht="12.95" hidden="1" customHeight="1" thickBot="1" x14ac:dyDescent="0.25">
      <c r="A391" s="463"/>
      <c r="B391" s="443"/>
      <c r="C391" s="451"/>
      <c r="D391" s="423" t="s">
        <v>71</v>
      </c>
      <c r="E391" s="423"/>
      <c r="F391" s="423"/>
      <c r="G391" s="13">
        <v>0</v>
      </c>
      <c r="H391" s="13">
        <v>0</v>
      </c>
      <c r="I391" s="13">
        <v>0</v>
      </c>
      <c r="J391" s="433">
        <v>100</v>
      </c>
      <c r="K391" s="691">
        <v>0</v>
      </c>
      <c r="L391" s="691">
        <v>0</v>
      </c>
      <c r="M391" s="457" t="s">
        <v>2</v>
      </c>
      <c r="N391" s="530">
        <v>0</v>
      </c>
      <c r="O391" s="530">
        <v>0</v>
      </c>
      <c r="P391" s="530">
        <v>0</v>
      </c>
      <c r="Q391" s="530">
        <v>0</v>
      </c>
      <c r="R391" s="530">
        <v>0</v>
      </c>
      <c r="S391" s="530">
        <v>0</v>
      </c>
      <c r="T391" s="530">
        <v>0</v>
      </c>
      <c r="U391" s="530">
        <v>0</v>
      </c>
      <c r="V391" s="530">
        <v>0</v>
      </c>
      <c r="W391" s="530">
        <v>0</v>
      </c>
      <c r="X391" s="530">
        <v>0</v>
      </c>
      <c r="Y391" s="530">
        <v>0</v>
      </c>
      <c r="Z391" s="530">
        <v>0</v>
      </c>
      <c r="AA391" s="530">
        <v>0</v>
      </c>
      <c r="AB391" s="530">
        <v>0</v>
      </c>
      <c r="AC391" s="530">
        <v>0</v>
      </c>
      <c r="AD391" s="530">
        <v>0</v>
      </c>
      <c r="AE391" s="530">
        <v>0</v>
      </c>
      <c r="AF391" s="530">
        <v>0</v>
      </c>
      <c r="AG391" s="530">
        <v>0</v>
      </c>
      <c r="AH391" s="530">
        <v>0</v>
      </c>
      <c r="AI391" s="530">
        <v>0</v>
      </c>
      <c r="AJ391" s="530">
        <v>0</v>
      </c>
      <c r="AK391" s="530">
        <v>0</v>
      </c>
      <c r="AL391" s="530">
        <v>0</v>
      </c>
      <c r="AM391" s="530">
        <v>0</v>
      </c>
      <c r="AN391" s="466"/>
      <c r="AO391" s="423"/>
      <c r="AP391" s="720"/>
      <c r="AQ391" s="607">
        <f t="shared" ref="AQ391:AQ394" si="95">TIME(INT(K391/100),K391-INT(K391/100)*100,0)</f>
        <v>0</v>
      </c>
      <c r="AR391" s="607">
        <f t="shared" ref="AR391:AR394" si="96">TIME(INT(L391/100),L391-INT(L391/100)*100,0)</f>
        <v>0</v>
      </c>
      <c r="AS391" s="608">
        <f t="shared" ref="AS391:AS394" si="97">(AR391-AQ391)*G391</f>
        <v>0</v>
      </c>
      <c r="AT391" s="551"/>
      <c r="AU391" s="1021"/>
      <c r="AV391" s="1022"/>
      <c r="AW391" s="1014"/>
      <c r="AX391" s="1022"/>
      <c r="AY391" s="1008"/>
      <c r="AZ391" s="9"/>
      <c r="BA391" s="9"/>
      <c r="BB391" s="9"/>
      <c r="BC391" s="549"/>
      <c r="BD391" s="549"/>
      <c r="BE391" s="552"/>
      <c r="BF391" s="550"/>
      <c r="BG391" s="550"/>
      <c r="BH391" s="550"/>
      <c r="BI391" s="550"/>
      <c r="BJ391" s="550"/>
      <c r="BK391" s="550"/>
      <c r="BL391" s="550"/>
      <c r="BM391" s="550"/>
      <c r="BN391" s="550"/>
      <c r="BO391" s="550"/>
      <c r="BP391" s="550"/>
      <c r="BQ391" s="550"/>
      <c r="BR391" s="550"/>
      <c r="BS391" s="550"/>
      <c r="BT391" s="550"/>
      <c r="BU391" s="550"/>
      <c r="BV391" s="550"/>
      <c r="BW391" s="550"/>
      <c r="BX391" s="550"/>
      <c r="BY391" s="550"/>
      <c r="BZ391" s="550"/>
      <c r="CA391" s="550"/>
      <c r="CB391" s="550"/>
      <c r="CC391" s="550"/>
      <c r="CD391" s="550"/>
      <c r="CE391" s="550"/>
      <c r="CF391" s="550"/>
      <c r="CG391" s="550"/>
      <c r="CH391" s="550"/>
      <c r="CI391" s="550"/>
      <c r="CJ391" s="550"/>
      <c r="CK391" s="550"/>
      <c r="CL391" s="550"/>
      <c r="CM391" s="555"/>
      <c r="CN391" s="555"/>
      <c r="CO391" s="555"/>
      <c r="CP391" s="555"/>
      <c r="CQ391" s="555"/>
      <c r="CR391" s="555"/>
      <c r="CS391" s="555"/>
    </row>
    <row r="392" spans="1:97" s="549" customFormat="1" ht="12.95" hidden="1" customHeight="1" x14ac:dyDescent="0.2">
      <c r="A392" s="463"/>
      <c r="B392" s="443"/>
      <c r="C392" s="451"/>
      <c r="D392" s="423" t="s">
        <v>71</v>
      </c>
      <c r="E392" s="423"/>
      <c r="F392" s="423"/>
      <c r="G392" s="13">
        <v>0</v>
      </c>
      <c r="H392" s="13">
        <v>0</v>
      </c>
      <c r="I392" s="13">
        <v>0</v>
      </c>
      <c r="J392" s="433">
        <v>100</v>
      </c>
      <c r="K392" s="691">
        <v>0</v>
      </c>
      <c r="L392" s="691">
        <v>0</v>
      </c>
      <c r="M392" s="457" t="s">
        <v>2</v>
      </c>
      <c r="N392" s="530">
        <v>0</v>
      </c>
      <c r="O392" s="530">
        <v>0</v>
      </c>
      <c r="P392" s="530">
        <v>0</v>
      </c>
      <c r="Q392" s="530">
        <v>0</v>
      </c>
      <c r="R392" s="530">
        <v>0</v>
      </c>
      <c r="S392" s="530">
        <v>0</v>
      </c>
      <c r="T392" s="530">
        <v>0</v>
      </c>
      <c r="U392" s="530">
        <v>0</v>
      </c>
      <c r="V392" s="530">
        <v>0</v>
      </c>
      <c r="W392" s="530">
        <v>0</v>
      </c>
      <c r="X392" s="530">
        <v>0</v>
      </c>
      <c r="Y392" s="530">
        <v>0</v>
      </c>
      <c r="Z392" s="530">
        <v>0</v>
      </c>
      <c r="AA392" s="530">
        <v>0</v>
      </c>
      <c r="AB392" s="530">
        <v>0</v>
      </c>
      <c r="AC392" s="530">
        <v>0</v>
      </c>
      <c r="AD392" s="530">
        <v>0</v>
      </c>
      <c r="AE392" s="530">
        <v>0</v>
      </c>
      <c r="AF392" s="530">
        <v>0</v>
      </c>
      <c r="AG392" s="530">
        <v>0</v>
      </c>
      <c r="AH392" s="530">
        <v>0</v>
      </c>
      <c r="AI392" s="530">
        <v>0</v>
      </c>
      <c r="AJ392" s="530">
        <v>0</v>
      </c>
      <c r="AK392" s="530">
        <v>0</v>
      </c>
      <c r="AL392" s="530">
        <v>0</v>
      </c>
      <c r="AM392" s="530">
        <v>0</v>
      </c>
      <c r="AN392" s="466"/>
      <c r="AO392" s="423"/>
      <c r="AP392" s="720"/>
      <c r="AQ392" s="607">
        <f t="shared" si="95"/>
        <v>0</v>
      </c>
      <c r="AR392" s="607">
        <f t="shared" si="96"/>
        <v>0</v>
      </c>
      <c r="AS392" s="608">
        <f t="shared" si="97"/>
        <v>0</v>
      </c>
      <c r="AT392" s="551"/>
      <c r="AU392" s="349" t="s">
        <v>50</v>
      </c>
      <c r="AV392" s="424">
        <f>SUM(G394:G395,G399,G402)</f>
        <v>0</v>
      </c>
      <c r="AW392" s="394">
        <f>SUM(,AS394:AS395,AS399,AS402)</f>
        <v>0</v>
      </c>
      <c r="AX392" s="424">
        <f>SUM(,H394:H395,H399,H402)</f>
        <v>0</v>
      </c>
      <c r="AY392" s="427">
        <f>SUM(I394:I395,I399,I402)</f>
        <v>0</v>
      </c>
      <c r="AZ392" s="9"/>
      <c r="BA392" s="9"/>
      <c r="BB392" s="9"/>
      <c r="BE392" s="552"/>
      <c r="BF392" s="550"/>
      <c r="BG392" s="550"/>
      <c r="BH392" s="550"/>
      <c r="BI392" s="550"/>
      <c r="BJ392" s="550"/>
      <c r="BK392" s="550"/>
      <c r="BL392" s="550"/>
      <c r="BM392" s="550"/>
      <c r="BN392" s="550"/>
      <c r="BO392" s="550"/>
      <c r="BP392" s="550"/>
      <c r="BQ392" s="550"/>
      <c r="BR392" s="550"/>
      <c r="BS392" s="550"/>
      <c r="BT392" s="550"/>
      <c r="BU392" s="550"/>
      <c r="BV392" s="550"/>
      <c r="BW392" s="550"/>
      <c r="BX392" s="550"/>
      <c r="BY392" s="550"/>
      <c r="BZ392" s="550"/>
      <c r="CA392" s="550"/>
      <c r="CB392" s="550"/>
      <c r="CC392" s="550"/>
      <c r="CD392" s="550"/>
      <c r="CE392" s="550"/>
      <c r="CF392" s="550"/>
      <c r="CG392" s="550"/>
      <c r="CH392" s="550"/>
      <c r="CI392" s="550"/>
      <c r="CJ392" s="550"/>
      <c r="CK392" s="550"/>
      <c r="CL392" s="550"/>
      <c r="CM392" s="550"/>
      <c r="CN392" s="550"/>
      <c r="CO392" s="550"/>
      <c r="CP392" s="550"/>
      <c r="CQ392" s="550"/>
      <c r="CR392" s="550"/>
      <c r="CS392" s="550"/>
    </row>
    <row r="393" spans="1:97" s="549" customFormat="1" ht="12.95" hidden="1" customHeight="1" x14ac:dyDescent="0.2">
      <c r="A393" s="463"/>
      <c r="B393" s="443"/>
      <c r="C393" s="451"/>
      <c r="D393" s="423" t="s">
        <v>71</v>
      </c>
      <c r="E393" s="423"/>
      <c r="F393" s="423"/>
      <c r="G393" s="13">
        <v>0</v>
      </c>
      <c r="H393" s="13">
        <v>0</v>
      </c>
      <c r="I393" s="13">
        <v>0</v>
      </c>
      <c r="J393" s="433">
        <v>100</v>
      </c>
      <c r="K393" s="691">
        <v>0</v>
      </c>
      <c r="L393" s="691">
        <v>0</v>
      </c>
      <c r="M393" s="457" t="s">
        <v>2</v>
      </c>
      <c r="N393" s="530">
        <v>0</v>
      </c>
      <c r="O393" s="530">
        <v>0</v>
      </c>
      <c r="P393" s="530">
        <v>0</v>
      </c>
      <c r="Q393" s="530">
        <v>0</v>
      </c>
      <c r="R393" s="530">
        <v>0</v>
      </c>
      <c r="S393" s="530">
        <v>0</v>
      </c>
      <c r="T393" s="530">
        <v>0</v>
      </c>
      <c r="U393" s="530">
        <v>0</v>
      </c>
      <c r="V393" s="530">
        <v>0</v>
      </c>
      <c r="W393" s="530">
        <v>0</v>
      </c>
      <c r="X393" s="530">
        <v>0</v>
      </c>
      <c r="Y393" s="530">
        <v>0</v>
      </c>
      <c r="Z393" s="530">
        <v>0</v>
      </c>
      <c r="AA393" s="530">
        <v>0</v>
      </c>
      <c r="AB393" s="530">
        <v>0</v>
      </c>
      <c r="AC393" s="530">
        <v>0</v>
      </c>
      <c r="AD393" s="530">
        <v>0</v>
      </c>
      <c r="AE393" s="530">
        <v>0</v>
      </c>
      <c r="AF393" s="530">
        <v>0</v>
      </c>
      <c r="AG393" s="530">
        <v>0</v>
      </c>
      <c r="AH393" s="530">
        <v>0</v>
      </c>
      <c r="AI393" s="530">
        <v>0</v>
      </c>
      <c r="AJ393" s="530">
        <v>0</v>
      </c>
      <c r="AK393" s="530">
        <v>0</v>
      </c>
      <c r="AL393" s="530">
        <v>0</v>
      </c>
      <c r="AM393" s="530">
        <v>0</v>
      </c>
      <c r="AN393" s="466"/>
      <c r="AO393" s="423"/>
      <c r="AP393" s="720"/>
      <c r="AQ393" s="607">
        <f t="shared" si="95"/>
        <v>0</v>
      </c>
      <c r="AR393" s="607">
        <f t="shared" si="96"/>
        <v>0</v>
      </c>
      <c r="AS393" s="608">
        <f t="shared" si="97"/>
        <v>0</v>
      </c>
      <c r="AT393" s="551"/>
      <c r="AU393" s="574" t="s">
        <v>49</v>
      </c>
      <c r="AV393" s="422">
        <f>SUM(G396:G398,G400:G401)</f>
        <v>0</v>
      </c>
      <c r="AW393" s="355">
        <f>SUM(AS396:AS398,AS400:AS401)</f>
        <v>0</v>
      </c>
      <c r="AX393" s="422">
        <f>SUM(H396:H398,H400:H401)</f>
        <v>0</v>
      </c>
      <c r="AY393" s="473">
        <f>SUM(I396:I398,I400:I401)</f>
        <v>0</v>
      </c>
      <c r="AZ393" s="9"/>
      <c r="BA393" s="9"/>
      <c r="BB393" s="9"/>
      <c r="BE393" s="552"/>
      <c r="BF393" s="550"/>
      <c r="BG393" s="550"/>
      <c r="BH393" s="550"/>
      <c r="BI393" s="550"/>
      <c r="BJ393" s="550"/>
      <c r="BK393" s="550"/>
      <c r="BL393" s="550"/>
      <c r="BM393" s="550"/>
      <c r="BN393" s="550"/>
      <c r="BO393" s="550"/>
      <c r="BP393" s="550"/>
      <c r="BQ393" s="550"/>
      <c r="BR393" s="550"/>
      <c r="BS393" s="550"/>
      <c r="BT393" s="550"/>
      <c r="BU393" s="550"/>
      <c r="BV393" s="550"/>
      <c r="BW393" s="550"/>
      <c r="BX393" s="550"/>
      <c r="BY393" s="550"/>
      <c r="BZ393" s="550"/>
      <c r="CA393" s="550"/>
      <c r="CB393" s="550"/>
      <c r="CC393" s="550"/>
      <c r="CD393" s="550"/>
      <c r="CE393" s="550"/>
      <c r="CF393" s="550"/>
      <c r="CG393" s="550"/>
      <c r="CH393" s="550"/>
      <c r="CI393" s="550"/>
      <c r="CJ393" s="550"/>
      <c r="CK393" s="550"/>
      <c r="CL393" s="550"/>
      <c r="CM393" s="550"/>
      <c r="CN393" s="550"/>
      <c r="CO393" s="550"/>
      <c r="CP393" s="550"/>
      <c r="CQ393" s="550"/>
      <c r="CR393" s="550"/>
      <c r="CS393" s="550"/>
    </row>
    <row r="394" spans="1:97" s="9" customFormat="1" ht="12.95" hidden="1" customHeight="1" x14ac:dyDescent="0.2">
      <c r="A394" s="463"/>
      <c r="B394" s="443"/>
      <c r="C394" s="451"/>
      <c r="D394" s="455" t="s">
        <v>77</v>
      </c>
      <c r="E394" s="455" t="s">
        <v>81</v>
      </c>
      <c r="F394" s="455"/>
      <c r="G394" s="13">
        <v>0</v>
      </c>
      <c r="H394" s="13">
        <v>0</v>
      </c>
      <c r="I394" s="13">
        <v>0</v>
      </c>
      <c r="J394" s="433">
        <v>100</v>
      </c>
      <c r="K394" s="691">
        <v>0</v>
      </c>
      <c r="L394" s="691">
        <v>0</v>
      </c>
      <c r="M394" s="457" t="s">
        <v>2</v>
      </c>
      <c r="N394" s="530">
        <v>0</v>
      </c>
      <c r="O394" s="530">
        <v>0</v>
      </c>
      <c r="P394" s="530">
        <v>0</v>
      </c>
      <c r="Q394" s="530">
        <v>0</v>
      </c>
      <c r="R394" s="530">
        <v>0</v>
      </c>
      <c r="S394" s="530">
        <v>0</v>
      </c>
      <c r="T394" s="530">
        <v>0</v>
      </c>
      <c r="U394" s="530">
        <v>0</v>
      </c>
      <c r="V394" s="530">
        <v>0</v>
      </c>
      <c r="W394" s="530">
        <v>0</v>
      </c>
      <c r="X394" s="530">
        <v>0</v>
      </c>
      <c r="Y394" s="530">
        <v>0</v>
      </c>
      <c r="Z394" s="530">
        <v>0</v>
      </c>
      <c r="AA394" s="530">
        <v>0</v>
      </c>
      <c r="AB394" s="530">
        <v>0</v>
      </c>
      <c r="AC394" s="530">
        <v>0</v>
      </c>
      <c r="AD394" s="530">
        <v>0</v>
      </c>
      <c r="AE394" s="530">
        <v>0</v>
      </c>
      <c r="AF394" s="530">
        <v>0</v>
      </c>
      <c r="AG394" s="530">
        <v>0</v>
      </c>
      <c r="AH394" s="530">
        <v>0</v>
      </c>
      <c r="AI394" s="530">
        <v>0</v>
      </c>
      <c r="AJ394" s="530">
        <v>0</v>
      </c>
      <c r="AK394" s="530">
        <v>0</v>
      </c>
      <c r="AL394" s="530">
        <v>0</v>
      </c>
      <c r="AM394" s="530">
        <v>0</v>
      </c>
      <c r="AN394" s="466"/>
      <c r="AO394" s="423"/>
      <c r="AP394" s="720"/>
      <c r="AQ394" s="595">
        <f t="shared" si="95"/>
        <v>0</v>
      </c>
      <c r="AR394" s="595">
        <f t="shared" si="96"/>
        <v>0</v>
      </c>
      <c r="AS394" s="596">
        <f t="shared" si="97"/>
        <v>0</v>
      </c>
      <c r="AT394" s="455"/>
      <c r="AU394" s="575" t="s">
        <v>199</v>
      </c>
      <c r="AV394" s="426">
        <f>SUM(AV392:AV393)</f>
        <v>0</v>
      </c>
      <c r="AW394" s="355">
        <f>SUM(AW392:AW393)</f>
        <v>0</v>
      </c>
      <c r="AX394" s="354">
        <f>SUM(AX392:AX393)</f>
        <v>0</v>
      </c>
      <c r="AY394" s="356">
        <f>SUM(AY392:AY393)</f>
        <v>0</v>
      </c>
      <c r="BE394" s="439"/>
      <c r="BF394" s="456"/>
      <c r="BG394" s="456"/>
      <c r="BH394" s="456"/>
      <c r="BI394" s="456"/>
      <c r="BJ394" s="456"/>
      <c r="BK394" s="456"/>
      <c r="BL394" s="456"/>
      <c r="BM394" s="456"/>
      <c r="BN394" s="456"/>
      <c r="BO394" s="456"/>
      <c r="BP394" s="456"/>
      <c r="BQ394" s="456"/>
      <c r="BR394" s="456"/>
      <c r="BS394" s="456"/>
      <c r="BT394" s="456"/>
      <c r="BU394" s="456"/>
      <c r="BV394" s="456"/>
      <c r="BW394" s="456"/>
      <c r="BX394" s="456"/>
      <c r="BY394" s="456"/>
      <c r="BZ394" s="456"/>
      <c r="CA394" s="456"/>
      <c r="CB394" s="456"/>
      <c r="CC394" s="456"/>
      <c r="CD394" s="456"/>
      <c r="CE394" s="456"/>
      <c r="CF394" s="456"/>
      <c r="CG394" s="456"/>
      <c r="CH394" s="456"/>
      <c r="CI394" s="456"/>
      <c r="CJ394" s="456"/>
      <c r="CK394" s="456"/>
      <c r="CL394" s="456"/>
      <c r="CM394" s="456"/>
      <c r="CN394" s="456"/>
      <c r="CO394" s="456"/>
      <c r="CP394" s="456"/>
      <c r="CQ394" s="456"/>
      <c r="CR394" s="456"/>
      <c r="CS394" s="456"/>
    </row>
    <row r="395" spans="1:97" s="9" customFormat="1" ht="12.95" hidden="1" customHeight="1" x14ac:dyDescent="0.2">
      <c r="A395" s="463"/>
      <c r="B395" s="443"/>
      <c r="C395" s="451"/>
      <c r="D395" s="455" t="s">
        <v>77</v>
      </c>
      <c r="E395" s="455" t="s">
        <v>78</v>
      </c>
      <c r="F395" s="455"/>
      <c r="G395" s="13">
        <v>0</v>
      </c>
      <c r="H395" s="13">
        <v>0</v>
      </c>
      <c r="I395" s="13">
        <v>0</v>
      </c>
      <c r="J395" s="433">
        <v>100</v>
      </c>
      <c r="K395" s="691">
        <v>0</v>
      </c>
      <c r="L395" s="691">
        <v>0</v>
      </c>
      <c r="M395" s="457" t="s">
        <v>2</v>
      </c>
      <c r="N395" s="530">
        <v>0</v>
      </c>
      <c r="O395" s="530">
        <v>0</v>
      </c>
      <c r="P395" s="530">
        <v>0</v>
      </c>
      <c r="Q395" s="530">
        <v>0</v>
      </c>
      <c r="R395" s="530">
        <v>0</v>
      </c>
      <c r="S395" s="530">
        <v>0</v>
      </c>
      <c r="T395" s="530">
        <v>0</v>
      </c>
      <c r="U395" s="530">
        <v>0</v>
      </c>
      <c r="V395" s="530">
        <v>0</v>
      </c>
      <c r="W395" s="530">
        <v>0</v>
      </c>
      <c r="X395" s="530">
        <v>0</v>
      </c>
      <c r="Y395" s="530">
        <v>0</v>
      </c>
      <c r="Z395" s="530">
        <v>0</v>
      </c>
      <c r="AA395" s="530">
        <v>0</v>
      </c>
      <c r="AB395" s="530">
        <v>0</v>
      </c>
      <c r="AC395" s="530">
        <v>0</v>
      </c>
      <c r="AD395" s="530">
        <v>0</v>
      </c>
      <c r="AE395" s="530">
        <v>0</v>
      </c>
      <c r="AF395" s="530">
        <v>0</v>
      </c>
      <c r="AG395" s="530">
        <v>0</v>
      </c>
      <c r="AH395" s="530">
        <v>0</v>
      </c>
      <c r="AI395" s="530">
        <v>0</v>
      </c>
      <c r="AJ395" s="530">
        <v>0</v>
      </c>
      <c r="AK395" s="530">
        <v>0</v>
      </c>
      <c r="AL395" s="530">
        <v>0</v>
      </c>
      <c r="AM395" s="530">
        <v>0</v>
      </c>
      <c r="AN395" s="466"/>
      <c r="AO395" s="423"/>
      <c r="AP395" s="720"/>
      <c r="AQ395" s="595">
        <f t="shared" ref="AQ395:AQ439" si="98">TIME(INT(K395/100),K395-INT(K395/100)*100,0)</f>
        <v>0</v>
      </c>
      <c r="AR395" s="595">
        <f t="shared" ref="AR395:AR439" si="99">TIME(INT(L395/100),L395-INT(L395/100)*100,0)</f>
        <v>0</v>
      </c>
      <c r="AS395" s="596">
        <f t="shared" ref="AS395:AS439" si="100">(AR395-AQ395)*G395</f>
        <v>0</v>
      </c>
      <c r="AT395" s="455"/>
      <c r="AU395" s="439"/>
      <c r="AV395" s="438"/>
      <c r="AW395" s="439"/>
      <c r="AX395" s="439"/>
      <c r="AY395" s="438"/>
      <c r="BA395" s="522" t="str">
        <f>AU392</f>
        <v>Boat</v>
      </c>
      <c r="BB395" s="523">
        <f>AW392*24</f>
        <v>0</v>
      </c>
      <c r="BE395" s="439"/>
      <c r="BF395" s="456"/>
      <c r="BG395" s="456"/>
      <c r="BH395" s="456"/>
      <c r="BI395" s="456"/>
      <c r="BJ395" s="456"/>
      <c r="BK395" s="456"/>
      <c r="BL395" s="456"/>
      <c r="BM395" s="456"/>
      <c r="BN395" s="456"/>
      <c r="BO395" s="456"/>
      <c r="BP395" s="456"/>
      <c r="BQ395" s="456"/>
      <c r="BR395" s="456"/>
      <c r="BS395" s="456"/>
      <c r="BT395" s="456"/>
      <c r="BU395" s="456"/>
      <c r="BV395" s="456"/>
      <c r="BW395" s="456"/>
      <c r="BX395" s="456"/>
      <c r="BY395" s="456"/>
      <c r="BZ395" s="456"/>
      <c r="CA395" s="456"/>
      <c r="CB395" s="456"/>
      <c r="CC395" s="456"/>
      <c r="CD395" s="456"/>
      <c r="CE395" s="456"/>
      <c r="CF395" s="456"/>
      <c r="CG395" s="456"/>
      <c r="CH395" s="456"/>
      <c r="CI395" s="456"/>
      <c r="CJ395" s="456"/>
      <c r="CK395" s="456"/>
      <c r="CL395" s="456"/>
      <c r="CM395" s="456"/>
      <c r="CN395" s="456"/>
      <c r="CO395" s="456"/>
      <c r="CP395" s="456"/>
      <c r="CQ395" s="456"/>
      <c r="CR395" s="456"/>
      <c r="CS395" s="456"/>
    </row>
    <row r="396" spans="1:97" s="9" customFormat="1" ht="12.95" hidden="1" customHeight="1" thickBot="1" x14ac:dyDescent="0.25">
      <c r="A396" s="463"/>
      <c r="B396" s="443"/>
      <c r="C396" s="451"/>
      <c r="D396" s="455" t="s">
        <v>71</v>
      </c>
      <c r="E396" s="455"/>
      <c r="F396" s="455"/>
      <c r="G396" s="13">
        <v>0</v>
      </c>
      <c r="H396" s="13">
        <v>0</v>
      </c>
      <c r="I396" s="13">
        <v>0</v>
      </c>
      <c r="J396" s="433">
        <v>100</v>
      </c>
      <c r="K396" s="691">
        <v>0</v>
      </c>
      <c r="L396" s="691">
        <v>0</v>
      </c>
      <c r="M396" s="457" t="s">
        <v>2</v>
      </c>
      <c r="N396" s="530">
        <v>0</v>
      </c>
      <c r="O396" s="530">
        <v>0</v>
      </c>
      <c r="P396" s="530">
        <v>0</v>
      </c>
      <c r="Q396" s="530">
        <v>0</v>
      </c>
      <c r="R396" s="530">
        <v>0</v>
      </c>
      <c r="S396" s="530">
        <v>0</v>
      </c>
      <c r="T396" s="530">
        <v>0</v>
      </c>
      <c r="U396" s="530">
        <v>0</v>
      </c>
      <c r="V396" s="530">
        <v>0</v>
      </c>
      <c r="W396" s="530">
        <v>0</v>
      </c>
      <c r="X396" s="530">
        <v>0</v>
      </c>
      <c r="Y396" s="530">
        <v>0</v>
      </c>
      <c r="Z396" s="530">
        <v>0</v>
      </c>
      <c r="AA396" s="530">
        <v>0</v>
      </c>
      <c r="AB396" s="530">
        <v>0</v>
      </c>
      <c r="AC396" s="530">
        <v>0</v>
      </c>
      <c r="AD396" s="530">
        <v>0</v>
      </c>
      <c r="AE396" s="530">
        <v>0</v>
      </c>
      <c r="AF396" s="530">
        <v>0</v>
      </c>
      <c r="AG396" s="530">
        <v>0</v>
      </c>
      <c r="AH396" s="530">
        <v>0</v>
      </c>
      <c r="AI396" s="530">
        <v>0</v>
      </c>
      <c r="AJ396" s="530">
        <v>0</v>
      </c>
      <c r="AK396" s="530">
        <v>0</v>
      </c>
      <c r="AL396" s="530">
        <v>0</v>
      </c>
      <c r="AM396" s="530">
        <v>0</v>
      </c>
      <c r="AN396" s="466"/>
      <c r="AO396" s="423"/>
      <c r="AP396" s="720"/>
      <c r="AQ396" s="595">
        <f t="shared" si="98"/>
        <v>0</v>
      </c>
      <c r="AR396" s="595">
        <f t="shared" si="99"/>
        <v>0</v>
      </c>
      <c r="AS396" s="596">
        <f t="shared" si="100"/>
        <v>0</v>
      </c>
      <c r="AT396" s="455"/>
      <c r="AU396" s="439"/>
      <c r="AV396" s="438"/>
      <c r="AW396" s="439"/>
      <c r="AX396" s="439"/>
      <c r="AY396" s="438"/>
      <c r="BA396" s="524" t="str">
        <f>AU393</f>
        <v>Shore</v>
      </c>
      <c r="BB396" s="525">
        <f>AW393*24</f>
        <v>0</v>
      </c>
      <c r="BE396" s="439"/>
      <c r="BF396" s="456"/>
      <c r="BG396" s="456"/>
      <c r="BH396" s="456"/>
      <c r="BI396" s="456"/>
      <c r="BJ396" s="456"/>
      <c r="BK396" s="456"/>
      <c r="BL396" s="456"/>
      <c r="BM396" s="456"/>
      <c r="BN396" s="456"/>
      <c r="BO396" s="456"/>
      <c r="BP396" s="456"/>
      <c r="BQ396" s="456"/>
      <c r="BR396" s="456"/>
      <c r="BS396" s="456"/>
      <c r="BT396" s="456"/>
      <c r="BU396" s="456"/>
      <c r="BV396" s="456"/>
      <c r="BW396" s="456"/>
      <c r="BX396" s="456"/>
      <c r="BY396" s="456"/>
      <c r="BZ396" s="456"/>
      <c r="CA396" s="456"/>
      <c r="CB396" s="456"/>
      <c r="CC396" s="456"/>
      <c r="CD396" s="456"/>
      <c r="CE396" s="456"/>
      <c r="CF396" s="456"/>
      <c r="CG396" s="456"/>
      <c r="CH396" s="456"/>
      <c r="CI396" s="456"/>
      <c r="CJ396" s="456"/>
      <c r="CK396" s="456"/>
      <c r="CL396" s="456"/>
      <c r="CM396" s="456"/>
      <c r="CN396" s="456"/>
      <c r="CO396" s="456"/>
      <c r="CP396" s="456"/>
      <c r="CQ396" s="456"/>
      <c r="CR396" s="456"/>
      <c r="CS396" s="456"/>
    </row>
    <row r="397" spans="1:97" s="9" customFormat="1" ht="12.95" hidden="1" customHeight="1" x14ac:dyDescent="0.2">
      <c r="A397" s="463"/>
      <c r="B397" s="443"/>
      <c r="C397" s="451"/>
      <c r="D397" s="455" t="s">
        <v>67</v>
      </c>
      <c r="E397" s="455"/>
      <c r="F397" s="455"/>
      <c r="G397" s="13">
        <v>0</v>
      </c>
      <c r="H397" s="13">
        <v>0</v>
      </c>
      <c r="I397" s="13">
        <v>0</v>
      </c>
      <c r="J397" s="433">
        <v>100</v>
      </c>
      <c r="K397" s="691">
        <v>0</v>
      </c>
      <c r="L397" s="691">
        <v>0</v>
      </c>
      <c r="M397" s="457" t="s">
        <v>2</v>
      </c>
      <c r="N397" s="530">
        <v>0</v>
      </c>
      <c r="O397" s="530">
        <v>0</v>
      </c>
      <c r="P397" s="530">
        <v>0</v>
      </c>
      <c r="Q397" s="530">
        <v>0</v>
      </c>
      <c r="R397" s="530">
        <v>0</v>
      </c>
      <c r="S397" s="530">
        <v>0</v>
      </c>
      <c r="T397" s="530">
        <v>0</v>
      </c>
      <c r="U397" s="530">
        <v>0</v>
      </c>
      <c r="V397" s="530">
        <v>0</v>
      </c>
      <c r="W397" s="530">
        <v>0</v>
      </c>
      <c r="X397" s="530">
        <v>0</v>
      </c>
      <c r="Y397" s="530">
        <v>0</v>
      </c>
      <c r="Z397" s="530">
        <v>0</v>
      </c>
      <c r="AA397" s="530">
        <v>0</v>
      </c>
      <c r="AB397" s="530">
        <v>0</v>
      </c>
      <c r="AC397" s="530">
        <v>0</v>
      </c>
      <c r="AD397" s="530">
        <v>0</v>
      </c>
      <c r="AE397" s="530">
        <v>0</v>
      </c>
      <c r="AF397" s="530">
        <v>0</v>
      </c>
      <c r="AG397" s="530">
        <v>0</v>
      </c>
      <c r="AH397" s="530">
        <v>0</v>
      </c>
      <c r="AI397" s="530">
        <v>0</v>
      </c>
      <c r="AJ397" s="530">
        <v>0</v>
      </c>
      <c r="AK397" s="530">
        <v>0</v>
      </c>
      <c r="AL397" s="530">
        <v>0</v>
      </c>
      <c r="AM397" s="530">
        <v>0</v>
      </c>
      <c r="AN397" s="466"/>
      <c r="AO397" s="423"/>
      <c r="AP397" s="720"/>
      <c r="AQ397" s="595">
        <f t="shared" si="98"/>
        <v>0</v>
      </c>
      <c r="AR397" s="595">
        <f t="shared" si="99"/>
        <v>0</v>
      </c>
      <c r="AS397" s="596">
        <f t="shared" si="100"/>
        <v>0</v>
      </c>
      <c r="AT397" s="455"/>
      <c r="AU397" s="439"/>
      <c r="AV397" s="438"/>
      <c r="AW397" s="439"/>
      <c r="AX397" s="439"/>
      <c r="AY397" s="438"/>
      <c r="BE397" s="439"/>
      <c r="BF397" s="456"/>
      <c r="BG397" s="456"/>
      <c r="BH397" s="456"/>
      <c r="BI397" s="456"/>
      <c r="BJ397" s="456"/>
      <c r="BK397" s="456"/>
      <c r="BL397" s="456"/>
      <c r="BM397" s="456"/>
      <c r="BN397" s="456"/>
      <c r="BO397" s="456"/>
      <c r="BP397" s="456"/>
      <c r="BQ397" s="456"/>
      <c r="BR397" s="456"/>
      <c r="BS397" s="456"/>
      <c r="BT397" s="456"/>
      <c r="BU397" s="456"/>
      <c r="BV397" s="456"/>
      <c r="BW397" s="456"/>
      <c r="BX397" s="456"/>
      <c r="BY397" s="456"/>
      <c r="BZ397" s="456"/>
      <c r="CA397" s="456"/>
      <c r="CB397" s="456"/>
      <c r="CC397" s="456"/>
      <c r="CD397" s="456"/>
      <c r="CE397" s="456"/>
      <c r="CF397" s="456"/>
      <c r="CG397" s="456"/>
      <c r="CH397" s="456"/>
      <c r="CI397" s="456"/>
      <c r="CJ397" s="456"/>
      <c r="CK397" s="456"/>
      <c r="CL397" s="456"/>
      <c r="CM397" s="456"/>
      <c r="CN397" s="456"/>
      <c r="CO397" s="456"/>
      <c r="CP397" s="456"/>
      <c r="CQ397" s="456"/>
      <c r="CR397" s="456"/>
      <c r="CS397" s="456"/>
    </row>
    <row r="398" spans="1:97" s="9" customFormat="1" ht="12.95" hidden="1" customHeight="1" x14ac:dyDescent="0.2">
      <c r="A398" s="463"/>
      <c r="B398" s="443"/>
      <c r="C398" s="451"/>
      <c r="D398" s="455" t="s">
        <v>67</v>
      </c>
      <c r="E398" s="455"/>
      <c r="F398" s="455"/>
      <c r="G398" s="13">
        <v>0</v>
      </c>
      <c r="H398" s="13">
        <v>0</v>
      </c>
      <c r="I398" s="13">
        <v>0</v>
      </c>
      <c r="J398" s="433">
        <v>100</v>
      </c>
      <c r="K398" s="691">
        <v>0</v>
      </c>
      <c r="L398" s="691">
        <v>0</v>
      </c>
      <c r="M398" s="457" t="s">
        <v>2</v>
      </c>
      <c r="N398" s="530">
        <v>0</v>
      </c>
      <c r="O398" s="530">
        <v>0</v>
      </c>
      <c r="P398" s="530">
        <v>0</v>
      </c>
      <c r="Q398" s="530">
        <v>0</v>
      </c>
      <c r="R398" s="530">
        <v>0</v>
      </c>
      <c r="S398" s="530">
        <v>0</v>
      </c>
      <c r="T398" s="530">
        <v>0</v>
      </c>
      <c r="U398" s="530">
        <v>0</v>
      </c>
      <c r="V398" s="530">
        <v>0</v>
      </c>
      <c r="W398" s="530">
        <v>0</v>
      </c>
      <c r="X398" s="530">
        <v>0</v>
      </c>
      <c r="Y398" s="530">
        <v>0</v>
      </c>
      <c r="Z398" s="530">
        <v>0</v>
      </c>
      <c r="AA398" s="530">
        <v>0</v>
      </c>
      <c r="AB398" s="530">
        <v>0</v>
      </c>
      <c r="AC398" s="530">
        <v>0</v>
      </c>
      <c r="AD398" s="530">
        <v>0</v>
      </c>
      <c r="AE398" s="530">
        <v>0</v>
      </c>
      <c r="AF398" s="530">
        <v>0</v>
      </c>
      <c r="AG398" s="530">
        <v>0</v>
      </c>
      <c r="AH398" s="530">
        <v>0</v>
      </c>
      <c r="AI398" s="530">
        <v>0</v>
      </c>
      <c r="AJ398" s="530">
        <v>0</v>
      </c>
      <c r="AK398" s="530">
        <v>0</v>
      </c>
      <c r="AL398" s="530">
        <v>0</v>
      </c>
      <c r="AM398" s="530">
        <v>0</v>
      </c>
      <c r="AN398" s="466"/>
      <c r="AO398" s="423"/>
      <c r="AP398" s="720"/>
      <c r="AQ398" s="595">
        <f t="shared" si="98"/>
        <v>0</v>
      </c>
      <c r="AR398" s="595">
        <f t="shared" si="99"/>
        <v>0</v>
      </c>
      <c r="AS398" s="596">
        <f t="shared" si="100"/>
        <v>0</v>
      </c>
      <c r="AT398" s="455"/>
      <c r="AU398" s="439"/>
      <c r="AV398" s="438"/>
      <c r="AW398" s="439"/>
      <c r="AX398" s="439"/>
      <c r="AY398" s="438"/>
      <c r="BE398" s="439"/>
      <c r="BF398" s="456"/>
      <c r="BG398" s="456"/>
      <c r="BH398" s="456"/>
      <c r="BI398" s="456"/>
      <c r="BJ398" s="456"/>
      <c r="BK398" s="456"/>
      <c r="BL398" s="456"/>
      <c r="BM398" s="456"/>
      <c r="BN398" s="456"/>
      <c r="BO398" s="456"/>
      <c r="BP398" s="456"/>
      <c r="BQ398" s="456"/>
      <c r="BR398" s="456"/>
      <c r="BS398" s="456"/>
      <c r="BT398" s="456"/>
      <c r="BU398" s="456"/>
      <c r="BV398" s="456"/>
      <c r="BW398" s="456"/>
      <c r="BX398" s="456"/>
      <c r="BY398" s="456"/>
      <c r="BZ398" s="456"/>
      <c r="CA398" s="456"/>
      <c r="CB398" s="456"/>
      <c r="CC398" s="456"/>
      <c r="CD398" s="456"/>
      <c r="CE398" s="456"/>
      <c r="CF398" s="456"/>
      <c r="CG398" s="456"/>
      <c r="CH398" s="456"/>
      <c r="CI398" s="456"/>
      <c r="CJ398" s="456"/>
      <c r="CK398" s="456"/>
      <c r="CL398" s="456"/>
      <c r="CM398" s="456"/>
      <c r="CN398" s="456"/>
      <c r="CO398" s="456"/>
      <c r="CP398" s="456"/>
      <c r="CQ398" s="456"/>
      <c r="CR398" s="456"/>
      <c r="CS398" s="456"/>
    </row>
    <row r="399" spans="1:97" s="396" customFormat="1" ht="12.95" hidden="1" customHeight="1" thickBot="1" x14ac:dyDescent="0.25">
      <c r="A399" s="463"/>
      <c r="B399" s="443"/>
      <c r="C399" s="451"/>
      <c r="D399" s="455" t="s">
        <v>77</v>
      </c>
      <c r="E399" s="455" t="s">
        <v>81</v>
      </c>
      <c r="F399" s="455"/>
      <c r="G399" s="13">
        <v>0</v>
      </c>
      <c r="H399" s="13">
        <v>0</v>
      </c>
      <c r="I399" s="13">
        <v>0</v>
      </c>
      <c r="J399" s="433">
        <v>100</v>
      </c>
      <c r="K399" s="691">
        <v>0</v>
      </c>
      <c r="L399" s="691">
        <v>0</v>
      </c>
      <c r="M399" s="457" t="s">
        <v>2</v>
      </c>
      <c r="N399" s="530">
        <v>0</v>
      </c>
      <c r="O399" s="530">
        <v>0</v>
      </c>
      <c r="P399" s="530">
        <v>0</v>
      </c>
      <c r="Q399" s="530">
        <v>0</v>
      </c>
      <c r="R399" s="530">
        <v>0</v>
      </c>
      <c r="S399" s="530">
        <v>0</v>
      </c>
      <c r="T399" s="530">
        <v>0</v>
      </c>
      <c r="U399" s="530">
        <v>0</v>
      </c>
      <c r="V399" s="530">
        <v>0</v>
      </c>
      <c r="W399" s="530">
        <v>0</v>
      </c>
      <c r="X399" s="530">
        <v>0</v>
      </c>
      <c r="Y399" s="530">
        <v>0</v>
      </c>
      <c r="Z399" s="530">
        <v>0</v>
      </c>
      <c r="AA399" s="530">
        <v>0</v>
      </c>
      <c r="AB399" s="530">
        <v>0</v>
      </c>
      <c r="AC399" s="530">
        <v>0</v>
      </c>
      <c r="AD399" s="530">
        <v>0</v>
      </c>
      <c r="AE399" s="530">
        <v>0</v>
      </c>
      <c r="AF399" s="530">
        <v>0</v>
      </c>
      <c r="AG399" s="530">
        <v>0</v>
      </c>
      <c r="AH399" s="530">
        <v>0</v>
      </c>
      <c r="AI399" s="530">
        <v>0</v>
      </c>
      <c r="AJ399" s="530">
        <v>0</v>
      </c>
      <c r="AK399" s="530">
        <v>0</v>
      </c>
      <c r="AL399" s="530">
        <v>0</v>
      </c>
      <c r="AM399" s="530">
        <v>0</v>
      </c>
      <c r="AN399" s="466"/>
      <c r="AO399" s="423"/>
      <c r="AP399" s="720"/>
      <c r="AQ399" s="595">
        <f t="shared" si="98"/>
        <v>0</v>
      </c>
      <c r="AR399" s="595">
        <f t="shared" si="99"/>
        <v>0</v>
      </c>
      <c r="AS399" s="596">
        <f t="shared" si="100"/>
        <v>0</v>
      </c>
      <c r="AT399" s="455"/>
      <c r="AU399" s="1020" t="s">
        <v>17</v>
      </c>
      <c r="AV399" s="1009" t="s">
        <v>195</v>
      </c>
      <c r="AW399" s="1014" t="s">
        <v>196</v>
      </c>
      <c r="AX399" s="1009" t="s">
        <v>197</v>
      </c>
      <c r="AY399" s="1013" t="s">
        <v>198</v>
      </c>
      <c r="AZ399" s="9"/>
      <c r="BA399" s="9"/>
      <c r="BB399" s="9"/>
      <c r="BC399" s="9"/>
      <c r="BD399" s="9"/>
      <c r="BE399" s="439"/>
      <c r="BF399" s="456"/>
      <c r="BG399" s="456"/>
      <c r="BH399" s="456"/>
      <c r="BI399" s="456"/>
      <c r="BJ399" s="456"/>
      <c r="BK399" s="456"/>
      <c r="BL399" s="456"/>
      <c r="BM399" s="456"/>
      <c r="BN399" s="456"/>
      <c r="BO399" s="456"/>
      <c r="BP399" s="456"/>
      <c r="BQ399" s="456"/>
      <c r="BR399" s="456"/>
      <c r="BS399" s="456"/>
      <c r="BT399" s="456"/>
      <c r="BU399" s="456"/>
      <c r="BV399" s="456"/>
      <c r="BW399" s="456"/>
      <c r="BX399" s="456"/>
      <c r="BY399" s="456"/>
      <c r="BZ399" s="456"/>
      <c r="CA399" s="456"/>
      <c r="CB399" s="456"/>
      <c r="CC399" s="456"/>
      <c r="CD399" s="456"/>
      <c r="CE399" s="456"/>
      <c r="CF399" s="456"/>
      <c r="CG399" s="456"/>
      <c r="CH399" s="456"/>
      <c r="CI399" s="456"/>
      <c r="CJ399" s="456"/>
      <c r="CK399" s="456"/>
      <c r="CL399" s="487"/>
      <c r="CM399" s="487"/>
      <c r="CN399" s="487"/>
      <c r="CO399" s="487"/>
      <c r="CP399" s="487"/>
      <c r="CQ399" s="487"/>
      <c r="CR399" s="487"/>
      <c r="CS399" s="487"/>
    </row>
    <row r="400" spans="1:97" s="9" customFormat="1" ht="12.95" hidden="1" customHeight="1" x14ac:dyDescent="0.2">
      <c r="A400" s="463"/>
      <c r="B400" s="443"/>
      <c r="C400" s="451"/>
      <c r="D400" s="455" t="s">
        <v>67</v>
      </c>
      <c r="E400" s="455"/>
      <c r="F400" s="455"/>
      <c r="G400" s="13">
        <v>0</v>
      </c>
      <c r="H400" s="13">
        <v>0</v>
      </c>
      <c r="I400" s="13">
        <v>0</v>
      </c>
      <c r="J400" s="433">
        <v>100</v>
      </c>
      <c r="K400" s="691">
        <v>0</v>
      </c>
      <c r="L400" s="691">
        <v>0</v>
      </c>
      <c r="M400" s="457" t="s">
        <v>89</v>
      </c>
      <c r="N400" s="530">
        <v>0</v>
      </c>
      <c r="O400" s="530">
        <v>0</v>
      </c>
      <c r="P400" s="530">
        <v>0</v>
      </c>
      <c r="Q400" s="530">
        <v>0</v>
      </c>
      <c r="R400" s="530">
        <v>0</v>
      </c>
      <c r="S400" s="530">
        <v>0</v>
      </c>
      <c r="T400" s="530">
        <v>0</v>
      </c>
      <c r="U400" s="530">
        <v>0</v>
      </c>
      <c r="V400" s="530">
        <v>0</v>
      </c>
      <c r="W400" s="530">
        <v>0</v>
      </c>
      <c r="X400" s="530">
        <v>0</v>
      </c>
      <c r="Y400" s="530">
        <v>0</v>
      </c>
      <c r="Z400" s="530">
        <v>0</v>
      </c>
      <c r="AA400" s="530">
        <v>0</v>
      </c>
      <c r="AB400" s="530">
        <v>0</v>
      </c>
      <c r="AC400" s="530">
        <v>0</v>
      </c>
      <c r="AD400" s="530">
        <v>0</v>
      </c>
      <c r="AE400" s="530">
        <v>0</v>
      </c>
      <c r="AF400" s="530">
        <v>0</v>
      </c>
      <c r="AG400" s="530">
        <v>0</v>
      </c>
      <c r="AH400" s="530">
        <v>0</v>
      </c>
      <c r="AI400" s="530">
        <v>0</v>
      </c>
      <c r="AJ400" s="530">
        <v>0</v>
      </c>
      <c r="AK400" s="530">
        <v>0</v>
      </c>
      <c r="AL400" s="530">
        <v>0</v>
      </c>
      <c r="AM400" s="530">
        <v>0</v>
      </c>
      <c r="AN400" s="466"/>
      <c r="AO400" s="423"/>
      <c r="AP400" s="720"/>
      <c r="AQ400" s="595">
        <f t="shared" si="98"/>
        <v>0</v>
      </c>
      <c r="AR400" s="595">
        <f t="shared" si="99"/>
        <v>0</v>
      </c>
      <c r="AS400" s="596">
        <f t="shared" si="100"/>
        <v>0</v>
      </c>
      <c r="AT400" s="455"/>
      <c r="AU400" s="1021"/>
      <c r="AV400" s="1022"/>
      <c r="AW400" s="1014"/>
      <c r="AX400" s="1022"/>
      <c r="AY400" s="1008"/>
      <c r="BE400" s="439"/>
      <c r="BF400" s="456"/>
      <c r="BG400" s="456"/>
      <c r="BH400" s="456"/>
      <c r="BI400" s="456"/>
      <c r="BJ400" s="456"/>
      <c r="BK400" s="456"/>
      <c r="BL400" s="456"/>
      <c r="BM400" s="456"/>
      <c r="BN400" s="456"/>
      <c r="BO400" s="456"/>
      <c r="BP400" s="456"/>
      <c r="BQ400" s="456"/>
      <c r="BR400" s="456"/>
      <c r="BS400" s="456"/>
      <c r="BT400" s="456"/>
      <c r="BU400" s="456"/>
      <c r="BV400" s="456"/>
      <c r="BW400" s="456"/>
      <c r="BX400" s="456"/>
      <c r="BY400" s="456"/>
      <c r="BZ400" s="456"/>
      <c r="CA400" s="456"/>
      <c r="CB400" s="456"/>
      <c r="CC400" s="456"/>
      <c r="CD400" s="456"/>
      <c r="CE400" s="456"/>
      <c r="CF400" s="456"/>
      <c r="CG400" s="456"/>
      <c r="CH400" s="456"/>
      <c r="CI400" s="456"/>
      <c r="CJ400" s="456"/>
      <c r="CK400" s="456"/>
      <c r="CL400" s="456"/>
      <c r="CM400" s="456"/>
      <c r="CN400" s="456"/>
      <c r="CO400" s="456"/>
      <c r="CP400" s="456"/>
      <c r="CQ400" s="456"/>
      <c r="CR400" s="456"/>
      <c r="CS400" s="456"/>
    </row>
    <row r="401" spans="1:97" s="9" customFormat="1" ht="12.95" hidden="1" customHeight="1" x14ac:dyDescent="0.2">
      <c r="A401" s="463"/>
      <c r="B401" s="443"/>
      <c r="C401" s="451"/>
      <c r="D401" s="455" t="s">
        <v>67</v>
      </c>
      <c r="E401" s="455"/>
      <c r="F401" s="455"/>
      <c r="G401" s="13">
        <v>0</v>
      </c>
      <c r="H401" s="13">
        <v>0</v>
      </c>
      <c r="I401" s="13">
        <v>0</v>
      </c>
      <c r="J401" s="433">
        <v>100</v>
      </c>
      <c r="K401" s="691">
        <v>0</v>
      </c>
      <c r="L401" s="691">
        <v>0</v>
      </c>
      <c r="M401" s="457" t="s">
        <v>89</v>
      </c>
      <c r="N401" s="530">
        <v>0</v>
      </c>
      <c r="O401" s="530">
        <v>0</v>
      </c>
      <c r="P401" s="530">
        <v>0</v>
      </c>
      <c r="Q401" s="530">
        <v>0</v>
      </c>
      <c r="R401" s="530">
        <v>0</v>
      </c>
      <c r="S401" s="530">
        <v>0</v>
      </c>
      <c r="T401" s="530">
        <v>0</v>
      </c>
      <c r="U401" s="530">
        <v>0</v>
      </c>
      <c r="V401" s="530">
        <v>0</v>
      </c>
      <c r="W401" s="530">
        <v>0</v>
      </c>
      <c r="X401" s="530">
        <v>0</v>
      </c>
      <c r="Y401" s="530">
        <v>0</v>
      </c>
      <c r="Z401" s="530">
        <v>0</v>
      </c>
      <c r="AA401" s="530">
        <v>0</v>
      </c>
      <c r="AB401" s="530">
        <v>0</v>
      </c>
      <c r="AC401" s="530">
        <v>0</v>
      </c>
      <c r="AD401" s="530">
        <v>0</v>
      </c>
      <c r="AE401" s="530">
        <v>0</v>
      </c>
      <c r="AF401" s="530">
        <v>0</v>
      </c>
      <c r="AG401" s="530">
        <v>0</v>
      </c>
      <c r="AH401" s="530">
        <v>0</v>
      </c>
      <c r="AI401" s="530">
        <v>0</v>
      </c>
      <c r="AJ401" s="530">
        <v>0</v>
      </c>
      <c r="AK401" s="530">
        <v>0</v>
      </c>
      <c r="AL401" s="530">
        <v>0</v>
      </c>
      <c r="AM401" s="530">
        <v>0</v>
      </c>
      <c r="AN401" s="466"/>
      <c r="AO401" s="423"/>
      <c r="AP401" s="720"/>
      <c r="AQ401" s="595">
        <f t="shared" si="98"/>
        <v>0</v>
      </c>
      <c r="AR401" s="595">
        <f t="shared" si="99"/>
        <v>0</v>
      </c>
      <c r="AS401" s="596">
        <f t="shared" si="100"/>
        <v>0</v>
      </c>
      <c r="AT401" s="455"/>
      <c r="AU401" s="349" t="s">
        <v>50</v>
      </c>
      <c r="AV401" s="424">
        <f>SUM(G406:G408,G410:G412,G414,G416)</f>
        <v>0</v>
      </c>
      <c r="AW401" s="394">
        <f>SUM(,AS406:AS408,AS410:AS412,AS414,AS416)</f>
        <v>0</v>
      </c>
      <c r="AX401" s="424">
        <f>SUM(,H406:H408,H410:H412,H414,H416)</f>
        <v>0</v>
      </c>
      <c r="AY401" s="427">
        <f>SUM(I406:I408,I410:I412,I414,I416)</f>
        <v>0</v>
      </c>
      <c r="BE401" s="439"/>
      <c r="BF401" s="456"/>
      <c r="BG401" s="456"/>
      <c r="BH401" s="456"/>
      <c r="BI401" s="456"/>
      <c r="BJ401" s="456"/>
      <c r="BK401" s="456"/>
      <c r="BL401" s="456"/>
      <c r="BM401" s="456"/>
      <c r="BN401" s="456"/>
      <c r="BO401" s="456"/>
      <c r="BP401" s="456"/>
      <c r="BQ401" s="456"/>
      <c r="BR401" s="456"/>
      <c r="BS401" s="456"/>
      <c r="BT401" s="456"/>
      <c r="BU401" s="456"/>
      <c r="BV401" s="456"/>
      <c r="BW401" s="456"/>
      <c r="BX401" s="456"/>
      <c r="BY401" s="456"/>
      <c r="BZ401" s="456"/>
      <c r="CA401" s="456"/>
      <c r="CB401" s="456"/>
      <c r="CC401" s="456"/>
      <c r="CD401" s="456"/>
      <c r="CE401" s="456"/>
      <c r="CF401" s="456"/>
      <c r="CG401" s="456"/>
      <c r="CH401" s="456"/>
      <c r="CI401" s="456"/>
      <c r="CJ401" s="456"/>
      <c r="CK401" s="456"/>
      <c r="CL401" s="456"/>
      <c r="CM401" s="456"/>
      <c r="CN401" s="456"/>
      <c r="CO401" s="456"/>
      <c r="CP401" s="456"/>
      <c r="CQ401" s="456"/>
      <c r="CR401" s="456"/>
      <c r="CS401" s="456"/>
    </row>
    <row r="402" spans="1:97" s="9" customFormat="1" ht="12.95" hidden="1" customHeight="1" x14ac:dyDescent="0.2">
      <c r="A402" s="463"/>
      <c r="B402" s="443"/>
      <c r="C402" s="451"/>
      <c r="D402" s="455" t="s">
        <v>71</v>
      </c>
      <c r="E402" s="455" t="s">
        <v>81</v>
      </c>
      <c r="F402" s="455"/>
      <c r="G402" s="13">
        <v>0</v>
      </c>
      <c r="H402" s="13">
        <v>0</v>
      </c>
      <c r="I402" s="13">
        <v>0</v>
      </c>
      <c r="J402" s="433">
        <v>100</v>
      </c>
      <c r="K402" s="691">
        <v>0</v>
      </c>
      <c r="L402" s="691">
        <v>0</v>
      </c>
      <c r="M402" s="457" t="s">
        <v>2</v>
      </c>
      <c r="N402" s="530">
        <v>0</v>
      </c>
      <c r="O402" s="530">
        <v>0</v>
      </c>
      <c r="P402" s="530">
        <v>0</v>
      </c>
      <c r="Q402" s="530">
        <v>0</v>
      </c>
      <c r="R402" s="530">
        <v>0</v>
      </c>
      <c r="S402" s="530">
        <v>0</v>
      </c>
      <c r="T402" s="530">
        <v>0</v>
      </c>
      <c r="U402" s="530">
        <v>0</v>
      </c>
      <c r="V402" s="530">
        <v>0</v>
      </c>
      <c r="W402" s="530">
        <v>0</v>
      </c>
      <c r="X402" s="530">
        <v>0</v>
      </c>
      <c r="Y402" s="530">
        <v>0</v>
      </c>
      <c r="Z402" s="530">
        <v>0</v>
      </c>
      <c r="AA402" s="530">
        <v>0</v>
      </c>
      <c r="AB402" s="530">
        <v>0</v>
      </c>
      <c r="AC402" s="530">
        <v>0</v>
      </c>
      <c r="AD402" s="530">
        <v>0</v>
      </c>
      <c r="AE402" s="530">
        <v>0</v>
      </c>
      <c r="AF402" s="530">
        <v>0</v>
      </c>
      <c r="AG402" s="530">
        <v>0</v>
      </c>
      <c r="AH402" s="530">
        <v>0</v>
      </c>
      <c r="AI402" s="530">
        <v>0</v>
      </c>
      <c r="AJ402" s="530">
        <v>0</v>
      </c>
      <c r="AK402" s="530">
        <v>0</v>
      </c>
      <c r="AL402" s="530">
        <v>0</v>
      </c>
      <c r="AM402" s="530">
        <v>0</v>
      </c>
      <c r="AN402" s="466"/>
      <c r="AO402" s="423"/>
      <c r="AP402" s="720"/>
      <c r="AQ402" s="595">
        <f t="shared" si="98"/>
        <v>0</v>
      </c>
      <c r="AR402" s="595">
        <f t="shared" si="99"/>
        <v>0</v>
      </c>
      <c r="AS402" s="596">
        <f t="shared" si="100"/>
        <v>0</v>
      </c>
      <c r="AT402" s="455"/>
      <c r="AU402" s="574" t="s">
        <v>49</v>
      </c>
      <c r="AV402" s="422">
        <f>SUM(G403:G405,G409,G415,G413)</f>
        <v>0</v>
      </c>
      <c r="AW402" s="355">
        <f>SUM(AS403:AS405,AS409,AS413,AS415)</f>
        <v>0</v>
      </c>
      <c r="AX402" s="422">
        <f>SUM(H403:H405,H409,H413,H415)</f>
        <v>0</v>
      </c>
      <c r="AY402" s="473">
        <f>SUM(I403:I405,I409,I413,I415)</f>
        <v>0</v>
      </c>
      <c r="BE402" s="439"/>
      <c r="BF402" s="456"/>
      <c r="BG402" s="456"/>
      <c r="BH402" s="456"/>
      <c r="BI402" s="456"/>
      <c r="BJ402" s="456"/>
      <c r="BK402" s="456"/>
      <c r="BL402" s="456"/>
      <c r="BM402" s="456"/>
      <c r="BN402" s="456"/>
      <c r="BO402" s="456"/>
      <c r="BP402" s="456"/>
      <c r="BQ402" s="456"/>
      <c r="BR402" s="456"/>
      <c r="BS402" s="456"/>
      <c r="BT402" s="456"/>
      <c r="BU402" s="456"/>
      <c r="BV402" s="456"/>
      <c r="BW402" s="456"/>
      <c r="BX402" s="456"/>
      <c r="BY402" s="456"/>
      <c r="BZ402" s="456"/>
      <c r="CA402" s="456"/>
      <c r="CB402" s="456"/>
      <c r="CC402" s="456"/>
      <c r="CD402" s="456"/>
      <c r="CE402" s="456"/>
      <c r="CF402" s="456"/>
      <c r="CG402" s="456"/>
      <c r="CH402" s="456"/>
      <c r="CI402" s="456"/>
      <c r="CJ402" s="456"/>
      <c r="CK402" s="456"/>
      <c r="CL402" s="456"/>
      <c r="CM402" s="456"/>
      <c r="CN402" s="456"/>
      <c r="CO402" s="456"/>
      <c r="CP402" s="456"/>
      <c r="CQ402" s="456"/>
      <c r="CR402" s="456"/>
      <c r="CS402" s="456"/>
    </row>
    <row r="403" spans="1:97" s="9" customFormat="1" ht="12.95" hidden="1" customHeight="1" x14ac:dyDescent="0.2">
      <c r="A403" s="463"/>
      <c r="B403" s="443"/>
      <c r="C403" s="451"/>
      <c r="D403" s="455" t="s">
        <v>82</v>
      </c>
      <c r="E403" s="455"/>
      <c r="F403" s="455"/>
      <c r="G403" s="13">
        <v>0</v>
      </c>
      <c r="H403" s="13">
        <v>0</v>
      </c>
      <c r="I403" s="13">
        <v>0</v>
      </c>
      <c r="J403" s="433">
        <v>100</v>
      </c>
      <c r="K403" s="691">
        <v>0</v>
      </c>
      <c r="L403" s="691">
        <v>0</v>
      </c>
      <c r="M403" s="457"/>
      <c r="N403" s="530">
        <v>0</v>
      </c>
      <c r="O403" s="530">
        <v>0</v>
      </c>
      <c r="P403" s="530">
        <v>0</v>
      </c>
      <c r="Q403" s="530">
        <v>0</v>
      </c>
      <c r="R403" s="530">
        <v>0</v>
      </c>
      <c r="S403" s="530">
        <v>0</v>
      </c>
      <c r="T403" s="530">
        <v>0</v>
      </c>
      <c r="U403" s="530">
        <v>0</v>
      </c>
      <c r="V403" s="530">
        <v>0</v>
      </c>
      <c r="W403" s="530">
        <v>0</v>
      </c>
      <c r="X403" s="530">
        <v>0</v>
      </c>
      <c r="Y403" s="530">
        <v>0</v>
      </c>
      <c r="Z403" s="530">
        <v>0</v>
      </c>
      <c r="AA403" s="530">
        <v>0</v>
      </c>
      <c r="AB403" s="530">
        <v>0</v>
      </c>
      <c r="AC403" s="530">
        <v>0</v>
      </c>
      <c r="AD403" s="530">
        <v>0</v>
      </c>
      <c r="AE403" s="530">
        <v>0</v>
      </c>
      <c r="AF403" s="530">
        <v>0</v>
      </c>
      <c r="AG403" s="530">
        <v>0</v>
      </c>
      <c r="AH403" s="530">
        <v>0</v>
      </c>
      <c r="AI403" s="530">
        <v>0</v>
      </c>
      <c r="AJ403" s="530">
        <v>0</v>
      </c>
      <c r="AK403" s="530">
        <v>0</v>
      </c>
      <c r="AL403" s="530">
        <v>0</v>
      </c>
      <c r="AM403" s="530">
        <v>0</v>
      </c>
      <c r="AN403" s="466"/>
      <c r="AO403" s="423"/>
      <c r="AP403" s="720"/>
      <c r="AQ403" s="595">
        <f t="shared" si="98"/>
        <v>0</v>
      </c>
      <c r="AR403" s="595">
        <f t="shared" si="99"/>
        <v>0</v>
      </c>
      <c r="AS403" s="596">
        <f t="shared" si="100"/>
        <v>0</v>
      </c>
      <c r="AT403" s="455"/>
      <c r="AU403" s="425" t="s">
        <v>199</v>
      </c>
      <c r="AV403" s="426">
        <f>SUM(AV401:AV402)</f>
        <v>0</v>
      </c>
      <c r="AW403" s="355">
        <f>SUM(AW401:AW402)</f>
        <v>0</v>
      </c>
      <c r="AX403" s="354">
        <f>SUM(AX401:AX402)</f>
        <v>0</v>
      </c>
      <c r="AY403" s="356">
        <f>SUM(AY401:AY402)</f>
        <v>0</v>
      </c>
      <c r="BE403" s="439"/>
      <c r="BF403" s="456"/>
      <c r="BG403" s="456"/>
      <c r="BH403" s="456"/>
      <c r="BI403" s="456"/>
      <c r="BJ403" s="456"/>
      <c r="BK403" s="456"/>
      <c r="BL403" s="456"/>
      <c r="BM403" s="456"/>
      <c r="BN403" s="456"/>
      <c r="BO403" s="456"/>
      <c r="BP403" s="456"/>
      <c r="BQ403" s="456"/>
      <c r="BR403" s="456"/>
      <c r="BS403" s="456"/>
      <c r="BT403" s="456"/>
      <c r="BU403" s="456"/>
      <c r="BV403" s="456"/>
      <c r="BW403" s="456"/>
      <c r="BX403" s="456"/>
      <c r="BY403" s="456"/>
      <c r="BZ403" s="456"/>
      <c r="CA403" s="456"/>
      <c r="CB403" s="456"/>
      <c r="CC403" s="456"/>
      <c r="CD403" s="456"/>
      <c r="CE403" s="456"/>
      <c r="CF403" s="456"/>
      <c r="CG403" s="456"/>
      <c r="CH403" s="456"/>
      <c r="CI403" s="456"/>
      <c r="CJ403" s="456"/>
      <c r="CK403" s="456"/>
      <c r="CL403" s="456"/>
      <c r="CM403" s="456"/>
      <c r="CN403" s="456"/>
      <c r="CO403" s="456"/>
      <c r="CP403" s="456"/>
      <c r="CQ403" s="456"/>
      <c r="CR403" s="456"/>
      <c r="CS403" s="456"/>
    </row>
    <row r="404" spans="1:97" s="9" customFormat="1" ht="12.95" hidden="1" customHeight="1" x14ac:dyDescent="0.2">
      <c r="A404" s="463"/>
      <c r="B404" s="443"/>
      <c r="C404" s="451"/>
      <c r="D404" s="455" t="s">
        <v>71</v>
      </c>
      <c r="E404" s="455"/>
      <c r="F404" s="455"/>
      <c r="G404" s="13">
        <v>0</v>
      </c>
      <c r="H404" s="13">
        <v>0</v>
      </c>
      <c r="I404" s="13">
        <v>0</v>
      </c>
      <c r="J404" s="433">
        <v>100</v>
      </c>
      <c r="K404" s="691">
        <v>0</v>
      </c>
      <c r="L404" s="691">
        <v>0</v>
      </c>
      <c r="M404" s="457"/>
      <c r="N404" s="530">
        <v>0</v>
      </c>
      <c r="O404" s="530">
        <v>0</v>
      </c>
      <c r="P404" s="530">
        <v>0</v>
      </c>
      <c r="Q404" s="530">
        <v>0</v>
      </c>
      <c r="R404" s="530">
        <v>0</v>
      </c>
      <c r="S404" s="530">
        <v>0</v>
      </c>
      <c r="T404" s="530">
        <v>0</v>
      </c>
      <c r="U404" s="530">
        <v>0</v>
      </c>
      <c r="V404" s="530">
        <v>0</v>
      </c>
      <c r="W404" s="530">
        <v>0</v>
      </c>
      <c r="X404" s="530">
        <v>0</v>
      </c>
      <c r="Y404" s="530">
        <v>0</v>
      </c>
      <c r="Z404" s="530">
        <v>0</v>
      </c>
      <c r="AA404" s="530">
        <v>0</v>
      </c>
      <c r="AB404" s="530">
        <v>0</v>
      </c>
      <c r="AC404" s="530">
        <v>0</v>
      </c>
      <c r="AD404" s="530">
        <v>0</v>
      </c>
      <c r="AE404" s="530">
        <v>0</v>
      </c>
      <c r="AF404" s="530">
        <v>0</v>
      </c>
      <c r="AG404" s="530">
        <v>0</v>
      </c>
      <c r="AH404" s="530">
        <v>0</v>
      </c>
      <c r="AI404" s="530">
        <v>0</v>
      </c>
      <c r="AJ404" s="530">
        <v>0</v>
      </c>
      <c r="AK404" s="530">
        <v>0</v>
      </c>
      <c r="AL404" s="530">
        <v>0</v>
      </c>
      <c r="AM404" s="530">
        <v>0</v>
      </c>
      <c r="AN404" s="466"/>
      <c r="AO404" s="423"/>
      <c r="AP404" s="720"/>
      <c r="AQ404" s="595">
        <f t="shared" si="98"/>
        <v>0</v>
      </c>
      <c r="AR404" s="595">
        <f t="shared" si="99"/>
        <v>0</v>
      </c>
      <c r="AS404" s="596">
        <f t="shared" si="100"/>
        <v>0</v>
      </c>
      <c r="AT404" s="455"/>
      <c r="AU404" s="439"/>
      <c r="AV404" s="438"/>
      <c r="AW404" s="439"/>
      <c r="AX404" s="439"/>
      <c r="AY404" s="438"/>
      <c r="BA404" s="522" t="str">
        <f>AU401</f>
        <v>Boat</v>
      </c>
      <c r="BB404" s="523">
        <f>AW401*24</f>
        <v>0</v>
      </c>
      <c r="BE404" s="439"/>
      <c r="BF404" s="456"/>
      <c r="BG404" s="456"/>
      <c r="BH404" s="456"/>
      <c r="BI404" s="456"/>
      <c r="BJ404" s="456"/>
      <c r="BK404" s="456"/>
      <c r="BL404" s="456"/>
      <c r="BM404" s="456"/>
      <c r="BN404" s="456"/>
      <c r="BO404" s="456"/>
      <c r="BP404" s="456"/>
      <c r="BQ404" s="456"/>
      <c r="BR404" s="456"/>
      <c r="BS404" s="456"/>
      <c r="BT404" s="456"/>
      <c r="BU404" s="456"/>
      <c r="BV404" s="456"/>
      <c r="BW404" s="456"/>
      <c r="BX404" s="456"/>
      <c r="BY404" s="456"/>
      <c r="BZ404" s="456"/>
      <c r="CA404" s="456"/>
      <c r="CB404" s="456"/>
      <c r="CC404" s="456"/>
      <c r="CD404" s="456"/>
      <c r="CE404" s="456"/>
      <c r="CF404" s="456"/>
      <c r="CG404" s="456"/>
      <c r="CH404" s="456"/>
      <c r="CI404" s="456"/>
      <c r="CJ404" s="456"/>
      <c r="CK404" s="456"/>
      <c r="CL404" s="456"/>
      <c r="CM404" s="456"/>
      <c r="CN404" s="456"/>
      <c r="CO404" s="456"/>
      <c r="CP404" s="456"/>
      <c r="CQ404" s="456"/>
      <c r="CR404" s="456"/>
      <c r="CS404" s="456"/>
    </row>
    <row r="405" spans="1:97" s="9" customFormat="1" ht="12.95" hidden="1" customHeight="1" thickBot="1" x14ac:dyDescent="0.25">
      <c r="A405" s="463"/>
      <c r="B405" s="443"/>
      <c r="C405" s="451"/>
      <c r="D405" s="455" t="s">
        <v>83</v>
      </c>
      <c r="E405" s="455"/>
      <c r="F405" s="455"/>
      <c r="G405" s="13">
        <v>0</v>
      </c>
      <c r="H405" s="13">
        <v>0</v>
      </c>
      <c r="I405" s="13">
        <v>0</v>
      </c>
      <c r="J405" s="433">
        <v>100</v>
      </c>
      <c r="K405" s="691">
        <v>0</v>
      </c>
      <c r="L405" s="691">
        <v>0</v>
      </c>
      <c r="M405" s="457"/>
      <c r="N405" s="530">
        <v>0</v>
      </c>
      <c r="O405" s="530">
        <v>0</v>
      </c>
      <c r="P405" s="530">
        <v>0</v>
      </c>
      <c r="Q405" s="530">
        <v>0</v>
      </c>
      <c r="R405" s="530">
        <v>0</v>
      </c>
      <c r="S405" s="530">
        <v>0</v>
      </c>
      <c r="T405" s="530">
        <v>0</v>
      </c>
      <c r="U405" s="530">
        <v>0</v>
      </c>
      <c r="V405" s="530">
        <v>0</v>
      </c>
      <c r="W405" s="530">
        <v>0</v>
      </c>
      <c r="X405" s="530">
        <v>0</v>
      </c>
      <c r="Y405" s="530">
        <v>0</v>
      </c>
      <c r="Z405" s="530">
        <v>0</v>
      </c>
      <c r="AA405" s="530">
        <v>0</v>
      </c>
      <c r="AB405" s="530">
        <v>0</v>
      </c>
      <c r="AC405" s="530">
        <v>0</v>
      </c>
      <c r="AD405" s="530">
        <v>0</v>
      </c>
      <c r="AE405" s="530">
        <v>0</v>
      </c>
      <c r="AF405" s="530">
        <v>0</v>
      </c>
      <c r="AG405" s="530">
        <v>0</v>
      </c>
      <c r="AH405" s="530">
        <v>0</v>
      </c>
      <c r="AI405" s="530">
        <v>0</v>
      </c>
      <c r="AJ405" s="530">
        <v>0</v>
      </c>
      <c r="AK405" s="530">
        <v>0</v>
      </c>
      <c r="AL405" s="530">
        <v>0</v>
      </c>
      <c r="AM405" s="530">
        <v>0</v>
      </c>
      <c r="AN405" s="466"/>
      <c r="AO405" s="423"/>
      <c r="AP405" s="720"/>
      <c r="AQ405" s="595">
        <f t="shared" si="98"/>
        <v>0</v>
      </c>
      <c r="AR405" s="595">
        <f t="shared" si="99"/>
        <v>0</v>
      </c>
      <c r="AS405" s="596">
        <f t="shared" si="100"/>
        <v>0</v>
      </c>
      <c r="AT405" s="455"/>
      <c r="AU405" s="439"/>
      <c r="AV405" s="438"/>
      <c r="AW405" s="439"/>
      <c r="AX405" s="439"/>
      <c r="AY405" s="438"/>
      <c r="BA405" s="524" t="str">
        <f>AU402</f>
        <v>Shore</v>
      </c>
      <c r="BB405" s="525">
        <f>AW402*24</f>
        <v>0</v>
      </c>
      <c r="BE405" s="439"/>
      <c r="BF405" s="456"/>
      <c r="BG405" s="456"/>
      <c r="BH405" s="456"/>
      <c r="BI405" s="456"/>
      <c r="BJ405" s="456"/>
      <c r="BK405" s="456"/>
      <c r="BL405" s="456"/>
      <c r="BM405" s="456"/>
      <c r="BN405" s="456"/>
      <c r="BO405" s="456"/>
      <c r="BP405" s="456"/>
      <c r="BQ405" s="456"/>
      <c r="BR405" s="456"/>
      <c r="BS405" s="456"/>
      <c r="BT405" s="456"/>
      <c r="BU405" s="456"/>
      <c r="BV405" s="456"/>
      <c r="BW405" s="456"/>
      <c r="BX405" s="456"/>
      <c r="BY405" s="456"/>
      <c r="BZ405" s="456"/>
      <c r="CA405" s="456"/>
      <c r="CB405" s="456"/>
      <c r="CC405" s="456"/>
      <c r="CD405" s="456"/>
      <c r="CE405" s="456"/>
      <c r="CF405" s="456"/>
      <c r="CG405" s="456"/>
      <c r="CH405" s="456"/>
      <c r="CI405" s="456"/>
      <c r="CJ405" s="456"/>
      <c r="CK405" s="456"/>
      <c r="CL405" s="456"/>
      <c r="CM405" s="456"/>
      <c r="CN405" s="456"/>
      <c r="CO405" s="456"/>
      <c r="CP405" s="456"/>
      <c r="CQ405" s="456"/>
      <c r="CR405" s="456"/>
      <c r="CS405" s="456"/>
    </row>
    <row r="406" spans="1:97" s="9" customFormat="1" ht="12.95" hidden="1" customHeight="1" x14ac:dyDescent="0.2">
      <c r="A406" s="463"/>
      <c r="B406" s="443"/>
      <c r="C406" s="451"/>
      <c r="D406" s="455" t="s">
        <v>77</v>
      </c>
      <c r="E406" s="455" t="s">
        <v>81</v>
      </c>
      <c r="F406" s="455"/>
      <c r="G406" s="13">
        <v>0</v>
      </c>
      <c r="H406" s="13">
        <v>0</v>
      </c>
      <c r="I406" s="13">
        <v>0</v>
      </c>
      <c r="J406" s="433">
        <v>100</v>
      </c>
      <c r="K406" s="691">
        <v>0</v>
      </c>
      <c r="L406" s="691">
        <v>0</v>
      </c>
      <c r="M406" s="457" t="s">
        <v>2</v>
      </c>
      <c r="N406" s="530">
        <v>0</v>
      </c>
      <c r="O406" s="530">
        <v>0</v>
      </c>
      <c r="P406" s="530">
        <v>0</v>
      </c>
      <c r="Q406" s="530">
        <v>0</v>
      </c>
      <c r="R406" s="530">
        <v>0</v>
      </c>
      <c r="S406" s="530">
        <v>0</v>
      </c>
      <c r="T406" s="530">
        <v>0</v>
      </c>
      <c r="U406" s="530">
        <v>0</v>
      </c>
      <c r="V406" s="530">
        <v>0</v>
      </c>
      <c r="W406" s="530">
        <v>0</v>
      </c>
      <c r="X406" s="530">
        <v>0</v>
      </c>
      <c r="Y406" s="530">
        <v>0</v>
      </c>
      <c r="Z406" s="530">
        <v>0</v>
      </c>
      <c r="AA406" s="530">
        <v>0</v>
      </c>
      <c r="AB406" s="530">
        <v>0</v>
      </c>
      <c r="AC406" s="530">
        <v>0</v>
      </c>
      <c r="AD406" s="530">
        <v>0</v>
      </c>
      <c r="AE406" s="530">
        <v>0</v>
      </c>
      <c r="AF406" s="530">
        <v>0</v>
      </c>
      <c r="AG406" s="530">
        <v>0</v>
      </c>
      <c r="AH406" s="530">
        <v>0</v>
      </c>
      <c r="AI406" s="530">
        <v>0</v>
      </c>
      <c r="AJ406" s="530">
        <v>0</v>
      </c>
      <c r="AK406" s="530">
        <v>0</v>
      </c>
      <c r="AL406" s="530">
        <v>0</v>
      </c>
      <c r="AM406" s="530">
        <v>0</v>
      </c>
      <c r="AN406" s="466"/>
      <c r="AO406" s="423"/>
      <c r="AP406" s="720"/>
      <c r="AQ406" s="595">
        <f t="shared" si="98"/>
        <v>0</v>
      </c>
      <c r="AR406" s="595">
        <f t="shared" si="99"/>
        <v>0</v>
      </c>
      <c r="AS406" s="596">
        <f t="shared" si="100"/>
        <v>0</v>
      </c>
      <c r="AT406" s="455"/>
      <c r="AU406" s="439"/>
      <c r="AV406" s="438"/>
      <c r="AW406" s="439"/>
      <c r="AX406" s="439"/>
      <c r="AY406" s="438"/>
      <c r="BE406" s="439"/>
      <c r="BF406" s="456"/>
      <c r="BG406" s="456"/>
      <c r="BH406" s="456"/>
      <c r="BI406" s="456"/>
      <c r="BJ406" s="456"/>
      <c r="BK406" s="456"/>
      <c r="BL406" s="456"/>
      <c r="BM406" s="456"/>
      <c r="BN406" s="456"/>
      <c r="BO406" s="456"/>
      <c r="BP406" s="456"/>
      <c r="BQ406" s="456"/>
      <c r="BR406" s="456"/>
      <c r="BS406" s="456"/>
      <c r="BT406" s="456"/>
      <c r="BU406" s="456"/>
      <c r="BV406" s="456"/>
      <c r="BW406" s="456"/>
      <c r="BX406" s="456"/>
      <c r="BY406" s="456"/>
      <c r="BZ406" s="456"/>
      <c r="CA406" s="456"/>
      <c r="CB406" s="456"/>
      <c r="CC406" s="456"/>
      <c r="CD406" s="456"/>
      <c r="CE406" s="456"/>
      <c r="CF406" s="456"/>
      <c r="CG406" s="456"/>
      <c r="CH406" s="456"/>
      <c r="CI406" s="456"/>
      <c r="CJ406" s="456"/>
      <c r="CK406" s="456"/>
      <c r="CL406" s="456"/>
      <c r="CM406" s="456"/>
      <c r="CN406" s="456"/>
      <c r="CO406" s="456"/>
      <c r="CP406" s="456"/>
      <c r="CQ406" s="456"/>
      <c r="CR406" s="456"/>
      <c r="CS406" s="456"/>
    </row>
    <row r="407" spans="1:97" s="9" customFormat="1" ht="12.95" hidden="1" customHeight="1" x14ac:dyDescent="0.2">
      <c r="A407" s="463"/>
      <c r="B407" s="443"/>
      <c r="C407" s="451"/>
      <c r="D407" s="455" t="s">
        <v>77</v>
      </c>
      <c r="E407" s="455" t="s">
        <v>81</v>
      </c>
      <c r="F407" s="455"/>
      <c r="G407" s="13">
        <v>0</v>
      </c>
      <c r="H407" s="13">
        <v>0</v>
      </c>
      <c r="I407" s="13">
        <v>0</v>
      </c>
      <c r="J407" s="433">
        <v>100</v>
      </c>
      <c r="K407" s="691">
        <v>0</v>
      </c>
      <c r="L407" s="691">
        <v>0</v>
      </c>
      <c r="M407" s="457" t="s">
        <v>2</v>
      </c>
      <c r="N407" s="530">
        <v>0</v>
      </c>
      <c r="O407" s="530">
        <v>0</v>
      </c>
      <c r="P407" s="530">
        <v>0</v>
      </c>
      <c r="Q407" s="530">
        <v>0</v>
      </c>
      <c r="R407" s="530">
        <v>0</v>
      </c>
      <c r="S407" s="530">
        <v>0</v>
      </c>
      <c r="T407" s="530">
        <v>0</v>
      </c>
      <c r="U407" s="530">
        <v>0</v>
      </c>
      <c r="V407" s="530">
        <v>0</v>
      </c>
      <c r="W407" s="530">
        <v>0</v>
      </c>
      <c r="X407" s="530">
        <v>0</v>
      </c>
      <c r="Y407" s="530">
        <v>0</v>
      </c>
      <c r="Z407" s="530">
        <v>0</v>
      </c>
      <c r="AA407" s="530">
        <v>0</v>
      </c>
      <c r="AB407" s="530">
        <v>0</v>
      </c>
      <c r="AC407" s="530">
        <v>0</v>
      </c>
      <c r="AD407" s="530">
        <v>0</v>
      </c>
      <c r="AE407" s="530">
        <v>0</v>
      </c>
      <c r="AF407" s="530">
        <v>0</v>
      </c>
      <c r="AG407" s="530">
        <v>0</v>
      </c>
      <c r="AH407" s="530">
        <v>0</v>
      </c>
      <c r="AI407" s="530">
        <v>0</v>
      </c>
      <c r="AJ407" s="530">
        <v>0</v>
      </c>
      <c r="AK407" s="530">
        <v>0</v>
      </c>
      <c r="AL407" s="530">
        <v>0</v>
      </c>
      <c r="AM407" s="530">
        <v>0</v>
      </c>
      <c r="AN407" s="466"/>
      <c r="AO407" s="423"/>
      <c r="AP407" s="720"/>
      <c r="AQ407" s="595">
        <f t="shared" si="98"/>
        <v>0</v>
      </c>
      <c r="AR407" s="595">
        <f t="shared" si="99"/>
        <v>0</v>
      </c>
      <c r="AS407" s="596">
        <f t="shared" si="100"/>
        <v>0</v>
      </c>
      <c r="AT407" s="455"/>
      <c r="AU407" s="439"/>
      <c r="AV407" s="438"/>
      <c r="AW407" s="439"/>
      <c r="AX407" s="439"/>
      <c r="AY407" s="438"/>
      <c r="BE407" s="439"/>
      <c r="BF407" s="456"/>
      <c r="BG407" s="456"/>
      <c r="BH407" s="456"/>
      <c r="BI407" s="456"/>
      <c r="BJ407" s="456"/>
      <c r="BK407" s="456"/>
      <c r="BL407" s="456"/>
      <c r="BM407" s="456"/>
      <c r="BN407" s="456"/>
      <c r="BO407" s="456"/>
      <c r="BP407" s="456"/>
      <c r="BQ407" s="456"/>
      <c r="BR407" s="456"/>
      <c r="BS407" s="456"/>
      <c r="BT407" s="456"/>
      <c r="BU407" s="456"/>
      <c r="BV407" s="456"/>
      <c r="BW407" s="456"/>
      <c r="BX407" s="456"/>
      <c r="BY407" s="456"/>
      <c r="BZ407" s="456"/>
      <c r="CA407" s="456"/>
      <c r="CB407" s="456"/>
      <c r="CC407" s="456"/>
      <c r="CD407" s="456"/>
      <c r="CE407" s="456"/>
      <c r="CF407" s="456"/>
      <c r="CG407" s="456"/>
      <c r="CH407" s="456"/>
      <c r="CI407" s="456"/>
      <c r="CJ407" s="456"/>
      <c r="CK407" s="456"/>
      <c r="CL407" s="456"/>
      <c r="CM407" s="456"/>
      <c r="CN407" s="456"/>
      <c r="CO407" s="456"/>
      <c r="CP407" s="456"/>
      <c r="CQ407" s="456"/>
      <c r="CR407" s="456"/>
      <c r="CS407" s="456"/>
    </row>
    <row r="408" spans="1:97" s="396" customFormat="1" ht="12.95" hidden="1" customHeight="1" thickBot="1" x14ac:dyDescent="0.25">
      <c r="A408" s="463"/>
      <c r="B408" s="443"/>
      <c r="C408" s="451"/>
      <c r="D408" s="455" t="s">
        <v>77</v>
      </c>
      <c r="E408" s="455" t="s">
        <v>78</v>
      </c>
      <c r="F408" s="455"/>
      <c r="G408" s="13">
        <v>0</v>
      </c>
      <c r="H408" s="13">
        <v>0</v>
      </c>
      <c r="I408" s="13">
        <v>0</v>
      </c>
      <c r="J408" s="433">
        <v>100</v>
      </c>
      <c r="K408" s="691">
        <v>0</v>
      </c>
      <c r="L408" s="691">
        <v>0</v>
      </c>
      <c r="M408" s="457" t="s">
        <v>2</v>
      </c>
      <c r="N408" s="530">
        <v>0</v>
      </c>
      <c r="O408" s="530">
        <v>0</v>
      </c>
      <c r="P408" s="530">
        <v>0</v>
      </c>
      <c r="Q408" s="530">
        <v>0</v>
      </c>
      <c r="R408" s="530">
        <v>0</v>
      </c>
      <c r="S408" s="530">
        <v>0</v>
      </c>
      <c r="T408" s="530">
        <v>0</v>
      </c>
      <c r="U408" s="530">
        <v>0</v>
      </c>
      <c r="V408" s="530">
        <v>0</v>
      </c>
      <c r="W408" s="530">
        <v>0</v>
      </c>
      <c r="X408" s="530">
        <v>0</v>
      </c>
      <c r="Y408" s="530">
        <v>0</v>
      </c>
      <c r="Z408" s="530">
        <v>0</v>
      </c>
      <c r="AA408" s="530">
        <v>0</v>
      </c>
      <c r="AB408" s="530">
        <v>0</v>
      </c>
      <c r="AC408" s="530">
        <v>0</v>
      </c>
      <c r="AD408" s="530">
        <v>0</v>
      </c>
      <c r="AE408" s="530">
        <v>0</v>
      </c>
      <c r="AF408" s="530">
        <v>0</v>
      </c>
      <c r="AG408" s="530">
        <v>0</v>
      </c>
      <c r="AH408" s="530">
        <v>0</v>
      </c>
      <c r="AI408" s="530">
        <v>0</v>
      </c>
      <c r="AJ408" s="530">
        <v>0</v>
      </c>
      <c r="AK408" s="530">
        <v>0</v>
      </c>
      <c r="AL408" s="530">
        <v>0</v>
      </c>
      <c r="AM408" s="530">
        <v>0</v>
      </c>
      <c r="AN408" s="466"/>
      <c r="AO408" s="423"/>
      <c r="AP408" s="720"/>
      <c r="AQ408" s="595">
        <f t="shared" si="98"/>
        <v>0</v>
      </c>
      <c r="AR408" s="595">
        <f t="shared" si="99"/>
        <v>0</v>
      </c>
      <c r="AS408" s="596">
        <f t="shared" si="100"/>
        <v>0</v>
      </c>
      <c r="AT408" s="455"/>
      <c r="AU408" s="439"/>
      <c r="AV408" s="438"/>
      <c r="AW408" s="439"/>
      <c r="AX408" s="439"/>
      <c r="AY408" s="438"/>
      <c r="AZ408" s="9"/>
      <c r="BA408" s="9"/>
      <c r="BB408" s="9"/>
      <c r="BC408" s="9"/>
      <c r="BD408" s="9"/>
      <c r="BE408" s="439"/>
      <c r="BF408" s="456"/>
      <c r="BG408" s="456"/>
      <c r="BH408" s="456"/>
      <c r="BI408" s="456"/>
      <c r="BJ408" s="456"/>
      <c r="BK408" s="456"/>
      <c r="BL408" s="456"/>
      <c r="BM408" s="456"/>
      <c r="BN408" s="456"/>
      <c r="BO408" s="456"/>
      <c r="BP408" s="456"/>
      <c r="BQ408" s="456"/>
      <c r="BR408" s="456"/>
      <c r="BS408" s="456"/>
      <c r="BT408" s="456"/>
      <c r="BU408" s="456"/>
      <c r="BV408" s="456"/>
      <c r="BW408" s="456"/>
      <c r="BX408" s="456"/>
      <c r="BY408" s="456"/>
      <c r="BZ408" s="456"/>
      <c r="CA408" s="456"/>
      <c r="CB408" s="456"/>
      <c r="CC408" s="456"/>
      <c r="CD408" s="456"/>
      <c r="CE408" s="456"/>
      <c r="CF408" s="456"/>
      <c r="CG408" s="456"/>
      <c r="CH408" s="456"/>
      <c r="CI408" s="456"/>
      <c r="CJ408" s="456"/>
      <c r="CK408" s="456"/>
      <c r="CL408" s="456"/>
      <c r="CM408" s="456"/>
      <c r="CN408" s="456"/>
      <c r="CO408" s="456"/>
      <c r="CP408" s="456"/>
      <c r="CQ408" s="487"/>
      <c r="CR408" s="487"/>
      <c r="CS408" s="487"/>
    </row>
    <row r="409" spans="1:97" s="9" customFormat="1" ht="12.95" hidden="1" customHeight="1" x14ac:dyDescent="0.2">
      <c r="A409" s="463"/>
      <c r="B409" s="443"/>
      <c r="C409" s="451"/>
      <c r="D409" s="455" t="s">
        <v>67</v>
      </c>
      <c r="E409" s="455"/>
      <c r="F409" s="455"/>
      <c r="G409" s="13">
        <v>0</v>
      </c>
      <c r="H409" s="13">
        <v>0</v>
      </c>
      <c r="I409" s="13">
        <v>0</v>
      </c>
      <c r="J409" s="433">
        <v>100</v>
      </c>
      <c r="K409" s="691">
        <v>0</v>
      </c>
      <c r="L409" s="691">
        <v>0</v>
      </c>
      <c r="M409" s="457" t="s">
        <v>2</v>
      </c>
      <c r="N409" s="530">
        <v>0</v>
      </c>
      <c r="O409" s="530">
        <v>0</v>
      </c>
      <c r="P409" s="530">
        <v>0</v>
      </c>
      <c r="Q409" s="530">
        <v>0</v>
      </c>
      <c r="R409" s="530">
        <v>0</v>
      </c>
      <c r="S409" s="530">
        <v>0</v>
      </c>
      <c r="T409" s="530">
        <v>0</v>
      </c>
      <c r="U409" s="530">
        <v>0</v>
      </c>
      <c r="V409" s="530">
        <v>0</v>
      </c>
      <c r="W409" s="530">
        <v>0</v>
      </c>
      <c r="X409" s="530">
        <v>0</v>
      </c>
      <c r="Y409" s="530">
        <v>0</v>
      </c>
      <c r="Z409" s="530">
        <v>0</v>
      </c>
      <c r="AA409" s="530">
        <v>0</v>
      </c>
      <c r="AB409" s="530">
        <v>0</v>
      </c>
      <c r="AC409" s="530">
        <v>0</v>
      </c>
      <c r="AD409" s="530">
        <v>0</v>
      </c>
      <c r="AE409" s="530">
        <v>0</v>
      </c>
      <c r="AF409" s="530">
        <v>0</v>
      </c>
      <c r="AG409" s="530">
        <v>0</v>
      </c>
      <c r="AH409" s="530">
        <v>0</v>
      </c>
      <c r="AI409" s="530">
        <v>0</v>
      </c>
      <c r="AJ409" s="530">
        <v>0</v>
      </c>
      <c r="AK409" s="530">
        <v>0</v>
      </c>
      <c r="AL409" s="530">
        <v>0</v>
      </c>
      <c r="AM409" s="530">
        <v>0</v>
      </c>
      <c r="AN409" s="466"/>
      <c r="AO409" s="423"/>
      <c r="AP409" s="720"/>
      <c r="AQ409" s="595">
        <f t="shared" si="98"/>
        <v>0</v>
      </c>
      <c r="AR409" s="595">
        <f t="shared" si="99"/>
        <v>0</v>
      </c>
      <c r="AS409" s="596">
        <f t="shared" si="100"/>
        <v>0</v>
      </c>
      <c r="AT409" s="455"/>
      <c r="AU409" s="439"/>
      <c r="AV409" s="438"/>
      <c r="AW409" s="439"/>
      <c r="AX409" s="439"/>
      <c r="AY409" s="438"/>
      <c r="BE409" s="439"/>
      <c r="BF409" s="456"/>
      <c r="BG409" s="456"/>
      <c r="BH409" s="456"/>
      <c r="BI409" s="456"/>
      <c r="BJ409" s="456"/>
      <c r="BK409" s="456"/>
      <c r="BL409" s="456"/>
      <c r="BM409" s="456"/>
      <c r="BN409" s="456"/>
      <c r="BO409" s="456"/>
      <c r="BP409" s="456"/>
      <c r="BQ409" s="456"/>
      <c r="BR409" s="456"/>
      <c r="BS409" s="456"/>
      <c r="BT409" s="456"/>
      <c r="BU409" s="456"/>
      <c r="BV409" s="456"/>
      <c r="BW409" s="456"/>
      <c r="BX409" s="456"/>
      <c r="BY409" s="456"/>
      <c r="BZ409" s="456"/>
      <c r="CA409" s="456"/>
      <c r="CB409" s="456"/>
      <c r="CC409" s="456"/>
      <c r="CD409" s="456"/>
      <c r="CE409" s="456"/>
      <c r="CF409" s="456"/>
      <c r="CG409" s="456"/>
      <c r="CH409" s="456"/>
      <c r="CI409" s="456"/>
      <c r="CJ409" s="456"/>
      <c r="CK409" s="456"/>
      <c r="CL409" s="456"/>
      <c r="CM409" s="456"/>
      <c r="CN409" s="456"/>
      <c r="CO409" s="456"/>
      <c r="CP409" s="456"/>
      <c r="CQ409" s="456"/>
      <c r="CR409" s="456"/>
      <c r="CS409" s="456"/>
    </row>
    <row r="410" spans="1:97" s="9" customFormat="1" ht="12.95" hidden="1" customHeight="1" x14ac:dyDescent="0.2">
      <c r="A410" s="463"/>
      <c r="B410" s="443"/>
      <c r="C410" s="451"/>
      <c r="D410" s="455" t="s">
        <v>77</v>
      </c>
      <c r="E410" s="455" t="s">
        <v>81</v>
      </c>
      <c r="F410" s="455"/>
      <c r="G410" s="13">
        <v>0</v>
      </c>
      <c r="H410" s="13">
        <v>0</v>
      </c>
      <c r="I410" s="13">
        <v>0</v>
      </c>
      <c r="J410" s="433">
        <v>100</v>
      </c>
      <c r="K410" s="691">
        <v>0</v>
      </c>
      <c r="L410" s="691">
        <v>0</v>
      </c>
      <c r="M410" s="457" t="s">
        <v>2</v>
      </c>
      <c r="N410" s="530">
        <v>0</v>
      </c>
      <c r="O410" s="530">
        <v>0</v>
      </c>
      <c r="P410" s="530">
        <v>0</v>
      </c>
      <c r="Q410" s="530">
        <v>0</v>
      </c>
      <c r="R410" s="530">
        <v>0</v>
      </c>
      <c r="S410" s="530">
        <v>0</v>
      </c>
      <c r="T410" s="530">
        <v>0</v>
      </c>
      <c r="U410" s="530">
        <v>0</v>
      </c>
      <c r="V410" s="530">
        <v>0</v>
      </c>
      <c r="W410" s="530">
        <v>0</v>
      </c>
      <c r="X410" s="530">
        <v>0</v>
      </c>
      <c r="Y410" s="530">
        <v>0</v>
      </c>
      <c r="Z410" s="530">
        <v>0</v>
      </c>
      <c r="AA410" s="530">
        <v>0</v>
      </c>
      <c r="AB410" s="530">
        <v>0</v>
      </c>
      <c r="AC410" s="530">
        <v>0</v>
      </c>
      <c r="AD410" s="530">
        <v>0</v>
      </c>
      <c r="AE410" s="530">
        <v>0</v>
      </c>
      <c r="AF410" s="530">
        <v>0</v>
      </c>
      <c r="AG410" s="530">
        <v>0</v>
      </c>
      <c r="AH410" s="530">
        <v>0</v>
      </c>
      <c r="AI410" s="530">
        <v>0</v>
      </c>
      <c r="AJ410" s="530">
        <v>0</v>
      </c>
      <c r="AK410" s="530">
        <v>0</v>
      </c>
      <c r="AL410" s="530">
        <v>0</v>
      </c>
      <c r="AM410" s="530">
        <v>0</v>
      </c>
      <c r="AN410" s="466"/>
      <c r="AO410" s="423"/>
      <c r="AP410" s="720"/>
      <c r="AQ410" s="595">
        <f t="shared" si="98"/>
        <v>0</v>
      </c>
      <c r="AR410" s="595">
        <f t="shared" si="99"/>
        <v>0</v>
      </c>
      <c r="AS410" s="596">
        <f t="shared" si="100"/>
        <v>0</v>
      </c>
      <c r="AT410" s="455"/>
      <c r="AU410" s="439"/>
      <c r="AV410" s="438"/>
      <c r="AW410" s="439"/>
      <c r="AX410" s="439"/>
      <c r="AY410" s="438"/>
      <c r="BE410" s="439"/>
      <c r="BF410" s="456"/>
      <c r="BG410" s="456"/>
      <c r="BH410" s="456"/>
      <c r="BI410" s="456"/>
      <c r="BJ410" s="456"/>
      <c r="BK410" s="456"/>
      <c r="BL410" s="456"/>
      <c r="BM410" s="456"/>
      <c r="BN410" s="456"/>
      <c r="BO410" s="456"/>
      <c r="BP410" s="456"/>
      <c r="BQ410" s="456"/>
      <c r="BR410" s="456"/>
      <c r="BS410" s="456"/>
      <c r="BT410" s="456"/>
      <c r="BU410" s="456"/>
      <c r="BV410" s="456"/>
      <c r="BW410" s="456"/>
      <c r="BX410" s="456"/>
      <c r="BY410" s="456"/>
      <c r="BZ410" s="456"/>
      <c r="CA410" s="456"/>
      <c r="CB410" s="456"/>
      <c r="CC410" s="456"/>
      <c r="CD410" s="456"/>
      <c r="CE410" s="456"/>
      <c r="CF410" s="456"/>
      <c r="CG410" s="456"/>
      <c r="CH410" s="456"/>
      <c r="CI410" s="456"/>
      <c r="CJ410" s="456"/>
      <c r="CK410" s="456"/>
      <c r="CL410" s="456"/>
      <c r="CM410" s="456"/>
      <c r="CN410" s="456"/>
      <c r="CO410" s="456"/>
      <c r="CP410" s="456"/>
      <c r="CQ410" s="456"/>
      <c r="CR410" s="456"/>
      <c r="CS410" s="456"/>
    </row>
    <row r="411" spans="1:97" s="9" customFormat="1" ht="12.95" hidden="1" customHeight="1" x14ac:dyDescent="0.2">
      <c r="A411" s="463"/>
      <c r="B411" s="443"/>
      <c r="C411" s="451"/>
      <c r="D411" s="455" t="s">
        <v>77</v>
      </c>
      <c r="E411" s="455" t="s">
        <v>81</v>
      </c>
      <c r="F411" s="455"/>
      <c r="G411" s="13">
        <v>0</v>
      </c>
      <c r="H411" s="13">
        <v>0</v>
      </c>
      <c r="I411" s="13">
        <v>0</v>
      </c>
      <c r="J411" s="433">
        <v>100</v>
      </c>
      <c r="K411" s="691">
        <v>0</v>
      </c>
      <c r="L411" s="691">
        <v>0</v>
      </c>
      <c r="M411" s="457" t="s">
        <v>2</v>
      </c>
      <c r="N411" s="530">
        <v>0</v>
      </c>
      <c r="O411" s="530">
        <v>0</v>
      </c>
      <c r="P411" s="530">
        <v>0</v>
      </c>
      <c r="Q411" s="530">
        <v>0</v>
      </c>
      <c r="R411" s="530">
        <v>0</v>
      </c>
      <c r="S411" s="530">
        <v>0</v>
      </c>
      <c r="T411" s="530">
        <v>0</v>
      </c>
      <c r="U411" s="530">
        <v>0</v>
      </c>
      <c r="V411" s="530">
        <v>0</v>
      </c>
      <c r="W411" s="530">
        <v>0</v>
      </c>
      <c r="X411" s="530">
        <v>0</v>
      </c>
      <c r="Y411" s="530">
        <v>0</v>
      </c>
      <c r="Z411" s="530">
        <v>0</v>
      </c>
      <c r="AA411" s="530">
        <v>0</v>
      </c>
      <c r="AB411" s="530">
        <v>0</v>
      </c>
      <c r="AC411" s="530">
        <v>0</v>
      </c>
      <c r="AD411" s="530">
        <v>0</v>
      </c>
      <c r="AE411" s="530">
        <v>0</v>
      </c>
      <c r="AF411" s="530">
        <v>0</v>
      </c>
      <c r="AG411" s="530">
        <v>0</v>
      </c>
      <c r="AH411" s="530">
        <v>0</v>
      </c>
      <c r="AI411" s="530">
        <v>0</v>
      </c>
      <c r="AJ411" s="530">
        <v>0</v>
      </c>
      <c r="AK411" s="530">
        <v>0</v>
      </c>
      <c r="AL411" s="530">
        <v>0</v>
      </c>
      <c r="AM411" s="530">
        <v>0</v>
      </c>
      <c r="AN411" s="466"/>
      <c r="AO411" s="423"/>
      <c r="AP411" s="720"/>
      <c r="AQ411" s="595">
        <f t="shared" si="98"/>
        <v>0</v>
      </c>
      <c r="AR411" s="595">
        <f t="shared" si="99"/>
        <v>0</v>
      </c>
      <c r="AS411" s="596">
        <f t="shared" si="100"/>
        <v>0</v>
      </c>
      <c r="AT411" s="455"/>
      <c r="AU411" s="439"/>
      <c r="AV411" s="438"/>
      <c r="AW411" s="439"/>
      <c r="AX411" s="439"/>
      <c r="AY411" s="438"/>
      <c r="BE411" s="439"/>
      <c r="BF411" s="456"/>
      <c r="BG411" s="456"/>
      <c r="BH411" s="456"/>
      <c r="BI411" s="456"/>
      <c r="BJ411" s="456"/>
      <c r="BK411" s="456"/>
      <c r="BL411" s="456"/>
      <c r="BM411" s="456"/>
      <c r="BN411" s="456"/>
      <c r="BO411" s="456"/>
      <c r="BP411" s="456"/>
      <c r="BQ411" s="456"/>
      <c r="BR411" s="456"/>
      <c r="BS411" s="456"/>
      <c r="BT411" s="456"/>
      <c r="BU411" s="456"/>
      <c r="BV411" s="456"/>
      <c r="BW411" s="456"/>
      <c r="BX411" s="456"/>
      <c r="BY411" s="456"/>
      <c r="BZ411" s="456"/>
      <c r="CA411" s="456"/>
      <c r="CB411" s="456"/>
      <c r="CC411" s="456"/>
      <c r="CD411" s="456"/>
      <c r="CE411" s="456"/>
      <c r="CF411" s="456"/>
      <c r="CG411" s="456"/>
      <c r="CH411" s="456"/>
      <c r="CI411" s="456"/>
      <c r="CJ411" s="456"/>
      <c r="CK411" s="456"/>
      <c r="CL411" s="456"/>
      <c r="CM411" s="456"/>
      <c r="CN411" s="456"/>
      <c r="CO411" s="456"/>
      <c r="CP411" s="456"/>
      <c r="CQ411" s="456"/>
      <c r="CR411" s="456"/>
      <c r="CS411" s="456"/>
    </row>
    <row r="412" spans="1:97" s="9" customFormat="1" ht="12.95" hidden="1" customHeight="1" x14ac:dyDescent="0.2">
      <c r="A412" s="463"/>
      <c r="B412" s="443"/>
      <c r="C412" s="451"/>
      <c r="D412" s="455" t="s">
        <v>77</v>
      </c>
      <c r="E412" s="455" t="s">
        <v>81</v>
      </c>
      <c r="F412" s="455"/>
      <c r="G412" s="13">
        <v>0</v>
      </c>
      <c r="H412" s="13">
        <v>0</v>
      </c>
      <c r="I412" s="13">
        <v>0</v>
      </c>
      <c r="J412" s="433">
        <v>100</v>
      </c>
      <c r="K412" s="691">
        <v>0</v>
      </c>
      <c r="L412" s="691">
        <v>0</v>
      </c>
      <c r="M412" s="457" t="s">
        <v>2</v>
      </c>
      <c r="N412" s="530">
        <v>0</v>
      </c>
      <c r="O412" s="530">
        <v>0</v>
      </c>
      <c r="P412" s="530">
        <v>0</v>
      </c>
      <c r="Q412" s="530">
        <v>0</v>
      </c>
      <c r="R412" s="530">
        <v>0</v>
      </c>
      <c r="S412" s="530">
        <v>0</v>
      </c>
      <c r="T412" s="530">
        <v>0</v>
      </c>
      <c r="U412" s="530">
        <v>0</v>
      </c>
      <c r="V412" s="530">
        <v>0</v>
      </c>
      <c r="W412" s="530">
        <v>0</v>
      </c>
      <c r="X412" s="530">
        <v>0</v>
      </c>
      <c r="Y412" s="530">
        <v>0</v>
      </c>
      <c r="Z412" s="530">
        <v>0</v>
      </c>
      <c r="AA412" s="530">
        <v>0</v>
      </c>
      <c r="AB412" s="530">
        <v>0</v>
      </c>
      <c r="AC412" s="530">
        <v>0</v>
      </c>
      <c r="AD412" s="530">
        <v>0</v>
      </c>
      <c r="AE412" s="530">
        <v>0</v>
      </c>
      <c r="AF412" s="530">
        <v>0</v>
      </c>
      <c r="AG412" s="530">
        <v>0</v>
      </c>
      <c r="AH412" s="530">
        <v>0</v>
      </c>
      <c r="AI412" s="530">
        <v>0</v>
      </c>
      <c r="AJ412" s="530">
        <v>0</v>
      </c>
      <c r="AK412" s="530">
        <v>0</v>
      </c>
      <c r="AL412" s="530">
        <v>0</v>
      </c>
      <c r="AM412" s="530">
        <v>0</v>
      </c>
      <c r="AN412" s="466"/>
      <c r="AO412" s="423"/>
      <c r="AP412" s="720"/>
      <c r="AQ412" s="595">
        <f t="shared" si="98"/>
        <v>0</v>
      </c>
      <c r="AR412" s="595">
        <f t="shared" si="99"/>
        <v>0</v>
      </c>
      <c r="AS412" s="596">
        <f t="shared" si="100"/>
        <v>0</v>
      </c>
      <c r="AT412" s="455"/>
      <c r="AU412" s="439"/>
      <c r="AV412" s="438"/>
      <c r="AW412" s="439"/>
      <c r="AX412" s="439"/>
      <c r="AY412" s="438"/>
      <c r="BE412" s="439"/>
      <c r="BF412" s="456"/>
      <c r="BG412" s="456"/>
      <c r="BH412" s="456"/>
      <c r="BI412" s="456"/>
      <c r="BJ412" s="456"/>
      <c r="BK412" s="456"/>
      <c r="BL412" s="456"/>
      <c r="BM412" s="456"/>
      <c r="BN412" s="456"/>
      <c r="BO412" s="456"/>
      <c r="BP412" s="456"/>
      <c r="BQ412" s="456"/>
      <c r="BR412" s="456"/>
      <c r="BS412" s="456"/>
      <c r="BT412" s="456"/>
      <c r="BU412" s="456"/>
      <c r="BV412" s="456"/>
      <c r="BW412" s="456"/>
      <c r="BX412" s="456"/>
      <c r="BY412" s="456"/>
      <c r="BZ412" s="456"/>
      <c r="CA412" s="456"/>
      <c r="CB412" s="456"/>
      <c r="CC412" s="456"/>
      <c r="CD412" s="456"/>
      <c r="CE412" s="456"/>
      <c r="CF412" s="456"/>
      <c r="CG412" s="456"/>
      <c r="CH412" s="456"/>
      <c r="CI412" s="456"/>
      <c r="CJ412" s="456"/>
      <c r="CK412" s="456"/>
      <c r="CL412" s="456"/>
      <c r="CM412" s="456"/>
      <c r="CN412" s="456"/>
      <c r="CO412" s="456"/>
      <c r="CP412" s="456"/>
      <c r="CQ412" s="456"/>
      <c r="CR412" s="456"/>
      <c r="CS412" s="456"/>
    </row>
    <row r="413" spans="1:97" s="9" customFormat="1" ht="12.95" hidden="1" customHeight="1" x14ac:dyDescent="0.2">
      <c r="A413" s="463"/>
      <c r="B413" s="443"/>
      <c r="C413" s="451"/>
      <c r="D413" s="455" t="s">
        <v>71</v>
      </c>
      <c r="E413" s="455"/>
      <c r="F413" s="455"/>
      <c r="G413" s="13">
        <v>0</v>
      </c>
      <c r="H413" s="13">
        <v>0</v>
      </c>
      <c r="I413" s="13">
        <v>0</v>
      </c>
      <c r="J413" s="433">
        <v>100</v>
      </c>
      <c r="K413" s="691">
        <v>0</v>
      </c>
      <c r="L413" s="691">
        <v>0</v>
      </c>
      <c r="M413" s="457" t="s">
        <v>2</v>
      </c>
      <c r="N413" s="530">
        <v>0</v>
      </c>
      <c r="O413" s="530">
        <v>0</v>
      </c>
      <c r="P413" s="530">
        <v>0</v>
      </c>
      <c r="Q413" s="530">
        <v>0</v>
      </c>
      <c r="R413" s="530">
        <v>0</v>
      </c>
      <c r="S413" s="530">
        <v>0</v>
      </c>
      <c r="T413" s="530">
        <v>0</v>
      </c>
      <c r="U413" s="530">
        <v>0</v>
      </c>
      <c r="V413" s="530">
        <v>0</v>
      </c>
      <c r="W413" s="530">
        <v>0</v>
      </c>
      <c r="X413" s="530">
        <v>0</v>
      </c>
      <c r="Y413" s="530">
        <v>0</v>
      </c>
      <c r="Z413" s="530">
        <v>0</v>
      </c>
      <c r="AA413" s="530">
        <v>0</v>
      </c>
      <c r="AB413" s="530">
        <v>0</v>
      </c>
      <c r="AC413" s="530">
        <v>0</v>
      </c>
      <c r="AD413" s="530">
        <v>0</v>
      </c>
      <c r="AE413" s="530">
        <v>0</v>
      </c>
      <c r="AF413" s="530">
        <v>0</v>
      </c>
      <c r="AG413" s="530">
        <v>0</v>
      </c>
      <c r="AH413" s="530">
        <v>0</v>
      </c>
      <c r="AI413" s="530">
        <v>0</v>
      </c>
      <c r="AJ413" s="530">
        <v>0</v>
      </c>
      <c r="AK413" s="530">
        <v>0</v>
      </c>
      <c r="AL413" s="530">
        <v>0</v>
      </c>
      <c r="AM413" s="530">
        <v>0</v>
      </c>
      <c r="AN413" s="466"/>
      <c r="AO413" s="423"/>
      <c r="AP413" s="720"/>
      <c r="AQ413" s="595">
        <f t="shared" si="98"/>
        <v>0</v>
      </c>
      <c r="AR413" s="595">
        <f t="shared" si="99"/>
        <v>0</v>
      </c>
      <c r="AS413" s="596">
        <f t="shared" si="100"/>
        <v>0</v>
      </c>
      <c r="AT413" s="455"/>
      <c r="AU413" s="1020" t="s">
        <v>17</v>
      </c>
      <c r="AV413" s="1009" t="s">
        <v>195</v>
      </c>
      <c r="AW413" s="1014" t="s">
        <v>196</v>
      </c>
      <c r="AX413" s="1009" t="s">
        <v>197</v>
      </c>
      <c r="AY413" s="1013" t="s">
        <v>198</v>
      </c>
      <c r="BE413" s="439"/>
      <c r="BF413" s="456"/>
      <c r="BG413" s="456"/>
      <c r="BH413" s="456"/>
      <c r="BI413" s="456"/>
      <c r="BJ413" s="456"/>
      <c r="BK413" s="456"/>
      <c r="BL413" s="456"/>
      <c r="BM413" s="456"/>
      <c r="BN413" s="456"/>
      <c r="BO413" s="456"/>
      <c r="BP413" s="456"/>
      <c r="BQ413" s="456"/>
      <c r="BR413" s="456"/>
      <c r="BS413" s="456"/>
      <c r="BT413" s="456"/>
      <c r="BU413" s="456"/>
      <c r="BV413" s="456"/>
      <c r="BW413" s="456"/>
      <c r="BX413" s="456"/>
      <c r="BY413" s="456"/>
      <c r="BZ413" s="456"/>
      <c r="CA413" s="456"/>
      <c r="CB413" s="456"/>
      <c r="CC413" s="456"/>
      <c r="CD413" s="456"/>
      <c r="CE413" s="456"/>
      <c r="CF413" s="456"/>
      <c r="CG413" s="456"/>
      <c r="CH413" s="456"/>
      <c r="CI413" s="456"/>
      <c r="CJ413" s="456"/>
      <c r="CK413" s="456"/>
      <c r="CL413" s="456"/>
      <c r="CM413" s="456"/>
      <c r="CN413" s="456"/>
      <c r="CO413" s="456"/>
      <c r="CP413" s="456"/>
      <c r="CQ413" s="456"/>
      <c r="CR413" s="456"/>
      <c r="CS413" s="456"/>
    </row>
    <row r="414" spans="1:97" s="9" customFormat="1" ht="12.95" hidden="1" customHeight="1" x14ac:dyDescent="0.2">
      <c r="A414" s="463"/>
      <c r="B414" s="443"/>
      <c r="C414" s="451"/>
      <c r="D414" s="455" t="s">
        <v>77</v>
      </c>
      <c r="E414" s="455" t="s">
        <v>81</v>
      </c>
      <c r="F414" s="455"/>
      <c r="G414" s="13">
        <v>0</v>
      </c>
      <c r="H414" s="13">
        <v>0</v>
      </c>
      <c r="I414" s="13">
        <v>0</v>
      </c>
      <c r="J414" s="433">
        <v>100</v>
      </c>
      <c r="K414" s="691">
        <v>0</v>
      </c>
      <c r="L414" s="691">
        <v>0</v>
      </c>
      <c r="M414" s="457" t="s">
        <v>2</v>
      </c>
      <c r="N414" s="530">
        <v>0</v>
      </c>
      <c r="O414" s="530">
        <v>0</v>
      </c>
      <c r="P414" s="530">
        <v>0</v>
      </c>
      <c r="Q414" s="530">
        <v>0</v>
      </c>
      <c r="R414" s="530">
        <v>0</v>
      </c>
      <c r="S414" s="530">
        <v>0</v>
      </c>
      <c r="T414" s="530">
        <v>0</v>
      </c>
      <c r="U414" s="530">
        <v>0</v>
      </c>
      <c r="V414" s="530">
        <v>0</v>
      </c>
      <c r="W414" s="530">
        <v>0</v>
      </c>
      <c r="X414" s="530">
        <v>0</v>
      </c>
      <c r="Y414" s="530">
        <v>0</v>
      </c>
      <c r="Z414" s="530">
        <v>0</v>
      </c>
      <c r="AA414" s="530">
        <v>0</v>
      </c>
      <c r="AB414" s="530">
        <v>0</v>
      </c>
      <c r="AC414" s="530">
        <v>0</v>
      </c>
      <c r="AD414" s="530">
        <v>0</v>
      </c>
      <c r="AE414" s="530">
        <v>0</v>
      </c>
      <c r="AF414" s="530">
        <v>0</v>
      </c>
      <c r="AG414" s="530">
        <v>0</v>
      </c>
      <c r="AH414" s="530">
        <v>0</v>
      </c>
      <c r="AI414" s="530">
        <v>0</v>
      </c>
      <c r="AJ414" s="530">
        <v>0</v>
      </c>
      <c r="AK414" s="530">
        <v>0</v>
      </c>
      <c r="AL414" s="530">
        <v>0</v>
      </c>
      <c r="AM414" s="530">
        <v>0</v>
      </c>
      <c r="AN414" s="466"/>
      <c r="AO414" s="423"/>
      <c r="AP414" s="720"/>
      <c r="AQ414" s="595">
        <f t="shared" si="98"/>
        <v>0</v>
      </c>
      <c r="AR414" s="595">
        <f t="shared" si="99"/>
        <v>0</v>
      </c>
      <c r="AS414" s="596">
        <f t="shared" si="100"/>
        <v>0</v>
      </c>
      <c r="AT414" s="455"/>
      <c r="AU414" s="1021"/>
      <c r="AV414" s="1022"/>
      <c r="AW414" s="1014"/>
      <c r="AX414" s="1022"/>
      <c r="AY414" s="1008"/>
      <c r="BE414" s="439"/>
      <c r="BF414" s="456"/>
      <c r="BG414" s="456"/>
      <c r="BH414" s="456"/>
      <c r="BI414" s="456"/>
      <c r="BJ414" s="456"/>
      <c r="BK414" s="456"/>
      <c r="BL414" s="456"/>
      <c r="BM414" s="456"/>
      <c r="BN414" s="456"/>
      <c r="BO414" s="456"/>
      <c r="BP414" s="456"/>
      <c r="BQ414" s="456"/>
      <c r="BR414" s="456"/>
      <c r="BS414" s="456"/>
      <c r="BT414" s="456"/>
      <c r="BU414" s="456"/>
      <c r="BV414" s="456"/>
      <c r="BW414" s="456"/>
      <c r="BX414" s="456"/>
      <c r="BY414" s="456"/>
      <c r="BZ414" s="456"/>
      <c r="CA414" s="456"/>
      <c r="CB414" s="456"/>
      <c r="CC414" s="456"/>
      <c r="CD414" s="456"/>
      <c r="CE414" s="456"/>
      <c r="CF414" s="456"/>
      <c r="CG414" s="456"/>
      <c r="CH414" s="456"/>
      <c r="CI414" s="456"/>
      <c r="CJ414" s="456"/>
      <c r="CK414" s="456"/>
      <c r="CL414" s="456"/>
      <c r="CM414" s="456"/>
      <c r="CN414" s="456"/>
      <c r="CO414" s="456"/>
      <c r="CP414" s="456"/>
      <c r="CQ414" s="456"/>
      <c r="CR414" s="456"/>
      <c r="CS414" s="456"/>
    </row>
    <row r="415" spans="1:97" s="9" customFormat="1" ht="12.95" hidden="1" customHeight="1" x14ac:dyDescent="0.2">
      <c r="A415" s="463"/>
      <c r="B415" s="443"/>
      <c r="C415" s="451"/>
      <c r="D415" s="455" t="s">
        <v>83</v>
      </c>
      <c r="E415" s="455"/>
      <c r="F415" s="455"/>
      <c r="G415" s="13">
        <v>0</v>
      </c>
      <c r="H415" s="13">
        <v>0</v>
      </c>
      <c r="I415" s="13">
        <v>0</v>
      </c>
      <c r="J415" s="433">
        <v>100</v>
      </c>
      <c r="K415" s="691">
        <v>0</v>
      </c>
      <c r="L415" s="691">
        <v>0</v>
      </c>
      <c r="M415" s="457" t="s">
        <v>2</v>
      </c>
      <c r="N415" s="530">
        <v>0</v>
      </c>
      <c r="O415" s="530">
        <v>0</v>
      </c>
      <c r="P415" s="530">
        <v>0</v>
      </c>
      <c r="Q415" s="530">
        <v>0</v>
      </c>
      <c r="R415" s="530">
        <v>0</v>
      </c>
      <c r="S415" s="530">
        <v>0</v>
      </c>
      <c r="T415" s="530">
        <v>0</v>
      </c>
      <c r="U415" s="530">
        <v>0</v>
      </c>
      <c r="V415" s="530">
        <v>0</v>
      </c>
      <c r="W415" s="530">
        <v>0</v>
      </c>
      <c r="X415" s="530">
        <v>0</v>
      </c>
      <c r="Y415" s="530">
        <v>0</v>
      </c>
      <c r="Z415" s="530">
        <v>0</v>
      </c>
      <c r="AA415" s="530">
        <v>0</v>
      </c>
      <c r="AB415" s="530">
        <v>0</v>
      </c>
      <c r="AC415" s="530">
        <v>0</v>
      </c>
      <c r="AD415" s="530">
        <v>0</v>
      </c>
      <c r="AE415" s="530">
        <v>0</v>
      </c>
      <c r="AF415" s="530">
        <v>0</v>
      </c>
      <c r="AG415" s="530">
        <v>0</v>
      </c>
      <c r="AH415" s="530">
        <v>0</v>
      </c>
      <c r="AI415" s="530">
        <v>0</v>
      </c>
      <c r="AJ415" s="530">
        <v>0</v>
      </c>
      <c r="AK415" s="530">
        <v>0</v>
      </c>
      <c r="AL415" s="530">
        <v>0</v>
      </c>
      <c r="AM415" s="530">
        <v>0</v>
      </c>
      <c r="AN415" s="466"/>
      <c r="AO415" s="423"/>
      <c r="AP415" s="720"/>
      <c r="AQ415" s="595">
        <f t="shared" si="98"/>
        <v>0</v>
      </c>
      <c r="AR415" s="595">
        <f t="shared" si="99"/>
        <v>0</v>
      </c>
      <c r="AS415" s="596">
        <f t="shared" si="100"/>
        <v>0</v>
      </c>
      <c r="AT415" s="455"/>
      <c r="AU415" s="349" t="s">
        <v>50</v>
      </c>
      <c r="AV415" s="424">
        <f>SUM(G417:G418,G421,G425:G437)</f>
        <v>0</v>
      </c>
      <c r="AW415" s="394">
        <f>SUM(,AS417:AS418,AS421,AS425:AS437)</f>
        <v>0</v>
      </c>
      <c r="AX415" s="424">
        <f>SUM(,H417:H418,H421,H425:H437)</f>
        <v>0</v>
      </c>
      <c r="AY415" s="427">
        <f>SUM(I417:I418,I425:I437,I421)</f>
        <v>0</v>
      </c>
      <c r="BE415" s="439"/>
      <c r="BF415" s="456"/>
      <c r="BG415" s="456"/>
      <c r="BH415" s="456"/>
      <c r="BI415" s="456"/>
      <c r="BJ415" s="456"/>
      <c r="BK415" s="456"/>
      <c r="BL415" s="456"/>
      <c r="BM415" s="456"/>
      <c r="BN415" s="456"/>
      <c r="BO415" s="456"/>
      <c r="BP415" s="456"/>
      <c r="BQ415" s="456"/>
      <c r="BR415" s="456"/>
      <c r="BS415" s="456"/>
      <c r="BT415" s="456"/>
      <c r="BU415" s="456"/>
      <c r="BV415" s="456"/>
      <c r="BW415" s="456"/>
      <c r="BX415" s="456"/>
      <c r="BY415" s="456"/>
      <c r="BZ415" s="456"/>
      <c r="CA415" s="456"/>
      <c r="CB415" s="456"/>
      <c r="CC415" s="456"/>
      <c r="CD415" s="456"/>
      <c r="CE415" s="456"/>
      <c r="CF415" s="456"/>
      <c r="CG415" s="456"/>
      <c r="CH415" s="456"/>
      <c r="CI415" s="456"/>
      <c r="CJ415" s="456"/>
      <c r="CK415" s="456"/>
      <c r="CL415" s="456"/>
      <c r="CM415" s="456"/>
      <c r="CN415" s="456"/>
      <c r="CO415" s="456"/>
      <c r="CP415" s="456"/>
      <c r="CQ415" s="456"/>
      <c r="CR415" s="456"/>
      <c r="CS415" s="456"/>
    </row>
    <row r="416" spans="1:97" s="9" customFormat="1" ht="12.95" hidden="1" customHeight="1" x14ac:dyDescent="0.2">
      <c r="A416" s="463"/>
      <c r="B416" s="443"/>
      <c r="C416" s="451"/>
      <c r="D416" s="455" t="s">
        <v>77</v>
      </c>
      <c r="E416" s="455" t="s">
        <v>81</v>
      </c>
      <c r="F416" s="455"/>
      <c r="G416" s="13">
        <v>0</v>
      </c>
      <c r="H416" s="13">
        <v>0</v>
      </c>
      <c r="I416" s="13">
        <v>0</v>
      </c>
      <c r="J416" s="433">
        <v>100</v>
      </c>
      <c r="K416" s="691">
        <v>0</v>
      </c>
      <c r="L416" s="691">
        <v>0</v>
      </c>
      <c r="M416" s="457" t="s">
        <v>2</v>
      </c>
      <c r="N416" s="530">
        <v>0</v>
      </c>
      <c r="O416" s="530">
        <v>0</v>
      </c>
      <c r="P416" s="530">
        <v>0</v>
      </c>
      <c r="Q416" s="530">
        <v>0</v>
      </c>
      <c r="R416" s="530">
        <v>0</v>
      </c>
      <c r="S416" s="530">
        <v>0</v>
      </c>
      <c r="T416" s="530">
        <v>0</v>
      </c>
      <c r="U416" s="530">
        <v>0</v>
      </c>
      <c r="V416" s="530">
        <v>0</v>
      </c>
      <c r="W416" s="530">
        <v>0</v>
      </c>
      <c r="X416" s="530">
        <v>0</v>
      </c>
      <c r="Y416" s="530">
        <v>0</v>
      </c>
      <c r="Z416" s="530">
        <v>0</v>
      </c>
      <c r="AA416" s="530">
        <v>0</v>
      </c>
      <c r="AB416" s="530">
        <v>0</v>
      </c>
      <c r="AC416" s="530">
        <v>0</v>
      </c>
      <c r="AD416" s="530">
        <v>0</v>
      </c>
      <c r="AE416" s="530">
        <v>0</v>
      </c>
      <c r="AF416" s="530">
        <v>0</v>
      </c>
      <c r="AG416" s="530">
        <v>0</v>
      </c>
      <c r="AH416" s="530">
        <v>0</v>
      </c>
      <c r="AI416" s="530">
        <v>0</v>
      </c>
      <c r="AJ416" s="530">
        <v>0</v>
      </c>
      <c r="AK416" s="530">
        <v>0</v>
      </c>
      <c r="AL416" s="530">
        <v>0</v>
      </c>
      <c r="AM416" s="530">
        <v>0</v>
      </c>
      <c r="AN416" s="466"/>
      <c r="AO416" s="423"/>
      <c r="AP416" s="720"/>
      <c r="AQ416" s="595">
        <f t="shared" si="98"/>
        <v>0</v>
      </c>
      <c r="AR416" s="595">
        <f t="shared" si="99"/>
        <v>0</v>
      </c>
      <c r="AS416" s="596">
        <f t="shared" si="100"/>
        <v>0</v>
      </c>
      <c r="AT416" s="455"/>
      <c r="AU416" s="574" t="s">
        <v>49</v>
      </c>
      <c r="AV416" s="422">
        <f>SUM(G419:G420,G422:G424,G438)</f>
        <v>0</v>
      </c>
      <c r="AW416" s="355">
        <f>SUM(AS419:AS420,AS422:AS424,AS438)</f>
        <v>0</v>
      </c>
      <c r="AX416" s="424">
        <f>SUM(,H419:H420,H422:H424,H438)</f>
        <v>0</v>
      </c>
      <c r="AY416" s="473">
        <f>SUM(I419:I420,I422:I424,I438)</f>
        <v>0</v>
      </c>
      <c r="BE416" s="439"/>
      <c r="BF416" s="456"/>
      <c r="BG416" s="456"/>
      <c r="BH416" s="456"/>
      <c r="BI416" s="456"/>
      <c r="BJ416" s="456"/>
      <c r="BK416" s="456"/>
      <c r="BL416" s="456"/>
      <c r="BM416" s="456"/>
      <c r="BN416" s="456"/>
      <c r="BO416" s="456"/>
      <c r="BP416" s="456"/>
      <c r="BQ416" s="456"/>
      <c r="BR416" s="456"/>
      <c r="BS416" s="456"/>
      <c r="BT416" s="456"/>
      <c r="BU416" s="456"/>
      <c r="BV416" s="456"/>
      <c r="BW416" s="456"/>
      <c r="BX416" s="456"/>
      <c r="BY416" s="456"/>
      <c r="BZ416" s="456"/>
      <c r="CA416" s="456"/>
      <c r="CB416" s="456"/>
      <c r="CC416" s="456"/>
      <c r="CD416" s="456"/>
      <c r="CE416" s="456"/>
      <c r="CF416" s="456"/>
      <c r="CG416" s="456"/>
      <c r="CH416" s="456"/>
      <c r="CI416" s="456"/>
      <c r="CJ416" s="456"/>
      <c r="CK416" s="456"/>
      <c r="CL416" s="456"/>
      <c r="CM416" s="456"/>
      <c r="CN416" s="456"/>
      <c r="CO416" s="456"/>
      <c r="CP416" s="456"/>
      <c r="CQ416" s="456"/>
      <c r="CR416" s="456"/>
      <c r="CS416" s="456"/>
    </row>
    <row r="417" spans="1:97" s="9" customFormat="1" ht="12.95" hidden="1" customHeight="1" x14ac:dyDescent="0.2">
      <c r="A417" s="463"/>
      <c r="B417" s="443"/>
      <c r="C417" s="451"/>
      <c r="D417" s="455" t="s">
        <v>77</v>
      </c>
      <c r="E417" s="455" t="s">
        <v>78</v>
      </c>
      <c r="F417" s="455"/>
      <c r="G417" s="13">
        <v>0</v>
      </c>
      <c r="H417" s="13">
        <v>0</v>
      </c>
      <c r="I417" s="13">
        <v>0</v>
      </c>
      <c r="J417" s="433">
        <v>100</v>
      </c>
      <c r="K417" s="691">
        <v>0</v>
      </c>
      <c r="L417" s="691">
        <v>0</v>
      </c>
      <c r="M417" s="457" t="s">
        <v>2</v>
      </c>
      <c r="N417" s="530">
        <v>0</v>
      </c>
      <c r="O417" s="530">
        <v>0</v>
      </c>
      <c r="P417" s="530">
        <v>0</v>
      </c>
      <c r="Q417" s="530">
        <v>0</v>
      </c>
      <c r="R417" s="530">
        <v>0</v>
      </c>
      <c r="S417" s="530">
        <v>0</v>
      </c>
      <c r="T417" s="530">
        <v>0</v>
      </c>
      <c r="U417" s="530">
        <v>0</v>
      </c>
      <c r="V417" s="530">
        <v>0</v>
      </c>
      <c r="W417" s="530">
        <v>0</v>
      </c>
      <c r="X417" s="530">
        <v>0</v>
      </c>
      <c r="Y417" s="530">
        <v>0</v>
      </c>
      <c r="Z417" s="530">
        <v>0</v>
      </c>
      <c r="AA417" s="530">
        <v>0</v>
      </c>
      <c r="AB417" s="530">
        <v>0</v>
      </c>
      <c r="AC417" s="530">
        <v>0</v>
      </c>
      <c r="AD417" s="530">
        <v>0</v>
      </c>
      <c r="AE417" s="530">
        <v>0</v>
      </c>
      <c r="AF417" s="530">
        <v>0</v>
      </c>
      <c r="AG417" s="530">
        <v>0</v>
      </c>
      <c r="AH417" s="530">
        <v>0</v>
      </c>
      <c r="AI417" s="530">
        <v>0</v>
      </c>
      <c r="AJ417" s="530">
        <v>0</v>
      </c>
      <c r="AK417" s="530">
        <v>0</v>
      </c>
      <c r="AL417" s="530">
        <v>0</v>
      </c>
      <c r="AM417" s="530">
        <v>0</v>
      </c>
      <c r="AN417" s="466"/>
      <c r="AO417" s="423"/>
      <c r="AP417" s="720"/>
      <c r="AQ417" s="595">
        <f t="shared" si="98"/>
        <v>0</v>
      </c>
      <c r="AR417" s="595">
        <f t="shared" si="99"/>
        <v>0</v>
      </c>
      <c r="AS417" s="596">
        <f t="shared" si="100"/>
        <v>0</v>
      </c>
      <c r="AT417" s="455"/>
      <c r="AU417" s="575" t="s">
        <v>199</v>
      </c>
      <c r="AV417" s="426">
        <f>SUM(AV415:AV416)</f>
        <v>0</v>
      </c>
      <c r="AW417" s="355">
        <f>SUM(AW415:AW416)</f>
        <v>0</v>
      </c>
      <c r="AX417" s="354">
        <f>SUM(AX415:AX416)</f>
        <v>0</v>
      </c>
      <c r="AY417" s="356">
        <f>SUM(AY415:AY416)</f>
        <v>0</v>
      </c>
      <c r="BE417" s="439"/>
      <c r="BF417" s="456"/>
      <c r="BG417" s="456"/>
      <c r="BH417" s="456"/>
      <c r="BI417" s="456"/>
      <c r="BJ417" s="456"/>
      <c r="BK417" s="456"/>
      <c r="BL417" s="456"/>
      <c r="BM417" s="456"/>
      <c r="BN417" s="456"/>
      <c r="BO417" s="456"/>
      <c r="BP417" s="456"/>
      <c r="BQ417" s="456"/>
      <c r="BR417" s="456"/>
      <c r="BS417" s="456"/>
      <c r="BT417" s="456"/>
      <c r="BU417" s="456"/>
      <c r="BV417" s="456"/>
      <c r="BW417" s="456"/>
      <c r="BX417" s="456"/>
      <c r="BY417" s="456"/>
      <c r="BZ417" s="456"/>
      <c r="CA417" s="456"/>
      <c r="CB417" s="456"/>
      <c r="CC417" s="456"/>
      <c r="CD417" s="456"/>
      <c r="CE417" s="456"/>
      <c r="CF417" s="456"/>
      <c r="CG417" s="456"/>
      <c r="CH417" s="456"/>
      <c r="CI417" s="456"/>
      <c r="CJ417" s="456"/>
      <c r="CK417" s="456"/>
      <c r="CL417" s="456"/>
      <c r="CM417" s="456"/>
      <c r="CN417" s="456"/>
      <c r="CO417" s="456"/>
      <c r="CP417" s="456"/>
      <c r="CQ417" s="456"/>
      <c r="CR417" s="456"/>
      <c r="CS417" s="456"/>
    </row>
    <row r="418" spans="1:97" s="9" customFormat="1" ht="12.95" hidden="1" customHeight="1" x14ac:dyDescent="0.2">
      <c r="A418" s="463"/>
      <c r="B418" s="443"/>
      <c r="C418" s="451"/>
      <c r="D418" s="455" t="s">
        <v>82</v>
      </c>
      <c r="E418" s="455" t="s">
        <v>78</v>
      </c>
      <c r="F418" s="455"/>
      <c r="G418" s="13">
        <v>0</v>
      </c>
      <c r="H418" s="13">
        <v>0</v>
      </c>
      <c r="I418" s="13">
        <v>0</v>
      </c>
      <c r="J418" s="433">
        <v>100</v>
      </c>
      <c r="K418" s="691">
        <v>0</v>
      </c>
      <c r="L418" s="691">
        <v>0</v>
      </c>
      <c r="M418" s="457" t="s">
        <v>2</v>
      </c>
      <c r="N418" s="530">
        <v>0</v>
      </c>
      <c r="O418" s="530">
        <v>0</v>
      </c>
      <c r="P418" s="530">
        <v>0</v>
      </c>
      <c r="Q418" s="530">
        <v>0</v>
      </c>
      <c r="R418" s="530">
        <v>0</v>
      </c>
      <c r="S418" s="530">
        <v>0</v>
      </c>
      <c r="T418" s="530">
        <v>0</v>
      </c>
      <c r="U418" s="530">
        <v>0</v>
      </c>
      <c r="V418" s="530">
        <v>0</v>
      </c>
      <c r="W418" s="530">
        <v>0</v>
      </c>
      <c r="X418" s="530">
        <v>0</v>
      </c>
      <c r="Y418" s="530">
        <v>0</v>
      </c>
      <c r="Z418" s="530">
        <v>0</v>
      </c>
      <c r="AA418" s="530">
        <v>0</v>
      </c>
      <c r="AB418" s="530">
        <v>0</v>
      </c>
      <c r="AC418" s="530">
        <v>0</v>
      </c>
      <c r="AD418" s="530">
        <v>0</v>
      </c>
      <c r="AE418" s="530">
        <v>0</v>
      </c>
      <c r="AF418" s="530">
        <v>0</v>
      </c>
      <c r="AG418" s="530">
        <v>0</v>
      </c>
      <c r="AH418" s="530">
        <v>0</v>
      </c>
      <c r="AI418" s="530">
        <v>0</v>
      </c>
      <c r="AJ418" s="530">
        <v>0</v>
      </c>
      <c r="AK418" s="530">
        <v>0</v>
      </c>
      <c r="AL418" s="530">
        <v>0</v>
      </c>
      <c r="AM418" s="530">
        <v>0</v>
      </c>
      <c r="AN418" s="466"/>
      <c r="AO418" s="423"/>
      <c r="AP418" s="720"/>
      <c r="AQ418" s="595">
        <f t="shared" si="98"/>
        <v>0</v>
      </c>
      <c r="AR418" s="595">
        <f t="shared" si="99"/>
        <v>0</v>
      </c>
      <c r="AS418" s="596">
        <f t="shared" si="100"/>
        <v>0</v>
      </c>
      <c r="AT418" s="455"/>
      <c r="AU418" s="439"/>
      <c r="AV418" s="438"/>
      <c r="AW418" s="439"/>
      <c r="AX418" s="439"/>
      <c r="AY418" s="438"/>
      <c r="BA418" s="522" t="str">
        <f>AU415</f>
        <v>Boat</v>
      </c>
      <c r="BB418" s="523">
        <f>AW415*24</f>
        <v>0</v>
      </c>
      <c r="BE418" s="439"/>
      <c r="BF418" s="456"/>
      <c r="BG418" s="456"/>
      <c r="BH418" s="456"/>
      <c r="BI418" s="456"/>
      <c r="BJ418" s="456"/>
      <c r="BK418" s="456"/>
      <c r="BL418" s="456"/>
      <c r="BM418" s="456"/>
      <c r="BN418" s="456"/>
      <c r="BO418" s="456"/>
      <c r="BP418" s="456"/>
      <c r="BQ418" s="456"/>
      <c r="BR418" s="456"/>
      <c r="BS418" s="456"/>
      <c r="BT418" s="456"/>
      <c r="BU418" s="456"/>
      <c r="BV418" s="456"/>
      <c r="BW418" s="456"/>
      <c r="BX418" s="456"/>
      <c r="BY418" s="456"/>
      <c r="BZ418" s="456"/>
      <c r="CA418" s="456"/>
      <c r="CB418" s="456"/>
      <c r="CC418" s="456"/>
      <c r="CD418" s="456"/>
      <c r="CE418" s="456"/>
      <c r="CF418" s="456"/>
      <c r="CG418" s="456"/>
      <c r="CH418" s="456"/>
      <c r="CI418" s="456"/>
      <c r="CJ418" s="456"/>
      <c r="CK418" s="456"/>
      <c r="CL418" s="456"/>
      <c r="CM418" s="456"/>
      <c r="CN418" s="456"/>
      <c r="CO418" s="456"/>
      <c r="CP418" s="456"/>
      <c r="CQ418" s="456"/>
      <c r="CR418" s="456"/>
      <c r="CS418" s="456"/>
    </row>
    <row r="419" spans="1:97" s="9" customFormat="1" ht="12.95" hidden="1" customHeight="1" thickBot="1" x14ac:dyDescent="0.25">
      <c r="A419" s="463"/>
      <c r="B419" s="443"/>
      <c r="C419" s="451"/>
      <c r="D419" s="455" t="s">
        <v>72</v>
      </c>
      <c r="E419" s="455" t="s">
        <v>81</v>
      </c>
      <c r="F419" s="455"/>
      <c r="G419" s="13">
        <v>0</v>
      </c>
      <c r="H419" s="13">
        <v>0</v>
      </c>
      <c r="I419" s="13">
        <v>0</v>
      </c>
      <c r="J419" s="433">
        <v>100</v>
      </c>
      <c r="K419" s="691">
        <v>0</v>
      </c>
      <c r="L419" s="691">
        <v>0</v>
      </c>
      <c r="M419" s="457" t="s">
        <v>2</v>
      </c>
      <c r="N419" s="530">
        <v>0</v>
      </c>
      <c r="O419" s="530">
        <v>0</v>
      </c>
      <c r="P419" s="530">
        <v>0</v>
      </c>
      <c r="Q419" s="530">
        <v>0</v>
      </c>
      <c r="R419" s="530">
        <v>0</v>
      </c>
      <c r="S419" s="530">
        <v>0</v>
      </c>
      <c r="T419" s="530">
        <v>0</v>
      </c>
      <c r="U419" s="530">
        <v>0</v>
      </c>
      <c r="V419" s="530">
        <v>0</v>
      </c>
      <c r="W419" s="530">
        <v>0</v>
      </c>
      <c r="X419" s="530">
        <v>0</v>
      </c>
      <c r="Y419" s="530">
        <v>0</v>
      </c>
      <c r="Z419" s="530">
        <v>0</v>
      </c>
      <c r="AA419" s="530">
        <v>0</v>
      </c>
      <c r="AB419" s="530">
        <v>0</v>
      </c>
      <c r="AC419" s="530">
        <v>0</v>
      </c>
      <c r="AD419" s="530">
        <v>0</v>
      </c>
      <c r="AE419" s="530">
        <v>0</v>
      </c>
      <c r="AF419" s="530">
        <v>0</v>
      </c>
      <c r="AG419" s="530">
        <v>0</v>
      </c>
      <c r="AH419" s="530">
        <v>0</v>
      </c>
      <c r="AI419" s="530">
        <v>0</v>
      </c>
      <c r="AJ419" s="530">
        <v>0</v>
      </c>
      <c r="AK419" s="530">
        <v>0</v>
      </c>
      <c r="AL419" s="530">
        <v>0</v>
      </c>
      <c r="AM419" s="530">
        <v>0</v>
      </c>
      <c r="AN419" s="466"/>
      <c r="AO419" s="423"/>
      <c r="AP419" s="720"/>
      <c r="AQ419" s="595">
        <f t="shared" si="98"/>
        <v>0</v>
      </c>
      <c r="AR419" s="595">
        <f t="shared" si="99"/>
        <v>0</v>
      </c>
      <c r="AS419" s="596">
        <f t="shared" si="100"/>
        <v>0</v>
      </c>
      <c r="AT419" s="455"/>
      <c r="AU419" s="439"/>
      <c r="AV419" s="438"/>
      <c r="AW419" s="439"/>
      <c r="AX419" s="439"/>
      <c r="AY419" s="438"/>
      <c r="BA419" s="524" t="str">
        <f>AU416</f>
        <v>Shore</v>
      </c>
      <c r="BB419" s="525">
        <f>AW416*24</f>
        <v>0</v>
      </c>
      <c r="BE419" s="439"/>
      <c r="BF419" s="456"/>
      <c r="BG419" s="456"/>
      <c r="BH419" s="456"/>
      <c r="BI419" s="456"/>
      <c r="BJ419" s="456"/>
      <c r="BK419" s="456"/>
      <c r="BL419" s="456"/>
      <c r="BM419" s="456"/>
      <c r="BN419" s="456"/>
      <c r="BO419" s="456"/>
      <c r="BP419" s="456"/>
      <c r="BQ419" s="456"/>
      <c r="BR419" s="456"/>
      <c r="BS419" s="456"/>
      <c r="BT419" s="456"/>
      <c r="BU419" s="456"/>
      <c r="BV419" s="456"/>
      <c r="BW419" s="456"/>
      <c r="BX419" s="456"/>
      <c r="BY419" s="456"/>
      <c r="BZ419" s="456"/>
      <c r="CA419" s="456"/>
      <c r="CB419" s="456"/>
      <c r="CC419" s="456"/>
      <c r="CD419" s="456"/>
      <c r="CE419" s="456"/>
      <c r="CF419" s="456"/>
      <c r="CG419" s="456"/>
      <c r="CH419" s="456"/>
      <c r="CI419" s="456"/>
      <c r="CJ419" s="456"/>
      <c r="CK419" s="456"/>
      <c r="CL419" s="456"/>
      <c r="CM419" s="456"/>
      <c r="CN419" s="456"/>
      <c r="CO419" s="456"/>
      <c r="CP419" s="456"/>
      <c r="CQ419" s="456"/>
      <c r="CR419" s="456"/>
      <c r="CS419" s="456"/>
    </row>
    <row r="420" spans="1:97" s="9" customFormat="1" ht="12.95" hidden="1" customHeight="1" x14ac:dyDescent="0.2">
      <c r="A420" s="463"/>
      <c r="B420" s="443"/>
      <c r="C420" s="451"/>
      <c r="D420" s="455" t="s">
        <v>72</v>
      </c>
      <c r="E420" s="455" t="s">
        <v>81</v>
      </c>
      <c r="F420" s="455"/>
      <c r="G420" s="13">
        <v>0</v>
      </c>
      <c r="H420" s="13">
        <v>0</v>
      </c>
      <c r="I420" s="13">
        <v>0</v>
      </c>
      <c r="J420" s="433">
        <v>100</v>
      </c>
      <c r="K420" s="691">
        <v>0</v>
      </c>
      <c r="L420" s="691">
        <v>0</v>
      </c>
      <c r="M420" s="457" t="s">
        <v>2</v>
      </c>
      <c r="N420" s="530">
        <v>0</v>
      </c>
      <c r="O420" s="530">
        <v>0</v>
      </c>
      <c r="P420" s="530">
        <v>0</v>
      </c>
      <c r="Q420" s="530">
        <v>0</v>
      </c>
      <c r="R420" s="530">
        <v>0</v>
      </c>
      <c r="S420" s="530">
        <v>0</v>
      </c>
      <c r="T420" s="530">
        <v>0</v>
      </c>
      <c r="U420" s="530">
        <v>0</v>
      </c>
      <c r="V420" s="530">
        <v>0</v>
      </c>
      <c r="W420" s="530">
        <v>0</v>
      </c>
      <c r="X420" s="530">
        <v>0</v>
      </c>
      <c r="Y420" s="530">
        <v>0</v>
      </c>
      <c r="Z420" s="530">
        <v>0</v>
      </c>
      <c r="AA420" s="530">
        <v>0</v>
      </c>
      <c r="AB420" s="530">
        <v>0</v>
      </c>
      <c r="AC420" s="530">
        <v>0</v>
      </c>
      <c r="AD420" s="530">
        <v>0</v>
      </c>
      <c r="AE420" s="530">
        <v>0</v>
      </c>
      <c r="AF420" s="530">
        <v>0</v>
      </c>
      <c r="AG420" s="530">
        <v>0</v>
      </c>
      <c r="AH420" s="530">
        <v>0</v>
      </c>
      <c r="AI420" s="530">
        <v>0</v>
      </c>
      <c r="AJ420" s="530">
        <v>0</v>
      </c>
      <c r="AK420" s="530">
        <v>0</v>
      </c>
      <c r="AL420" s="530">
        <v>0</v>
      </c>
      <c r="AM420" s="530">
        <v>0</v>
      </c>
      <c r="AN420" s="466"/>
      <c r="AO420" s="423"/>
      <c r="AP420" s="720"/>
      <c r="AQ420" s="595">
        <f t="shared" si="98"/>
        <v>0</v>
      </c>
      <c r="AR420" s="595">
        <f t="shared" si="99"/>
        <v>0</v>
      </c>
      <c r="AS420" s="596">
        <f t="shared" si="100"/>
        <v>0</v>
      </c>
      <c r="AT420" s="455"/>
      <c r="AU420" s="439"/>
      <c r="AV420" s="438"/>
      <c r="AW420" s="439"/>
      <c r="AX420" s="439"/>
      <c r="AY420" s="438"/>
      <c r="BE420" s="439"/>
      <c r="BF420" s="456"/>
      <c r="BG420" s="456"/>
      <c r="BH420" s="456"/>
      <c r="BI420" s="456"/>
      <c r="BJ420" s="456"/>
      <c r="BK420" s="456"/>
      <c r="BL420" s="456"/>
      <c r="BM420" s="456"/>
      <c r="BN420" s="456"/>
      <c r="BO420" s="456"/>
      <c r="BP420" s="456"/>
      <c r="BQ420" s="456"/>
      <c r="BR420" s="456"/>
      <c r="BS420" s="456"/>
      <c r="BT420" s="456"/>
      <c r="BU420" s="456"/>
      <c r="BV420" s="456"/>
      <c r="BW420" s="456"/>
      <c r="BX420" s="456"/>
      <c r="BY420" s="456"/>
      <c r="BZ420" s="456"/>
      <c r="CA420" s="456"/>
      <c r="CB420" s="456"/>
      <c r="CC420" s="456"/>
      <c r="CD420" s="456"/>
      <c r="CE420" s="456"/>
      <c r="CF420" s="456"/>
      <c r="CG420" s="456"/>
      <c r="CH420" s="456"/>
      <c r="CI420" s="456"/>
      <c r="CJ420" s="456"/>
      <c r="CK420" s="456"/>
      <c r="CL420" s="456"/>
      <c r="CM420" s="456"/>
      <c r="CN420" s="456"/>
      <c r="CO420" s="456"/>
      <c r="CP420" s="456"/>
      <c r="CQ420" s="456"/>
      <c r="CR420" s="456"/>
      <c r="CS420" s="456"/>
    </row>
    <row r="421" spans="1:97" s="9" customFormat="1" ht="12.95" hidden="1" customHeight="1" x14ac:dyDescent="0.2">
      <c r="A421" s="463"/>
      <c r="B421" s="443"/>
      <c r="C421" s="451"/>
      <c r="D421" s="455" t="s">
        <v>71</v>
      </c>
      <c r="E421" s="455" t="s">
        <v>78</v>
      </c>
      <c r="F421" s="455"/>
      <c r="G421" s="13">
        <v>0</v>
      </c>
      <c r="H421" s="13">
        <v>0</v>
      </c>
      <c r="I421" s="13">
        <v>0</v>
      </c>
      <c r="J421" s="433">
        <v>100</v>
      </c>
      <c r="K421" s="691">
        <v>0</v>
      </c>
      <c r="L421" s="691">
        <v>0</v>
      </c>
      <c r="M421" s="457" t="s">
        <v>2</v>
      </c>
      <c r="N421" s="530">
        <v>0</v>
      </c>
      <c r="O421" s="530">
        <v>0</v>
      </c>
      <c r="P421" s="530">
        <v>0</v>
      </c>
      <c r="Q421" s="530">
        <v>0</v>
      </c>
      <c r="R421" s="530">
        <v>0</v>
      </c>
      <c r="S421" s="530">
        <v>0</v>
      </c>
      <c r="T421" s="530">
        <v>0</v>
      </c>
      <c r="U421" s="530">
        <v>0</v>
      </c>
      <c r="V421" s="530">
        <v>0</v>
      </c>
      <c r="W421" s="530">
        <v>0</v>
      </c>
      <c r="X421" s="530">
        <v>0</v>
      </c>
      <c r="Y421" s="530">
        <v>0</v>
      </c>
      <c r="Z421" s="530">
        <v>0</v>
      </c>
      <c r="AA421" s="530">
        <v>0</v>
      </c>
      <c r="AB421" s="530">
        <v>0</v>
      </c>
      <c r="AC421" s="530">
        <v>0</v>
      </c>
      <c r="AD421" s="530">
        <v>0</v>
      </c>
      <c r="AE421" s="530">
        <v>0</v>
      </c>
      <c r="AF421" s="530">
        <v>0</v>
      </c>
      <c r="AG421" s="530">
        <v>0</v>
      </c>
      <c r="AH421" s="530">
        <v>0</v>
      </c>
      <c r="AI421" s="530">
        <v>0</v>
      </c>
      <c r="AJ421" s="530">
        <v>0</v>
      </c>
      <c r="AK421" s="530">
        <v>0</v>
      </c>
      <c r="AL421" s="530">
        <v>0</v>
      </c>
      <c r="AM421" s="530">
        <v>0</v>
      </c>
      <c r="AN421" s="466"/>
      <c r="AO421" s="423"/>
      <c r="AP421" s="720"/>
      <c r="AQ421" s="595">
        <f t="shared" si="98"/>
        <v>0</v>
      </c>
      <c r="AR421" s="595">
        <f t="shared" si="99"/>
        <v>0</v>
      </c>
      <c r="AS421" s="596">
        <f t="shared" si="100"/>
        <v>0</v>
      </c>
      <c r="AT421" s="455"/>
      <c r="AU421" s="439"/>
      <c r="AV421" s="438"/>
      <c r="AW421" s="439"/>
      <c r="AX421" s="439"/>
      <c r="AY421" s="438"/>
      <c r="BE421" s="439"/>
      <c r="BF421" s="456"/>
      <c r="BG421" s="456"/>
      <c r="BH421" s="456"/>
      <c r="BI421" s="456"/>
      <c r="BJ421" s="456"/>
      <c r="BK421" s="456"/>
      <c r="BL421" s="456"/>
      <c r="BM421" s="456"/>
      <c r="BN421" s="456"/>
      <c r="BO421" s="456"/>
      <c r="BP421" s="456"/>
      <c r="BQ421" s="456"/>
      <c r="BR421" s="456"/>
      <c r="BS421" s="456"/>
      <c r="BT421" s="456"/>
      <c r="BU421" s="456"/>
      <c r="BV421" s="456"/>
      <c r="BW421" s="456"/>
      <c r="BX421" s="456"/>
      <c r="BY421" s="456"/>
      <c r="BZ421" s="456"/>
      <c r="CA421" s="456"/>
      <c r="CB421" s="456"/>
      <c r="CC421" s="456"/>
      <c r="CD421" s="456"/>
      <c r="CE421" s="456"/>
      <c r="CF421" s="456"/>
      <c r="CG421" s="456"/>
      <c r="CH421" s="456"/>
      <c r="CI421" s="456"/>
      <c r="CJ421" s="456"/>
      <c r="CK421" s="456"/>
      <c r="CL421" s="456"/>
      <c r="CM421" s="456"/>
      <c r="CN421" s="456"/>
      <c r="CO421" s="456"/>
      <c r="CP421" s="456"/>
      <c r="CQ421" s="456"/>
      <c r="CR421" s="456"/>
      <c r="CS421" s="456"/>
    </row>
    <row r="422" spans="1:97" s="396" customFormat="1" ht="12.95" hidden="1" customHeight="1" thickBot="1" x14ac:dyDescent="0.25">
      <c r="A422" s="463"/>
      <c r="B422" s="443"/>
      <c r="C422" s="451"/>
      <c r="D422" s="455" t="s">
        <v>71</v>
      </c>
      <c r="E422" s="455"/>
      <c r="F422" s="455"/>
      <c r="G422" s="13">
        <v>0</v>
      </c>
      <c r="H422" s="13">
        <v>0</v>
      </c>
      <c r="I422" s="13">
        <v>0</v>
      </c>
      <c r="J422" s="433">
        <v>100</v>
      </c>
      <c r="K422" s="691">
        <v>0</v>
      </c>
      <c r="L422" s="691">
        <v>0</v>
      </c>
      <c r="M422" s="457" t="s">
        <v>2</v>
      </c>
      <c r="N422" s="530">
        <v>0</v>
      </c>
      <c r="O422" s="530">
        <v>0</v>
      </c>
      <c r="P422" s="530">
        <v>0</v>
      </c>
      <c r="Q422" s="530">
        <v>0</v>
      </c>
      <c r="R422" s="530">
        <v>0</v>
      </c>
      <c r="S422" s="530">
        <v>0</v>
      </c>
      <c r="T422" s="530">
        <v>0</v>
      </c>
      <c r="U422" s="530">
        <v>0</v>
      </c>
      <c r="V422" s="530">
        <v>0</v>
      </c>
      <c r="W422" s="530">
        <v>0</v>
      </c>
      <c r="X422" s="530">
        <v>0</v>
      </c>
      <c r="Y422" s="530">
        <v>0</v>
      </c>
      <c r="Z422" s="530">
        <v>0</v>
      </c>
      <c r="AA422" s="530">
        <v>0</v>
      </c>
      <c r="AB422" s="530">
        <v>0</v>
      </c>
      <c r="AC422" s="530">
        <v>0</v>
      </c>
      <c r="AD422" s="530">
        <v>0</v>
      </c>
      <c r="AE422" s="530">
        <v>0</v>
      </c>
      <c r="AF422" s="530">
        <v>0</v>
      </c>
      <c r="AG422" s="530">
        <v>0</v>
      </c>
      <c r="AH422" s="530">
        <v>0</v>
      </c>
      <c r="AI422" s="530">
        <v>0</v>
      </c>
      <c r="AJ422" s="530">
        <v>0</v>
      </c>
      <c r="AK422" s="530">
        <v>0</v>
      </c>
      <c r="AL422" s="530">
        <v>0</v>
      </c>
      <c r="AM422" s="530">
        <v>0</v>
      </c>
      <c r="AN422" s="466"/>
      <c r="AO422" s="423"/>
      <c r="AP422" s="720"/>
      <c r="AQ422" s="595">
        <f t="shared" si="98"/>
        <v>0</v>
      </c>
      <c r="AR422" s="595">
        <f t="shared" si="99"/>
        <v>0</v>
      </c>
      <c r="AS422" s="596">
        <f t="shared" si="100"/>
        <v>0</v>
      </c>
      <c r="AT422" s="455"/>
      <c r="AU422" s="439"/>
      <c r="AV422" s="438"/>
      <c r="AW422" s="439"/>
      <c r="AX422" s="439"/>
      <c r="AY422" s="438"/>
      <c r="AZ422" s="9"/>
      <c r="BA422" s="9"/>
      <c r="BB422" s="9"/>
      <c r="BC422" s="9"/>
      <c r="BD422" s="9"/>
      <c r="BE422" s="439"/>
      <c r="BF422" s="456"/>
      <c r="BG422" s="456"/>
      <c r="BH422" s="456"/>
      <c r="BI422" s="456"/>
      <c r="BJ422" s="456"/>
      <c r="BK422" s="456"/>
      <c r="BL422" s="456"/>
      <c r="BM422" s="456"/>
      <c r="BN422" s="456"/>
      <c r="BO422" s="456"/>
      <c r="BP422" s="456"/>
      <c r="BQ422" s="456"/>
      <c r="BR422" s="456"/>
      <c r="BS422" s="456"/>
      <c r="BT422" s="456"/>
      <c r="BU422" s="456"/>
      <c r="BV422" s="456"/>
      <c r="BW422" s="456"/>
      <c r="BX422" s="456"/>
      <c r="BY422" s="456"/>
      <c r="BZ422" s="456"/>
      <c r="CA422" s="456"/>
      <c r="CB422" s="456"/>
      <c r="CC422" s="456"/>
      <c r="CD422" s="456"/>
      <c r="CE422" s="456"/>
      <c r="CF422" s="456"/>
      <c r="CG422" s="456"/>
      <c r="CH422" s="456"/>
      <c r="CI422" s="456"/>
      <c r="CJ422" s="456"/>
      <c r="CK422" s="456"/>
      <c r="CL422" s="456"/>
      <c r="CM422" s="456"/>
      <c r="CN422" s="456"/>
      <c r="CO422" s="487"/>
      <c r="CP422" s="487"/>
      <c r="CQ422" s="487"/>
      <c r="CR422" s="487"/>
      <c r="CS422" s="487"/>
    </row>
    <row r="423" spans="1:97" s="9" customFormat="1" ht="12.95" hidden="1" customHeight="1" x14ac:dyDescent="0.2">
      <c r="A423" s="463"/>
      <c r="B423" s="443"/>
      <c r="C423" s="451"/>
      <c r="D423" s="455" t="s">
        <v>71</v>
      </c>
      <c r="E423" s="455"/>
      <c r="F423" s="455"/>
      <c r="G423" s="13">
        <v>0</v>
      </c>
      <c r="H423" s="13">
        <v>0</v>
      </c>
      <c r="I423" s="13">
        <v>0</v>
      </c>
      <c r="J423" s="433">
        <v>100</v>
      </c>
      <c r="K423" s="691">
        <v>0</v>
      </c>
      <c r="L423" s="691">
        <v>0</v>
      </c>
      <c r="M423" s="457" t="s">
        <v>144</v>
      </c>
      <c r="N423" s="530">
        <v>0</v>
      </c>
      <c r="O423" s="530">
        <v>0</v>
      </c>
      <c r="P423" s="530">
        <v>0</v>
      </c>
      <c r="Q423" s="530">
        <v>0</v>
      </c>
      <c r="R423" s="530">
        <v>0</v>
      </c>
      <c r="S423" s="530">
        <v>0</v>
      </c>
      <c r="T423" s="530">
        <v>0</v>
      </c>
      <c r="U423" s="530">
        <v>0</v>
      </c>
      <c r="V423" s="530">
        <v>0</v>
      </c>
      <c r="W423" s="530">
        <v>0</v>
      </c>
      <c r="X423" s="530">
        <v>0</v>
      </c>
      <c r="Y423" s="530">
        <v>0</v>
      </c>
      <c r="Z423" s="530">
        <v>0</v>
      </c>
      <c r="AA423" s="530">
        <v>0</v>
      </c>
      <c r="AB423" s="530">
        <v>0</v>
      </c>
      <c r="AC423" s="530">
        <v>0</v>
      </c>
      <c r="AD423" s="530">
        <v>0</v>
      </c>
      <c r="AE423" s="530">
        <v>0</v>
      </c>
      <c r="AF423" s="530">
        <v>0</v>
      </c>
      <c r="AG423" s="530">
        <v>0</v>
      </c>
      <c r="AH423" s="530">
        <v>0</v>
      </c>
      <c r="AI423" s="530">
        <v>0</v>
      </c>
      <c r="AJ423" s="530">
        <v>0</v>
      </c>
      <c r="AK423" s="530">
        <v>0</v>
      </c>
      <c r="AL423" s="530">
        <v>0</v>
      </c>
      <c r="AM423" s="530">
        <v>0</v>
      </c>
      <c r="AN423" s="466"/>
      <c r="AO423" s="423"/>
      <c r="AP423" s="720"/>
      <c r="AQ423" s="595">
        <f t="shared" si="98"/>
        <v>0</v>
      </c>
      <c r="AR423" s="595">
        <f t="shared" si="99"/>
        <v>0</v>
      </c>
      <c r="AS423" s="596">
        <f t="shared" si="100"/>
        <v>0</v>
      </c>
      <c r="AT423" s="455"/>
      <c r="AU423" s="439"/>
      <c r="AV423" s="438"/>
      <c r="AW423" s="439"/>
      <c r="AX423" s="439"/>
      <c r="AY423" s="438"/>
      <c r="BE423" s="439"/>
      <c r="BF423" s="456"/>
      <c r="BG423" s="456"/>
      <c r="BH423" s="456"/>
      <c r="BI423" s="456"/>
      <c r="BJ423" s="456"/>
      <c r="BK423" s="456"/>
      <c r="BL423" s="456"/>
      <c r="BM423" s="456"/>
      <c r="BN423" s="456"/>
      <c r="BO423" s="456"/>
      <c r="BP423" s="456"/>
      <c r="BQ423" s="456"/>
      <c r="BR423" s="456"/>
      <c r="BS423" s="456"/>
      <c r="BT423" s="456"/>
      <c r="BU423" s="456"/>
      <c r="BV423" s="456"/>
      <c r="BW423" s="456"/>
      <c r="BX423" s="456"/>
      <c r="BY423" s="456"/>
      <c r="BZ423" s="456"/>
      <c r="CA423" s="456"/>
      <c r="CB423" s="456"/>
      <c r="CC423" s="456"/>
      <c r="CD423" s="456"/>
      <c r="CE423" s="456"/>
      <c r="CF423" s="456"/>
      <c r="CG423" s="456"/>
      <c r="CH423" s="456"/>
      <c r="CI423" s="456"/>
      <c r="CJ423" s="456"/>
      <c r="CK423" s="456"/>
      <c r="CL423" s="456"/>
      <c r="CM423" s="456"/>
      <c r="CN423" s="456"/>
      <c r="CO423" s="456"/>
      <c r="CP423" s="456"/>
      <c r="CQ423" s="456"/>
      <c r="CR423" s="456"/>
      <c r="CS423" s="456"/>
    </row>
    <row r="424" spans="1:97" s="9" customFormat="1" ht="12.95" hidden="1" customHeight="1" x14ac:dyDescent="0.2">
      <c r="A424" s="463"/>
      <c r="B424" s="443"/>
      <c r="C424" s="451"/>
      <c r="D424" s="455" t="s">
        <v>82</v>
      </c>
      <c r="E424" s="455"/>
      <c r="F424" s="455"/>
      <c r="G424" s="13">
        <v>0</v>
      </c>
      <c r="H424" s="13">
        <v>0</v>
      </c>
      <c r="I424" s="13">
        <v>0</v>
      </c>
      <c r="J424" s="433">
        <v>100</v>
      </c>
      <c r="K424" s="691">
        <v>0</v>
      </c>
      <c r="L424" s="691">
        <v>0</v>
      </c>
      <c r="M424" s="457" t="s">
        <v>144</v>
      </c>
      <c r="N424" s="530">
        <v>0</v>
      </c>
      <c r="O424" s="530">
        <v>0</v>
      </c>
      <c r="P424" s="530">
        <v>0</v>
      </c>
      <c r="Q424" s="530">
        <v>0</v>
      </c>
      <c r="R424" s="530">
        <v>0</v>
      </c>
      <c r="S424" s="530">
        <v>0</v>
      </c>
      <c r="T424" s="530">
        <v>0</v>
      </c>
      <c r="U424" s="530">
        <v>0</v>
      </c>
      <c r="V424" s="530">
        <v>0</v>
      </c>
      <c r="W424" s="530">
        <v>0</v>
      </c>
      <c r="X424" s="530">
        <v>0</v>
      </c>
      <c r="Y424" s="530">
        <v>0</v>
      </c>
      <c r="Z424" s="530">
        <v>0</v>
      </c>
      <c r="AA424" s="530">
        <v>0</v>
      </c>
      <c r="AB424" s="530">
        <v>0</v>
      </c>
      <c r="AC424" s="530">
        <v>0</v>
      </c>
      <c r="AD424" s="530">
        <v>0</v>
      </c>
      <c r="AE424" s="530">
        <v>0</v>
      </c>
      <c r="AF424" s="530">
        <v>0</v>
      </c>
      <c r="AG424" s="530">
        <v>0</v>
      </c>
      <c r="AH424" s="530">
        <v>0</v>
      </c>
      <c r="AI424" s="530">
        <v>0</v>
      </c>
      <c r="AJ424" s="530">
        <v>0</v>
      </c>
      <c r="AK424" s="530">
        <v>0</v>
      </c>
      <c r="AL424" s="530">
        <v>0</v>
      </c>
      <c r="AM424" s="530">
        <v>0</v>
      </c>
      <c r="AN424" s="466"/>
      <c r="AO424" s="423"/>
      <c r="AP424" s="720"/>
      <c r="AQ424" s="595">
        <f t="shared" si="98"/>
        <v>0</v>
      </c>
      <c r="AR424" s="595">
        <f t="shared" si="99"/>
        <v>0</v>
      </c>
      <c r="AS424" s="596">
        <f t="shared" si="100"/>
        <v>0</v>
      </c>
      <c r="AT424" s="455"/>
      <c r="AU424" s="439"/>
      <c r="AV424" s="438"/>
      <c r="AW424" s="439"/>
      <c r="AX424" s="439"/>
      <c r="AY424" s="438"/>
      <c r="BE424" s="439"/>
      <c r="BF424" s="456"/>
      <c r="BG424" s="456"/>
      <c r="BH424" s="456"/>
      <c r="BI424" s="456"/>
      <c r="BJ424" s="456"/>
      <c r="BK424" s="456"/>
      <c r="BL424" s="456"/>
      <c r="BM424" s="456"/>
      <c r="BN424" s="456"/>
      <c r="BO424" s="456"/>
      <c r="BP424" s="456"/>
      <c r="BQ424" s="456"/>
      <c r="BR424" s="456"/>
      <c r="BS424" s="456"/>
      <c r="BT424" s="456"/>
      <c r="BU424" s="456"/>
      <c r="BV424" s="456"/>
      <c r="BW424" s="456"/>
      <c r="BX424" s="456"/>
      <c r="BY424" s="456"/>
      <c r="BZ424" s="456"/>
      <c r="CA424" s="456"/>
      <c r="CB424" s="456"/>
      <c r="CC424" s="456"/>
      <c r="CD424" s="456"/>
      <c r="CE424" s="456"/>
      <c r="CF424" s="456"/>
      <c r="CG424" s="456"/>
      <c r="CH424" s="456"/>
      <c r="CI424" s="456"/>
      <c r="CJ424" s="456"/>
      <c r="CK424" s="456"/>
      <c r="CL424" s="456"/>
      <c r="CM424" s="456"/>
      <c r="CN424" s="456"/>
      <c r="CO424" s="456"/>
      <c r="CP424" s="456"/>
      <c r="CQ424" s="456"/>
      <c r="CR424" s="456"/>
      <c r="CS424" s="456"/>
    </row>
    <row r="425" spans="1:97" s="9" customFormat="1" ht="12.95" hidden="1" customHeight="1" x14ac:dyDescent="0.2">
      <c r="A425" s="463"/>
      <c r="B425" s="443"/>
      <c r="C425" s="451"/>
      <c r="D425" s="455" t="s">
        <v>77</v>
      </c>
      <c r="E425" s="455" t="s">
        <v>81</v>
      </c>
      <c r="F425" s="455"/>
      <c r="G425" s="13">
        <v>0</v>
      </c>
      <c r="H425" s="13">
        <v>0</v>
      </c>
      <c r="I425" s="13">
        <v>0</v>
      </c>
      <c r="J425" s="433">
        <v>100</v>
      </c>
      <c r="K425" s="691">
        <v>0</v>
      </c>
      <c r="L425" s="691">
        <v>0</v>
      </c>
      <c r="M425" s="457" t="s">
        <v>2</v>
      </c>
      <c r="N425" s="530">
        <v>0</v>
      </c>
      <c r="O425" s="530">
        <v>0</v>
      </c>
      <c r="P425" s="530">
        <v>0</v>
      </c>
      <c r="Q425" s="530">
        <v>0</v>
      </c>
      <c r="R425" s="530">
        <v>0</v>
      </c>
      <c r="S425" s="530">
        <v>0</v>
      </c>
      <c r="T425" s="530">
        <v>0</v>
      </c>
      <c r="U425" s="530">
        <v>0</v>
      </c>
      <c r="V425" s="530">
        <v>0</v>
      </c>
      <c r="W425" s="530">
        <v>0</v>
      </c>
      <c r="X425" s="530">
        <v>0</v>
      </c>
      <c r="Y425" s="530">
        <v>0</v>
      </c>
      <c r="Z425" s="530">
        <v>0</v>
      </c>
      <c r="AA425" s="530">
        <v>0</v>
      </c>
      <c r="AB425" s="530">
        <v>0</v>
      </c>
      <c r="AC425" s="530">
        <v>0</v>
      </c>
      <c r="AD425" s="530">
        <v>0</v>
      </c>
      <c r="AE425" s="530">
        <v>0</v>
      </c>
      <c r="AF425" s="530">
        <v>0</v>
      </c>
      <c r="AG425" s="530">
        <v>0</v>
      </c>
      <c r="AH425" s="530">
        <v>0</v>
      </c>
      <c r="AI425" s="530">
        <v>0</v>
      </c>
      <c r="AJ425" s="530">
        <v>0</v>
      </c>
      <c r="AK425" s="530">
        <v>0</v>
      </c>
      <c r="AL425" s="530">
        <v>0</v>
      </c>
      <c r="AM425" s="530">
        <v>0</v>
      </c>
      <c r="AN425" s="466"/>
      <c r="AO425" s="423"/>
      <c r="AP425" s="720"/>
      <c r="AQ425" s="595">
        <f t="shared" si="98"/>
        <v>0</v>
      </c>
      <c r="AR425" s="595">
        <f t="shared" si="99"/>
        <v>0</v>
      </c>
      <c r="AS425" s="596">
        <f t="shared" si="100"/>
        <v>0</v>
      </c>
      <c r="AT425" s="455"/>
      <c r="AU425" s="439"/>
      <c r="AV425" s="438"/>
      <c r="AW425" s="439"/>
      <c r="AX425" s="439"/>
      <c r="AY425" s="438"/>
      <c r="BE425" s="439"/>
      <c r="BF425" s="456"/>
      <c r="BG425" s="456"/>
      <c r="BH425" s="456"/>
      <c r="BI425" s="456"/>
      <c r="BJ425" s="456"/>
      <c r="BK425" s="456"/>
      <c r="BL425" s="456"/>
      <c r="BM425" s="456"/>
      <c r="BN425" s="456"/>
      <c r="BO425" s="456"/>
      <c r="BP425" s="456"/>
      <c r="BQ425" s="456"/>
      <c r="BR425" s="456"/>
      <c r="BS425" s="456"/>
      <c r="BT425" s="456"/>
      <c r="BU425" s="456"/>
      <c r="BV425" s="456"/>
      <c r="BW425" s="456"/>
      <c r="BX425" s="456"/>
      <c r="BY425" s="456"/>
      <c r="BZ425" s="456"/>
      <c r="CA425" s="456"/>
      <c r="CB425" s="456"/>
      <c r="CC425" s="456"/>
      <c r="CD425" s="456"/>
      <c r="CE425" s="456"/>
      <c r="CF425" s="456"/>
      <c r="CG425" s="456"/>
      <c r="CH425" s="456"/>
      <c r="CI425" s="456"/>
      <c r="CJ425" s="456"/>
      <c r="CK425" s="456"/>
      <c r="CL425" s="456"/>
      <c r="CM425" s="456"/>
      <c r="CN425" s="456"/>
      <c r="CO425" s="456"/>
      <c r="CP425" s="456"/>
      <c r="CQ425" s="456"/>
      <c r="CR425" s="456"/>
      <c r="CS425" s="456"/>
    </row>
    <row r="426" spans="1:97" s="9" customFormat="1" ht="12.95" hidden="1" customHeight="1" x14ac:dyDescent="0.2">
      <c r="A426" s="463"/>
      <c r="B426" s="443"/>
      <c r="C426" s="451"/>
      <c r="D426" s="455" t="s">
        <v>77</v>
      </c>
      <c r="E426" s="455" t="s">
        <v>81</v>
      </c>
      <c r="F426" s="455"/>
      <c r="G426" s="13">
        <v>0</v>
      </c>
      <c r="H426" s="13">
        <v>0</v>
      </c>
      <c r="I426" s="13">
        <v>0</v>
      </c>
      <c r="J426" s="433">
        <v>100</v>
      </c>
      <c r="K426" s="691">
        <v>0</v>
      </c>
      <c r="L426" s="691">
        <v>0</v>
      </c>
      <c r="M426" s="457" t="s">
        <v>2</v>
      </c>
      <c r="N426" s="530">
        <v>0</v>
      </c>
      <c r="O426" s="530">
        <v>0</v>
      </c>
      <c r="P426" s="530">
        <v>0</v>
      </c>
      <c r="Q426" s="530">
        <v>0</v>
      </c>
      <c r="R426" s="530">
        <v>0</v>
      </c>
      <c r="S426" s="530">
        <v>0</v>
      </c>
      <c r="T426" s="530">
        <v>0</v>
      </c>
      <c r="U426" s="530">
        <v>0</v>
      </c>
      <c r="V426" s="530">
        <v>0</v>
      </c>
      <c r="W426" s="530">
        <v>0</v>
      </c>
      <c r="X426" s="530">
        <v>0</v>
      </c>
      <c r="Y426" s="530">
        <v>0</v>
      </c>
      <c r="Z426" s="530">
        <v>0</v>
      </c>
      <c r="AA426" s="530">
        <v>0</v>
      </c>
      <c r="AB426" s="530">
        <v>0</v>
      </c>
      <c r="AC426" s="530">
        <v>0</v>
      </c>
      <c r="AD426" s="530">
        <v>0</v>
      </c>
      <c r="AE426" s="530">
        <v>0</v>
      </c>
      <c r="AF426" s="530">
        <v>0</v>
      </c>
      <c r="AG426" s="530">
        <v>0</v>
      </c>
      <c r="AH426" s="530">
        <v>0</v>
      </c>
      <c r="AI426" s="530">
        <v>0</v>
      </c>
      <c r="AJ426" s="530">
        <v>0</v>
      </c>
      <c r="AK426" s="530">
        <v>0</v>
      </c>
      <c r="AL426" s="530">
        <v>0</v>
      </c>
      <c r="AM426" s="530">
        <v>0</v>
      </c>
      <c r="AN426" s="466"/>
      <c r="AO426" s="423"/>
      <c r="AP426" s="720"/>
      <c r="AQ426" s="595">
        <f t="shared" si="98"/>
        <v>0</v>
      </c>
      <c r="AR426" s="595">
        <f t="shared" si="99"/>
        <v>0</v>
      </c>
      <c r="AS426" s="596">
        <f t="shared" si="100"/>
        <v>0</v>
      </c>
      <c r="AT426" s="455"/>
      <c r="AU426" s="439"/>
      <c r="AV426" s="438"/>
      <c r="AW426" s="439"/>
      <c r="AX426" s="439"/>
      <c r="AY426" s="438"/>
      <c r="BE426" s="439"/>
      <c r="BF426" s="456"/>
      <c r="BG426" s="456"/>
      <c r="BH426" s="456"/>
      <c r="BI426" s="456"/>
      <c r="BJ426" s="456"/>
      <c r="BK426" s="456"/>
      <c r="BL426" s="456"/>
      <c r="BM426" s="456"/>
      <c r="BN426" s="456"/>
      <c r="BO426" s="456"/>
      <c r="BP426" s="456"/>
      <c r="BQ426" s="456"/>
      <c r="BR426" s="456"/>
      <c r="BS426" s="456"/>
      <c r="BT426" s="456"/>
      <c r="BU426" s="456"/>
      <c r="BV426" s="456"/>
      <c r="BW426" s="456"/>
      <c r="BX426" s="456"/>
      <c r="BY426" s="456"/>
      <c r="BZ426" s="456"/>
      <c r="CA426" s="456"/>
      <c r="CB426" s="456"/>
      <c r="CC426" s="456"/>
      <c r="CD426" s="456"/>
      <c r="CE426" s="456"/>
      <c r="CF426" s="456"/>
      <c r="CG426" s="456"/>
      <c r="CH426" s="456"/>
      <c r="CI426" s="456"/>
      <c r="CJ426" s="456"/>
      <c r="CK426" s="456"/>
      <c r="CL426" s="456"/>
      <c r="CM426" s="456"/>
      <c r="CN426" s="456"/>
      <c r="CO426" s="456"/>
      <c r="CP426" s="456"/>
      <c r="CQ426" s="456"/>
      <c r="CR426" s="456"/>
      <c r="CS426" s="456"/>
    </row>
    <row r="427" spans="1:97" s="9" customFormat="1" ht="12.95" hidden="1" customHeight="1" x14ac:dyDescent="0.2">
      <c r="A427" s="463"/>
      <c r="B427" s="443"/>
      <c r="C427" s="451"/>
      <c r="D427" s="455" t="s">
        <v>77</v>
      </c>
      <c r="E427" s="455" t="s">
        <v>81</v>
      </c>
      <c r="F427" s="455"/>
      <c r="G427" s="13">
        <v>0</v>
      </c>
      <c r="H427" s="13">
        <v>0</v>
      </c>
      <c r="I427" s="13">
        <v>0</v>
      </c>
      <c r="J427" s="433">
        <v>100</v>
      </c>
      <c r="K427" s="691">
        <v>0</v>
      </c>
      <c r="L427" s="691">
        <v>0</v>
      </c>
      <c r="M427" s="457" t="s">
        <v>2</v>
      </c>
      <c r="N427" s="530">
        <v>0</v>
      </c>
      <c r="O427" s="530">
        <v>0</v>
      </c>
      <c r="P427" s="530">
        <v>0</v>
      </c>
      <c r="Q427" s="530">
        <v>0</v>
      </c>
      <c r="R427" s="530">
        <v>0</v>
      </c>
      <c r="S427" s="530">
        <v>0</v>
      </c>
      <c r="T427" s="530">
        <v>0</v>
      </c>
      <c r="U427" s="530">
        <v>0</v>
      </c>
      <c r="V427" s="530">
        <v>0</v>
      </c>
      <c r="W427" s="530">
        <v>0</v>
      </c>
      <c r="X427" s="530">
        <v>0</v>
      </c>
      <c r="Y427" s="530">
        <v>0</v>
      </c>
      <c r="Z427" s="530">
        <v>0</v>
      </c>
      <c r="AA427" s="530">
        <v>0</v>
      </c>
      <c r="AB427" s="530">
        <v>0</v>
      </c>
      <c r="AC427" s="530">
        <v>0</v>
      </c>
      <c r="AD427" s="530">
        <v>0</v>
      </c>
      <c r="AE427" s="530">
        <v>0</v>
      </c>
      <c r="AF427" s="530">
        <v>0</v>
      </c>
      <c r="AG427" s="530">
        <v>0</v>
      </c>
      <c r="AH427" s="530">
        <v>0</v>
      </c>
      <c r="AI427" s="530">
        <v>0</v>
      </c>
      <c r="AJ427" s="530">
        <v>0</v>
      </c>
      <c r="AK427" s="530">
        <v>0</v>
      </c>
      <c r="AL427" s="530">
        <v>0</v>
      </c>
      <c r="AM427" s="530">
        <v>0</v>
      </c>
      <c r="AN427" s="466"/>
      <c r="AO427" s="423"/>
      <c r="AP427" s="720"/>
      <c r="AQ427" s="595">
        <f t="shared" si="98"/>
        <v>0</v>
      </c>
      <c r="AR427" s="595">
        <f t="shared" si="99"/>
        <v>0</v>
      </c>
      <c r="AS427" s="596">
        <f t="shared" si="100"/>
        <v>0</v>
      </c>
      <c r="AT427" s="455"/>
      <c r="AU427" s="439"/>
      <c r="AV427" s="438"/>
      <c r="AW427" s="439"/>
      <c r="AX427" s="439"/>
      <c r="AY427" s="438"/>
      <c r="BE427" s="439"/>
      <c r="BF427" s="456"/>
      <c r="BG427" s="456"/>
      <c r="BH427" s="456"/>
      <c r="BI427" s="456"/>
      <c r="BJ427" s="456"/>
      <c r="BK427" s="456"/>
      <c r="BL427" s="456"/>
      <c r="BM427" s="456"/>
      <c r="BN427" s="456"/>
      <c r="BO427" s="456"/>
      <c r="BP427" s="456"/>
      <c r="BQ427" s="456"/>
      <c r="BR427" s="456"/>
      <c r="BS427" s="456"/>
      <c r="BT427" s="456"/>
      <c r="BU427" s="456"/>
      <c r="BV427" s="456"/>
      <c r="BW427" s="456"/>
      <c r="BX427" s="456"/>
      <c r="BY427" s="456"/>
      <c r="BZ427" s="456"/>
      <c r="CA427" s="456"/>
      <c r="CB427" s="456"/>
      <c r="CC427" s="456"/>
      <c r="CD427" s="456"/>
      <c r="CE427" s="456"/>
      <c r="CF427" s="456"/>
      <c r="CG427" s="456"/>
      <c r="CH427" s="456"/>
      <c r="CI427" s="456"/>
      <c r="CJ427" s="456"/>
      <c r="CK427" s="456"/>
      <c r="CL427" s="456"/>
      <c r="CM427" s="456"/>
      <c r="CN427" s="456"/>
      <c r="CO427" s="456"/>
      <c r="CP427" s="456"/>
      <c r="CQ427" s="456"/>
      <c r="CR427" s="456"/>
      <c r="CS427" s="456"/>
    </row>
    <row r="428" spans="1:97" s="9" customFormat="1" ht="12.95" hidden="1" customHeight="1" x14ac:dyDescent="0.2">
      <c r="A428" s="463"/>
      <c r="B428" s="443"/>
      <c r="C428" s="451"/>
      <c r="D428" s="455" t="s">
        <v>77</v>
      </c>
      <c r="E428" s="455" t="s">
        <v>81</v>
      </c>
      <c r="F428" s="455"/>
      <c r="G428" s="13">
        <v>0</v>
      </c>
      <c r="H428" s="13">
        <v>0</v>
      </c>
      <c r="I428" s="13">
        <v>0</v>
      </c>
      <c r="J428" s="433">
        <v>100</v>
      </c>
      <c r="K428" s="691">
        <v>0</v>
      </c>
      <c r="L428" s="691">
        <v>0</v>
      </c>
      <c r="M428" s="457" t="s">
        <v>2</v>
      </c>
      <c r="N428" s="530">
        <v>0</v>
      </c>
      <c r="O428" s="530">
        <v>0</v>
      </c>
      <c r="P428" s="530">
        <v>0</v>
      </c>
      <c r="Q428" s="530">
        <v>0</v>
      </c>
      <c r="R428" s="530">
        <v>0</v>
      </c>
      <c r="S428" s="530">
        <v>0</v>
      </c>
      <c r="T428" s="530">
        <v>0</v>
      </c>
      <c r="U428" s="530">
        <v>0</v>
      </c>
      <c r="V428" s="530">
        <v>0</v>
      </c>
      <c r="W428" s="530">
        <v>0</v>
      </c>
      <c r="X428" s="530">
        <v>0</v>
      </c>
      <c r="Y428" s="530">
        <v>0</v>
      </c>
      <c r="Z428" s="530">
        <v>0</v>
      </c>
      <c r="AA428" s="530">
        <v>0</v>
      </c>
      <c r="AB428" s="530">
        <v>0</v>
      </c>
      <c r="AC428" s="530">
        <v>0</v>
      </c>
      <c r="AD428" s="530">
        <v>0</v>
      </c>
      <c r="AE428" s="530">
        <v>0</v>
      </c>
      <c r="AF428" s="530">
        <v>0</v>
      </c>
      <c r="AG428" s="530">
        <v>0</v>
      </c>
      <c r="AH428" s="530">
        <v>0</v>
      </c>
      <c r="AI428" s="530">
        <v>0</v>
      </c>
      <c r="AJ428" s="530">
        <v>0</v>
      </c>
      <c r="AK428" s="530">
        <v>0</v>
      </c>
      <c r="AL428" s="530">
        <v>0</v>
      </c>
      <c r="AM428" s="530">
        <v>0</v>
      </c>
      <c r="AN428" s="466"/>
      <c r="AO428" s="423"/>
      <c r="AP428" s="720"/>
      <c r="AQ428" s="595">
        <f t="shared" si="98"/>
        <v>0</v>
      </c>
      <c r="AR428" s="595">
        <f t="shared" si="99"/>
        <v>0</v>
      </c>
      <c r="AS428" s="596">
        <f t="shared" si="100"/>
        <v>0</v>
      </c>
      <c r="AT428" s="455"/>
      <c r="AU428" s="439"/>
      <c r="AV428" s="438"/>
      <c r="AW428" s="439"/>
      <c r="AX428" s="439"/>
      <c r="AY428" s="438"/>
      <c r="BE428" s="439"/>
      <c r="BF428" s="456"/>
      <c r="BG428" s="456"/>
      <c r="BH428" s="456"/>
      <c r="BI428" s="456"/>
      <c r="BJ428" s="456"/>
      <c r="BK428" s="456"/>
      <c r="BL428" s="456"/>
      <c r="BM428" s="456"/>
      <c r="BN428" s="456"/>
      <c r="BO428" s="456"/>
      <c r="BP428" s="456"/>
      <c r="BQ428" s="456"/>
      <c r="BR428" s="456"/>
      <c r="BS428" s="456"/>
      <c r="BT428" s="456"/>
      <c r="BU428" s="456"/>
      <c r="BV428" s="456"/>
      <c r="BW428" s="456"/>
      <c r="BX428" s="456"/>
      <c r="BY428" s="456"/>
      <c r="BZ428" s="456"/>
      <c r="CA428" s="456"/>
      <c r="CB428" s="456"/>
      <c r="CC428" s="456"/>
      <c r="CD428" s="456"/>
      <c r="CE428" s="456"/>
      <c r="CF428" s="456"/>
      <c r="CG428" s="456"/>
      <c r="CH428" s="456"/>
      <c r="CI428" s="456"/>
      <c r="CJ428" s="456"/>
      <c r="CK428" s="456"/>
      <c r="CL428" s="456"/>
      <c r="CM428" s="456"/>
      <c r="CN428" s="456"/>
      <c r="CO428" s="456"/>
      <c r="CP428" s="456"/>
      <c r="CQ428" s="456"/>
      <c r="CR428" s="456"/>
      <c r="CS428" s="456"/>
    </row>
    <row r="429" spans="1:97" s="9" customFormat="1" ht="12.95" hidden="1" customHeight="1" x14ac:dyDescent="0.2">
      <c r="A429" s="463"/>
      <c r="B429" s="443"/>
      <c r="C429" s="451"/>
      <c r="D429" s="455" t="s">
        <v>77</v>
      </c>
      <c r="E429" s="455" t="s">
        <v>81</v>
      </c>
      <c r="F429" s="455"/>
      <c r="G429" s="13">
        <v>0</v>
      </c>
      <c r="H429" s="13">
        <v>0</v>
      </c>
      <c r="I429" s="13">
        <v>0</v>
      </c>
      <c r="J429" s="433">
        <v>100</v>
      </c>
      <c r="K429" s="691">
        <v>0</v>
      </c>
      <c r="L429" s="691">
        <v>0</v>
      </c>
      <c r="M429" s="457" t="s">
        <v>2</v>
      </c>
      <c r="N429" s="530">
        <v>0</v>
      </c>
      <c r="O429" s="530">
        <v>0</v>
      </c>
      <c r="P429" s="530">
        <v>0</v>
      </c>
      <c r="Q429" s="530">
        <v>0</v>
      </c>
      <c r="R429" s="530">
        <v>0</v>
      </c>
      <c r="S429" s="530">
        <v>0</v>
      </c>
      <c r="T429" s="530">
        <v>0</v>
      </c>
      <c r="U429" s="530">
        <v>0</v>
      </c>
      <c r="V429" s="530">
        <v>0</v>
      </c>
      <c r="W429" s="530">
        <v>0</v>
      </c>
      <c r="X429" s="530">
        <v>0</v>
      </c>
      <c r="Y429" s="530">
        <v>0</v>
      </c>
      <c r="Z429" s="530">
        <v>0</v>
      </c>
      <c r="AA429" s="530">
        <v>0</v>
      </c>
      <c r="AB429" s="530">
        <v>0</v>
      </c>
      <c r="AC429" s="530">
        <v>0</v>
      </c>
      <c r="AD429" s="530">
        <v>0</v>
      </c>
      <c r="AE429" s="530">
        <v>0</v>
      </c>
      <c r="AF429" s="530">
        <v>0</v>
      </c>
      <c r="AG429" s="530">
        <v>0</v>
      </c>
      <c r="AH429" s="530">
        <v>0</v>
      </c>
      <c r="AI429" s="530">
        <v>0</v>
      </c>
      <c r="AJ429" s="530">
        <v>0</v>
      </c>
      <c r="AK429" s="530">
        <v>0</v>
      </c>
      <c r="AL429" s="530">
        <v>0</v>
      </c>
      <c r="AM429" s="530">
        <v>0</v>
      </c>
      <c r="AN429" s="466"/>
      <c r="AO429" s="423"/>
      <c r="AP429" s="720"/>
      <c r="AQ429" s="595">
        <f t="shared" si="98"/>
        <v>0</v>
      </c>
      <c r="AR429" s="595">
        <f t="shared" si="99"/>
        <v>0</v>
      </c>
      <c r="AS429" s="596">
        <f t="shared" si="100"/>
        <v>0</v>
      </c>
      <c r="AT429" s="455"/>
      <c r="AU429" s="439"/>
      <c r="AV429" s="438"/>
      <c r="AW429" s="439"/>
      <c r="AX429" s="439"/>
      <c r="AY429" s="438"/>
      <c r="BE429" s="439"/>
      <c r="BF429" s="456"/>
      <c r="BG429" s="456"/>
      <c r="BH429" s="456"/>
      <c r="BI429" s="456"/>
      <c r="BJ429" s="456"/>
      <c r="BK429" s="456"/>
      <c r="BL429" s="456"/>
      <c r="BM429" s="456"/>
      <c r="BN429" s="456"/>
      <c r="BO429" s="456"/>
      <c r="BP429" s="456"/>
      <c r="BQ429" s="456"/>
      <c r="BR429" s="456"/>
      <c r="BS429" s="456"/>
      <c r="BT429" s="456"/>
      <c r="BU429" s="456"/>
      <c r="BV429" s="456"/>
      <c r="BW429" s="456"/>
      <c r="BX429" s="456"/>
      <c r="BY429" s="456"/>
      <c r="BZ429" s="456"/>
      <c r="CA429" s="456"/>
      <c r="CB429" s="456"/>
      <c r="CC429" s="456"/>
      <c r="CD429" s="456"/>
      <c r="CE429" s="456"/>
      <c r="CF429" s="456"/>
      <c r="CG429" s="456"/>
      <c r="CH429" s="456"/>
      <c r="CI429" s="456"/>
      <c r="CJ429" s="456"/>
      <c r="CK429" s="456"/>
      <c r="CL429" s="456"/>
      <c r="CM429" s="456"/>
      <c r="CN429" s="456"/>
      <c r="CO429" s="456"/>
      <c r="CP429" s="456"/>
      <c r="CQ429" s="456"/>
      <c r="CR429" s="456"/>
      <c r="CS429" s="456"/>
    </row>
    <row r="430" spans="1:97" s="9" customFormat="1" ht="12.95" hidden="1" customHeight="1" x14ac:dyDescent="0.2">
      <c r="A430" s="463"/>
      <c r="B430" s="443"/>
      <c r="C430" s="451"/>
      <c r="D430" s="455" t="s">
        <v>77</v>
      </c>
      <c r="E430" s="455" t="s">
        <v>81</v>
      </c>
      <c r="F430" s="455"/>
      <c r="G430" s="13">
        <v>0</v>
      </c>
      <c r="H430" s="13">
        <v>0</v>
      </c>
      <c r="I430" s="13">
        <v>0</v>
      </c>
      <c r="J430" s="433">
        <v>100</v>
      </c>
      <c r="K430" s="691">
        <v>0</v>
      </c>
      <c r="L430" s="691">
        <v>0</v>
      </c>
      <c r="M430" s="457" t="s">
        <v>2</v>
      </c>
      <c r="N430" s="530">
        <v>0</v>
      </c>
      <c r="O430" s="530">
        <v>0</v>
      </c>
      <c r="P430" s="530">
        <v>0</v>
      </c>
      <c r="Q430" s="530">
        <v>0</v>
      </c>
      <c r="R430" s="530">
        <v>0</v>
      </c>
      <c r="S430" s="530">
        <v>0</v>
      </c>
      <c r="T430" s="530">
        <v>0</v>
      </c>
      <c r="U430" s="530">
        <v>0</v>
      </c>
      <c r="V430" s="530">
        <v>0</v>
      </c>
      <c r="W430" s="530">
        <v>0</v>
      </c>
      <c r="X430" s="530">
        <v>0</v>
      </c>
      <c r="Y430" s="530">
        <v>0</v>
      </c>
      <c r="Z430" s="530">
        <v>0</v>
      </c>
      <c r="AA430" s="530">
        <v>0</v>
      </c>
      <c r="AB430" s="530">
        <v>0</v>
      </c>
      <c r="AC430" s="530">
        <v>0</v>
      </c>
      <c r="AD430" s="530">
        <v>0</v>
      </c>
      <c r="AE430" s="530">
        <v>0</v>
      </c>
      <c r="AF430" s="530">
        <v>0</v>
      </c>
      <c r="AG430" s="530">
        <v>0</v>
      </c>
      <c r="AH430" s="530">
        <v>0</v>
      </c>
      <c r="AI430" s="530">
        <v>0</v>
      </c>
      <c r="AJ430" s="530">
        <v>0</v>
      </c>
      <c r="AK430" s="530">
        <v>0</v>
      </c>
      <c r="AL430" s="530">
        <v>0</v>
      </c>
      <c r="AM430" s="530">
        <v>0</v>
      </c>
      <c r="AN430" s="466"/>
      <c r="AO430" s="423"/>
      <c r="AP430" s="720"/>
      <c r="AQ430" s="595">
        <f t="shared" si="98"/>
        <v>0</v>
      </c>
      <c r="AR430" s="595">
        <f t="shared" si="99"/>
        <v>0</v>
      </c>
      <c r="AS430" s="596">
        <f t="shared" si="100"/>
        <v>0</v>
      </c>
      <c r="AT430" s="455"/>
      <c r="AU430" s="439"/>
      <c r="AV430" s="438"/>
      <c r="AW430" s="439"/>
      <c r="AX430" s="439"/>
      <c r="AY430" s="438"/>
      <c r="BE430" s="439"/>
      <c r="BF430" s="456"/>
      <c r="BG430" s="456"/>
      <c r="BH430" s="456"/>
      <c r="BI430" s="456"/>
      <c r="BJ430" s="456"/>
      <c r="BK430" s="456"/>
      <c r="BL430" s="456"/>
      <c r="BM430" s="456"/>
      <c r="BN430" s="456"/>
      <c r="BO430" s="456"/>
      <c r="BP430" s="456"/>
      <c r="BQ430" s="456"/>
      <c r="BR430" s="456"/>
      <c r="BS430" s="456"/>
      <c r="BT430" s="456"/>
      <c r="BU430" s="456"/>
      <c r="BV430" s="456"/>
      <c r="BW430" s="456"/>
      <c r="BX430" s="456"/>
      <c r="BY430" s="456"/>
      <c r="BZ430" s="456"/>
      <c r="CA430" s="456"/>
      <c r="CB430" s="456"/>
      <c r="CC430" s="456"/>
      <c r="CD430" s="456"/>
      <c r="CE430" s="456"/>
      <c r="CF430" s="456"/>
      <c r="CG430" s="456"/>
      <c r="CH430" s="456"/>
      <c r="CI430" s="456"/>
      <c r="CJ430" s="456"/>
      <c r="CK430" s="456"/>
      <c r="CL430" s="456"/>
      <c r="CM430" s="456"/>
      <c r="CN430" s="456"/>
      <c r="CO430" s="456"/>
      <c r="CP430" s="456"/>
      <c r="CQ430" s="456"/>
      <c r="CR430" s="456"/>
      <c r="CS430" s="456"/>
    </row>
    <row r="431" spans="1:97" s="9" customFormat="1" ht="12.95" hidden="1" customHeight="1" x14ac:dyDescent="0.2">
      <c r="A431" s="463"/>
      <c r="B431" s="443"/>
      <c r="C431" s="451"/>
      <c r="D431" s="455" t="s">
        <v>77</v>
      </c>
      <c r="E431" s="455" t="s">
        <v>81</v>
      </c>
      <c r="F431" s="455"/>
      <c r="G431" s="13">
        <v>0</v>
      </c>
      <c r="H431" s="13">
        <v>0</v>
      </c>
      <c r="I431" s="13">
        <v>0</v>
      </c>
      <c r="J431" s="433">
        <v>100</v>
      </c>
      <c r="K431" s="691">
        <v>0</v>
      </c>
      <c r="L431" s="691">
        <v>0</v>
      </c>
      <c r="M431" s="457" t="s">
        <v>2</v>
      </c>
      <c r="N431" s="530">
        <v>0</v>
      </c>
      <c r="O431" s="530">
        <v>0</v>
      </c>
      <c r="P431" s="530">
        <v>0</v>
      </c>
      <c r="Q431" s="530">
        <v>0</v>
      </c>
      <c r="R431" s="530">
        <v>0</v>
      </c>
      <c r="S431" s="530">
        <v>0</v>
      </c>
      <c r="T431" s="530">
        <v>0</v>
      </c>
      <c r="U431" s="530">
        <v>0</v>
      </c>
      <c r="V431" s="530">
        <v>0</v>
      </c>
      <c r="W431" s="530">
        <v>0</v>
      </c>
      <c r="X431" s="530">
        <v>0</v>
      </c>
      <c r="Y431" s="530">
        <v>0</v>
      </c>
      <c r="Z431" s="530">
        <v>0</v>
      </c>
      <c r="AA431" s="530">
        <v>0</v>
      </c>
      <c r="AB431" s="530">
        <v>0</v>
      </c>
      <c r="AC431" s="530">
        <v>0</v>
      </c>
      <c r="AD431" s="530">
        <v>0</v>
      </c>
      <c r="AE431" s="530">
        <v>0</v>
      </c>
      <c r="AF431" s="530">
        <v>0</v>
      </c>
      <c r="AG431" s="530">
        <v>0</v>
      </c>
      <c r="AH431" s="530">
        <v>0</v>
      </c>
      <c r="AI431" s="530">
        <v>0</v>
      </c>
      <c r="AJ431" s="530">
        <v>0</v>
      </c>
      <c r="AK431" s="530">
        <v>0</v>
      </c>
      <c r="AL431" s="530">
        <v>0</v>
      </c>
      <c r="AM431" s="530">
        <v>0</v>
      </c>
      <c r="AN431" s="466"/>
      <c r="AO431" s="423"/>
      <c r="AP431" s="720"/>
      <c r="AQ431" s="595">
        <f t="shared" si="98"/>
        <v>0</v>
      </c>
      <c r="AR431" s="595">
        <f t="shared" si="99"/>
        <v>0</v>
      </c>
      <c r="AS431" s="596">
        <f t="shared" si="100"/>
        <v>0</v>
      </c>
      <c r="AT431" s="455"/>
      <c r="AU431" s="439"/>
      <c r="AV431" s="438"/>
      <c r="AW431" s="439"/>
      <c r="AX431" s="439"/>
      <c r="AY431" s="438"/>
      <c r="BE431" s="439"/>
      <c r="BF431" s="456"/>
      <c r="BG431" s="456"/>
      <c r="BH431" s="456"/>
      <c r="BI431" s="456"/>
      <c r="BJ431" s="456"/>
      <c r="BK431" s="456"/>
      <c r="BL431" s="456"/>
      <c r="BM431" s="456"/>
      <c r="BN431" s="456"/>
      <c r="BO431" s="456"/>
      <c r="BP431" s="456"/>
      <c r="BQ431" s="456"/>
      <c r="BR431" s="456"/>
      <c r="BS431" s="456"/>
      <c r="BT431" s="456"/>
      <c r="BU431" s="456"/>
      <c r="BV431" s="456"/>
      <c r="BW431" s="456"/>
      <c r="BX431" s="456"/>
      <c r="BY431" s="456"/>
      <c r="BZ431" s="456"/>
      <c r="CA431" s="456"/>
      <c r="CB431" s="456"/>
      <c r="CC431" s="456"/>
      <c r="CD431" s="456"/>
      <c r="CE431" s="456"/>
      <c r="CF431" s="456"/>
      <c r="CG431" s="456"/>
      <c r="CH431" s="456"/>
      <c r="CI431" s="456"/>
      <c r="CJ431" s="456"/>
      <c r="CK431" s="456"/>
      <c r="CL431" s="456"/>
      <c r="CM431" s="456"/>
      <c r="CN431" s="456"/>
      <c r="CO431" s="456"/>
      <c r="CP431" s="456"/>
      <c r="CQ431" s="456"/>
      <c r="CR431" s="456"/>
      <c r="CS431" s="456"/>
    </row>
    <row r="432" spans="1:97" s="9" customFormat="1" ht="12.95" hidden="1" customHeight="1" x14ac:dyDescent="0.2">
      <c r="A432" s="463"/>
      <c r="B432" s="443"/>
      <c r="C432" s="451"/>
      <c r="D432" s="455" t="s">
        <v>77</v>
      </c>
      <c r="E432" s="455" t="s">
        <v>81</v>
      </c>
      <c r="F432" s="455"/>
      <c r="G432" s="13">
        <v>0</v>
      </c>
      <c r="H432" s="13">
        <v>0</v>
      </c>
      <c r="I432" s="13">
        <v>0</v>
      </c>
      <c r="J432" s="433">
        <v>100</v>
      </c>
      <c r="K432" s="691">
        <v>0</v>
      </c>
      <c r="L432" s="691">
        <v>0</v>
      </c>
      <c r="M432" s="457" t="s">
        <v>2</v>
      </c>
      <c r="N432" s="530">
        <v>0</v>
      </c>
      <c r="O432" s="530">
        <v>0</v>
      </c>
      <c r="P432" s="530">
        <v>0</v>
      </c>
      <c r="Q432" s="530">
        <v>0</v>
      </c>
      <c r="R432" s="530">
        <v>0</v>
      </c>
      <c r="S432" s="530">
        <v>0</v>
      </c>
      <c r="T432" s="530">
        <v>0</v>
      </c>
      <c r="U432" s="530">
        <v>0</v>
      </c>
      <c r="V432" s="530">
        <v>0</v>
      </c>
      <c r="W432" s="530">
        <v>0</v>
      </c>
      <c r="X432" s="530">
        <v>0</v>
      </c>
      <c r="Y432" s="530">
        <v>0</v>
      </c>
      <c r="Z432" s="530">
        <v>0</v>
      </c>
      <c r="AA432" s="530">
        <v>0</v>
      </c>
      <c r="AB432" s="530">
        <v>0</v>
      </c>
      <c r="AC432" s="530">
        <v>0</v>
      </c>
      <c r="AD432" s="530">
        <v>0</v>
      </c>
      <c r="AE432" s="530">
        <v>0</v>
      </c>
      <c r="AF432" s="530">
        <v>0</v>
      </c>
      <c r="AG432" s="530">
        <v>0</v>
      </c>
      <c r="AH432" s="530">
        <v>0</v>
      </c>
      <c r="AI432" s="530">
        <v>0</v>
      </c>
      <c r="AJ432" s="530">
        <v>0</v>
      </c>
      <c r="AK432" s="530">
        <v>0</v>
      </c>
      <c r="AL432" s="530">
        <v>0</v>
      </c>
      <c r="AM432" s="530">
        <v>0</v>
      </c>
      <c r="AN432" s="466"/>
      <c r="AO432" s="423"/>
      <c r="AP432" s="720"/>
      <c r="AQ432" s="595">
        <f t="shared" si="98"/>
        <v>0</v>
      </c>
      <c r="AR432" s="595">
        <f t="shared" si="99"/>
        <v>0</v>
      </c>
      <c r="AS432" s="596">
        <f t="shared" si="100"/>
        <v>0</v>
      </c>
      <c r="AT432" s="455"/>
      <c r="AU432" s="439"/>
      <c r="AX432" s="439"/>
      <c r="AY432" s="438"/>
      <c r="BE432" s="439"/>
      <c r="BF432" s="456"/>
      <c r="BG432" s="456"/>
      <c r="BH432" s="456"/>
      <c r="BI432" s="456"/>
      <c r="BJ432" s="456"/>
      <c r="BK432" s="456"/>
      <c r="BL432" s="456"/>
      <c r="BM432" s="456"/>
      <c r="BN432" s="456"/>
      <c r="BO432" s="456"/>
      <c r="BP432" s="456"/>
      <c r="BQ432" s="456"/>
      <c r="BR432" s="456"/>
      <c r="BS432" s="456"/>
      <c r="BT432" s="456"/>
      <c r="BU432" s="456"/>
      <c r="BV432" s="456"/>
      <c r="BW432" s="456"/>
      <c r="BX432" s="456"/>
      <c r="BY432" s="456"/>
      <c r="BZ432" s="456"/>
      <c r="CA432" s="456"/>
      <c r="CB432" s="456"/>
      <c r="CC432" s="456"/>
      <c r="CD432" s="456"/>
      <c r="CE432" s="456"/>
      <c r="CF432" s="456"/>
      <c r="CG432" s="456"/>
      <c r="CH432" s="456"/>
      <c r="CI432" s="456"/>
      <c r="CJ432" s="456"/>
      <c r="CK432" s="456"/>
      <c r="CL432" s="456"/>
      <c r="CM432" s="456"/>
      <c r="CN432" s="456"/>
      <c r="CO432" s="456"/>
      <c r="CP432" s="456"/>
      <c r="CQ432" s="456"/>
      <c r="CR432" s="456"/>
      <c r="CS432" s="456"/>
    </row>
    <row r="433" spans="1:100" s="9" customFormat="1" ht="12.95" hidden="1" customHeight="1" x14ac:dyDescent="0.2">
      <c r="A433" s="463"/>
      <c r="B433" s="443"/>
      <c r="C433" s="451"/>
      <c r="D433" s="455" t="s">
        <v>77</v>
      </c>
      <c r="E433" s="455" t="s">
        <v>205</v>
      </c>
      <c r="F433" s="455"/>
      <c r="G433" s="13">
        <v>0</v>
      </c>
      <c r="H433" s="13">
        <v>0</v>
      </c>
      <c r="I433" s="13">
        <v>0</v>
      </c>
      <c r="J433" s="433">
        <v>100</v>
      </c>
      <c r="K433" s="691">
        <v>0</v>
      </c>
      <c r="L433" s="691">
        <v>0</v>
      </c>
      <c r="M433" s="457" t="s">
        <v>2</v>
      </c>
      <c r="N433" s="530">
        <v>0</v>
      </c>
      <c r="O433" s="530">
        <v>0</v>
      </c>
      <c r="P433" s="530">
        <v>0</v>
      </c>
      <c r="Q433" s="530">
        <v>0</v>
      </c>
      <c r="R433" s="530">
        <v>0</v>
      </c>
      <c r="S433" s="530">
        <v>0</v>
      </c>
      <c r="T433" s="530">
        <v>0</v>
      </c>
      <c r="U433" s="530">
        <v>0</v>
      </c>
      <c r="V433" s="530">
        <v>0</v>
      </c>
      <c r="W433" s="530">
        <v>0</v>
      </c>
      <c r="X433" s="530">
        <v>0</v>
      </c>
      <c r="Y433" s="530">
        <v>0</v>
      </c>
      <c r="Z433" s="530">
        <v>0</v>
      </c>
      <c r="AA433" s="530">
        <v>0</v>
      </c>
      <c r="AB433" s="530">
        <v>0</v>
      </c>
      <c r="AC433" s="530">
        <v>0</v>
      </c>
      <c r="AD433" s="530">
        <v>0</v>
      </c>
      <c r="AE433" s="530">
        <v>0</v>
      </c>
      <c r="AF433" s="530">
        <v>0</v>
      </c>
      <c r="AG433" s="530">
        <v>0</v>
      </c>
      <c r="AH433" s="530">
        <v>0</v>
      </c>
      <c r="AI433" s="530">
        <v>0</v>
      </c>
      <c r="AJ433" s="530">
        <v>0</v>
      </c>
      <c r="AK433" s="530">
        <v>0</v>
      </c>
      <c r="AL433" s="530">
        <v>0</v>
      </c>
      <c r="AM433" s="530">
        <v>0</v>
      </c>
      <c r="AN433" s="466"/>
      <c r="AO433" s="423"/>
      <c r="AP433" s="720"/>
      <c r="AQ433" s="595">
        <f t="shared" si="98"/>
        <v>0</v>
      </c>
      <c r="AR433" s="595">
        <f t="shared" si="99"/>
        <v>0</v>
      </c>
      <c r="AS433" s="596">
        <f t="shared" si="100"/>
        <v>0</v>
      </c>
      <c r="AT433" s="455"/>
      <c r="AU433" s="439"/>
      <c r="AX433" s="439"/>
      <c r="AY433" s="438"/>
      <c r="BE433" s="439"/>
      <c r="BF433" s="456"/>
      <c r="BG433" s="456"/>
      <c r="BH433" s="456"/>
      <c r="BI433" s="456"/>
      <c r="BJ433" s="456"/>
      <c r="BK433" s="456"/>
      <c r="BL433" s="456"/>
      <c r="BM433" s="456"/>
      <c r="BN433" s="456"/>
      <c r="BO433" s="456"/>
      <c r="BP433" s="456"/>
      <c r="BQ433" s="456"/>
      <c r="BR433" s="456"/>
      <c r="BS433" s="456"/>
      <c r="BT433" s="456"/>
      <c r="BU433" s="456"/>
      <c r="BV433" s="456"/>
      <c r="BW433" s="456"/>
      <c r="BX433" s="456"/>
      <c r="BY433" s="456"/>
      <c r="BZ433" s="456"/>
      <c r="CA433" s="456"/>
      <c r="CB433" s="456"/>
      <c r="CC433" s="456"/>
      <c r="CD433" s="456"/>
      <c r="CE433" s="456"/>
      <c r="CF433" s="456"/>
      <c r="CG433" s="456"/>
      <c r="CH433" s="456"/>
      <c r="CI433" s="456"/>
      <c r="CJ433" s="456"/>
      <c r="CK433" s="456"/>
      <c r="CL433" s="456"/>
      <c r="CM433" s="456"/>
      <c r="CN433" s="456"/>
      <c r="CO433" s="456"/>
      <c r="CP433" s="456"/>
      <c r="CQ433" s="456"/>
      <c r="CR433" s="456"/>
      <c r="CS433" s="456"/>
    </row>
    <row r="434" spans="1:100" s="9" customFormat="1" ht="12.95" hidden="1" customHeight="1" x14ac:dyDescent="0.2">
      <c r="A434" s="463"/>
      <c r="B434" s="443"/>
      <c r="C434" s="451"/>
      <c r="D434" s="455" t="s">
        <v>77</v>
      </c>
      <c r="E434" s="455" t="s">
        <v>81</v>
      </c>
      <c r="F434" s="455"/>
      <c r="G434" s="13">
        <v>0</v>
      </c>
      <c r="H434" s="13">
        <v>0</v>
      </c>
      <c r="I434" s="13">
        <v>0</v>
      </c>
      <c r="J434" s="433">
        <v>100</v>
      </c>
      <c r="K434" s="691">
        <v>0</v>
      </c>
      <c r="L434" s="691">
        <v>0</v>
      </c>
      <c r="M434" s="457" t="s">
        <v>2</v>
      </c>
      <c r="N434" s="530">
        <v>0</v>
      </c>
      <c r="O434" s="530">
        <v>0</v>
      </c>
      <c r="P434" s="530">
        <v>0</v>
      </c>
      <c r="Q434" s="530">
        <v>0</v>
      </c>
      <c r="R434" s="530">
        <v>0</v>
      </c>
      <c r="S434" s="530">
        <v>0</v>
      </c>
      <c r="T434" s="530">
        <v>0</v>
      </c>
      <c r="U434" s="530">
        <v>0</v>
      </c>
      <c r="V434" s="530">
        <v>0</v>
      </c>
      <c r="W434" s="530">
        <v>0</v>
      </c>
      <c r="X434" s="530">
        <v>0</v>
      </c>
      <c r="Y434" s="530">
        <v>0</v>
      </c>
      <c r="Z434" s="530">
        <v>0</v>
      </c>
      <c r="AA434" s="530">
        <v>0</v>
      </c>
      <c r="AB434" s="530">
        <v>0</v>
      </c>
      <c r="AC434" s="530">
        <v>0</v>
      </c>
      <c r="AD434" s="530">
        <v>0</v>
      </c>
      <c r="AE434" s="530">
        <v>0</v>
      </c>
      <c r="AF434" s="530">
        <v>0</v>
      </c>
      <c r="AG434" s="530">
        <v>0</v>
      </c>
      <c r="AH434" s="530">
        <v>0</v>
      </c>
      <c r="AI434" s="530">
        <v>0</v>
      </c>
      <c r="AJ434" s="530">
        <v>0</v>
      </c>
      <c r="AK434" s="530">
        <v>0</v>
      </c>
      <c r="AL434" s="530">
        <v>0</v>
      </c>
      <c r="AM434" s="530">
        <v>0</v>
      </c>
      <c r="AN434" s="466"/>
      <c r="AO434" s="423"/>
      <c r="AP434" s="720"/>
      <c r="AQ434" s="595">
        <f t="shared" si="98"/>
        <v>0</v>
      </c>
      <c r="AR434" s="595">
        <f t="shared" si="99"/>
        <v>0</v>
      </c>
      <c r="AS434" s="596">
        <f t="shared" si="100"/>
        <v>0</v>
      </c>
      <c r="AT434" s="455"/>
      <c r="AU434" s="439"/>
      <c r="AX434" s="439"/>
      <c r="AY434" s="438"/>
      <c r="BE434" s="439"/>
      <c r="BF434" s="456"/>
      <c r="BG434" s="456"/>
      <c r="BH434" s="456"/>
      <c r="BI434" s="456"/>
      <c r="BJ434" s="456"/>
      <c r="BK434" s="456"/>
      <c r="BL434" s="456"/>
      <c r="BM434" s="456"/>
      <c r="BN434" s="456"/>
      <c r="BO434" s="456"/>
      <c r="BP434" s="456"/>
      <c r="BQ434" s="456"/>
      <c r="BR434" s="456"/>
      <c r="BS434" s="456"/>
      <c r="BT434" s="456"/>
      <c r="BU434" s="456"/>
      <c r="BV434" s="456"/>
      <c r="BW434" s="456"/>
      <c r="BX434" s="456"/>
      <c r="BY434" s="456"/>
      <c r="BZ434" s="456"/>
      <c r="CA434" s="456"/>
      <c r="CB434" s="456"/>
      <c r="CC434" s="456"/>
      <c r="CD434" s="456"/>
      <c r="CE434" s="456"/>
      <c r="CF434" s="456"/>
      <c r="CG434" s="456"/>
      <c r="CH434" s="456"/>
      <c r="CI434" s="456"/>
      <c r="CJ434" s="456"/>
      <c r="CK434" s="456"/>
      <c r="CL434" s="456"/>
      <c r="CM434" s="456"/>
      <c r="CN434" s="456"/>
      <c r="CO434" s="456"/>
      <c r="CP434" s="456"/>
      <c r="CQ434" s="456"/>
      <c r="CR434" s="456"/>
      <c r="CS434" s="456"/>
    </row>
    <row r="435" spans="1:100" s="9" customFormat="1" ht="12.95" hidden="1" customHeight="1" x14ac:dyDescent="0.2">
      <c r="A435" s="463"/>
      <c r="B435" s="443"/>
      <c r="C435" s="451"/>
      <c r="D435" s="455" t="s">
        <v>77</v>
      </c>
      <c r="E435" s="455" t="s">
        <v>81</v>
      </c>
      <c r="F435" s="455"/>
      <c r="G435" s="13">
        <v>0</v>
      </c>
      <c r="H435" s="13">
        <v>0</v>
      </c>
      <c r="I435" s="13">
        <v>0</v>
      </c>
      <c r="J435" s="433">
        <v>100</v>
      </c>
      <c r="K435" s="691">
        <v>0</v>
      </c>
      <c r="L435" s="691">
        <v>0</v>
      </c>
      <c r="M435" s="457" t="s">
        <v>2</v>
      </c>
      <c r="N435" s="530">
        <v>0</v>
      </c>
      <c r="O435" s="530">
        <v>0</v>
      </c>
      <c r="P435" s="530">
        <v>0</v>
      </c>
      <c r="Q435" s="530">
        <v>0</v>
      </c>
      <c r="R435" s="530">
        <v>0</v>
      </c>
      <c r="S435" s="530">
        <v>0</v>
      </c>
      <c r="T435" s="530">
        <v>0</v>
      </c>
      <c r="U435" s="530">
        <v>0</v>
      </c>
      <c r="V435" s="530">
        <v>0</v>
      </c>
      <c r="W435" s="530">
        <v>0</v>
      </c>
      <c r="X435" s="530">
        <v>0</v>
      </c>
      <c r="Y435" s="530">
        <v>0</v>
      </c>
      <c r="Z435" s="530">
        <v>0</v>
      </c>
      <c r="AA435" s="530">
        <v>0</v>
      </c>
      <c r="AB435" s="530">
        <v>0</v>
      </c>
      <c r="AC435" s="530">
        <v>0</v>
      </c>
      <c r="AD435" s="530">
        <v>0</v>
      </c>
      <c r="AE435" s="530">
        <v>0</v>
      </c>
      <c r="AF435" s="530">
        <v>0</v>
      </c>
      <c r="AG435" s="530">
        <v>0</v>
      </c>
      <c r="AH435" s="530">
        <v>0</v>
      </c>
      <c r="AI435" s="530">
        <v>0</v>
      </c>
      <c r="AJ435" s="530">
        <v>0</v>
      </c>
      <c r="AK435" s="530">
        <v>0</v>
      </c>
      <c r="AL435" s="530">
        <v>0</v>
      </c>
      <c r="AM435" s="530">
        <v>0</v>
      </c>
      <c r="AN435" s="466"/>
      <c r="AO435" s="423"/>
      <c r="AP435" s="720"/>
      <c r="AQ435" s="595">
        <f t="shared" si="98"/>
        <v>0</v>
      </c>
      <c r="AR435" s="595">
        <f t="shared" si="99"/>
        <v>0</v>
      </c>
      <c r="AS435" s="596">
        <f t="shared" si="100"/>
        <v>0</v>
      </c>
      <c r="AT435" s="455"/>
      <c r="AU435" s="1020" t="s">
        <v>17</v>
      </c>
      <c r="AV435" s="1009" t="s">
        <v>195</v>
      </c>
      <c r="AW435" s="1014" t="s">
        <v>196</v>
      </c>
      <c r="AX435" s="1009" t="s">
        <v>197</v>
      </c>
      <c r="AY435" s="1013" t="s">
        <v>198</v>
      </c>
      <c r="BE435" s="439"/>
      <c r="BF435" s="456"/>
      <c r="BG435" s="456"/>
      <c r="BH435" s="456"/>
      <c r="BI435" s="456"/>
      <c r="BJ435" s="456"/>
      <c r="BK435" s="456"/>
      <c r="BL435" s="456"/>
      <c r="BM435" s="456"/>
      <c r="BN435" s="456"/>
      <c r="BO435" s="456"/>
      <c r="BP435" s="456"/>
      <c r="BQ435" s="456"/>
      <c r="BR435" s="456"/>
      <c r="BS435" s="456"/>
      <c r="BT435" s="456"/>
      <c r="BU435" s="456"/>
      <c r="BV435" s="456"/>
      <c r="BW435" s="456"/>
      <c r="BX435" s="456"/>
      <c r="BY435" s="456"/>
      <c r="BZ435" s="456"/>
      <c r="CA435" s="456"/>
      <c r="CB435" s="456"/>
      <c r="CC435" s="456"/>
      <c r="CD435" s="456"/>
      <c r="CE435" s="456"/>
      <c r="CF435" s="456"/>
      <c r="CG435" s="456"/>
      <c r="CH435" s="456"/>
      <c r="CI435" s="456"/>
      <c r="CJ435" s="456"/>
      <c r="CK435" s="456"/>
      <c r="CL435" s="456"/>
      <c r="CM435" s="456"/>
      <c r="CN435" s="456"/>
      <c r="CO435" s="456"/>
      <c r="CP435" s="456"/>
      <c r="CQ435" s="456"/>
      <c r="CR435" s="456"/>
      <c r="CS435" s="456"/>
    </row>
    <row r="436" spans="1:100" s="9" customFormat="1" ht="12.95" hidden="1" customHeight="1" x14ac:dyDescent="0.2">
      <c r="A436" s="463"/>
      <c r="B436" s="443"/>
      <c r="C436" s="451"/>
      <c r="D436" s="455" t="s">
        <v>77</v>
      </c>
      <c r="E436" s="455" t="s">
        <v>78</v>
      </c>
      <c r="F436" s="455"/>
      <c r="G436" s="13">
        <v>0</v>
      </c>
      <c r="H436" s="13">
        <v>0</v>
      </c>
      <c r="I436" s="13">
        <v>0</v>
      </c>
      <c r="J436" s="433">
        <v>100</v>
      </c>
      <c r="K436" s="691">
        <v>0</v>
      </c>
      <c r="L436" s="691">
        <v>0</v>
      </c>
      <c r="M436" s="457" t="s">
        <v>2</v>
      </c>
      <c r="N436" s="530">
        <v>0</v>
      </c>
      <c r="O436" s="530">
        <v>0</v>
      </c>
      <c r="P436" s="530">
        <v>0</v>
      </c>
      <c r="Q436" s="530">
        <v>0</v>
      </c>
      <c r="R436" s="530">
        <v>0</v>
      </c>
      <c r="S436" s="530">
        <v>0</v>
      </c>
      <c r="T436" s="530">
        <v>0</v>
      </c>
      <c r="U436" s="530">
        <v>0</v>
      </c>
      <c r="V436" s="530">
        <v>0</v>
      </c>
      <c r="W436" s="530">
        <v>0</v>
      </c>
      <c r="X436" s="530">
        <v>0</v>
      </c>
      <c r="Y436" s="530">
        <v>0</v>
      </c>
      <c r="Z436" s="530">
        <v>0</v>
      </c>
      <c r="AA436" s="530">
        <v>0</v>
      </c>
      <c r="AB436" s="530">
        <v>0</v>
      </c>
      <c r="AC436" s="530">
        <v>0</v>
      </c>
      <c r="AD436" s="530">
        <v>0</v>
      </c>
      <c r="AE436" s="530">
        <v>0</v>
      </c>
      <c r="AF436" s="530">
        <v>0</v>
      </c>
      <c r="AG436" s="530">
        <v>0</v>
      </c>
      <c r="AH436" s="530">
        <v>0</v>
      </c>
      <c r="AI436" s="530">
        <v>0</v>
      </c>
      <c r="AJ436" s="530">
        <v>0</v>
      </c>
      <c r="AK436" s="530">
        <v>0</v>
      </c>
      <c r="AL436" s="530">
        <v>0</v>
      </c>
      <c r="AM436" s="530">
        <v>0</v>
      </c>
      <c r="AN436" s="466"/>
      <c r="AO436" s="423"/>
      <c r="AP436" s="720"/>
      <c r="AQ436" s="595">
        <f t="shared" si="98"/>
        <v>0</v>
      </c>
      <c r="AR436" s="595">
        <f t="shared" si="99"/>
        <v>0</v>
      </c>
      <c r="AS436" s="596">
        <f t="shared" si="100"/>
        <v>0</v>
      </c>
      <c r="AT436" s="455"/>
      <c r="AU436" s="1021"/>
      <c r="AV436" s="1022"/>
      <c r="AW436" s="1008"/>
      <c r="AX436" s="1022"/>
      <c r="AY436" s="1008"/>
      <c r="BE436" s="439"/>
      <c r="BF436" s="456"/>
      <c r="BG436" s="456"/>
      <c r="BH436" s="456"/>
      <c r="BI436" s="456"/>
      <c r="BJ436" s="456"/>
      <c r="BK436" s="456"/>
      <c r="BL436" s="456"/>
      <c r="BM436" s="456"/>
      <c r="BN436" s="456"/>
      <c r="BO436" s="456"/>
      <c r="BP436" s="456"/>
      <c r="BQ436" s="456"/>
      <c r="BR436" s="456"/>
      <c r="BS436" s="456"/>
      <c r="BT436" s="456"/>
      <c r="BU436" s="456"/>
      <c r="BV436" s="456"/>
      <c r="BW436" s="456"/>
      <c r="BX436" s="456"/>
      <c r="BY436" s="456"/>
      <c r="BZ436" s="456"/>
      <c r="CA436" s="456"/>
      <c r="CB436" s="456"/>
      <c r="CC436" s="456"/>
      <c r="CD436" s="456"/>
      <c r="CE436" s="456"/>
      <c r="CF436" s="456"/>
      <c r="CG436" s="456"/>
      <c r="CH436" s="456"/>
      <c r="CI436" s="456"/>
      <c r="CJ436" s="456"/>
      <c r="CK436" s="456"/>
      <c r="CL436" s="456"/>
      <c r="CM436" s="456"/>
      <c r="CN436" s="456"/>
      <c r="CO436" s="456"/>
      <c r="CP436" s="456"/>
      <c r="CQ436" s="456"/>
      <c r="CR436" s="456"/>
      <c r="CS436" s="456"/>
    </row>
    <row r="437" spans="1:100" s="9" customFormat="1" ht="12.95" hidden="1" customHeight="1" x14ac:dyDescent="0.2">
      <c r="A437" s="463"/>
      <c r="B437" s="443"/>
      <c r="C437" s="451"/>
      <c r="D437" s="455" t="s">
        <v>77</v>
      </c>
      <c r="E437" s="455" t="s">
        <v>81</v>
      </c>
      <c r="F437" s="455"/>
      <c r="G437" s="13">
        <v>0</v>
      </c>
      <c r="H437" s="13">
        <v>0</v>
      </c>
      <c r="I437" s="13">
        <v>0</v>
      </c>
      <c r="J437" s="433">
        <v>100</v>
      </c>
      <c r="K437" s="691">
        <v>0</v>
      </c>
      <c r="L437" s="691">
        <v>0</v>
      </c>
      <c r="M437" s="457" t="s">
        <v>2</v>
      </c>
      <c r="N437" s="530">
        <v>0</v>
      </c>
      <c r="O437" s="530">
        <v>0</v>
      </c>
      <c r="P437" s="530">
        <v>0</v>
      </c>
      <c r="Q437" s="530">
        <v>0</v>
      </c>
      <c r="R437" s="530">
        <v>0</v>
      </c>
      <c r="S437" s="530">
        <v>0</v>
      </c>
      <c r="T437" s="530">
        <v>0</v>
      </c>
      <c r="U437" s="530">
        <v>0</v>
      </c>
      <c r="V437" s="530">
        <v>0</v>
      </c>
      <c r="W437" s="530">
        <v>0</v>
      </c>
      <c r="X437" s="530">
        <v>0</v>
      </c>
      <c r="Y437" s="530">
        <v>0</v>
      </c>
      <c r="Z437" s="530">
        <v>0</v>
      </c>
      <c r="AA437" s="530">
        <v>0</v>
      </c>
      <c r="AB437" s="530">
        <v>0</v>
      </c>
      <c r="AC437" s="530">
        <v>0</v>
      </c>
      <c r="AD437" s="530">
        <v>0</v>
      </c>
      <c r="AE437" s="530">
        <v>0</v>
      </c>
      <c r="AF437" s="530">
        <v>0</v>
      </c>
      <c r="AG437" s="530">
        <v>0</v>
      </c>
      <c r="AH437" s="530">
        <v>0</v>
      </c>
      <c r="AI437" s="530">
        <v>0</v>
      </c>
      <c r="AJ437" s="530">
        <v>0</v>
      </c>
      <c r="AK437" s="530">
        <v>0</v>
      </c>
      <c r="AL437" s="530">
        <v>0</v>
      </c>
      <c r="AM437" s="530">
        <v>0</v>
      </c>
      <c r="AN437" s="466"/>
      <c r="AO437" s="423"/>
      <c r="AP437" s="720"/>
      <c r="AQ437" s="595">
        <f t="shared" si="98"/>
        <v>0</v>
      </c>
      <c r="AR437" s="595">
        <f t="shared" si="99"/>
        <v>0</v>
      </c>
      <c r="AS437" s="596">
        <f t="shared" si="100"/>
        <v>0</v>
      </c>
      <c r="AT437" s="455"/>
      <c r="AU437" s="349" t="s">
        <v>50</v>
      </c>
      <c r="AV437" s="424">
        <f>SUM(G440,G444:G455)</f>
        <v>0</v>
      </c>
      <c r="AW437" s="394">
        <f>SUM(,AS440,AS443:AS455)</f>
        <v>0</v>
      </c>
      <c r="AX437" s="528">
        <f>SUM(,H440,H443:H455)</f>
        <v>0</v>
      </c>
      <c r="AY437" s="427">
        <f>SUM(I440,I444:I455)</f>
        <v>0</v>
      </c>
      <c r="BE437" s="439"/>
      <c r="BF437" s="456"/>
      <c r="BG437" s="456"/>
      <c r="BH437" s="456"/>
      <c r="BI437" s="456"/>
      <c r="BJ437" s="456"/>
      <c r="BK437" s="456"/>
      <c r="BL437" s="456"/>
      <c r="BM437" s="456"/>
      <c r="BN437" s="456"/>
      <c r="BO437" s="456"/>
      <c r="BP437" s="456"/>
      <c r="BQ437" s="456"/>
      <c r="BR437" s="456"/>
      <c r="BS437" s="456"/>
      <c r="BT437" s="456"/>
      <c r="BU437" s="456"/>
      <c r="BV437" s="456"/>
      <c r="BW437" s="456"/>
      <c r="BX437" s="456"/>
      <c r="BY437" s="456"/>
      <c r="BZ437" s="456"/>
      <c r="CA437" s="456"/>
      <c r="CB437" s="456"/>
      <c r="CC437" s="456"/>
      <c r="CD437" s="456"/>
      <c r="CE437" s="456"/>
      <c r="CF437" s="456"/>
      <c r="CG437" s="456"/>
      <c r="CH437" s="456"/>
      <c r="CI437" s="456"/>
      <c r="CJ437" s="456"/>
      <c r="CK437" s="456"/>
      <c r="CL437" s="456"/>
      <c r="CM437" s="456"/>
      <c r="CN437" s="456"/>
      <c r="CO437" s="456"/>
      <c r="CP437" s="456"/>
      <c r="CQ437" s="456"/>
      <c r="CR437" s="456"/>
      <c r="CS437" s="456"/>
    </row>
    <row r="438" spans="1:100" s="9" customFormat="1" ht="12.95" hidden="1" customHeight="1" x14ac:dyDescent="0.2">
      <c r="A438" s="463"/>
      <c r="B438" s="443"/>
      <c r="C438" s="451"/>
      <c r="D438" s="455" t="s">
        <v>83</v>
      </c>
      <c r="E438" s="455"/>
      <c r="F438" s="455"/>
      <c r="G438" s="13">
        <v>0</v>
      </c>
      <c r="H438" s="13">
        <v>0</v>
      </c>
      <c r="I438" s="13">
        <v>0</v>
      </c>
      <c r="J438" s="433">
        <v>100</v>
      </c>
      <c r="K438" s="691">
        <v>0</v>
      </c>
      <c r="L438" s="691">
        <v>0</v>
      </c>
      <c r="M438" s="457" t="s">
        <v>2</v>
      </c>
      <c r="N438" s="530">
        <v>0</v>
      </c>
      <c r="O438" s="530">
        <v>0</v>
      </c>
      <c r="P438" s="530">
        <v>0</v>
      </c>
      <c r="Q438" s="530">
        <v>0</v>
      </c>
      <c r="R438" s="530">
        <v>0</v>
      </c>
      <c r="S438" s="530">
        <v>0</v>
      </c>
      <c r="T438" s="530">
        <v>0</v>
      </c>
      <c r="U438" s="530">
        <v>0</v>
      </c>
      <c r="V438" s="530">
        <v>0</v>
      </c>
      <c r="W438" s="530">
        <v>0</v>
      </c>
      <c r="X438" s="530">
        <v>0</v>
      </c>
      <c r="Y438" s="530">
        <v>0</v>
      </c>
      <c r="Z438" s="530">
        <v>0</v>
      </c>
      <c r="AA438" s="530">
        <v>0</v>
      </c>
      <c r="AB438" s="530">
        <v>0</v>
      </c>
      <c r="AC438" s="530">
        <v>0</v>
      </c>
      <c r="AD438" s="530">
        <v>0</v>
      </c>
      <c r="AE438" s="530">
        <v>0</v>
      </c>
      <c r="AF438" s="530">
        <v>0</v>
      </c>
      <c r="AG438" s="530">
        <v>0</v>
      </c>
      <c r="AH438" s="530">
        <v>0</v>
      </c>
      <c r="AI438" s="530">
        <v>0</v>
      </c>
      <c r="AJ438" s="530">
        <v>0</v>
      </c>
      <c r="AK438" s="530">
        <v>0</v>
      </c>
      <c r="AL438" s="530">
        <v>0</v>
      </c>
      <c r="AM438" s="530">
        <v>0</v>
      </c>
      <c r="AN438" s="466"/>
      <c r="AO438" s="423"/>
      <c r="AP438" s="720"/>
      <c r="AQ438" s="595">
        <f t="shared" si="98"/>
        <v>0</v>
      </c>
      <c r="AR438" s="595">
        <f t="shared" si="99"/>
        <v>0</v>
      </c>
      <c r="AS438" s="596">
        <f t="shared" si="100"/>
        <v>0</v>
      </c>
      <c r="AT438" s="455"/>
      <c r="AU438" s="574" t="s">
        <v>49</v>
      </c>
      <c r="AV438" s="422">
        <f>SUM(G439,G441:G443,G456:G459)</f>
        <v>0</v>
      </c>
      <c r="AW438" s="355">
        <f>SUM(AS439,AS441:AS443,AS455:AS459)</f>
        <v>0</v>
      </c>
      <c r="AX438" s="422">
        <f>SUM(,H439,H441:H443,H456:H459)</f>
        <v>0</v>
      </c>
      <c r="AY438" s="473">
        <f>SUM(I439,I441:I443,I456:I459)</f>
        <v>0</v>
      </c>
      <c r="BE438" s="439"/>
      <c r="BF438" s="456"/>
      <c r="BG438" s="456"/>
      <c r="BH438" s="456"/>
      <c r="BI438" s="456"/>
      <c r="BJ438" s="456"/>
      <c r="BK438" s="456"/>
      <c r="BL438" s="456"/>
      <c r="BM438" s="456"/>
      <c r="BN438" s="456"/>
      <c r="BO438" s="456"/>
      <c r="BP438" s="456"/>
      <c r="BQ438" s="456"/>
      <c r="BR438" s="456"/>
      <c r="BS438" s="456"/>
      <c r="BT438" s="456"/>
      <c r="BU438" s="456"/>
      <c r="BV438" s="456"/>
      <c r="BW438" s="456"/>
      <c r="BX438" s="456"/>
      <c r="BY438" s="456"/>
      <c r="BZ438" s="456"/>
      <c r="CA438" s="456"/>
      <c r="CB438" s="456"/>
      <c r="CC438" s="456"/>
      <c r="CD438" s="456"/>
      <c r="CE438" s="456"/>
      <c r="CF438" s="456"/>
      <c r="CG438" s="456"/>
      <c r="CH438" s="456"/>
      <c r="CI438" s="456"/>
      <c r="CJ438" s="456"/>
      <c r="CK438" s="456"/>
      <c r="CL438" s="456"/>
      <c r="CM438" s="456"/>
      <c r="CN438" s="456"/>
      <c r="CO438" s="456"/>
      <c r="CP438" s="456"/>
      <c r="CQ438" s="456"/>
      <c r="CR438" s="456"/>
      <c r="CS438" s="456"/>
    </row>
    <row r="439" spans="1:100" s="9" customFormat="1" ht="12.95" hidden="1" customHeight="1" x14ac:dyDescent="0.2">
      <c r="A439" s="463"/>
      <c r="B439" s="443"/>
      <c r="C439" s="451"/>
      <c r="D439" s="455" t="s">
        <v>83</v>
      </c>
      <c r="E439" s="455"/>
      <c r="F439" s="455"/>
      <c r="G439" s="13">
        <v>0</v>
      </c>
      <c r="H439" s="13">
        <v>0</v>
      </c>
      <c r="I439" s="13">
        <v>0</v>
      </c>
      <c r="J439" s="433">
        <v>100</v>
      </c>
      <c r="K439" s="691">
        <v>0</v>
      </c>
      <c r="L439" s="691">
        <v>0</v>
      </c>
      <c r="M439" s="457" t="s">
        <v>80</v>
      </c>
      <c r="N439" s="530">
        <v>0</v>
      </c>
      <c r="O439" s="530">
        <v>0</v>
      </c>
      <c r="P439" s="530">
        <v>0</v>
      </c>
      <c r="Q439" s="530">
        <v>0</v>
      </c>
      <c r="R439" s="530">
        <v>0</v>
      </c>
      <c r="S439" s="530">
        <v>0</v>
      </c>
      <c r="T439" s="530">
        <v>0</v>
      </c>
      <c r="U439" s="530">
        <v>0</v>
      </c>
      <c r="V439" s="530">
        <v>0</v>
      </c>
      <c r="W439" s="530">
        <v>0</v>
      </c>
      <c r="X439" s="530">
        <v>0</v>
      </c>
      <c r="Y439" s="530">
        <v>0</v>
      </c>
      <c r="Z439" s="530">
        <v>0</v>
      </c>
      <c r="AA439" s="530">
        <v>0</v>
      </c>
      <c r="AB439" s="530">
        <v>0</v>
      </c>
      <c r="AC439" s="530">
        <v>0</v>
      </c>
      <c r="AD439" s="530">
        <v>0</v>
      </c>
      <c r="AE439" s="530">
        <v>0</v>
      </c>
      <c r="AF439" s="530">
        <v>0</v>
      </c>
      <c r="AG439" s="530">
        <v>0</v>
      </c>
      <c r="AH439" s="530">
        <v>0</v>
      </c>
      <c r="AI439" s="530">
        <v>0</v>
      </c>
      <c r="AJ439" s="530">
        <v>0</v>
      </c>
      <c r="AK439" s="530">
        <v>0</v>
      </c>
      <c r="AL439" s="530">
        <v>0</v>
      </c>
      <c r="AM439" s="530">
        <v>0</v>
      </c>
      <c r="AN439" s="466"/>
      <c r="AO439" s="423"/>
      <c r="AP439" s="720"/>
      <c r="AQ439" s="595">
        <f t="shared" si="98"/>
        <v>0</v>
      </c>
      <c r="AR439" s="595">
        <f t="shared" si="99"/>
        <v>0</v>
      </c>
      <c r="AS439" s="596">
        <f t="shared" si="100"/>
        <v>0</v>
      </c>
      <c r="AT439" s="455"/>
      <c r="AU439" s="575" t="s">
        <v>199</v>
      </c>
      <c r="AV439" s="426">
        <f>SUM(AV437:AV438)</f>
        <v>0</v>
      </c>
      <c r="AW439" s="355">
        <f>SUM(AW437:AW438)</f>
        <v>0</v>
      </c>
      <c r="AX439" s="354">
        <f>SUM(AX437:AX438)</f>
        <v>0</v>
      </c>
      <c r="AY439" s="356">
        <f>SUM(AY437:AY438)</f>
        <v>0</v>
      </c>
      <c r="BE439" s="439"/>
      <c r="BF439" s="456"/>
      <c r="BG439" s="456"/>
      <c r="BH439" s="456"/>
      <c r="BI439" s="456"/>
      <c r="BJ439" s="456"/>
      <c r="BK439" s="456"/>
      <c r="BL439" s="456"/>
      <c r="BM439" s="456"/>
      <c r="BN439" s="456"/>
      <c r="BO439" s="456"/>
      <c r="BP439" s="456"/>
      <c r="BQ439" s="456"/>
      <c r="BR439" s="456"/>
      <c r="BS439" s="456"/>
      <c r="BT439" s="456"/>
      <c r="BU439" s="456"/>
      <c r="BV439" s="456"/>
      <c r="BW439" s="456"/>
      <c r="BX439" s="456"/>
      <c r="BY439" s="456"/>
      <c r="BZ439" s="456"/>
      <c r="CA439" s="456"/>
      <c r="CB439" s="456"/>
      <c r="CC439" s="456"/>
      <c r="CD439" s="456"/>
      <c r="CE439" s="456"/>
      <c r="CF439" s="456"/>
      <c r="CG439" s="456"/>
      <c r="CH439" s="456"/>
      <c r="CI439" s="456"/>
      <c r="CJ439" s="456"/>
      <c r="CK439" s="456"/>
      <c r="CL439" s="456"/>
      <c r="CM439" s="456"/>
      <c r="CN439" s="456"/>
      <c r="CO439" s="456"/>
      <c r="CP439" s="456"/>
      <c r="CQ439" s="456"/>
      <c r="CR439" s="456"/>
      <c r="CS439" s="456"/>
    </row>
    <row r="440" spans="1:100" s="9" customFormat="1" ht="12.95" hidden="1" customHeight="1" x14ac:dyDescent="0.2">
      <c r="A440" s="463"/>
      <c r="B440" s="443"/>
      <c r="C440" s="451"/>
      <c r="D440" s="455" t="s">
        <v>203</v>
      </c>
      <c r="E440" s="455" t="s">
        <v>81</v>
      </c>
      <c r="F440" s="455"/>
      <c r="G440" s="13">
        <v>0</v>
      </c>
      <c r="H440" s="13">
        <v>0</v>
      </c>
      <c r="I440" s="13">
        <v>0</v>
      </c>
      <c r="J440" s="433">
        <v>100</v>
      </c>
      <c r="K440" s="691">
        <v>0</v>
      </c>
      <c r="L440" s="691">
        <v>0</v>
      </c>
      <c r="M440" s="457" t="s">
        <v>2</v>
      </c>
      <c r="N440" s="530">
        <v>0</v>
      </c>
      <c r="O440" s="530">
        <v>0</v>
      </c>
      <c r="P440" s="530">
        <v>0</v>
      </c>
      <c r="Q440" s="530">
        <v>0</v>
      </c>
      <c r="R440" s="530">
        <v>0</v>
      </c>
      <c r="S440" s="530">
        <v>0</v>
      </c>
      <c r="T440" s="530">
        <v>0</v>
      </c>
      <c r="U440" s="530">
        <v>0</v>
      </c>
      <c r="V440" s="530">
        <v>0</v>
      </c>
      <c r="W440" s="530">
        <v>0</v>
      </c>
      <c r="X440" s="530">
        <v>0</v>
      </c>
      <c r="Y440" s="530">
        <v>0</v>
      </c>
      <c r="Z440" s="530">
        <v>0</v>
      </c>
      <c r="AA440" s="530">
        <v>0</v>
      </c>
      <c r="AB440" s="530">
        <v>0</v>
      </c>
      <c r="AC440" s="530">
        <v>0</v>
      </c>
      <c r="AD440" s="530">
        <v>0</v>
      </c>
      <c r="AE440" s="530">
        <v>0</v>
      </c>
      <c r="AF440" s="530">
        <v>0</v>
      </c>
      <c r="AG440" s="530">
        <v>0</v>
      </c>
      <c r="AH440" s="530">
        <v>0</v>
      </c>
      <c r="AI440" s="530">
        <v>0</v>
      </c>
      <c r="AJ440" s="530">
        <v>0</v>
      </c>
      <c r="AK440" s="530">
        <v>0</v>
      </c>
      <c r="AL440" s="530">
        <v>0</v>
      </c>
      <c r="AM440" s="530">
        <v>0</v>
      </c>
      <c r="AN440" s="466"/>
      <c r="AO440" s="423"/>
      <c r="AP440" s="720"/>
      <c r="AQ440" s="595">
        <f t="shared" ref="AQ440:AQ449" si="101">TIME(INT(K440/100),K440-INT(K440/100)*100,0)</f>
        <v>0</v>
      </c>
      <c r="AR440" s="595">
        <f t="shared" ref="AR440:AR449" si="102">TIME(INT(L440/100),L440-INT(L440/100)*100,0)</f>
        <v>0</v>
      </c>
      <c r="AS440" s="596">
        <f t="shared" ref="AS440:AS449" si="103">(AR440-AQ440)*G440</f>
        <v>0</v>
      </c>
      <c r="AT440" s="455"/>
      <c r="AU440" s="439"/>
      <c r="AX440" s="439"/>
      <c r="AY440" s="438"/>
      <c r="BA440" s="522" t="str">
        <f>AU437</f>
        <v>Boat</v>
      </c>
      <c r="BB440" s="523">
        <f>AW437*24</f>
        <v>0</v>
      </c>
      <c r="BE440" s="439"/>
      <c r="BF440" s="456"/>
      <c r="BG440" s="456"/>
      <c r="BH440" s="456"/>
      <c r="BI440" s="456"/>
      <c r="BJ440" s="456"/>
      <c r="BK440" s="456"/>
      <c r="BL440" s="456"/>
      <c r="BM440" s="456"/>
      <c r="BN440" s="456"/>
      <c r="BO440" s="456"/>
      <c r="BP440" s="456"/>
      <c r="BQ440" s="456"/>
      <c r="BR440" s="456"/>
      <c r="BS440" s="456"/>
      <c r="BT440" s="456"/>
      <c r="BU440" s="456"/>
      <c r="BV440" s="456"/>
      <c r="BW440" s="456"/>
      <c r="BX440" s="456"/>
      <c r="BY440" s="456"/>
      <c r="BZ440" s="456"/>
      <c r="CA440" s="456"/>
      <c r="CB440" s="456"/>
      <c r="CC440" s="456"/>
      <c r="CD440" s="456"/>
      <c r="CE440" s="456"/>
      <c r="CF440" s="456"/>
      <c r="CG440" s="456"/>
      <c r="CH440" s="456"/>
      <c r="CI440" s="456"/>
      <c r="CJ440" s="456"/>
      <c r="CK440" s="456"/>
      <c r="CL440" s="456"/>
      <c r="CM440" s="456"/>
      <c r="CN440" s="456"/>
      <c r="CO440" s="456"/>
      <c r="CP440" s="456"/>
      <c r="CQ440" s="456"/>
      <c r="CR440" s="456"/>
      <c r="CS440" s="456"/>
    </row>
    <row r="441" spans="1:100" s="9" customFormat="1" ht="12.95" hidden="1" customHeight="1" thickBot="1" x14ac:dyDescent="0.25">
      <c r="A441" s="463"/>
      <c r="B441" s="443"/>
      <c r="C441" s="451"/>
      <c r="D441" s="455" t="s">
        <v>67</v>
      </c>
      <c r="E441" s="455"/>
      <c r="F441" s="455"/>
      <c r="G441" s="13">
        <v>0</v>
      </c>
      <c r="H441" s="13">
        <v>0</v>
      </c>
      <c r="I441" s="13">
        <v>0</v>
      </c>
      <c r="J441" s="433">
        <v>100</v>
      </c>
      <c r="K441" s="691">
        <v>0</v>
      </c>
      <c r="L441" s="691">
        <v>0</v>
      </c>
      <c r="M441" s="457" t="s">
        <v>2</v>
      </c>
      <c r="N441" s="530">
        <v>0</v>
      </c>
      <c r="O441" s="530">
        <v>0</v>
      </c>
      <c r="P441" s="530">
        <v>0</v>
      </c>
      <c r="Q441" s="530">
        <v>0</v>
      </c>
      <c r="R441" s="530">
        <v>0</v>
      </c>
      <c r="S441" s="530">
        <v>0</v>
      </c>
      <c r="T441" s="530">
        <v>0</v>
      </c>
      <c r="U441" s="530">
        <v>0</v>
      </c>
      <c r="V441" s="530">
        <v>0</v>
      </c>
      <c r="W441" s="530">
        <v>0</v>
      </c>
      <c r="X441" s="530">
        <v>0</v>
      </c>
      <c r="Y441" s="530">
        <v>0</v>
      </c>
      <c r="Z441" s="530">
        <v>0</v>
      </c>
      <c r="AA441" s="530">
        <v>0</v>
      </c>
      <c r="AB441" s="530">
        <v>0</v>
      </c>
      <c r="AC441" s="530">
        <v>0</v>
      </c>
      <c r="AD441" s="530">
        <v>0</v>
      </c>
      <c r="AE441" s="530">
        <v>0</v>
      </c>
      <c r="AF441" s="530">
        <v>0</v>
      </c>
      <c r="AG441" s="530">
        <v>0</v>
      </c>
      <c r="AH441" s="530">
        <v>0</v>
      </c>
      <c r="AI441" s="530">
        <v>0</v>
      </c>
      <c r="AJ441" s="530">
        <v>0</v>
      </c>
      <c r="AK441" s="530">
        <v>0</v>
      </c>
      <c r="AL441" s="530">
        <v>0</v>
      </c>
      <c r="AM441" s="530">
        <v>0</v>
      </c>
      <c r="AN441" s="466"/>
      <c r="AO441" s="423"/>
      <c r="AP441" s="720"/>
      <c r="AQ441" s="595">
        <f t="shared" si="101"/>
        <v>0</v>
      </c>
      <c r="AR441" s="595">
        <f t="shared" si="102"/>
        <v>0</v>
      </c>
      <c r="AS441" s="596">
        <f t="shared" si="103"/>
        <v>0</v>
      </c>
      <c r="AT441" s="455"/>
      <c r="AU441" s="439"/>
      <c r="AX441" s="439"/>
      <c r="AY441" s="438"/>
      <c r="BA441" s="524" t="str">
        <f>AU438</f>
        <v>Shore</v>
      </c>
      <c r="BB441" s="525">
        <f>AW438*24</f>
        <v>0</v>
      </c>
      <c r="BE441" s="439"/>
      <c r="BF441" s="456"/>
      <c r="BG441" s="456"/>
      <c r="BH441" s="456"/>
      <c r="BI441" s="456"/>
      <c r="BJ441" s="456"/>
      <c r="BK441" s="456"/>
      <c r="BL441" s="456"/>
      <c r="BM441" s="456"/>
      <c r="BN441" s="456"/>
      <c r="BO441" s="456"/>
      <c r="BP441" s="456"/>
      <c r="BQ441" s="456"/>
      <c r="BR441" s="456"/>
      <c r="BS441" s="456"/>
      <c r="BT441" s="456"/>
      <c r="BU441" s="456"/>
      <c r="BV441" s="456"/>
      <c r="BW441" s="456"/>
      <c r="BX441" s="456"/>
      <c r="BY441" s="456"/>
      <c r="BZ441" s="456"/>
      <c r="CA441" s="456"/>
      <c r="CB441" s="456"/>
      <c r="CC441" s="456"/>
      <c r="CD441" s="456"/>
      <c r="CE441" s="456"/>
      <c r="CF441" s="456"/>
      <c r="CG441" s="456"/>
      <c r="CH441" s="456"/>
      <c r="CI441" s="456"/>
      <c r="CJ441" s="456"/>
      <c r="CK441" s="456"/>
      <c r="CL441" s="456"/>
      <c r="CM441" s="456"/>
      <c r="CN441" s="456"/>
      <c r="CO441" s="456"/>
      <c r="CP441" s="456"/>
      <c r="CQ441" s="456"/>
      <c r="CR441" s="456"/>
      <c r="CS441" s="456"/>
    </row>
    <row r="442" spans="1:100" s="9" customFormat="1" ht="12.95" hidden="1" customHeight="1" x14ac:dyDescent="0.2">
      <c r="A442" s="463"/>
      <c r="B442" s="443"/>
      <c r="C442" s="451"/>
      <c r="D442" s="455" t="s">
        <v>72</v>
      </c>
      <c r="E442" s="455"/>
      <c r="F442" s="455"/>
      <c r="G442" s="13">
        <v>0</v>
      </c>
      <c r="H442" s="13">
        <v>0</v>
      </c>
      <c r="I442" s="13">
        <v>0</v>
      </c>
      <c r="J442" s="433">
        <v>100</v>
      </c>
      <c r="K442" s="691">
        <v>0</v>
      </c>
      <c r="L442" s="691">
        <v>0</v>
      </c>
      <c r="M442" s="457" t="s">
        <v>80</v>
      </c>
      <c r="N442" s="530">
        <v>0</v>
      </c>
      <c r="O442" s="530">
        <v>0</v>
      </c>
      <c r="P442" s="530">
        <v>0</v>
      </c>
      <c r="Q442" s="530">
        <v>0</v>
      </c>
      <c r="R442" s="530">
        <v>0</v>
      </c>
      <c r="S442" s="530">
        <v>0</v>
      </c>
      <c r="T442" s="530">
        <v>0</v>
      </c>
      <c r="U442" s="530">
        <v>0</v>
      </c>
      <c r="V442" s="530">
        <v>0</v>
      </c>
      <c r="W442" s="530">
        <v>0</v>
      </c>
      <c r="X442" s="530">
        <v>0</v>
      </c>
      <c r="Y442" s="530">
        <v>0</v>
      </c>
      <c r="Z442" s="530">
        <v>0</v>
      </c>
      <c r="AA442" s="530">
        <v>0</v>
      </c>
      <c r="AB442" s="530">
        <v>0</v>
      </c>
      <c r="AC442" s="530">
        <v>0</v>
      </c>
      <c r="AD442" s="530">
        <v>0</v>
      </c>
      <c r="AE442" s="530">
        <v>0</v>
      </c>
      <c r="AF442" s="530">
        <v>0</v>
      </c>
      <c r="AG442" s="530">
        <v>0</v>
      </c>
      <c r="AH442" s="530">
        <v>0</v>
      </c>
      <c r="AI442" s="530">
        <v>0</v>
      </c>
      <c r="AJ442" s="530">
        <v>0</v>
      </c>
      <c r="AK442" s="530">
        <v>0</v>
      </c>
      <c r="AL442" s="530">
        <v>0</v>
      </c>
      <c r="AM442" s="530">
        <v>0</v>
      </c>
      <c r="AN442" s="466"/>
      <c r="AO442" s="423"/>
      <c r="AP442" s="720"/>
      <c r="AQ442" s="595">
        <f t="shared" si="101"/>
        <v>0</v>
      </c>
      <c r="AR442" s="595">
        <f t="shared" si="102"/>
        <v>0</v>
      </c>
      <c r="AS442" s="596">
        <f t="shared" si="103"/>
        <v>0</v>
      </c>
      <c r="AT442" s="455"/>
      <c r="AU442" s="439"/>
      <c r="AX442" s="439"/>
      <c r="AY442" s="438"/>
      <c r="BE442" s="439"/>
      <c r="BF442" s="456"/>
      <c r="BG442" s="456"/>
      <c r="BH442" s="456"/>
      <c r="BI442" s="456"/>
      <c r="BJ442" s="456"/>
      <c r="BK442" s="456"/>
      <c r="BL442" s="456"/>
      <c r="BM442" s="456"/>
      <c r="BN442" s="456"/>
      <c r="BO442" s="456"/>
      <c r="BP442" s="456"/>
      <c r="BQ442" s="456"/>
      <c r="BR442" s="456"/>
      <c r="BS442" s="456"/>
      <c r="BT442" s="456"/>
      <c r="BU442" s="456"/>
      <c r="BV442" s="456"/>
      <c r="BW442" s="456"/>
      <c r="BX442" s="456"/>
      <c r="BY442" s="456"/>
      <c r="BZ442" s="456"/>
      <c r="CA442" s="456"/>
      <c r="CB442" s="456"/>
      <c r="CC442" s="456"/>
      <c r="CD442" s="456"/>
      <c r="CE442" s="456"/>
      <c r="CF442" s="456"/>
      <c r="CG442" s="456"/>
      <c r="CH442" s="456"/>
      <c r="CI442" s="456"/>
      <c r="CJ442" s="456"/>
      <c r="CK442" s="456"/>
      <c r="CL442" s="456"/>
      <c r="CM442" s="456"/>
      <c r="CN442" s="456"/>
      <c r="CO442" s="456"/>
      <c r="CP442" s="456"/>
      <c r="CQ442" s="456"/>
      <c r="CR442" s="456"/>
      <c r="CS442" s="456"/>
    </row>
    <row r="443" spans="1:100" s="9" customFormat="1" ht="12.95" hidden="1" customHeight="1" x14ac:dyDescent="0.2">
      <c r="A443" s="463"/>
      <c r="B443" s="443"/>
      <c r="C443" s="451"/>
      <c r="D443" s="455" t="s">
        <v>71</v>
      </c>
      <c r="E443" s="455"/>
      <c r="F443" s="455"/>
      <c r="G443" s="13">
        <v>0</v>
      </c>
      <c r="H443" s="13">
        <v>0</v>
      </c>
      <c r="I443" s="13">
        <v>0</v>
      </c>
      <c r="J443" s="433">
        <v>100</v>
      </c>
      <c r="K443" s="691">
        <v>0</v>
      </c>
      <c r="L443" s="691">
        <v>0</v>
      </c>
      <c r="M443" s="457" t="s">
        <v>80</v>
      </c>
      <c r="N443" s="530">
        <v>0</v>
      </c>
      <c r="O443" s="530">
        <v>0</v>
      </c>
      <c r="P443" s="530">
        <v>0</v>
      </c>
      <c r="Q443" s="530">
        <v>0</v>
      </c>
      <c r="R443" s="530">
        <v>0</v>
      </c>
      <c r="S443" s="530">
        <v>0</v>
      </c>
      <c r="T443" s="530">
        <v>0</v>
      </c>
      <c r="U443" s="530">
        <v>0</v>
      </c>
      <c r="V443" s="530">
        <v>0</v>
      </c>
      <c r="W443" s="530">
        <v>0</v>
      </c>
      <c r="X443" s="530">
        <v>0</v>
      </c>
      <c r="Y443" s="530">
        <v>0</v>
      </c>
      <c r="Z443" s="530">
        <v>0</v>
      </c>
      <c r="AA443" s="530">
        <v>0</v>
      </c>
      <c r="AB443" s="530">
        <v>0</v>
      </c>
      <c r="AC443" s="530">
        <v>0</v>
      </c>
      <c r="AD443" s="530">
        <v>0</v>
      </c>
      <c r="AE443" s="530">
        <v>0</v>
      </c>
      <c r="AF443" s="530">
        <v>0</v>
      </c>
      <c r="AG443" s="530">
        <v>0</v>
      </c>
      <c r="AH443" s="530">
        <v>0</v>
      </c>
      <c r="AI443" s="530">
        <v>0</v>
      </c>
      <c r="AJ443" s="530">
        <v>0</v>
      </c>
      <c r="AK443" s="530">
        <v>0</v>
      </c>
      <c r="AL443" s="530">
        <v>0</v>
      </c>
      <c r="AM443" s="530">
        <v>0</v>
      </c>
      <c r="AN443" s="466"/>
      <c r="AO443" s="423"/>
      <c r="AP443" s="720"/>
      <c r="AQ443" s="595">
        <f t="shared" si="101"/>
        <v>0</v>
      </c>
      <c r="AR443" s="595">
        <f t="shared" si="102"/>
        <v>0</v>
      </c>
      <c r="AS443" s="596">
        <f t="shared" si="103"/>
        <v>0</v>
      </c>
      <c r="AT443" s="455"/>
      <c r="AU443" s="439"/>
      <c r="AX443" s="439"/>
      <c r="AY443" s="438"/>
      <c r="BE443" s="439"/>
      <c r="BF443" s="456"/>
      <c r="BG443" s="456"/>
      <c r="BH443" s="456"/>
      <c r="BI443" s="456"/>
      <c r="BJ443" s="456"/>
      <c r="BK443" s="456"/>
      <c r="BL443" s="456"/>
      <c r="BM443" s="456"/>
      <c r="BN443" s="456"/>
      <c r="BO443" s="456"/>
      <c r="BP443" s="456"/>
      <c r="BQ443" s="456"/>
      <c r="BR443" s="456"/>
      <c r="BS443" s="456"/>
      <c r="BT443" s="456"/>
      <c r="BU443" s="456"/>
      <c r="BV443" s="456"/>
      <c r="BW443" s="456"/>
      <c r="BX443" s="456"/>
      <c r="BY443" s="456"/>
      <c r="BZ443" s="456"/>
      <c r="CA443" s="456"/>
      <c r="CB443" s="456"/>
      <c r="CC443" s="456"/>
      <c r="CD443" s="456"/>
      <c r="CE443" s="456"/>
      <c r="CF443" s="456"/>
      <c r="CG443" s="456"/>
      <c r="CH443" s="456"/>
      <c r="CI443" s="456"/>
      <c r="CJ443" s="456"/>
      <c r="CK443" s="456"/>
      <c r="CL443" s="456"/>
      <c r="CM443" s="456"/>
      <c r="CN443" s="456"/>
      <c r="CO443" s="456"/>
      <c r="CP443" s="456"/>
      <c r="CQ443" s="456"/>
      <c r="CR443" s="456"/>
      <c r="CS443" s="456"/>
    </row>
    <row r="444" spans="1:100" s="396" customFormat="1" ht="12.95" hidden="1" customHeight="1" thickBot="1" x14ac:dyDescent="0.25">
      <c r="A444" s="463"/>
      <c r="B444" s="443"/>
      <c r="C444" s="451"/>
      <c r="D444" s="455" t="s">
        <v>77</v>
      </c>
      <c r="E444" s="455" t="s">
        <v>81</v>
      </c>
      <c r="F444" s="455"/>
      <c r="G444" s="13">
        <v>0</v>
      </c>
      <c r="H444" s="13">
        <v>0</v>
      </c>
      <c r="I444" s="13">
        <v>0</v>
      </c>
      <c r="J444" s="433">
        <v>100</v>
      </c>
      <c r="K444" s="691">
        <v>0</v>
      </c>
      <c r="L444" s="691">
        <v>0</v>
      </c>
      <c r="M444" s="457" t="s">
        <v>2</v>
      </c>
      <c r="N444" s="530">
        <v>0</v>
      </c>
      <c r="O444" s="530">
        <v>0</v>
      </c>
      <c r="P444" s="530">
        <v>0</v>
      </c>
      <c r="Q444" s="530">
        <v>0</v>
      </c>
      <c r="R444" s="530">
        <v>0</v>
      </c>
      <c r="S444" s="530">
        <v>0</v>
      </c>
      <c r="T444" s="530">
        <v>0</v>
      </c>
      <c r="U444" s="530">
        <v>0</v>
      </c>
      <c r="V444" s="530">
        <v>0</v>
      </c>
      <c r="W444" s="530">
        <v>0</v>
      </c>
      <c r="X444" s="530">
        <v>0</v>
      </c>
      <c r="Y444" s="530">
        <v>0</v>
      </c>
      <c r="Z444" s="530">
        <v>0</v>
      </c>
      <c r="AA444" s="530">
        <v>0</v>
      </c>
      <c r="AB444" s="530">
        <v>0</v>
      </c>
      <c r="AC444" s="530">
        <v>0</v>
      </c>
      <c r="AD444" s="530">
        <v>0</v>
      </c>
      <c r="AE444" s="530">
        <v>0</v>
      </c>
      <c r="AF444" s="530">
        <v>0</v>
      </c>
      <c r="AG444" s="530">
        <v>0</v>
      </c>
      <c r="AH444" s="530">
        <v>0</v>
      </c>
      <c r="AI444" s="530">
        <v>0</v>
      </c>
      <c r="AJ444" s="530">
        <v>0</v>
      </c>
      <c r="AK444" s="530">
        <v>0</v>
      </c>
      <c r="AL444" s="530">
        <v>0</v>
      </c>
      <c r="AM444" s="530">
        <v>0</v>
      </c>
      <c r="AN444" s="466"/>
      <c r="AO444" s="423"/>
      <c r="AP444" s="720"/>
      <c r="AQ444" s="595">
        <f t="shared" si="101"/>
        <v>0</v>
      </c>
      <c r="AR444" s="595">
        <f t="shared" si="102"/>
        <v>0</v>
      </c>
      <c r="AS444" s="596">
        <f t="shared" si="103"/>
        <v>0</v>
      </c>
      <c r="AT444" s="455"/>
      <c r="AU444" s="439"/>
      <c r="AV444" s="9"/>
      <c r="AW444" s="9"/>
      <c r="AX444" s="439"/>
      <c r="AY444" s="438"/>
      <c r="AZ444" s="9"/>
      <c r="BA444" s="9"/>
      <c r="BB444" s="9"/>
      <c r="BC444" s="9"/>
      <c r="BD444" s="9"/>
      <c r="BE444" s="439"/>
      <c r="BF444" s="456"/>
      <c r="BG444" s="456"/>
      <c r="BH444" s="456"/>
      <c r="BI444" s="456"/>
      <c r="BJ444" s="456"/>
      <c r="BK444" s="456"/>
      <c r="BL444" s="456"/>
      <c r="BM444" s="456"/>
      <c r="BN444" s="456"/>
      <c r="BO444" s="456"/>
      <c r="BP444" s="456"/>
      <c r="BQ444" s="456"/>
      <c r="BR444" s="456"/>
      <c r="BS444" s="456"/>
      <c r="BT444" s="456"/>
      <c r="BU444" s="456"/>
      <c r="BV444" s="456"/>
      <c r="BW444" s="456"/>
      <c r="BX444" s="456"/>
      <c r="BY444" s="456"/>
      <c r="BZ444" s="456"/>
      <c r="CA444" s="456"/>
      <c r="CB444" s="456"/>
      <c r="CC444" s="456"/>
      <c r="CD444" s="456"/>
      <c r="CE444" s="456"/>
      <c r="CF444" s="456"/>
      <c r="CG444" s="456"/>
      <c r="CH444" s="456"/>
      <c r="CI444" s="456"/>
      <c r="CJ444" s="456"/>
      <c r="CK444" s="456"/>
      <c r="CL444" s="456"/>
      <c r="CM444" s="456"/>
      <c r="CN444" s="456"/>
      <c r="CO444" s="456"/>
      <c r="CP444" s="456"/>
      <c r="CQ444" s="456"/>
      <c r="CR444" s="456"/>
      <c r="CS444" s="456"/>
      <c r="CT444" s="9"/>
      <c r="CU444" s="9"/>
      <c r="CV444" s="9"/>
    </row>
    <row r="445" spans="1:100" s="9" customFormat="1" ht="12.95" hidden="1" customHeight="1" x14ac:dyDescent="0.2">
      <c r="A445" s="463"/>
      <c r="B445" s="443"/>
      <c r="C445" s="451"/>
      <c r="D445" s="455" t="s">
        <v>77</v>
      </c>
      <c r="E445" s="455" t="s">
        <v>81</v>
      </c>
      <c r="F445" s="455"/>
      <c r="G445" s="13">
        <v>0</v>
      </c>
      <c r="H445" s="13">
        <v>0</v>
      </c>
      <c r="I445" s="13">
        <v>0</v>
      </c>
      <c r="J445" s="433">
        <v>100</v>
      </c>
      <c r="K445" s="691">
        <v>0</v>
      </c>
      <c r="L445" s="691">
        <v>0</v>
      </c>
      <c r="M445" s="457" t="s">
        <v>2</v>
      </c>
      <c r="N445" s="530">
        <v>0</v>
      </c>
      <c r="O445" s="530">
        <v>0</v>
      </c>
      <c r="P445" s="530">
        <v>0</v>
      </c>
      <c r="Q445" s="530">
        <v>0</v>
      </c>
      <c r="R445" s="530">
        <v>0</v>
      </c>
      <c r="S445" s="530">
        <v>0</v>
      </c>
      <c r="T445" s="530">
        <v>0</v>
      </c>
      <c r="U445" s="530">
        <v>0</v>
      </c>
      <c r="V445" s="530">
        <v>0</v>
      </c>
      <c r="W445" s="530">
        <v>0</v>
      </c>
      <c r="X445" s="530">
        <v>0</v>
      </c>
      <c r="Y445" s="530">
        <v>0</v>
      </c>
      <c r="Z445" s="530">
        <v>0</v>
      </c>
      <c r="AA445" s="530">
        <v>0</v>
      </c>
      <c r="AB445" s="530">
        <v>0</v>
      </c>
      <c r="AC445" s="530">
        <v>0</v>
      </c>
      <c r="AD445" s="530">
        <v>0</v>
      </c>
      <c r="AE445" s="530">
        <v>0</v>
      </c>
      <c r="AF445" s="530">
        <v>0</v>
      </c>
      <c r="AG445" s="530">
        <v>0</v>
      </c>
      <c r="AH445" s="530">
        <v>0</v>
      </c>
      <c r="AI445" s="530">
        <v>0</v>
      </c>
      <c r="AJ445" s="530">
        <v>0</v>
      </c>
      <c r="AK445" s="530">
        <v>0</v>
      </c>
      <c r="AL445" s="530">
        <v>0</v>
      </c>
      <c r="AM445" s="530">
        <v>0</v>
      </c>
      <c r="AN445" s="466"/>
      <c r="AO445" s="423"/>
      <c r="AP445" s="720"/>
      <c r="AQ445" s="595">
        <f t="shared" si="101"/>
        <v>0</v>
      </c>
      <c r="AR445" s="595">
        <f t="shared" si="102"/>
        <v>0</v>
      </c>
      <c r="AS445" s="596">
        <f t="shared" si="103"/>
        <v>0</v>
      </c>
      <c r="AT445" s="455"/>
      <c r="AU445" s="439"/>
      <c r="AX445" s="439"/>
      <c r="AY445" s="438"/>
      <c r="BE445" s="439"/>
      <c r="BF445" s="456"/>
      <c r="BG445" s="456"/>
      <c r="BH445" s="456"/>
      <c r="BI445" s="456"/>
      <c r="BJ445" s="456"/>
      <c r="BK445" s="456"/>
      <c r="BL445" s="456"/>
      <c r="BM445" s="456"/>
      <c r="BN445" s="456"/>
      <c r="BO445" s="456"/>
      <c r="BP445" s="456"/>
      <c r="BQ445" s="456"/>
      <c r="BR445" s="456"/>
      <c r="BS445" s="456"/>
      <c r="BT445" s="456"/>
      <c r="BU445" s="456"/>
      <c r="BV445" s="456"/>
      <c r="BW445" s="456"/>
      <c r="BX445" s="456"/>
      <c r="BY445" s="456"/>
      <c r="BZ445" s="456"/>
      <c r="CA445" s="456"/>
      <c r="CB445" s="456"/>
      <c r="CC445" s="456"/>
      <c r="CD445" s="456"/>
      <c r="CE445" s="456"/>
      <c r="CF445" s="456"/>
      <c r="CG445" s="456"/>
      <c r="CH445" s="456"/>
      <c r="CI445" s="456"/>
      <c r="CJ445" s="456"/>
      <c r="CK445" s="456"/>
      <c r="CL445" s="456"/>
      <c r="CM445" s="456"/>
      <c r="CN445" s="456"/>
      <c r="CO445" s="456"/>
      <c r="CP445" s="456"/>
      <c r="CQ445" s="456"/>
      <c r="CR445" s="456"/>
      <c r="CS445" s="456"/>
    </row>
    <row r="446" spans="1:100" s="9" customFormat="1" ht="12.95" hidden="1" customHeight="1" x14ac:dyDescent="0.2">
      <c r="A446" s="463"/>
      <c r="B446" s="443"/>
      <c r="C446" s="451"/>
      <c r="D446" s="455" t="s">
        <v>77</v>
      </c>
      <c r="E446" s="455" t="s">
        <v>81</v>
      </c>
      <c r="F446" s="455"/>
      <c r="G446" s="13">
        <v>0</v>
      </c>
      <c r="H446" s="13">
        <v>0</v>
      </c>
      <c r="I446" s="13">
        <v>0</v>
      </c>
      <c r="J446" s="433">
        <v>100</v>
      </c>
      <c r="K446" s="691">
        <v>0</v>
      </c>
      <c r="L446" s="691">
        <v>0</v>
      </c>
      <c r="M446" s="457" t="s">
        <v>2</v>
      </c>
      <c r="N446" s="530">
        <v>0</v>
      </c>
      <c r="O446" s="530">
        <v>0</v>
      </c>
      <c r="P446" s="530">
        <v>0</v>
      </c>
      <c r="Q446" s="530">
        <v>0</v>
      </c>
      <c r="R446" s="530">
        <v>0</v>
      </c>
      <c r="S446" s="530">
        <v>0</v>
      </c>
      <c r="T446" s="530">
        <v>0</v>
      </c>
      <c r="U446" s="530">
        <v>0</v>
      </c>
      <c r="V446" s="530">
        <v>0</v>
      </c>
      <c r="W446" s="530">
        <v>0</v>
      </c>
      <c r="X446" s="530">
        <v>0</v>
      </c>
      <c r="Y446" s="530">
        <v>0</v>
      </c>
      <c r="Z446" s="530">
        <v>0</v>
      </c>
      <c r="AA446" s="530">
        <v>0</v>
      </c>
      <c r="AB446" s="530">
        <v>0</v>
      </c>
      <c r="AC446" s="530">
        <v>0</v>
      </c>
      <c r="AD446" s="530">
        <v>0</v>
      </c>
      <c r="AE446" s="530">
        <v>0</v>
      </c>
      <c r="AF446" s="530">
        <v>0</v>
      </c>
      <c r="AG446" s="530">
        <v>0</v>
      </c>
      <c r="AH446" s="530">
        <v>0</v>
      </c>
      <c r="AI446" s="530">
        <v>0</v>
      </c>
      <c r="AJ446" s="530">
        <v>0</v>
      </c>
      <c r="AK446" s="530">
        <v>0</v>
      </c>
      <c r="AL446" s="530">
        <v>0</v>
      </c>
      <c r="AM446" s="530">
        <v>0</v>
      </c>
      <c r="AN446" s="466"/>
      <c r="AO446" s="423"/>
      <c r="AP446" s="720"/>
      <c r="AQ446" s="595">
        <f t="shared" si="101"/>
        <v>0</v>
      </c>
      <c r="AR446" s="595">
        <f t="shared" si="102"/>
        <v>0</v>
      </c>
      <c r="AS446" s="596">
        <f t="shared" si="103"/>
        <v>0</v>
      </c>
      <c r="AT446" s="455"/>
      <c r="AU446" s="439"/>
      <c r="AX446" s="439"/>
      <c r="AY446" s="438"/>
      <c r="BE446" s="439"/>
      <c r="BF446" s="456"/>
      <c r="BG446" s="456"/>
      <c r="BH446" s="456"/>
      <c r="BI446" s="456"/>
      <c r="BJ446" s="456"/>
      <c r="BK446" s="456"/>
      <c r="BL446" s="456"/>
      <c r="BM446" s="456"/>
      <c r="BN446" s="456"/>
      <c r="BO446" s="456"/>
      <c r="BP446" s="456"/>
      <c r="BQ446" s="456"/>
      <c r="BR446" s="456"/>
      <c r="BS446" s="456"/>
      <c r="BT446" s="456"/>
      <c r="BU446" s="456"/>
      <c r="BV446" s="456"/>
      <c r="BW446" s="456"/>
      <c r="BX446" s="456"/>
      <c r="BY446" s="456"/>
      <c r="BZ446" s="456"/>
      <c r="CA446" s="456"/>
      <c r="CB446" s="456"/>
      <c r="CC446" s="456"/>
      <c r="CD446" s="456"/>
      <c r="CE446" s="456"/>
      <c r="CF446" s="456"/>
      <c r="CG446" s="456"/>
      <c r="CH446" s="456"/>
      <c r="CI446" s="456"/>
      <c r="CJ446" s="456"/>
      <c r="CK446" s="456"/>
      <c r="CL446" s="456"/>
      <c r="CM446" s="456"/>
      <c r="CN446" s="456"/>
      <c r="CO446" s="456"/>
      <c r="CP446" s="456"/>
      <c r="CQ446" s="456"/>
      <c r="CR446" s="456"/>
      <c r="CS446" s="456"/>
    </row>
    <row r="447" spans="1:100" s="9" customFormat="1" ht="12.95" hidden="1" customHeight="1" x14ac:dyDescent="0.2">
      <c r="A447" s="463"/>
      <c r="B447" s="443"/>
      <c r="C447" s="451"/>
      <c r="D447" s="455" t="s">
        <v>77</v>
      </c>
      <c r="E447" s="455" t="s">
        <v>81</v>
      </c>
      <c r="F447" s="455"/>
      <c r="G447" s="13">
        <v>0</v>
      </c>
      <c r="H447" s="13">
        <v>0</v>
      </c>
      <c r="I447" s="13">
        <v>0</v>
      </c>
      <c r="J447" s="433">
        <v>100</v>
      </c>
      <c r="K447" s="691">
        <v>0</v>
      </c>
      <c r="L447" s="691">
        <v>0</v>
      </c>
      <c r="M447" s="457" t="s">
        <v>80</v>
      </c>
      <c r="N447" s="530">
        <v>0</v>
      </c>
      <c r="O447" s="530">
        <v>0</v>
      </c>
      <c r="P447" s="530">
        <v>0</v>
      </c>
      <c r="Q447" s="530">
        <v>0</v>
      </c>
      <c r="R447" s="530">
        <v>0</v>
      </c>
      <c r="S447" s="530">
        <v>0</v>
      </c>
      <c r="T447" s="530">
        <v>0</v>
      </c>
      <c r="U447" s="530">
        <v>0</v>
      </c>
      <c r="V447" s="530">
        <v>0</v>
      </c>
      <c r="W447" s="530">
        <v>0</v>
      </c>
      <c r="X447" s="530">
        <v>0</v>
      </c>
      <c r="Y447" s="530">
        <v>0</v>
      </c>
      <c r="Z447" s="530">
        <v>0</v>
      </c>
      <c r="AA447" s="530">
        <v>0</v>
      </c>
      <c r="AB447" s="530">
        <v>0</v>
      </c>
      <c r="AC447" s="530">
        <v>0</v>
      </c>
      <c r="AD447" s="530">
        <v>0</v>
      </c>
      <c r="AE447" s="530">
        <v>0</v>
      </c>
      <c r="AF447" s="530">
        <v>0</v>
      </c>
      <c r="AG447" s="530">
        <v>0</v>
      </c>
      <c r="AH447" s="530">
        <v>0</v>
      </c>
      <c r="AI447" s="530">
        <v>0</v>
      </c>
      <c r="AJ447" s="530">
        <v>0</v>
      </c>
      <c r="AK447" s="530">
        <v>0</v>
      </c>
      <c r="AL447" s="530">
        <v>0</v>
      </c>
      <c r="AM447" s="530">
        <v>0</v>
      </c>
      <c r="AN447" s="466"/>
      <c r="AO447" s="423"/>
      <c r="AP447" s="720"/>
      <c r="AQ447" s="595">
        <f t="shared" si="101"/>
        <v>0</v>
      </c>
      <c r="AR447" s="595">
        <f t="shared" si="102"/>
        <v>0</v>
      </c>
      <c r="AS447" s="596">
        <f t="shared" si="103"/>
        <v>0</v>
      </c>
      <c r="AT447" s="455"/>
      <c r="AU447" s="439"/>
      <c r="AX447" s="439"/>
      <c r="AY447" s="438"/>
      <c r="BE447" s="439"/>
      <c r="BF447" s="456"/>
      <c r="BG447" s="456"/>
      <c r="BH447" s="456"/>
      <c r="BI447" s="456"/>
      <c r="BJ447" s="456"/>
      <c r="BK447" s="456"/>
      <c r="BL447" s="456"/>
      <c r="BM447" s="456"/>
      <c r="BN447" s="456"/>
      <c r="BO447" s="456"/>
      <c r="BP447" s="456"/>
      <c r="BQ447" s="456"/>
      <c r="BR447" s="456"/>
      <c r="BS447" s="456"/>
      <c r="BT447" s="456"/>
      <c r="BU447" s="456"/>
      <c r="BV447" s="456"/>
      <c r="BW447" s="456"/>
      <c r="BX447" s="456"/>
      <c r="BY447" s="456"/>
      <c r="BZ447" s="456"/>
      <c r="CA447" s="456"/>
      <c r="CB447" s="456"/>
      <c r="CC447" s="456"/>
      <c r="CD447" s="456"/>
      <c r="CE447" s="456"/>
      <c r="CF447" s="456"/>
      <c r="CG447" s="456"/>
      <c r="CH447" s="456"/>
      <c r="CI447" s="456"/>
      <c r="CJ447" s="456"/>
      <c r="CK447" s="456"/>
      <c r="CL447" s="456"/>
      <c r="CM447" s="456"/>
      <c r="CN447" s="456"/>
      <c r="CO447" s="456"/>
      <c r="CP447" s="456"/>
      <c r="CQ447" s="456"/>
      <c r="CR447" s="456"/>
      <c r="CS447" s="456"/>
    </row>
    <row r="448" spans="1:100" s="9" customFormat="1" ht="12.95" hidden="1" customHeight="1" x14ac:dyDescent="0.2">
      <c r="A448" s="463"/>
      <c r="B448" s="443"/>
      <c r="C448" s="451"/>
      <c r="D448" s="455" t="s">
        <v>77</v>
      </c>
      <c r="E448" s="455" t="s">
        <v>81</v>
      </c>
      <c r="F448" s="455"/>
      <c r="G448" s="13">
        <v>0</v>
      </c>
      <c r="H448" s="13">
        <v>0</v>
      </c>
      <c r="I448" s="13">
        <v>0</v>
      </c>
      <c r="J448" s="433">
        <v>100</v>
      </c>
      <c r="K448" s="691">
        <v>0</v>
      </c>
      <c r="L448" s="691">
        <v>0</v>
      </c>
      <c r="M448" s="457" t="s">
        <v>80</v>
      </c>
      <c r="N448" s="530">
        <v>0</v>
      </c>
      <c r="O448" s="530">
        <v>0</v>
      </c>
      <c r="P448" s="530">
        <v>0</v>
      </c>
      <c r="Q448" s="530">
        <v>0</v>
      </c>
      <c r="R448" s="530">
        <v>0</v>
      </c>
      <c r="S448" s="530">
        <v>0</v>
      </c>
      <c r="T448" s="530">
        <v>0</v>
      </c>
      <c r="U448" s="530">
        <v>0</v>
      </c>
      <c r="V448" s="530">
        <v>0</v>
      </c>
      <c r="W448" s="530">
        <v>0</v>
      </c>
      <c r="X448" s="530">
        <v>0</v>
      </c>
      <c r="Y448" s="530">
        <v>0</v>
      </c>
      <c r="Z448" s="530">
        <v>0</v>
      </c>
      <c r="AA448" s="530">
        <v>0</v>
      </c>
      <c r="AB448" s="530">
        <v>0</v>
      </c>
      <c r="AC448" s="530">
        <v>0</v>
      </c>
      <c r="AD448" s="530">
        <v>0</v>
      </c>
      <c r="AE448" s="530">
        <v>0</v>
      </c>
      <c r="AF448" s="530">
        <v>0</v>
      </c>
      <c r="AG448" s="530">
        <v>0</v>
      </c>
      <c r="AH448" s="530">
        <v>0</v>
      </c>
      <c r="AI448" s="530">
        <v>0</v>
      </c>
      <c r="AJ448" s="530">
        <v>0</v>
      </c>
      <c r="AK448" s="530">
        <v>0</v>
      </c>
      <c r="AL448" s="530">
        <v>0</v>
      </c>
      <c r="AM448" s="530">
        <v>0</v>
      </c>
      <c r="AN448" s="466"/>
      <c r="AO448" s="423"/>
      <c r="AP448" s="720"/>
      <c r="AQ448" s="595">
        <f t="shared" si="101"/>
        <v>0</v>
      </c>
      <c r="AR448" s="595">
        <f t="shared" si="102"/>
        <v>0</v>
      </c>
      <c r="AS448" s="596">
        <f t="shared" si="103"/>
        <v>0</v>
      </c>
      <c r="AT448" s="455"/>
      <c r="AU448" s="439"/>
      <c r="AX448" s="439"/>
      <c r="AY448" s="438"/>
      <c r="BE448" s="439"/>
      <c r="BF448" s="456"/>
      <c r="BG448" s="456"/>
      <c r="BH448" s="456"/>
      <c r="BI448" s="456"/>
      <c r="BJ448" s="456"/>
      <c r="BK448" s="456"/>
      <c r="BL448" s="456"/>
      <c r="BM448" s="456"/>
      <c r="BN448" s="456"/>
      <c r="BO448" s="456"/>
      <c r="BP448" s="456"/>
      <c r="BQ448" s="456"/>
      <c r="BR448" s="456"/>
      <c r="BS448" s="456"/>
      <c r="BT448" s="456"/>
      <c r="BU448" s="456"/>
      <c r="BV448" s="456"/>
      <c r="BW448" s="456"/>
      <c r="BX448" s="456"/>
      <c r="BY448" s="456"/>
      <c r="BZ448" s="456"/>
      <c r="CA448" s="456"/>
      <c r="CB448" s="456"/>
      <c r="CC448" s="456"/>
      <c r="CD448" s="456"/>
      <c r="CE448" s="456"/>
      <c r="CF448" s="456"/>
      <c r="CG448" s="456"/>
      <c r="CH448" s="456"/>
      <c r="CI448" s="456"/>
      <c r="CJ448" s="456"/>
      <c r="CK448" s="456"/>
      <c r="CL448" s="456"/>
      <c r="CM448" s="456"/>
      <c r="CN448" s="456"/>
      <c r="CO448" s="456"/>
      <c r="CP448" s="456"/>
      <c r="CQ448" s="456"/>
      <c r="CR448" s="456"/>
      <c r="CS448" s="456"/>
    </row>
    <row r="449" spans="1:97" s="9" customFormat="1" ht="12.95" hidden="1" customHeight="1" x14ac:dyDescent="0.2">
      <c r="A449" s="463"/>
      <c r="B449" s="443"/>
      <c r="C449" s="451"/>
      <c r="D449" s="455" t="s">
        <v>77</v>
      </c>
      <c r="E449" s="455" t="s">
        <v>78</v>
      </c>
      <c r="F449" s="455"/>
      <c r="G449" s="13">
        <v>0</v>
      </c>
      <c r="H449" s="13">
        <v>0</v>
      </c>
      <c r="I449" s="13">
        <v>0</v>
      </c>
      <c r="J449" s="433">
        <v>100</v>
      </c>
      <c r="K449" s="691">
        <v>0</v>
      </c>
      <c r="L449" s="691">
        <v>0</v>
      </c>
      <c r="M449" s="457" t="s">
        <v>2</v>
      </c>
      <c r="N449" s="530">
        <v>0</v>
      </c>
      <c r="O449" s="530">
        <v>0</v>
      </c>
      <c r="P449" s="530">
        <v>0</v>
      </c>
      <c r="Q449" s="530">
        <v>0</v>
      </c>
      <c r="R449" s="530">
        <v>0</v>
      </c>
      <c r="S449" s="530">
        <v>0</v>
      </c>
      <c r="T449" s="530">
        <v>0</v>
      </c>
      <c r="U449" s="530">
        <v>0</v>
      </c>
      <c r="V449" s="530">
        <v>0</v>
      </c>
      <c r="W449" s="530">
        <v>0</v>
      </c>
      <c r="X449" s="530">
        <v>0</v>
      </c>
      <c r="Y449" s="530">
        <v>0</v>
      </c>
      <c r="Z449" s="530">
        <v>0</v>
      </c>
      <c r="AA449" s="530">
        <v>0</v>
      </c>
      <c r="AB449" s="530">
        <v>0</v>
      </c>
      <c r="AC449" s="530">
        <v>0</v>
      </c>
      <c r="AD449" s="530">
        <v>0</v>
      </c>
      <c r="AE449" s="530">
        <v>0</v>
      </c>
      <c r="AF449" s="530">
        <v>0</v>
      </c>
      <c r="AG449" s="530">
        <v>0</v>
      </c>
      <c r="AH449" s="530">
        <v>0</v>
      </c>
      <c r="AI449" s="530">
        <v>0</v>
      </c>
      <c r="AJ449" s="530">
        <v>0</v>
      </c>
      <c r="AK449" s="530">
        <v>0</v>
      </c>
      <c r="AL449" s="530">
        <v>0</v>
      </c>
      <c r="AM449" s="530">
        <v>0</v>
      </c>
      <c r="AN449" s="466"/>
      <c r="AO449" s="423"/>
      <c r="AP449" s="720"/>
      <c r="AQ449" s="595">
        <f t="shared" si="101"/>
        <v>0</v>
      </c>
      <c r="AR449" s="595">
        <f t="shared" si="102"/>
        <v>0</v>
      </c>
      <c r="AS449" s="596">
        <f t="shared" si="103"/>
        <v>0</v>
      </c>
      <c r="AT449" s="455"/>
      <c r="AU449" s="439"/>
      <c r="AX449" s="439"/>
      <c r="AY449" s="438"/>
      <c r="BE449" s="439"/>
      <c r="BF449" s="456"/>
      <c r="BG449" s="456"/>
      <c r="BH449" s="456"/>
      <c r="BI449" s="456"/>
      <c r="BJ449" s="456"/>
      <c r="BK449" s="456"/>
      <c r="BL449" s="456"/>
      <c r="BM449" s="456"/>
      <c r="BN449" s="456"/>
      <c r="BO449" s="456"/>
      <c r="BP449" s="456"/>
      <c r="BQ449" s="456"/>
      <c r="BR449" s="456"/>
      <c r="BS449" s="456"/>
      <c r="BT449" s="456"/>
      <c r="BU449" s="456"/>
      <c r="BV449" s="456"/>
      <c r="BW449" s="456"/>
      <c r="BX449" s="456"/>
      <c r="BY449" s="456"/>
      <c r="BZ449" s="456"/>
      <c r="CA449" s="456"/>
      <c r="CB449" s="456"/>
      <c r="CC449" s="456"/>
      <c r="CD449" s="456"/>
      <c r="CE449" s="456"/>
      <c r="CF449" s="456"/>
      <c r="CG449" s="456"/>
      <c r="CH449" s="456"/>
      <c r="CI449" s="456"/>
      <c r="CJ449" s="456"/>
      <c r="CK449" s="456"/>
      <c r="CL449" s="456"/>
      <c r="CM449" s="456"/>
      <c r="CN449" s="456"/>
      <c r="CO449" s="456"/>
      <c r="CP449" s="456"/>
      <c r="CQ449" s="456"/>
      <c r="CR449" s="456"/>
      <c r="CS449" s="456"/>
    </row>
    <row r="450" spans="1:97" s="9" customFormat="1" ht="12.95" hidden="1" customHeight="1" x14ac:dyDescent="0.2">
      <c r="A450" s="463"/>
      <c r="B450" s="443"/>
      <c r="C450" s="451"/>
      <c r="D450" s="455" t="s">
        <v>77</v>
      </c>
      <c r="E450" s="455" t="s">
        <v>81</v>
      </c>
      <c r="F450" s="455"/>
      <c r="G450" s="13">
        <v>0</v>
      </c>
      <c r="H450" s="13">
        <v>0</v>
      </c>
      <c r="I450" s="13">
        <v>0</v>
      </c>
      <c r="J450" s="433">
        <v>100</v>
      </c>
      <c r="K450" s="691">
        <v>0</v>
      </c>
      <c r="L450" s="691">
        <v>0</v>
      </c>
      <c r="M450" s="457" t="s">
        <v>2</v>
      </c>
      <c r="N450" s="530">
        <v>0</v>
      </c>
      <c r="O450" s="530">
        <v>0</v>
      </c>
      <c r="P450" s="530">
        <v>0</v>
      </c>
      <c r="Q450" s="530">
        <v>0</v>
      </c>
      <c r="R450" s="530">
        <v>0</v>
      </c>
      <c r="S450" s="530">
        <v>0</v>
      </c>
      <c r="T450" s="530">
        <v>0</v>
      </c>
      <c r="U450" s="530">
        <v>0</v>
      </c>
      <c r="V450" s="530">
        <v>0</v>
      </c>
      <c r="W450" s="530">
        <v>0</v>
      </c>
      <c r="X450" s="530">
        <v>0</v>
      </c>
      <c r="Y450" s="530">
        <v>0</v>
      </c>
      <c r="Z450" s="530">
        <v>0</v>
      </c>
      <c r="AA450" s="530">
        <v>0</v>
      </c>
      <c r="AB450" s="530">
        <v>0</v>
      </c>
      <c r="AC450" s="530">
        <v>0</v>
      </c>
      <c r="AD450" s="530">
        <v>0</v>
      </c>
      <c r="AE450" s="530">
        <v>0</v>
      </c>
      <c r="AF450" s="530">
        <v>0</v>
      </c>
      <c r="AG450" s="530">
        <v>0</v>
      </c>
      <c r="AH450" s="530">
        <v>0</v>
      </c>
      <c r="AI450" s="530">
        <v>0</v>
      </c>
      <c r="AJ450" s="530">
        <v>0</v>
      </c>
      <c r="AK450" s="530">
        <v>0</v>
      </c>
      <c r="AL450" s="530">
        <v>0</v>
      </c>
      <c r="AM450" s="530">
        <v>0</v>
      </c>
      <c r="AN450" s="466"/>
      <c r="AO450" s="423"/>
      <c r="AP450" s="720"/>
      <c r="AQ450" s="595">
        <f t="shared" ref="AQ450:AQ460" si="104">TIME(INT(K450/100),K450-INT(K450/100)*100,0)</f>
        <v>0</v>
      </c>
      <c r="AR450" s="595">
        <f t="shared" ref="AR450:AR460" si="105">TIME(INT(L450/100),L450-INT(L450/100)*100,0)</f>
        <v>0</v>
      </c>
      <c r="AS450" s="596">
        <f t="shared" ref="AS450:AS460" si="106">(AR450-AQ450)*G450</f>
        <v>0</v>
      </c>
      <c r="AT450" s="455"/>
      <c r="AU450" s="439"/>
      <c r="AX450" s="439"/>
      <c r="AY450" s="438"/>
      <c r="BE450" s="439"/>
      <c r="BF450" s="456"/>
      <c r="BG450" s="456"/>
      <c r="BH450" s="456"/>
      <c r="BI450" s="456"/>
      <c r="BJ450" s="456"/>
      <c r="BK450" s="456"/>
      <c r="BL450" s="456"/>
      <c r="BM450" s="456"/>
      <c r="BN450" s="456"/>
      <c r="BO450" s="456"/>
      <c r="BP450" s="456"/>
      <c r="BQ450" s="456"/>
      <c r="BR450" s="456"/>
      <c r="BS450" s="456"/>
      <c r="BT450" s="456"/>
      <c r="BU450" s="456"/>
      <c r="BV450" s="456"/>
      <c r="BW450" s="456"/>
      <c r="BX450" s="456"/>
      <c r="BY450" s="456"/>
      <c r="BZ450" s="456"/>
      <c r="CA450" s="456"/>
      <c r="CB450" s="456"/>
      <c r="CC450" s="456"/>
      <c r="CD450" s="456"/>
      <c r="CE450" s="456"/>
      <c r="CF450" s="456"/>
      <c r="CG450" s="456"/>
      <c r="CH450" s="456"/>
      <c r="CI450" s="456"/>
      <c r="CJ450" s="456"/>
      <c r="CK450" s="456"/>
      <c r="CL450" s="456"/>
      <c r="CM450" s="456"/>
      <c r="CN450" s="456"/>
      <c r="CO450" s="456"/>
      <c r="CP450" s="456"/>
      <c r="CQ450" s="456"/>
      <c r="CR450" s="456"/>
      <c r="CS450" s="456"/>
    </row>
    <row r="451" spans="1:97" s="9" customFormat="1" ht="12.95" hidden="1" customHeight="1" x14ac:dyDescent="0.2">
      <c r="A451" s="463"/>
      <c r="B451" s="443"/>
      <c r="C451" s="451"/>
      <c r="D451" s="455" t="s">
        <v>77</v>
      </c>
      <c r="E451" s="455" t="s">
        <v>81</v>
      </c>
      <c r="F451" s="455"/>
      <c r="G451" s="13">
        <v>0</v>
      </c>
      <c r="H451" s="13">
        <v>0</v>
      </c>
      <c r="I451" s="13">
        <v>0</v>
      </c>
      <c r="J451" s="433">
        <v>100</v>
      </c>
      <c r="K451" s="691">
        <v>0</v>
      </c>
      <c r="L451" s="691">
        <v>0</v>
      </c>
      <c r="M451" s="457" t="s">
        <v>2</v>
      </c>
      <c r="N451" s="530">
        <v>0</v>
      </c>
      <c r="O451" s="530">
        <v>0</v>
      </c>
      <c r="P451" s="530">
        <v>0</v>
      </c>
      <c r="Q451" s="530">
        <v>0</v>
      </c>
      <c r="R451" s="530">
        <v>0</v>
      </c>
      <c r="S451" s="530">
        <v>0</v>
      </c>
      <c r="T451" s="530">
        <v>0</v>
      </c>
      <c r="U451" s="530">
        <v>0</v>
      </c>
      <c r="V451" s="530">
        <v>0</v>
      </c>
      <c r="W451" s="530">
        <v>0</v>
      </c>
      <c r="X451" s="530">
        <v>0</v>
      </c>
      <c r="Y451" s="530">
        <v>0</v>
      </c>
      <c r="Z451" s="530">
        <v>0</v>
      </c>
      <c r="AA451" s="530">
        <v>0</v>
      </c>
      <c r="AB451" s="530">
        <v>0</v>
      </c>
      <c r="AC451" s="530">
        <v>0</v>
      </c>
      <c r="AD451" s="530">
        <v>0</v>
      </c>
      <c r="AE451" s="530">
        <v>0</v>
      </c>
      <c r="AF451" s="530">
        <v>0</v>
      </c>
      <c r="AG451" s="530">
        <v>0</v>
      </c>
      <c r="AH451" s="530">
        <v>0</v>
      </c>
      <c r="AI451" s="530">
        <v>0</v>
      </c>
      <c r="AJ451" s="530">
        <v>0</v>
      </c>
      <c r="AK451" s="530">
        <v>0</v>
      </c>
      <c r="AL451" s="530">
        <v>0</v>
      </c>
      <c r="AM451" s="530">
        <v>0</v>
      </c>
      <c r="AN451" s="466"/>
      <c r="AO451" s="423"/>
      <c r="AP451" s="720"/>
      <c r="AQ451" s="595">
        <f t="shared" si="104"/>
        <v>0</v>
      </c>
      <c r="AR451" s="595">
        <f t="shared" si="105"/>
        <v>0</v>
      </c>
      <c r="AS451" s="596">
        <f t="shared" si="106"/>
        <v>0</v>
      </c>
      <c r="AT451" s="455"/>
      <c r="AU451" s="439"/>
      <c r="AX451" s="439"/>
      <c r="AY451" s="438"/>
      <c r="BE451" s="439"/>
      <c r="BF451" s="456"/>
      <c r="BG451" s="456"/>
      <c r="BH451" s="456"/>
      <c r="BI451" s="456"/>
      <c r="BJ451" s="456"/>
      <c r="BK451" s="456"/>
      <c r="BL451" s="456"/>
      <c r="BM451" s="456"/>
      <c r="BN451" s="456"/>
      <c r="BO451" s="456"/>
      <c r="BP451" s="456"/>
      <c r="BQ451" s="456"/>
      <c r="BR451" s="456"/>
      <c r="BS451" s="456"/>
      <c r="BT451" s="456"/>
      <c r="BU451" s="456"/>
      <c r="BV451" s="456"/>
      <c r="BW451" s="456"/>
      <c r="BX451" s="456"/>
      <c r="BY451" s="456"/>
      <c r="BZ451" s="456"/>
      <c r="CA451" s="456"/>
      <c r="CB451" s="456"/>
      <c r="CC451" s="456"/>
      <c r="CD451" s="456"/>
      <c r="CE451" s="456"/>
      <c r="CF451" s="456"/>
      <c r="CG451" s="456"/>
      <c r="CH451" s="456"/>
      <c r="CI451" s="456"/>
      <c r="CJ451" s="456"/>
      <c r="CK451" s="456"/>
      <c r="CL451" s="456"/>
      <c r="CM451" s="456"/>
      <c r="CN451" s="456"/>
      <c r="CO451" s="456"/>
      <c r="CP451" s="456"/>
      <c r="CQ451" s="456"/>
      <c r="CR451" s="456"/>
      <c r="CS451" s="456"/>
    </row>
    <row r="452" spans="1:97" s="9" customFormat="1" ht="12.95" hidden="1" customHeight="1" x14ac:dyDescent="0.2">
      <c r="A452" s="463"/>
      <c r="B452" s="443"/>
      <c r="C452" s="451"/>
      <c r="D452" s="455" t="s">
        <v>77</v>
      </c>
      <c r="E452" s="455" t="s">
        <v>81</v>
      </c>
      <c r="F452" s="455"/>
      <c r="G452" s="13">
        <v>0</v>
      </c>
      <c r="H452" s="13">
        <v>0</v>
      </c>
      <c r="I452" s="13">
        <v>0</v>
      </c>
      <c r="J452" s="433">
        <v>100</v>
      </c>
      <c r="K452" s="691">
        <v>0</v>
      </c>
      <c r="L452" s="691">
        <v>0</v>
      </c>
      <c r="M452" s="457" t="s">
        <v>2</v>
      </c>
      <c r="N452" s="530">
        <v>0</v>
      </c>
      <c r="O452" s="530">
        <v>0</v>
      </c>
      <c r="P452" s="530">
        <v>0</v>
      </c>
      <c r="Q452" s="530">
        <v>0</v>
      </c>
      <c r="R452" s="530">
        <v>0</v>
      </c>
      <c r="S452" s="530">
        <v>0</v>
      </c>
      <c r="T452" s="530">
        <v>0</v>
      </c>
      <c r="U452" s="530">
        <v>0</v>
      </c>
      <c r="V452" s="530">
        <v>0</v>
      </c>
      <c r="W452" s="530">
        <v>0</v>
      </c>
      <c r="X452" s="530">
        <v>0</v>
      </c>
      <c r="Y452" s="530">
        <v>0</v>
      </c>
      <c r="Z452" s="530">
        <v>0</v>
      </c>
      <c r="AA452" s="530">
        <v>0</v>
      </c>
      <c r="AB452" s="530">
        <v>0</v>
      </c>
      <c r="AC452" s="530">
        <v>0</v>
      </c>
      <c r="AD452" s="530">
        <v>0</v>
      </c>
      <c r="AE452" s="530">
        <v>0</v>
      </c>
      <c r="AF452" s="530">
        <v>0</v>
      </c>
      <c r="AG452" s="530">
        <v>0</v>
      </c>
      <c r="AH452" s="530">
        <v>0</v>
      </c>
      <c r="AI452" s="530">
        <v>0</v>
      </c>
      <c r="AJ452" s="530">
        <v>0</v>
      </c>
      <c r="AK452" s="530">
        <v>0</v>
      </c>
      <c r="AL452" s="530">
        <v>0</v>
      </c>
      <c r="AM452" s="530">
        <v>0</v>
      </c>
      <c r="AN452" s="466"/>
      <c r="AO452" s="423"/>
      <c r="AP452" s="720"/>
      <c r="AQ452" s="595">
        <f t="shared" si="104"/>
        <v>0</v>
      </c>
      <c r="AR452" s="595">
        <f t="shared" si="105"/>
        <v>0</v>
      </c>
      <c r="AS452" s="596">
        <f t="shared" si="106"/>
        <v>0</v>
      </c>
      <c r="AT452" s="455"/>
      <c r="AU452" s="439"/>
      <c r="AX452" s="439"/>
      <c r="AY452" s="438"/>
      <c r="BE452" s="439"/>
      <c r="BF452" s="456"/>
      <c r="BG452" s="456"/>
      <c r="BH452" s="456"/>
      <c r="BI452" s="456"/>
      <c r="BJ452" s="456"/>
      <c r="BK452" s="456"/>
      <c r="BL452" s="456"/>
      <c r="BM452" s="456"/>
      <c r="BN452" s="456"/>
      <c r="BO452" s="456"/>
      <c r="BP452" s="456"/>
      <c r="BQ452" s="456"/>
      <c r="BR452" s="456"/>
      <c r="BS452" s="456"/>
      <c r="BT452" s="456"/>
      <c r="BU452" s="456"/>
      <c r="BV452" s="456"/>
      <c r="BW452" s="456"/>
      <c r="BX452" s="456"/>
      <c r="BY452" s="456"/>
      <c r="BZ452" s="456"/>
      <c r="CA452" s="456"/>
      <c r="CB452" s="456"/>
      <c r="CC452" s="456"/>
      <c r="CD452" s="456"/>
      <c r="CE452" s="456"/>
      <c r="CF452" s="456"/>
      <c r="CG452" s="456"/>
      <c r="CH452" s="456"/>
      <c r="CI452" s="456"/>
      <c r="CJ452" s="456"/>
      <c r="CK452" s="456"/>
      <c r="CL452" s="456"/>
      <c r="CM452" s="456"/>
      <c r="CN452" s="456"/>
      <c r="CO452" s="456"/>
      <c r="CP452" s="456"/>
      <c r="CQ452" s="456"/>
      <c r="CR452" s="456"/>
      <c r="CS452" s="456"/>
    </row>
    <row r="453" spans="1:97" s="9" customFormat="1" ht="12.95" hidden="1" customHeight="1" thickBot="1" x14ac:dyDescent="0.25">
      <c r="A453" s="463"/>
      <c r="B453" s="443"/>
      <c r="C453" s="451"/>
      <c r="D453" s="455" t="s">
        <v>77</v>
      </c>
      <c r="E453" s="455" t="s">
        <v>81</v>
      </c>
      <c r="F453" s="455"/>
      <c r="G453" s="13">
        <v>0</v>
      </c>
      <c r="H453" s="13">
        <v>0</v>
      </c>
      <c r="I453" s="13">
        <v>0</v>
      </c>
      <c r="J453" s="433">
        <v>100</v>
      </c>
      <c r="K453" s="691">
        <v>0</v>
      </c>
      <c r="L453" s="691">
        <v>0</v>
      </c>
      <c r="M453" s="457" t="s">
        <v>2</v>
      </c>
      <c r="N453" s="530">
        <v>0</v>
      </c>
      <c r="O453" s="530">
        <v>0</v>
      </c>
      <c r="P453" s="530">
        <v>0</v>
      </c>
      <c r="Q453" s="530">
        <v>0</v>
      </c>
      <c r="R453" s="530">
        <v>0</v>
      </c>
      <c r="S453" s="530">
        <v>0</v>
      </c>
      <c r="T453" s="530">
        <v>0</v>
      </c>
      <c r="U453" s="530">
        <v>0</v>
      </c>
      <c r="V453" s="530">
        <v>0</v>
      </c>
      <c r="W453" s="530">
        <v>0</v>
      </c>
      <c r="X453" s="530">
        <v>0</v>
      </c>
      <c r="Y453" s="530">
        <v>0</v>
      </c>
      <c r="Z453" s="530">
        <v>0</v>
      </c>
      <c r="AA453" s="530">
        <v>0</v>
      </c>
      <c r="AB453" s="530">
        <v>0</v>
      </c>
      <c r="AC453" s="530">
        <v>0</v>
      </c>
      <c r="AD453" s="530">
        <v>0</v>
      </c>
      <c r="AE453" s="530">
        <v>0</v>
      </c>
      <c r="AF453" s="530">
        <v>0</v>
      </c>
      <c r="AG453" s="530">
        <v>0</v>
      </c>
      <c r="AH453" s="530">
        <v>0</v>
      </c>
      <c r="AI453" s="530">
        <v>0</v>
      </c>
      <c r="AJ453" s="530">
        <v>0</v>
      </c>
      <c r="AK453" s="530">
        <v>0</v>
      </c>
      <c r="AL453" s="530">
        <v>0</v>
      </c>
      <c r="AM453" s="530">
        <v>0</v>
      </c>
      <c r="AN453" s="466"/>
      <c r="AO453" s="423"/>
      <c r="AP453" s="720"/>
      <c r="AQ453" s="595">
        <f t="shared" si="104"/>
        <v>0</v>
      </c>
      <c r="AR453" s="595">
        <f t="shared" si="105"/>
        <v>0</v>
      </c>
      <c r="AS453" s="596">
        <f t="shared" si="106"/>
        <v>0</v>
      </c>
      <c r="AT453" s="455"/>
      <c r="BE453" s="439"/>
      <c r="BF453" s="456"/>
      <c r="BG453" s="456"/>
      <c r="BH453" s="456"/>
      <c r="BI453" s="456"/>
      <c r="BJ453" s="456"/>
      <c r="BK453" s="456"/>
      <c r="BL453" s="456"/>
      <c r="BM453" s="456"/>
      <c r="BN453" s="456"/>
      <c r="BO453" s="456"/>
      <c r="BP453" s="456"/>
      <c r="BQ453" s="456"/>
      <c r="BR453" s="456"/>
      <c r="BS453" s="456"/>
      <c r="BT453" s="456"/>
      <c r="BU453" s="456"/>
      <c r="BV453" s="456"/>
      <c r="BW453" s="456"/>
      <c r="BX453" s="456"/>
      <c r="BY453" s="456"/>
      <c r="BZ453" s="456"/>
      <c r="CA453" s="456"/>
      <c r="CB453" s="456"/>
      <c r="CC453" s="456"/>
      <c r="CD453" s="456"/>
      <c r="CE453" s="456"/>
      <c r="CF453" s="456"/>
      <c r="CG453" s="456"/>
      <c r="CH453" s="456"/>
      <c r="CI453" s="456"/>
      <c r="CJ453" s="456"/>
      <c r="CK453" s="456"/>
      <c r="CL453" s="456"/>
      <c r="CM453" s="456"/>
      <c r="CN453" s="456"/>
      <c r="CO453" s="456"/>
      <c r="CP453" s="456"/>
      <c r="CQ453" s="456"/>
      <c r="CR453" s="456"/>
      <c r="CS453" s="456"/>
    </row>
    <row r="454" spans="1:97" s="9" customFormat="1" ht="12.95" hidden="1" customHeight="1" x14ac:dyDescent="0.2">
      <c r="A454" s="463"/>
      <c r="B454" s="443"/>
      <c r="C454" s="451"/>
      <c r="D454" s="455" t="s">
        <v>77</v>
      </c>
      <c r="E454" s="455" t="s">
        <v>81</v>
      </c>
      <c r="F454" s="455"/>
      <c r="G454" s="13">
        <v>0</v>
      </c>
      <c r="H454" s="13">
        <v>0</v>
      </c>
      <c r="I454" s="13">
        <v>0</v>
      </c>
      <c r="J454" s="433">
        <v>100</v>
      </c>
      <c r="K454" s="691">
        <v>0</v>
      </c>
      <c r="L454" s="691">
        <v>0</v>
      </c>
      <c r="M454" s="457" t="s">
        <v>2</v>
      </c>
      <c r="N454" s="530">
        <v>0</v>
      </c>
      <c r="O454" s="530">
        <v>0</v>
      </c>
      <c r="P454" s="530">
        <v>0</v>
      </c>
      <c r="Q454" s="530">
        <v>0</v>
      </c>
      <c r="R454" s="530">
        <v>0</v>
      </c>
      <c r="S454" s="530">
        <v>0</v>
      </c>
      <c r="T454" s="530">
        <v>0</v>
      </c>
      <c r="U454" s="530">
        <v>0</v>
      </c>
      <c r="V454" s="530">
        <v>0</v>
      </c>
      <c r="W454" s="530">
        <v>0</v>
      </c>
      <c r="X454" s="530">
        <v>0</v>
      </c>
      <c r="Y454" s="530">
        <v>0</v>
      </c>
      <c r="Z454" s="530">
        <v>0</v>
      </c>
      <c r="AA454" s="530">
        <v>0</v>
      </c>
      <c r="AB454" s="530">
        <v>0</v>
      </c>
      <c r="AC454" s="530">
        <v>0</v>
      </c>
      <c r="AD454" s="530">
        <v>0</v>
      </c>
      <c r="AE454" s="530">
        <v>0</v>
      </c>
      <c r="AF454" s="530">
        <v>0</v>
      </c>
      <c r="AG454" s="530">
        <v>0</v>
      </c>
      <c r="AH454" s="530">
        <v>0</v>
      </c>
      <c r="AI454" s="530">
        <v>0</v>
      </c>
      <c r="AJ454" s="530">
        <v>0</v>
      </c>
      <c r="AK454" s="530">
        <v>0</v>
      </c>
      <c r="AL454" s="530">
        <v>0</v>
      </c>
      <c r="AM454" s="530">
        <v>0</v>
      </c>
      <c r="AN454" s="466"/>
      <c r="AO454" s="423"/>
      <c r="AP454" s="720"/>
      <c r="AQ454" s="595">
        <f t="shared" si="104"/>
        <v>0</v>
      </c>
      <c r="AR454" s="595">
        <f t="shared" si="105"/>
        <v>0</v>
      </c>
      <c r="AS454" s="596">
        <f t="shared" si="106"/>
        <v>0</v>
      </c>
      <c r="AT454" s="455"/>
      <c r="AU454" s="1002" t="s">
        <v>17</v>
      </c>
      <c r="AV454" s="1004" t="s">
        <v>195</v>
      </c>
      <c r="AW454" s="1015" t="s">
        <v>196</v>
      </c>
      <c r="AX454" s="1017" t="s">
        <v>197</v>
      </c>
      <c r="AY454" s="1018" t="s">
        <v>198</v>
      </c>
      <c r="BE454" s="439"/>
      <c r="BF454" s="456"/>
      <c r="BG454" s="456"/>
      <c r="BH454" s="456"/>
      <c r="BI454" s="456"/>
      <c r="BJ454" s="456"/>
      <c r="BK454" s="456"/>
      <c r="BL454" s="456"/>
      <c r="BM454" s="456"/>
      <c r="BN454" s="456"/>
      <c r="BO454" s="456"/>
      <c r="BP454" s="456"/>
      <c r="BQ454" s="456"/>
      <c r="BR454" s="456"/>
      <c r="BS454" s="456"/>
      <c r="BT454" s="456"/>
      <c r="BU454" s="456"/>
      <c r="BV454" s="456"/>
      <c r="BW454" s="456"/>
      <c r="BX454" s="456"/>
      <c r="BY454" s="456"/>
      <c r="BZ454" s="456"/>
      <c r="CA454" s="456"/>
      <c r="CB454" s="456"/>
      <c r="CC454" s="456"/>
      <c r="CD454" s="456"/>
      <c r="CE454" s="456"/>
      <c r="CF454" s="456"/>
      <c r="CG454" s="456"/>
      <c r="CH454" s="456"/>
      <c r="CI454" s="456"/>
      <c r="CJ454" s="456"/>
      <c r="CK454" s="456"/>
      <c r="CL454" s="456"/>
      <c r="CM454" s="456"/>
      <c r="CN454" s="456"/>
      <c r="CO454" s="456"/>
      <c r="CP454" s="456"/>
      <c r="CQ454" s="456"/>
      <c r="CR454" s="456"/>
      <c r="CS454" s="456"/>
    </row>
    <row r="455" spans="1:97" s="9" customFormat="1" ht="12.95" hidden="1" customHeight="1" x14ac:dyDescent="0.2">
      <c r="A455" s="463"/>
      <c r="B455" s="443"/>
      <c r="C455" s="451"/>
      <c r="D455" s="455" t="s">
        <v>77</v>
      </c>
      <c r="E455" s="455" t="s">
        <v>78</v>
      </c>
      <c r="F455" s="455"/>
      <c r="G455" s="13">
        <v>0</v>
      </c>
      <c r="H455" s="13">
        <v>0</v>
      </c>
      <c r="I455" s="13">
        <v>0</v>
      </c>
      <c r="J455" s="433">
        <v>100</v>
      </c>
      <c r="K455" s="691">
        <v>0</v>
      </c>
      <c r="L455" s="691">
        <v>0</v>
      </c>
      <c r="M455" s="457" t="s">
        <v>2</v>
      </c>
      <c r="N455" s="530">
        <v>0</v>
      </c>
      <c r="O455" s="530">
        <v>0</v>
      </c>
      <c r="P455" s="530">
        <v>0</v>
      </c>
      <c r="Q455" s="530">
        <v>0</v>
      </c>
      <c r="R455" s="530">
        <v>0</v>
      </c>
      <c r="S455" s="530">
        <v>0</v>
      </c>
      <c r="T455" s="530">
        <v>0</v>
      </c>
      <c r="U455" s="530">
        <v>0</v>
      </c>
      <c r="V455" s="530">
        <v>0</v>
      </c>
      <c r="W455" s="530">
        <v>0</v>
      </c>
      <c r="X455" s="530">
        <v>0</v>
      </c>
      <c r="Y455" s="530">
        <v>0</v>
      </c>
      <c r="Z455" s="530">
        <v>0</v>
      </c>
      <c r="AA455" s="530">
        <v>0</v>
      </c>
      <c r="AB455" s="530">
        <v>0</v>
      </c>
      <c r="AC455" s="530">
        <v>0</v>
      </c>
      <c r="AD455" s="530">
        <v>0</v>
      </c>
      <c r="AE455" s="530">
        <v>0</v>
      </c>
      <c r="AF455" s="530">
        <v>0</v>
      </c>
      <c r="AG455" s="530">
        <v>0</v>
      </c>
      <c r="AH455" s="530">
        <v>0</v>
      </c>
      <c r="AI455" s="530">
        <v>0</v>
      </c>
      <c r="AJ455" s="530">
        <v>0</v>
      </c>
      <c r="AK455" s="530">
        <v>0</v>
      </c>
      <c r="AL455" s="530">
        <v>0</v>
      </c>
      <c r="AM455" s="530">
        <v>0</v>
      </c>
      <c r="AN455" s="466"/>
      <c r="AO455" s="423"/>
      <c r="AP455" s="720"/>
      <c r="AQ455" s="595">
        <f t="shared" si="104"/>
        <v>0</v>
      </c>
      <c r="AR455" s="595">
        <f t="shared" si="105"/>
        <v>0</v>
      </c>
      <c r="AS455" s="596">
        <f t="shared" si="106"/>
        <v>0</v>
      </c>
      <c r="AT455" s="455"/>
      <c r="AU455" s="1003"/>
      <c r="AV455" s="1005"/>
      <c r="AW455" s="1016"/>
      <c r="AX455" s="1005"/>
      <c r="AY455" s="1019"/>
      <c r="BE455" s="439"/>
      <c r="BF455" s="456"/>
      <c r="BG455" s="456"/>
      <c r="BH455" s="456"/>
      <c r="BI455" s="456"/>
      <c r="BJ455" s="456"/>
      <c r="BK455" s="456"/>
      <c r="BL455" s="456"/>
      <c r="BM455" s="456"/>
      <c r="BN455" s="456"/>
      <c r="BO455" s="456"/>
      <c r="BP455" s="456"/>
      <c r="BQ455" s="456"/>
      <c r="BR455" s="456"/>
      <c r="BS455" s="456"/>
      <c r="BT455" s="456"/>
      <c r="BU455" s="456"/>
      <c r="BV455" s="456"/>
      <c r="BW455" s="456"/>
      <c r="BX455" s="456"/>
      <c r="BY455" s="456"/>
      <c r="BZ455" s="456"/>
      <c r="CA455" s="456"/>
      <c r="CB455" s="456"/>
      <c r="CC455" s="456"/>
      <c r="CD455" s="456"/>
      <c r="CE455" s="456"/>
      <c r="CF455" s="456"/>
      <c r="CG455" s="456"/>
      <c r="CH455" s="456"/>
      <c r="CI455" s="456"/>
      <c r="CJ455" s="456"/>
      <c r="CK455" s="456"/>
      <c r="CL455" s="456"/>
      <c r="CM455" s="456"/>
      <c r="CN455" s="456"/>
      <c r="CO455" s="456"/>
      <c r="CP455" s="456"/>
      <c r="CQ455" s="456"/>
      <c r="CR455" s="456"/>
      <c r="CS455" s="456"/>
    </row>
    <row r="456" spans="1:97" s="9" customFormat="1" ht="12.95" hidden="1" customHeight="1" x14ac:dyDescent="0.2">
      <c r="A456" s="463"/>
      <c r="B456" s="443"/>
      <c r="C456" s="451"/>
      <c r="D456" s="455" t="s">
        <v>83</v>
      </c>
      <c r="E456" s="455"/>
      <c r="F456" s="455"/>
      <c r="G456" s="13">
        <v>0</v>
      </c>
      <c r="H456" s="13">
        <v>0</v>
      </c>
      <c r="I456" s="13">
        <v>0</v>
      </c>
      <c r="J456" s="433">
        <v>100</v>
      </c>
      <c r="K456" s="691">
        <v>0</v>
      </c>
      <c r="L456" s="691">
        <v>0</v>
      </c>
      <c r="M456" s="457" t="s">
        <v>2</v>
      </c>
      <c r="N456" s="530">
        <v>0</v>
      </c>
      <c r="O456" s="530">
        <v>0</v>
      </c>
      <c r="P456" s="530">
        <v>0</v>
      </c>
      <c r="Q456" s="530">
        <v>0</v>
      </c>
      <c r="R456" s="530">
        <v>0</v>
      </c>
      <c r="S456" s="530">
        <v>0</v>
      </c>
      <c r="T456" s="530">
        <v>0</v>
      </c>
      <c r="U456" s="530">
        <v>0</v>
      </c>
      <c r="V456" s="530">
        <v>0</v>
      </c>
      <c r="W456" s="530">
        <v>0</v>
      </c>
      <c r="X456" s="530">
        <v>0</v>
      </c>
      <c r="Y456" s="530">
        <v>0</v>
      </c>
      <c r="Z456" s="530">
        <v>0</v>
      </c>
      <c r="AA456" s="530">
        <v>0</v>
      </c>
      <c r="AB456" s="530">
        <v>0</v>
      </c>
      <c r="AC456" s="530">
        <v>0</v>
      </c>
      <c r="AD456" s="530">
        <v>0</v>
      </c>
      <c r="AE456" s="530">
        <v>0</v>
      </c>
      <c r="AF456" s="530">
        <v>0</v>
      </c>
      <c r="AG456" s="530">
        <v>0</v>
      </c>
      <c r="AH456" s="530">
        <v>0</v>
      </c>
      <c r="AI456" s="530">
        <v>0</v>
      </c>
      <c r="AJ456" s="530">
        <v>0</v>
      </c>
      <c r="AK456" s="530">
        <v>0</v>
      </c>
      <c r="AL456" s="530">
        <v>0</v>
      </c>
      <c r="AM456" s="530">
        <v>0</v>
      </c>
      <c r="AN456" s="466"/>
      <c r="AO456" s="423"/>
      <c r="AP456" s="720"/>
      <c r="AQ456" s="595">
        <f t="shared" si="104"/>
        <v>0</v>
      </c>
      <c r="AR456" s="595">
        <f t="shared" si="105"/>
        <v>0</v>
      </c>
      <c r="AS456" s="596">
        <f t="shared" si="106"/>
        <v>0</v>
      </c>
      <c r="AT456" s="455"/>
      <c r="AU456" s="556" t="s">
        <v>50</v>
      </c>
      <c r="AV456" s="557">
        <f>SUM(G460:G462)</f>
        <v>0</v>
      </c>
      <c r="AW456" s="558">
        <f>SUM(AS460:AS462)</f>
        <v>0</v>
      </c>
      <c r="AX456" s="579">
        <f>SUM(H460:H462)</f>
        <v>0</v>
      </c>
      <c r="AY456" s="557">
        <f>SUM(I460:I462)</f>
        <v>0</v>
      </c>
      <c r="AZ456" s="549"/>
      <c r="BA456" s="549"/>
      <c r="BB456" s="549"/>
      <c r="BE456" s="439"/>
      <c r="BF456" s="456"/>
      <c r="BG456" s="456"/>
      <c r="BH456" s="456"/>
      <c r="BI456" s="456"/>
      <c r="BJ456" s="456"/>
      <c r="BK456" s="456"/>
      <c r="BL456" s="456"/>
      <c r="BM456" s="456"/>
      <c r="BN456" s="456"/>
      <c r="BO456" s="456"/>
      <c r="BP456" s="456"/>
      <c r="BQ456" s="456"/>
      <c r="BR456" s="456"/>
      <c r="BS456" s="456"/>
      <c r="BT456" s="456"/>
      <c r="BU456" s="456"/>
      <c r="BV456" s="456"/>
      <c r="BW456" s="456"/>
      <c r="BX456" s="456"/>
      <c r="BY456" s="456"/>
      <c r="BZ456" s="456"/>
      <c r="CA456" s="456"/>
      <c r="CB456" s="456"/>
      <c r="CC456" s="456"/>
      <c r="CD456" s="456"/>
      <c r="CE456" s="456"/>
      <c r="CF456" s="456"/>
      <c r="CG456" s="456"/>
      <c r="CH456" s="456"/>
      <c r="CI456" s="456"/>
      <c r="CJ456" s="456"/>
      <c r="CK456" s="456"/>
      <c r="CL456" s="456"/>
      <c r="CM456" s="456"/>
      <c r="CN456" s="456"/>
      <c r="CO456" s="456"/>
      <c r="CP456" s="456"/>
      <c r="CQ456" s="456"/>
      <c r="CR456" s="456"/>
      <c r="CS456" s="456"/>
    </row>
    <row r="457" spans="1:97" s="9" customFormat="1" ht="12.95" hidden="1" customHeight="1" x14ac:dyDescent="0.2">
      <c r="A457" s="463"/>
      <c r="B457" s="443"/>
      <c r="C457" s="451"/>
      <c r="D457" s="455" t="s">
        <v>83</v>
      </c>
      <c r="E457" s="455"/>
      <c r="F457" s="455"/>
      <c r="G457" s="13">
        <v>0</v>
      </c>
      <c r="H457" s="13">
        <v>0</v>
      </c>
      <c r="I457" s="13">
        <v>0</v>
      </c>
      <c r="J457" s="433">
        <v>100</v>
      </c>
      <c r="K457" s="691">
        <v>0</v>
      </c>
      <c r="L457" s="691">
        <v>0</v>
      </c>
      <c r="M457" s="457" t="s">
        <v>2</v>
      </c>
      <c r="N457" s="530">
        <v>0</v>
      </c>
      <c r="O457" s="530">
        <v>0</v>
      </c>
      <c r="P457" s="530">
        <v>0</v>
      </c>
      <c r="Q457" s="530">
        <v>0</v>
      </c>
      <c r="R457" s="530">
        <v>0</v>
      </c>
      <c r="S457" s="530">
        <v>0</v>
      </c>
      <c r="T457" s="530">
        <v>0</v>
      </c>
      <c r="U457" s="530">
        <v>0</v>
      </c>
      <c r="V457" s="530">
        <v>0</v>
      </c>
      <c r="W457" s="530">
        <v>0</v>
      </c>
      <c r="X457" s="530">
        <v>0</v>
      </c>
      <c r="Y457" s="530">
        <v>0</v>
      </c>
      <c r="Z457" s="530">
        <v>0</v>
      </c>
      <c r="AA457" s="530">
        <v>0</v>
      </c>
      <c r="AB457" s="530">
        <v>0</v>
      </c>
      <c r="AC457" s="530">
        <v>0</v>
      </c>
      <c r="AD457" s="530">
        <v>0</v>
      </c>
      <c r="AE457" s="530">
        <v>0</v>
      </c>
      <c r="AF457" s="530">
        <v>0</v>
      </c>
      <c r="AG457" s="530">
        <v>0</v>
      </c>
      <c r="AH457" s="530">
        <v>0</v>
      </c>
      <c r="AI457" s="530">
        <v>0</v>
      </c>
      <c r="AJ457" s="530">
        <v>0</v>
      </c>
      <c r="AK457" s="530">
        <v>0</v>
      </c>
      <c r="AL457" s="530">
        <v>0</v>
      </c>
      <c r="AM457" s="530">
        <v>0</v>
      </c>
      <c r="AN457" s="466"/>
      <c r="AO457" s="423"/>
      <c r="AP457" s="720"/>
      <c r="AQ457" s="595">
        <f t="shared" si="104"/>
        <v>0</v>
      </c>
      <c r="AR457" s="595">
        <f t="shared" si="105"/>
        <v>0</v>
      </c>
      <c r="AS457" s="596">
        <f t="shared" si="106"/>
        <v>0</v>
      </c>
      <c r="AT457" s="455"/>
      <c r="AU457" s="563" t="s">
        <v>49</v>
      </c>
      <c r="AV457" s="564">
        <f>0</f>
        <v>0</v>
      </c>
      <c r="AW457" s="565">
        <f>0</f>
        <v>0</v>
      </c>
      <c r="AX457" s="564">
        <f>0</f>
        <v>0</v>
      </c>
      <c r="AY457" s="566">
        <f>0</f>
        <v>0</v>
      </c>
      <c r="AZ457" s="549"/>
      <c r="BA457" s="549"/>
      <c r="BB457" s="549"/>
      <c r="BE457" s="439"/>
      <c r="BF457" s="456"/>
      <c r="BG457" s="456"/>
      <c r="BH457" s="456"/>
      <c r="BI457" s="456"/>
      <c r="BJ457" s="456"/>
      <c r="BK457" s="456"/>
      <c r="BL457" s="456"/>
      <c r="BM457" s="456"/>
      <c r="BN457" s="456"/>
      <c r="BO457" s="456"/>
      <c r="BP457" s="456"/>
      <c r="BQ457" s="456"/>
      <c r="BR457" s="456"/>
      <c r="BS457" s="456"/>
      <c r="BT457" s="456"/>
      <c r="BU457" s="456"/>
      <c r="BV457" s="456"/>
      <c r="BW457" s="456"/>
      <c r="BX457" s="456"/>
      <c r="BY457" s="456"/>
      <c r="BZ457" s="456"/>
      <c r="CA457" s="456"/>
      <c r="CB457" s="456"/>
      <c r="CC457" s="456"/>
      <c r="CD457" s="456"/>
      <c r="CE457" s="456"/>
      <c r="CF457" s="456"/>
      <c r="CG457" s="456"/>
      <c r="CH457" s="456"/>
      <c r="CI457" s="456"/>
      <c r="CJ457" s="456"/>
      <c r="CK457" s="456"/>
      <c r="CL457" s="456"/>
      <c r="CM457" s="456"/>
      <c r="CN457" s="456"/>
      <c r="CO457" s="456"/>
      <c r="CP457" s="456"/>
      <c r="CQ457" s="456"/>
      <c r="CR457" s="456"/>
      <c r="CS457" s="456"/>
    </row>
    <row r="458" spans="1:97" s="9" customFormat="1" ht="12.95" hidden="1" customHeight="1" x14ac:dyDescent="0.2">
      <c r="A458" s="463"/>
      <c r="B458" s="443"/>
      <c r="C458" s="451"/>
      <c r="D458" s="455" t="s">
        <v>71</v>
      </c>
      <c r="E458" s="455"/>
      <c r="F458" s="455"/>
      <c r="G458" s="13">
        <v>0</v>
      </c>
      <c r="H458" s="13">
        <v>0</v>
      </c>
      <c r="I458" s="13">
        <v>0</v>
      </c>
      <c r="J458" s="433">
        <v>100</v>
      </c>
      <c r="K458" s="691">
        <v>0</v>
      </c>
      <c r="L458" s="691">
        <v>0</v>
      </c>
      <c r="M458" s="457" t="s">
        <v>2</v>
      </c>
      <c r="N458" s="530">
        <v>0</v>
      </c>
      <c r="O458" s="530">
        <v>0</v>
      </c>
      <c r="P458" s="530">
        <v>0</v>
      </c>
      <c r="Q458" s="530">
        <v>0</v>
      </c>
      <c r="R458" s="530">
        <v>0</v>
      </c>
      <c r="S458" s="530">
        <v>0</v>
      </c>
      <c r="T458" s="530">
        <v>0</v>
      </c>
      <c r="U458" s="530">
        <v>0</v>
      </c>
      <c r="V458" s="530">
        <v>0</v>
      </c>
      <c r="W458" s="530">
        <v>0</v>
      </c>
      <c r="X458" s="530">
        <v>0</v>
      </c>
      <c r="Y458" s="530">
        <v>0</v>
      </c>
      <c r="Z458" s="530">
        <v>0</v>
      </c>
      <c r="AA458" s="530">
        <v>0</v>
      </c>
      <c r="AB458" s="530">
        <v>0</v>
      </c>
      <c r="AC458" s="530">
        <v>0</v>
      </c>
      <c r="AD458" s="530">
        <v>0</v>
      </c>
      <c r="AE458" s="530">
        <v>0</v>
      </c>
      <c r="AF458" s="530">
        <v>0</v>
      </c>
      <c r="AG458" s="530">
        <v>0</v>
      </c>
      <c r="AH458" s="530">
        <v>0</v>
      </c>
      <c r="AI458" s="530">
        <v>0</v>
      </c>
      <c r="AJ458" s="530">
        <v>0</v>
      </c>
      <c r="AK458" s="530">
        <v>0</v>
      </c>
      <c r="AL458" s="530">
        <v>0</v>
      </c>
      <c r="AM458" s="530">
        <v>0</v>
      </c>
      <c r="AN458" s="466"/>
      <c r="AO458" s="423"/>
      <c r="AP458" s="720"/>
      <c r="AQ458" s="595">
        <f t="shared" si="104"/>
        <v>0</v>
      </c>
      <c r="AR458" s="595">
        <f t="shared" si="105"/>
        <v>0</v>
      </c>
      <c r="AS458" s="596">
        <f t="shared" si="106"/>
        <v>0</v>
      </c>
      <c r="AT458" s="455"/>
      <c r="AU458" s="567" t="s">
        <v>199</v>
      </c>
      <c r="AV458" s="549">
        <f>SUM(AV456:AV457)</f>
        <v>0</v>
      </c>
      <c r="AW458" s="558">
        <f>SUM(AW456:AW457)</f>
        <v>0</v>
      </c>
      <c r="AX458" s="568">
        <f>SUM(AX456:AX457)</f>
        <v>0</v>
      </c>
      <c r="AY458" s="569">
        <f>SUM(AY456:AY457)</f>
        <v>0</v>
      </c>
      <c r="AZ458" s="549"/>
      <c r="BA458" s="549"/>
      <c r="BB458" s="549"/>
      <c r="BE458" s="439"/>
      <c r="BF458" s="456"/>
      <c r="BG458" s="456"/>
      <c r="BH458" s="456"/>
      <c r="BI458" s="456"/>
      <c r="BJ458" s="456"/>
      <c r="BK458" s="456"/>
      <c r="BL458" s="456"/>
      <c r="BM458" s="456"/>
      <c r="BN458" s="456"/>
      <c r="BO458" s="456"/>
      <c r="BP458" s="456"/>
      <c r="BQ458" s="456"/>
      <c r="BR458" s="456"/>
      <c r="BS458" s="456"/>
      <c r="BT458" s="456"/>
      <c r="BU458" s="456"/>
      <c r="BV458" s="456"/>
      <c r="BW458" s="456"/>
      <c r="BX458" s="456"/>
      <c r="BY458" s="456"/>
      <c r="BZ458" s="456"/>
      <c r="CA458" s="456"/>
      <c r="CB458" s="456"/>
      <c r="CC458" s="456"/>
      <c r="CD458" s="456"/>
      <c r="CE458" s="456"/>
      <c r="CF458" s="456"/>
      <c r="CG458" s="456"/>
      <c r="CH458" s="456"/>
      <c r="CI458" s="456"/>
      <c r="CJ458" s="456"/>
      <c r="CK458" s="456"/>
      <c r="CL458" s="456"/>
      <c r="CM458" s="456"/>
      <c r="CN458" s="456"/>
      <c r="CO458" s="456"/>
      <c r="CP458" s="456"/>
      <c r="CQ458" s="456"/>
      <c r="CR458" s="456"/>
      <c r="CS458" s="456"/>
    </row>
    <row r="459" spans="1:97" s="9" customFormat="1" ht="12.95" hidden="1" customHeight="1" x14ac:dyDescent="0.2">
      <c r="A459" s="463"/>
      <c r="B459" s="443"/>
      <c r="C459" s="451"/>
      <c r="D459" s="455" t="s">
        <v>71</v>
      </c>
      <c r="E459" s="455"/>
      <c r="F459" s="455"/>
      <c r="G459" s="13">
        <v>0</v>
      </c>
      <c r="H459" s="13">
        <v>0</v>
      </c>
      <c r="I459" s="13">
        <v>0</v>
      </c>
      <c r="J459" s="433">
        <v>100</v>
      </c>
      <c r="K459" s="691">
        <v>0</v>
      </c>
      <c r="L459" s="691">
        <v>0</v>
      </c>
      <c r="M459" s="457" t="s">
        <v>2</v>
      </c>
      <c r="N459" s="530">
        <v>0</v>
      </c>
      <c r="O459" s="530">
        <v>0</v>
      </c>
      <c r="P459" s="530">
        <v>0</v>
      </c>
      <c r="Q459" s="530">
        <v>0</v>
      </c>
      <c r="R459" s="530">
        <v>0</v>
      </c>
      <c r="S459" s="530">
        <v>0</v>
      </c>
      <c r="T459" s="530">
        <v>0</v>
      </c>
      <c r="U459" s="530">
        <v>0</v>
      </c>
      <c r="V459" s="530">
        <v>0</v>
      </c>
      <c r="W459" s="530">
        <v>0</v>
      </c>
      <c r="X459" s="530">
        <v>0</v>
      </c>
      <c r="Y459" s="530">
        <v>0</v>
      </c>
      <c r="Z459" s="530">
        <v>0</v>
      </c>
      <c r="AA459" s="530">
        <v>0</v>
      </c>
      <c r="AB459" s="530">
        <v>0</v>
      </c>
      <c r="AC459" s="530">
        <v>0</v>
      </c>
      <c r="AD459" s="530">
        <v>0</v>
      </c>
      <c r="AE459" s="530">
        <v>0</v>
      </c>
      <c r="AF459" s="530">
        <v>0</v>
      </c>
      <c r="AG459" s="530">
        <v>0</v>
      </c>
      <c r="AH459" s="530">
        <v>0</v>
      </c>
      <c r="AI459" s="530">
        <v>0</v>
      </c>
      <c r="AJ459" s="530">
        <v>0</v>
      </c>
      <c r="AK459" s="530">
        <v>0</v>
      </c>
      <c r="AL459" s="530">
        <v>0</v>
      </c>
      <c r="AM459" s="530">
        <v>0</v>
      </c>
      <c r="AN459" s="466"/>
      <c r="AO459" s="423"/>
      <c r="AP459" s="720"/>
      <c r="AQ459" s="595">
        <f t="shared" si="104"/>
        <v>0</v>
      </c>
      <c r="AR459" s="595">
        <f t="shared" si="105"/>
        <v>0</v>
      </c>
      <c r="AS459" s="596">
        <f t="shared" si="106"/>
        <v>0</v>
      </c>
      <c r="AT459" s="455"/>
      <c r="AZ459" s="549"/>
      <c r="BA459" s="549" t="str">
        <f>AU456</f>
        <v>Boat</v>
      </c>
      <c r="BB459" s="576">
        <f>AW456*24</f>
        <v>0</v>
      </c>
      <c r="BE459" s="439"/>
      <c r="BF459" s="456"/>
      <c r="BG459" s="456"/>
      <c r="BH459" s="456"/>
      <c r="BI459" s="456"/>
      <c r="BJ459" s="456"/>
      <c r="BK459" s="456"/>
      <c r="BL459" s="456"/>
      <c r="BM459" s="456"/>
      <c r="BN459" s="456"/>
      <c r="BO459" s="456"/>
      <c r="BP459" s="456"/>
      <c r="BQ459" s="456"/>
      <c r="BR459" s="456"/>
      <c r="BS459" s="456"/>
      <c r="BT459" s="456"/>
      <c r="BU459" s="456"/>
      <c r="BV459" s="456"/>
      <c r="BW459" s="456"/>
      <c r="BX459" s="456"/>
      <c r="BY459" s="456"/>
      <c r="BZ459" s="456"/>
      <c r="CA459" s="456"/>
      <c r="CB459" s="456"/>
      <c r="CC459" s="456"/>
      <c r="CD459" s="456"/>
      <c r="CE459" s="456"/>
      <c r="CF459" s="456"/>
      <c r="CG459" s="456"/>
      <c r="CH459" s="456"/>
      <c r="CI459" s="456"/>
      <c r="CJ459" s="456"/>
      <c r="CK459" s="456"/>
      <c r="CL459" s="456"/>
      <c r="CM459" s="456"/>
      <c r="CN459" s="456"/>
      <c r="CO459" s="456"/>
      <c r="CP459" s="456"/>
      <c r="CQ459" s="456"/>
      <c r="CR459" s="456"/>
      <c r="CS459" s="456"/>
    </row>
    <row r="460" spans="1:97" s="549" customFormat="1" ht="12.95" hidden="1" customHeight="1" thickBot="1" x14ac:dyDescent="0.25">
      <c r="A460" s="463"/>
      <c r="B460" s="443"/>
      <c r="C460" s="451"/>
      <c r="D460" s="423" t="s">
        <v>77</v>
      </c>
      <c r="E460" s="423" t="s">
        <v>81</v>
      </c>
      <c r="F460" s="423"/>
      <c r="G460" s="13">
        <v>0</v>
      </c>
      <c r="H460" s="13">
        <v>0</v>
      </c>
      <c r="I460" s="13">
        <v>0</v>
      </c>
      <c r="J460" s="433">
        <v>100</v>
      </c>
      <c r="K460" s="691">
        <v>0</v>
      </c>
      <c r="L460" s="691">
        <v>0</v>
      </c>
      <c r="M460" s="457" t="s">
        <v>80</v>
      </c>
      <c r="N460" s="530">
        <v>0</v>
      </c>
      <c r="O460" s="530">
        <v>0</v>
      </c>
      <c r="P460" s="530">
        <v>0</v>
      </c>
      <c r="Q460" s="530">
        <v>0</v>
      </c>
      <c r="R460" s="530">
        <v>0</v>
      </c>
      <c r="S460" s="530">
        <v>0</v>
      </c>
      <c r="T460" s="530">
        <v>0</v>
      </c>
      <c r="U460" s="530">
        <v>0</v>
      </c>
      <c r="V460" s="530">
        <v>0</v>
      </c>
      <c r="W460" s="530">
        <v>0</v>
      </c>
      <c r="X460" s="530">
        <v>0</v>
      </c>
      <c r="Y460" s="530">
        <v>0</v>
      </c>
      <c r="Z460" s="530">
        <v>0</v>
      </c>
      <c r="AA460" s="530">
        <v>0</v>
      </c>
      <c r="AB460" s="530">
        <v>0</v>
      </c>
      <c r="AC460" s="530">
        <v>0</v>
      </c>
      <c r="AD460" s="530">
        <v>0</v>
      </c>
      <c r="AE460" s="530">
        <v>0</v>
      </c>
      <c r="AF460" s="530">
        <v>0</v>
      </c>
      <c r="AG460" s="530">
        <v>0</v>
      </c>
      <c r="AH460" s="530">
        <v>0</v>
      </c>
      <c r="AI460" s="530">
        <v>0</v>
      </c>
      <c r="AJ460" s="530">
        <v>0</v>
      </c>
      <c r="AK460" s="530">
        <v>0</v>
      </c>
      <c r="AL460" s="530">
        <v>0</v>
      </c>
      <c r="AM460" s="530">
        <v>0</v>
      </c>
      <c r="AN460" s="466"/>
      <c r="AO460" s="423"/>
      <c r="AP460" s="720"/>
      <c r="AQ460" s="607">
        <f t="shared" si="104"/>
        <v>0</v>
      </c>
      <c r="AR460" s="607">
        <f t="shared" si="105"/>
        <v>0</v>
      </c>
      <c r="AS460" s="608">
        <f t="shared" si="106"/>
        <v>0</v>
      </c>
      <c r="AT460" s="551"/>
      <c r="AU460" s="9"/>
      <c r="AV460" s="9"/>
      <c r="AW460" s="9"/>
      <c r="AX460" s="9"/>
      <c r="AY460" s="9"/>
      <c r="BA460" s="549" t="str">
        <f>AU457</f>
        <v>Shore</v>
      </c>
      <c r="BB460" s="577">
        <f>AW457*24</f>
        <v>0</v>
      </c>
      <c r="BE460" s="552"/>
      <c r="BF460" s="550"/>
      <c r="BG460" s="550"/>
      <c r="BH460" s="550"/>
      <c r="BI460" s="550"/>
      <c r="BJ460" s="550"/>
      <c r="BK460" s="550"/>
      <c r="BL460" s="550"/>
      <c r="BM460" s="550"/>
      <c r="BN460" s="550"/>
      <c r="BO460" s="550"/>
      <c r="BP460" s="550"/>
      <c r="BQ460" s="550"/>
      <c r="BR460" s="550"/>
      <c r="BS460" s="550"/>
      <c r="BT460" s="550"/>
      <c r="BU460" s="550"/>
      <c r="BV460" s="550"/>
      <c r="BW460" s="550"/>
      <c r="BX460" s="550"/>
      <c r="BY460" s="550"/>
      <c r="BZ460" s="550"/>
      <c r="CA460" s="550"/>
      <c r="CB460" s="550"/>
      <c r="CC460" s="550"/>
      <c r="CD460" s="550"/>
      <c r="CE460" s="550"/>
      <c r="CF460" s="550"/>
      <c r="CG460" s="550"/>
      <c r="CH460" s="550"/>
      <c r="CI460" s="550"/>
      <c r="CJ460" s="550"/>
      <c r="CK460" s="550"/>
      <c r="CL460" s="550"/>
      <c r="CM460" s="550"/>
      <c r="CN460" s="550"/>
      <c r="CO460" s="550"/>
      <c r="CP460" s="550"/>
      <c r="CQ460" s="550"/>
      <c r="CR460" s="550"/>
      <c r="CS460" s="550"/>
    </row>
    <row r="461" spans="1:97" s="549" customFormat="1" ht="12.95" hidden="1" customHeight="1" x14ac:dyDescent="0.2">
      <c r="A461" s="463"/>
      <c r="B461" s="443"/>
      <c r="C461" s="451"/>
      <c r="D461" s="423" t="s">
        <v>77</v>
      </c>
      <c r="E461" s="423" t="s">
        <v>81</v>
      </c>
      <c r="F461" s="423"/>
      <c r="G461" s="13">
        <v>0</v>
      </c>
      <c r="H461" s="13">
        <v>0</v>
      </c>
      <c r="I461" s="13">
        <v>0</v>
      </c>
      <c r="J461" s="433">
        <v>100</v>
      </c>
      <c r="K461" s="691">
        <v>0</v>
      </c>
      <c r="L461" s="691">
        <v>0</v>
      </c>
      <c r="M461" s="457" t="s">
        <v>80</v>
      </c>
      <c r="N461" s="530">
        <v>0</v>
      </c>
      <c r="O461" s="530">
        <v>0</v>
      </c>
      <c r="P461" s="530">
        <v>0</v>
      </c>
      <c r="Q461" s="530">
        <v>0</v>
      </c>
      <c r="R461" s="530">
        <v>0</v>
      </c>
      <c r="S461" s="530">
        <v>0</v>
      </c>
      <c r="T461" s="530">
        <v>0</v>
      </c>
      <c r="U461" s="530">
        <v>0</v>
      </c>
      <c r="V461" s="530">
        <v>0</v>
      </c>
      <c r="W461" s="530">
        <v>0</v>
      </c>
      <c r="X461" s="530">
        <v>0</v>
      </c>
      <c r="Y461" s="530">
        <v>0</v>
      </c>
      <c r="Z461" s="530">
        <v>0</v>
      </c>
      <c r="AA461" s="530">
        <v>0</v>
      </c>
      <c r="AB461" s="530">
        <v>0</v>
      </c>
      <c r="AC461" s="530">
        <v>0</v>
      </c>
      <c r="AD461" s="530">
        <v>0</v>
      </c>
      <c r="AE461" s="530">
        <v>0</v>
      </c>
      <c r="AF461" s="530">
        <v>0</v>
      </c>
      <c r="AG461" s="530">
        <v>0</v>
      </c>
      <c r="AH461" s="530">
        <v>0</v>
      </c>
      <c r="AI461" s="530">
        <v>0</v>
      </c>
      <c r="AJ461" s="530">
        <v>0</v>
      </c>
      <c r="AK461" s="530">
        <v>0</v>
      </c>
      <c r="AL461" s="530">
        <v>0</v>
      </c>
      <c r="AM461" s="530">
        <v>0</v>
      </c>
      <c r="AN461" s="466"/>
      <c r="AO461" s="423"/>
      <c r="AP461" s="720"/>
      <c r="AQ461" s="607">
        <f t="shared" ref="AQ461:AQ482" si="107">TIME(INT(K461/100),K461-INT(K461/100)*100,0)</f>
        <v>0</v>
      </c>
      <c r="AR461" s="607">
        <f t="shared" ref="AR461:AR482" si="108">TIME(INT(L461/100),L461-INT(L461/100)*100,0)</f>
        <v>0</v>
      </c>
      <c r="AS461" s="608">
        <f t="shared" ref="AS461:AS482" si="109">(AR461-AQ461)*G461</f>
        <v>0</v>
      </c>
      <c r="AT461" s="551"/>
      <c r="AU461" s="1020" t="s">
        <v>17</v>
      </c>
      <c r="AV461" s="1009" t="s">
        <v>195</v>
      </c>
      <c r="AW461" s="1071" t="s">
        <v>196</v>
      </c>
      <c r="AX461" s="1072" t="s">
        <v>197</v>
      </c>
      <c r="AY461" s="1007" t="s">
        <v>198</v>
      </c>
      <c r="AZ461" s="9"/>
      <c r="BA461" s="9"/>
      <c r="BB461" s="9"/>
      <c r="BE461" s="552"/>
      <c r="BF461" s="550"/>
      <c r="BG461" s="550"/>
      <c r="BH461" s="550"/>
      <c r="BI461" s="550"/>
      <c r="BJ461" s="550"/>
      <c r="BK461" s="550"/>
      <c r="BL461" s="550"/>
      <c r="BM461" s="550"/>
      <c r="BN461" s="550"/>
      <c r="BO461" s="550"/>
      <c r="BP461" s="550"/>
      <c r="BQ461" s="550"/>
      <c r="BR461" s="550"/>
      <c r="BS461" s="550"/>
      <c r="BT461" s="550"/>
      <c r="BU461" s="550"/>
      <c r="BV461" s="550"/>
      <c r="BW461" s="550"/>
      <c r="BX461" s="550"/>
      <c r="BY461" s="550"/>
      <c r="BZ461" s="550"/>
      <c r="CA461" s="550"/>
      <c r="CB461" s="550"/>
      <c r="CC461" s="550"/>
      <c r="CD461" s="550"/>
      <c r="CE461" s="550"/>
      <c r="CF461" s="550"/>
      <c r="CG461" s="550"/>
      <c r="CH461" s="550"/>
      <c r="CI461" s="550"/>
      <c r="CJ461" s="550"/>
      <c r="CK461" s="550"/>
      <c r="CL461" s="550"/>
      <c r="CM461" s="550"/>
      <c r="CN461" s="550"/>
      <c r="CO461" s="550"/>
      <c r="CP461" s="550"/>
      <c r="CQ461" s="550"/>
      <c r="CR461" s="550"/>
      <c r="CS461" s="550"/>
    </row>
    <row r="462" spans="1:97" s="549" customFormat="1" ht="12.95" hidden="1" customHeight="1" x14ac:dyDescent="0.2">
      <c r="A462" s="463"/>
      <c r="B462" s="443"/>
      <c r="C462" s="451"/>
      <c r="D462" s="423" t="s">
        <v>77</v>
      </c>
      <c r="E462" s="423" t="s">
        <v>81</v>
      </c>
      <c r="F462" s="423"/>
      <c r="G462" s="13">
        <v>0</v>
      </c>
      <c r="H462" s="13">
        <v>0</v>
      </c>
      <c r="I462" s="13">
        <v>0</v>
      </c>
      <c r="J462" s="433">
        <v>100</v>
      </c>
      <c r="K462" s="691">
        <v>0</v>
      </c>
      <c r="L462" s="691">
        <v>0</v>
      </c>
      <c r="M462" s="457" t="s">
        <v>80</v>
      </c>
      <c r="N462" s="530">
        <v>0</v>
      </c>
      <c r="O462" s="530">
        <v>0</v>
      </c>
      <c r="P462" s="530">
        <v>0</v>
      </c>
      <c r="Q462" s="530">
        <v>0</v>
      </c>
      <c r="R462" s="530">
        <v>0</v>
      </c>
      <c r="S462" s="530">
        <v>0</v>
      </c>
      <c r="T462" s="530">
        <v>0</v>
      </c>
      <c r="U462" s="530">
        <v>0</v>
      </c>
      <c r="V462" s="530">
        <v>0</v>
      </c>
      <c r="W462" s="530">
        <v>0</v>
      </c>
      <c r="X462" s="530">
        <v>0</v>
      </c>
      <c r="Y462" s="530">
        <v>0</v>
      </c>
      <c r="Z462" s="530">
        <v>0</v>
      </c>
      <c r="AA462" s="530">
        <v>0</v>
      </c>
      <c r="AB462" s="530">
        <v>0</v>
      </c>
      <c r="AC462" s="530">
        <v>0</v>
      </c>
      <c r="AD462" s="530">
        <v>0</v>
      </c>
      <c r="AE462" s="530">
        <v>0</v>
      </c>
      <c r="AF462" s="530">
        <v>0</v>
      </c>
      <c r="AG462" s="530">
        <v>0</v>
      </c>
      <c r="AH462" s="530">
        <v>0</v>
      </c>
      <c r="AI462" s="530">
        <v>0</v>
      </c>
      <c r="AJ462" s="530">
        <v>0</v>
      </c>
      <c r="AK462" s="530">
        <v>0</v>
      </c>
      <c r="AL462" s="530">
        <v>0</v>
      </c>
      <c r="AM462" s="530">
        <v>0</v>
      </c>
      <c r="AN462" s="466"/>
      <c r="AO462" s="423"/>
      <c r="AP462" s="720"/>
      <c r="AQ462" s="607">
        <f t="shared" si="107"/>
        <v>0</v>
      </c>
      <c r="AR462" s="607">
        <f t="shared" si="108"/>
        <v>0</v>
      </c>
      <c r="AS462" s="608">
        <f t="shared" si="109"/>
        <v>0</v>
      </c>
      <c r="AT462" s="551"/>
      <c r="AU462" s="1021"/>
      <c r="AV462" s="1022"/>
      <c r="AW462" s="1008"/>
      <c r="AX462" s="1022"/>
      <c r="AY462" s="1008"/>
      <c r="AZ462" s="9"/>
      <c r="BA462" s="9"/>
      <c r="BB462" s="9"/>
      <c r="BE462" s="552"/>
      <c r="BF462" s="550"/>
      <c r="BG462" s="550"/>
      <c r="BH462" s="550"/>
      <c r="BI462" s="550"/>
      <c r="BJ462" s="550"/>
      <c r="BK462" s="550"/>
      <c r="BL462" s="550"/>
      <c r="BM462" s="550"/>
      <c r="BN462" s="550"/>
      <c r="BO462" s="550"/>
      <c r="BP462" s="550"/>
      <c r="BQ462" s="550"/>
      <c r="BR462" s="550"/>
      <c r="BS462" s="550"/>
      <c r="BT462" s="550"/>
      <c r="BU462" s="550"/>
      <c r="BV462" s="550"/>
      <c r="BW462" s="550"/>
      <c r="BX462" s="550"/>
      <c r="BY462" s="550"/>
      <c r="BZ462" s="550"/>
      <c r="CA462" s="550"/>
      <c r="CB462" s="550"/>
      <c r="CC462" s="550"/>
      <c r="CD462" s="550"/>
      <c r="CE462" s="550"/>
      <c r="CF462" s="550"/>
      <c r="CG462" s="550"/>
      <c r="CH462" s="550"/>
      <c r="CI462" s="550"/>
      <c r="CJ462" s="550"/>
      <c r="CK462" s="550"/>
      <c r="CL462" s="550"/>
      <c r="CM462" s="550"/>
      <c r="CN462" s="550"/>
      <c r="CO462" s="550"/>
      <c r="CP462" s="550"/>
      <c r="CQ462" s="550"/>
      <c r="CR462" s="550"/>
      <c r="CS462" s="550"/>
    </row>
    <row r="463" spans="1:97" s="9" customFormat="1" ht="12.95" hidden="1" customHeight="1" x14ac:dyDescent="0.2">
      <c r="A463" s="463"/>
      <c r="B463" s="443"/>
      <c r="C463" s="451"/>
      <c r="D463" s="455" t="s">
        <v>77</v>
      </c>
      <c r="E463" s="455" t="s">
        <v>81</v>
      </c>
      <c r="F463" s="455"/>
      <c r="G463" s="13">
        <v>0</v>
      </c>
      <c r="H463" s="13">
        <v>0</v>
      </c>
      <c r="I463" s="13">
        <v>0</v>
      </c>
      <c r="J463" s="433">
        <v>100</v>
      </c>
      <c r="K463" s="691">
        <v>0</v>
      </c>
      <c r="L463" s="691">
        <v>0</v>
      </c>
      <c r="M463" s="457" t="s">
        <v>80</v>
      </c>
      <c r="N463" s="530">
        <v>0</v>
      </c>
      <c r="O463" s="530">
        <v>0</v>
      </c>
      <c r="P463" s="530">
        <v>0</v>
      </c>
      <c r="Q463" s="530">
        <v>0</v>
      </c>
      <c r="R463" s="530">
        <v>0</v>
      </c>
      <c r="S463" s="530">
        <v>0</v>
      </c>
      <c r="T463" s="530">
        <v>0</v>
      </c>
      <c r="U463" s="530">
        <v>0</v>
      </c>
      <c r="V463" s="530">
        <v>0</v>
      </c>
      <c r="W463" s="530">
        <v>0</v>
      </c>
      <c r="X463" s="530">
        <v>0</v>
      </c>
      <c r="Y463" s="530">
        <v>0</v>
      </c>
      <c r="Z463" s="530">
        <v>0</v>
      </c>
      <c r="AA463" s="530">
        <v>0</v>
      </c>
      <c r="AB463" s="530">
        <v>0</v>
      </c>
      <c r="AC463" s="530">
        <v>0</v>
      </c>
      <c r="AD463" s="530">
        <v>0</v>
      </c>
      <c r="AE463" s="530">
        <v>0</v>
      </c>
      <c r="AF463" s="530">
        <v>0</v>
      </c>
      <c r="AG463" s="530">
        <v>0</v>
      </c>
      <c r="AH463" s="530">
        <v>0</v>
      </c>
      <c r="AI463" s="530">
        <v>0</v>
      </c>
      <c r="AJ463" s="530">
        <v>0</v>
      </c>
      <c r="AK463" s="530">
        <v>0</v>
      </c>
      <c r="AL463" s="530">
        <v>0</v>
      </c>
      <c r="AM463" s="530">
        <v>0</v>
      </c>
      <c r="AN463" s="466"/>
      <c r="AO463" s="423"/>
      <c r="AP463" s="720"/>
      <c r="AQ463" s="595">
        <f t="shared" si="107"/>
        <v>0</v>
      </c>
      <c r="AR463" s="595">
        <f t="shared" si="108"/>
        <v>0</v>
      </c>
      <c r="AS463" s="596">
        <f t="shared" si="109"/>
        <v>0</v>
      </c>
      <c r="AT463" s="455"/>
      <c r="AU463" s="349" t="s">
        <v>50</v>
      </c>
      <c r="AV463" s="424">
        <f>SUM(G463:G468,G472)</f>
        <v>0</v>
      </c>
      <c r="AW463" s="394">
        <f>SUM(AS463:AS468,AS472)</f>
        <v>0</v>
      </c>
      <c r="AX463" s="528">
        <f>SUM(H463:H468,H472)</f>
        <v>0</v>
      </c>
      <c r="AY463" s="424">
        <f>SUM(I463:I468,I472)</f>
        <v>0</v>
      </c>
      <c r="BE463" s="439"/>
      <c r="BF463" s="456"/>
      <c r="BG463" s="456"/>
      <c r="BH463" s="456"/>
      <c r="BI463" s="456"/>
      <c r="BJ463" s="456"/>
      <c r="BK463" s="456"/>
      <c r="BL463" s="456"/>
      <c r="BM463" s="456"/>
      <c r="BN463" s="456"/>
      <c r="BO463" s="456"/>
      <c r="BP463" s="456"/>
      <c r="BQ463" s="456"/>
      <c r="BR463" s="456"/>
      <c r="BS463" s="456"/>
      <c r="BT463" s="456"/>
      <c r="BU463" s="456"/>
      <c r="BV463" s="456"/>
      <c r="BW463" s="456"/>
      <c r="BX463" s="456"/>
      <c r="BY463" s="456"/>
      <c r="BZ463" s="456"/>
      <c r="CA463" s="456"/>
      <c r="CB463" s="456"/>
      <c r="CC463" s="456"/>
      <c r="CD463" s="456"/>
      <c r="CE463" s="456"/>
      <c r="CF463" s="456"/>
      <c r="CG463" s="456"/>
      <c r="CH463" s="456"/>
      <c r="CI463" s="456"/>
      <c r="CJ463" s="456"/>
      <c r="CK463" s="456"/>
      <c r="CL463" s="456"/>
      <c r="CM463" s="456"/>
      <c r="CN463" s="456"/>
      <c r="CO463" s="456"/>
      <c r="CP463" s="456"/>
      <c r="CQ463" s="456"/>
      <c r="CR463" s="456"/>
      <c r="CS463" s="456"/>
    </row>
    <row r="464" spans="1:97" s="9" customFormat="1" ht="12.95" hidden="1" customHeight="1" x14ac:dyDescent="0.2">
      <c r="A464" s="463"/>
      <c r="B464" s="443"/>
      <c r="C464" s="451"/>
      <c r="D464" s="455" t="s">
        <v>77</v>
      </c>
      <c r="E464" s="455" t="s">
        <v>78</v>
      </c>
      <c r="F464" s="455"/>
      <c r="G464" s="13">
        <v>0</v>
      </c>
      <c r="H464" s="13">
        <v>0</v>
      </c>
      <c r="I464" s="13">
        <v>0</v>
      </c>
      <c r="J464" s="433">
        <v>100</v>
      </c>
      <c r="K464" s="691">
        <v>0</v>
      </c>
      <c r="L464" s="691">
        <v>0</v>
      </c>
      <c r="M464" s="457" t="s">
        <v>80</v>
      </c>
      <c r="N464" s="530">
        <v>0</v>
      </c>
      <c r="O464" s="530">
        <v>0</v>
      </c>
      <c r="P464" s="530">
        <v>0</v>
      </c>
      <c r="Q464" s="530">
        <v>0</v>
      </c>
      <c r="R464" s="530">
        <v>0</v>
      </c>
      <c r="S464" s="530">
        <v>0</v>
      </c>
      <c r="T464" s="530">
        <v>0</v>
      </c>
      <c r="U464" s="530">
        <v>0</v>
      </c>
      <c r="V464" s="530">
        <v>0</v>
      </c>
      <c r="W464" s="530">
        <v>0</v>
      </c>
      <c r="X464" s="530">
        <v>0</v>
      </c>
      <c r="Y464" s="530">
        <v>0</v>
      </c>
      <c r="Z464" s="530">
        <v>0</v>
      </c>
      <c r="AA464" s="530">
        <v>0</v>
      </c>
      <c r="AB464" s="530">
        <v>0</v>
      </c>
      <c r="AC464" s="530">
        <v>0</v>
      </c>
      <c r="AD464" s="530">
        <v>0</v>
      </c>
      <c r="AE464" s="530">
        <v>0</v>
      </c>
      <c r="AF464" s="530">
        <v>0</v>
      </c>
      <c r="AG464" s="530">
        <v>0</v>
      </c>
      <c r="AH464" s="530">
        <v>0</v>
      </c>
      <c r="AI464" s="530">
        <v>0</v>
      </c>
      <c r="AJ464" s="530">
        <v>0</v>
      </c>
      <c r="AK464" s="530">
        <v>0</v>
      </c>
      <c r="AL464" s="530">
        <v>0</v>
      </c>
      <c r="AM464" s="530">
        <v>0</v>
      </c>
      <c r="AN464" s="466"/>
      <c r="AO464" s="423"/>
      <c r="AP464" s="720"/>
      <c r="AQ464" s="595">
        <f t="shared" si="107"/>
        <v>0</v>
      </c>
      <c r="AR464" s="595">
        <f t="shared" si="108"/>
        <v>0</v>
      </c>
      <c r="AS464" s="596">
        <f t="shared" si="109"/>
        <v>0</v>
      </c>
      <c r="AT464" s="455"/>
      <c r="AU464" s="353" t="s">
        <v>49</v>
      </c>
      <c r="AV464" s="422">
        <f>SUM(G469:G471)</f>
        <v>0</v>
      </c>
      <c r="AW464" s="355">
        <f>SUM(AS469:AS471)</f>
        <v>0</v>
      </c>
      <c r="AX464" s="422">
        <f>SUM(H469:H471)</f>
        <v>0</v>
      </c>
      <c r="AY464" s="473">
        <f>SUM(I469:I471)</f>
        <v>0</v>
      </c>
      <c r="BE464" s="439"/>
      <c r="BF464" s="456"/>
      <c r="BG464" s="456"/>
      <c r="BH464" s="456"/>
      <c r="BI464" s="456"/>
      <c r="BJ464" s="456"/>
      <c r="BK464" s="456"/>
      <c r="BL464" s="456"/>
      <c r="BM464" s="456"/>
      <c r="BN464" s="456"/>
      <c r="BO464" s="456"/>
      <c r="BP464" s="456"/>
      <c r="BQ464" s="456"/>
      <c r="BR464" s="456"/>
      <c r="BS464" s="456"/>
      <c r="BT464" s="456"/>
      <c r="BU464" s="456"/>
      <c r="BV464" s="456"/>
      <c r="BW464" s="456"/>
      <c r="BX464" s="456"/>
      <c r="BY464" s="456"/>
      <c r="BZ464" s="456"/>
      <c r="CA464" s="456"/>
      <c r="CB464" s="456"/>
      <c r="CC464" s="456"/>
      <c r="CD464" s="456"/>
      <c r="CE464" s="456"/>
      <c r="CF464" s="456"/>
      <c r="CG464" s="456"/>
      <c r="CH464" s="456"/>
      <c r="CI464" s="456"/>
      <c r="CJ464" s="456"/>
      <c r="CK464" s="456"/>
      <c r="CL464" s="456"/>
      <c r="CM464" s="456"/>
      <c r="CN464" s="456"/>
      <c r="CO464" s="456"/>
      <c r="CP464" s="456"/>
      <c r="CQ464" s="456"/>
      <c r="CR464" s="456"/>
      <c r="CS464" s="456"/>
    </row>
    <row r="465" spans="1:97" s="9" customFormat="1" ht="12.95" hidden="1" customHeight="1" x14ac:dyDescent="0.2">
      <c r="A465" s="463"/>
      <c r="B465" s="443"/>
      <c r="C465" s="451"/>
      <c r="D465" s="455" t="s">
        <v>77</v>
      </c>
      <c r="E465" s="455" t="s">
        <v>81</v>
      </c>
      <c r="F465" s="455"/>
      <c r="G465" s="13">
        <v>0</v>
      </c>
      <c r="H465" s="13">
        <v>0</v>
      </c>
      <c r="I465" s="13">
        <v>0</v>
      </c>
      <c r="J465" s="433">
        <v>100</v>
      </c>
      <c r="K465" s="691">
        <v>0</v>
      </c>
      <c r="L465" s="691">
        <v>0</v>
      </c>
      <c r="M465" s="457" t="s">
        <v>80</v>
      </c>
      <c r="N465" s="530">
        <v>0</v>
      </c>
      <c r="O465" s="530">
        <v>0</v>
      </c>
      <c r="P465" s="530">
        <v>0</v>
      </c>
      <c r="Q465" s="530">
        <v>0</v>
      </c>
      <c r="R465" s="530">
        <v>0</v>
      </c>
      <c r="S465" s="530">
        <v>0</v>
      </c>
      <c r="T465" s="530">
        <v>0</v>
      </c>
      <c r="U465" s="530">
        <v>0</v>
      </c>
      <c r="V465" s="530">
        <v>0</v>
      </c>
      <c r="W465" s="530">
        <v>0</v>
      </c>
      <c r="X465" s="530">
        <v>0</v>
      </c>
      <c r="Y465" s="530">
        <v>0</v>
      </c>
      <c r="Z465" s="530">
        <v>0</v>
      </c>
      <c r="AA465" s="530">
        <v>0</v>
      </c>
      <c r="AB465" s="530">
        <v>0</v>
      </c>
      <c r="AC465" s="530">
        <v>0</v>
      </c>
      <c r="AD465" s="530">
        <v>0</v>
      </c>
      <c r="AE465" s="530">
        <v>0</v>
      </c>
      <c r="AF465" s="530">
        <v>0</v>
      </c>
      <c r="AG465" s="530">
        <v>0</v>
      </c>
      <c r="AH465" s="530">
        <v>0</v>
      </c>
      <c r="AI465" s="530">
        <v>0</v>
      </c>
      <c r="AJ465" s="530">
        <v>0</v>
      </c>
      <c r="AK465" s="530">
        <v>0</v>
      </c>
      <c r="AL465" s="530">
        <v>0</v>
      </c>
      <c r="AM465" s="530">
        <v>0</v>
      </c>
      <c r="AN465" s="466"/>
      <c r="AO465" s="423"/>
      <c r="AP465" s="720"/>
      <c r="AQ465" s="595">
        <f t="shared" si="107"/>
        <v>0</v>
      </c>
      <c r="AR465" s="595">
        <f t="shared" si="108"/>
        <v>0</v>
      </c>
      <c r="AS465" s="596">
        <f t="shared" si="109"/>
        <v>0</v>
      </c>
      <c r="AT465" s="455"/>
      <c r="AU465" s="393" t="s">
        <v>199</v>
      </c>
      <c r="AV465" s="9">
        <f>SUM(AV463:AV464)</f>
        <v>0</v>
      </c>
      <c r="AW465" s="394">
        <f>SUM(AW463:AW464)</f>
        <v>0</v>
      </c>
      <c r="AX465" s="395">
        <f>SUM(AX463:AX464)</f>
        <v>0</v>
      </c>
      <c r="AY465" s="532">
        <f>SUM(AY463:AY464)</f>
        <v>0</v>
      </c>
      <c r="BE465" s="439"/>
      <c r="BF465" s="456"/>
      <c r="BG465" s="456"/>
      <c r="BH465" s="456"/>
      <c r="BI465" s="456"/>
      <c r="BJ465" s="456"/>
      <c r="BK465" s="456"/>
      <c r="BL465" s="456"/>
      <c r="BM465" s="456"/>
      <c r="BN465" s="456"/>
      <c r="BO465" s="456"/>
      <c r="BP465" s="456"/>
      <c r="BQ465" s="456"/>
      <c r="BR465" s="456"/>
      <c r="BS465" s="456"/>
      <c r="BT465" s="456"/>
      <c r="BU465" s="456"/>
      <c r="BV465" s="456"/>
      <c r="BW465" s="456"/>
      <c r="BX465" s="456"/>
      <c r="BY465" s="456"/>
      <c r="BZ465" s="456"/>
      <c r="CA465" s="456"/>
      <c r="CB465" s="456"/>
      <c r="CC465" s="456"/>
      <c r="CD465" s="456"/>
      <c r="CE465" s="456"/>
      <c r="CF465" s="456"/>
      <c r="CG465" s="456"/>
      <c r="CH465" s="456"/>
      <c r="CI465" s="456"/>
      <c r="CJ465" s="456"/>
      <c r="CK465" s="456"/>
      <c r="CL465" s="456"/>
      <c r="CM465" s="456"/>
      <c r="CN465" s="456"/>
      <c r="CO465" s="456"/>
      <c r="CP465" s="456"/>
      <c r="CQ465" s="456"/>
      <c r="CR465" s="456"/>
      <c r="CS465" s="456"/>
    </row>
    <row r="466" spans="1:97" s="9" customFormat="1" ht="12.95" hidden="1" customHeight="1" x14ac:dyDescent="0.2">
      <c r="A466" s="463"/>
      <c r="B466" s="443"/>
      <c r="C466" s="451"/>
      <c r="D466" s="455" t="s">
        <v>77</v>
      </c>
      <c r="E466" s="455" t="s">
        <v>81</v>
      </c>
      <c r="F466" s="455"/>
      <c r="G466" s="13">
        <v>0</v>
      </c>
      <c r="H466" s="13">
        <v>0</v>
      </c>
      <c r="I466" s="13">
        <v>0</v>
      </c>
      <c r="J466" s="433">
        <v>100</v>
      </c>
      <c r="K466" s="691">
        <v>0</v>
      </c>
      <c r="L466" s="691">
        <v>0</v>
      </c>
      <c r="M466" s="457" t="s">
        <v>80</v>
      </c>
      <c r="N466" s="530">
        <v>0</v>
      </c>
      <c r="O466" s="530">
        <v>0</v>
      </c>
      <c r="P466" s="530">
        <v>0</v>
      </c>
      <c r="Q466" s="530">
        <v>0</v>
      </c>
      <c r="R466" s="530">
        <v>0</v>
      </c>
      <c r="S466" s="530">
        <v>0</v>
      </c>
      <c r="T466" s="530">
        <v>0</v>
      </c>
      <c r="U466" s="530">
        <v>0</v>
      </c>
      <c r="V466" s="530">
        <v>0</v>
      </c>
      <c r="W466" s="530">
        <v>0</v>
      </c>
      <c r="X466" s="530">
        <v>0</v>
      </c>
      <c r="Y466" s="530">
        <v>0</v>
      </c>
      <c r="Z466" s="530">
        <v>0</v>
      </c>
      <c r="AA466" s="530">
        <v>0</v>
      </c>
      <c r="AB466" s="530">
        <v>0</v>
      </c>
      <c r="AC466" s="530">
        <v>0</v>
      </c>
      <c r="AD466" s="530">
        <v>0</v>
      </c>
      <c r="AE466" s="530">
        <v>0</v>
      </c>
      <c r="AF466" s="530">
        <v>0</v>
      </c>
      <c r="AG466" s="530">
        <v>0</v>
      </c>
      <c r="AH466" s="530">
        <v>0</v>
      </c>
      <c r="AI466" s="530">
        <v>0</v>
      </c>
      <c r="AJ466" s="530">
        <v>0</v>
      </c>
      <c r="AK466" s="530">
        <v>0</v>
      </c>
      <c r="AL466" s="530">
        <v>0</v>
      </c>
      <c r="AM466" s="530">
        <v>0</v>
      </c>
      <c r="AN466" s="466"/>
      <c r="AO466" s="423"/>
      <c r="AP466" s="720"/>
      <c r="AQ466" s="595">
        <f t="shared" si="107"/>
        <v>0</v>
      </c>
      <c r="AR466" s="595">
        <f t="shared" si="108"/>
        <v>0</v>
      </c>
      <c r="AS466" s="596">
        <f t="shared" si="109"/>
        <v>0</v>
      </c>
      <c r="AT466" s="455"/>
      <c r="BA466" s="522" t="str">
        <f>AU463</f>
        <v>Boat</v>
      </c>
      <c r="BB466" s="523">
        <f>AW463*24</f>
        <v>0</v>
      </c>
      <c r="BE466" s="439"/>
      <c r="BF466" s="456"/>
      <c r="BG466" s="456"/>
      <c r="BH466" s="456"/>
      <c r="BI466" s="456"/>
      <c r="BJ466" s="456"/>
      <c r="BK466" s="456"/>
      <c r="BL466" s="456"/>
      <c r="BM466" s="456"/>
      <c r="BN466" s="456"/>
      <c r="BO466" s="456"/>
      <c r="BP466" s="456"/>
      <c r="BQ466" s="456"/>
      <c r="BR466" s="456"/>
      <c r="BS466" s="456"/>
      <c r="BT466" s="456"/>
      <c r="BU466" s="456"/>
      <c r="BV466" s="456"/>
      <c r="BW466" s="456"/>
      <c r="BX466" s="456"/>
      <c r="BY466" s="456"/>
      <c r="BZ466" s="456"/>
      <c r="CA466" s="456"/>
      <c r="CB466" s="456"/>
      <c r="CC466" s="456"/>
      <c r="CD466" s="456"/>
      <c r="CE466" s="456"/>
      <c r="CF466" s="456"/>
      <c r="CG466" s="456"/>
      <c r="CH466" s="456"/>
      <c r="CI466" s="456"/>
      <c r="CJ466" s="456"/>
      <c r="CK466" s="456"/>
      <c r="CL466" s="456"/>
      <c r="CM466" s="456"/>
      <c r="CN466" s="456"/>
      <c r="CO466" s="456"/>
      <c r="CP466" s="456"/>
      <c r="CQ466" s="456"/>
      <c r="CR466" s="456"/>
      <c r="CS466" s="456"/>
    </row>
    <row r="467" spans="1:97" s="9" customFormat="1" ht="12.95" hidden="1" customHeight="1" x14ac:dyDescent="0.2">
      <c r="A467" s="463"/>
      <c r="B467" s="443"/>
      <c r="C467" s="451"/>
      <c r="D467" s="455" t="s">
        <v>77</v>
      </c>
      <c r="E467" s="455" t="s">
        <v>81</v>
      </c>
      <c r="F467" s="455"/>
      <c r="G467" s="13">
        <v>0</v>
      </c>
      <c r="H467" s="13">
        <v>0</v>
      </c>
      <c r="I467" s="13">
        <v>0</v>
      </c>
      <c r="J467" s="433">
        <v>100</v>
      </c>
      <c r="K467" s="691">
        <v>0</v>
      </c>
      <c r="L467" s="691">
        <v>0</v>
      </c>
      <c r="M467" s="457" t="s">
        <v>80</v>
      </c>
      <c r="N467" s="530">
        <v>0</v>
      </c>
      <c r="O467" s="530">
        <v>0</v>
      </c>
      <c r="P467" s="530">
        <v>0</v>
      </c>
      <c r="Q467" s="530">
        <v>0</v>
      </c>
      <c r="R467" s="530">
        <v>0</v>
      </c>
      <c r="S467" s="530">
        <v>0</v>
      </c>
      <c r="T467" s="530">
        <v>0</v>
      </c>
      <c r="U467" s="530">
        <v>0</v>
      </c>
      <c r="V467" s="530">
        <v>0</v>
      </c>
      <c r="W467" s="530">
        <v>0</v>
      </c>
      <c r="X467" s="530">
        <v>0</v>
      </c>
      <c r="Y467" s="530">
        <v>0</v>
      </c>
      <c r="Z467" s="530">
        <v>0</v>
      </c>
      <c r="AA467" s="530">
        <v>0</v>
      </c>
      <c r="AB467" s="530">
        <v>0</v>
      </c>
      <c r="AC467" s="530">
        <v>0</v>
      </c>
      <c r="AD467" s="530">
        <v>0</v>
      </c>
      <c r="AE467" s="530">
        <v>0</v>
      </c>
      <c r="AF467" s="530">
        <v>0</v>
      </c>
      <c r="AG467" s="530">
        <v>0</v>
      </c>
      <c r="AH467" s="530">
        <v>0</v>
      </c>
      <c r="AI467" s="530">
        <v>0</v>
      </c>
      <c r="AJ467" s="530">
        <v>0</v>
      </c>
      <c r="AK467" s="530">
        <v>0</v>
      </c>
      <c r="AL467" s="530">
        <v>0</v>
      </c>
      <c r="AM467" s="530">
        <v>0</v>
      </c>
      <c r="AN467" s="466"/>
      <c r="AO467" s="423"/>
      <c r="AP467" s="720"/>
      <c r="AQ467" s="595">
        <f t="shared" si="107"/>
        <v>0</v>
      </c>
      <c r="AR467" s="595">
        <f t="shared" si="108"/>
        <v>0</v>
      </c>
      <c r="AS467" s="596">
        <f t="shared" si="109"/>
        <v>0</v>
      </c>
      <c r="AT467" s="455"/>
      <c r="BA467" s="533" t="str">
        <f>AU464</f>
        <v>Shore</v>
      </c>
      <c r="BB467" s="534">
        <f>AW464*24</f>
        <v>0</v>
      </c>
      <c r="BE467" s="439"/>
      <c r="BF467" s="456"/>
      <c r="BG467" s="456"/>
      <c r="BH467" s="456"/>
      <c r="BI467" s="456"/>
      <c r="BJ467" s="456"/>
      <c r="BK467" s="456"/>
      <c r="BL467" s="456"/>
      <c r="BM467" s="456"/>
      <c r="BN467" s="456"/>
      <c r="BO467" s="456"/>
      <c r="BP467" s="456"/>
      <c r="BQ467" s="456"/>
      <c r="BR467" s="456"/>
      <c r="BS467" s="456"/>
      <c r="BT467" s="456"/>
      <c r="BU467" s="456"/>
      <c r="BV467" s="456"/>
      <c r="BW467" s="456"/>
      <c r="BX467" s="456"/>
      <c r="BY467" s="456"/>
      <c r="BZ467" s="456"/>
      <c r="CA467" s="456"/>
      <c r="CB467" s="456"/>
      <c r="CC467" s="456"/>
      <c r="CD467" s="456"/>
      <c r="CE467" s="456"/>
      <c r="CF467" s="456"/>
      <c r="CG467" s="456"/>
      <c r="CH467" s="456"/>
      <c r="CI467" s="456"/>
      <c r="CJ467" s="456"/>
      <c r="CK467" s="456"/>
      <c r="CL467" s="456"/>
      <c r="CM467" s="456"/>
      <c r="CN467" s="456"/>
      <c r="CO467" s="456"/>
      <c r="CP467" s="456"/>
      <c r="CQ467" s="456"/>
      <c r="CR467" s="456"/>
      <c r="CS467" s="456"/>
    </row>
    <row r="468" spans="1:97" s="9" customFormat="1" ht="12.95" hidden="1" customHeight="1" x14ac:dyDescent="0.2">
      <c r="A468" s="463"/>
      <c r="B468" s="443"/>
      <c r="C468" s="451"/>
      <c r="D468" s="455" t="s">
        <v>77</v>
      </c>
      <c r="E468" s="455" t="s">
        <v>81</v>
      </c>
      <c r="F468" s="455"/>
      <c r="G468" s="13">
        <v>0</v>
      </c>
      <c r="H468" s="13">
        <v>0</v>
      </c>
      <c r="I468" s="13">
        <v>0</v>
      </c>
      <c r="J468" s="433">
        <v>100</v>
      </c>
      <c r="K468" s="691">
        <v>0</v>
      </c>
      <c r="L468" s="691">
        <v>0</v>
      </c>
      <c r="M468" s="457" t="s">
        <v>89</v>
      </c>
      <c r="N468" s="530">
        <v>0</v>
      </c>
      <c r="O468" s="530">
        <v>0</v>
      </c>
      <c r="P468" s="530">
        <v>0</v>
      </c>
      <c r="Q468" s="530">
        <v>0</v>
      </c>
      <c r="R468" s="530">
        <v>0</v>
      </c>
      <c r="S468" s="530">
        <v>0</v>
      </c>
      <c r="T468" s="530">
        <v>0</v>
      </c>
      <c r="U468" s="530">
        <v>0</v>
      </c>
      <c r="V468" s="530">
        <v>0</v>
      </c>
      <c r="W468" s="530">
        <v>0</v>
      </c>
      <c r="X468" s="530">
        <v>0</v>
      </c>
      <c r="Y468" s="530">
        <v>0</v>
      </c>
      <c r="Z468" s="530">
        <v>0</v>
      </c>
      <c r="AA468" s="530">
        <v>0</v>
      </c>
      <c r="AB468" s="530">
        <v>0</v>
      </c>
      <c r="AC468" s="530">
        <v>0</v>
      </c>
      <c r="AD468" s="530">
        <v>0</v>
      </c>
      <c r="AE468" s="530">
        <v>0</v>
      </c>
      <c r="AF468" s="530">
        <v>0</v>
      </c>
      <c r="AG468" s="530">
        <v>0</v>
      </c>
      <c r="AH468" s="530">
        <v>0</v>
      </c>
      <c r="AI468" s="530">
        <v>0</v>
      </c>
      <c r="AJ468" s="530">
        <v>0</v>
      </c>
      <c r="AK468" s="530">
        <v>0</v>
      </c>
      <c r="AL468" s="530">
        <v>0</v>
      </c>
      <c r="AM468" s="530">
        <v>0</v>
      </c>
      <c r="AN468" s="466"/>
      <c r="AO468" s="423"/>
      <c r="AP468" s="720"/>
      <c r="AQ468" s="595">
        <f t="shared" si="107"/>
        <v>0</v>
      </c>
      <c r="AR468" s="595">
        <f t="shared" si="108"/>
        <v>0</v>
      </c>
      <c r="AS468" s="596">
        <f t="shared" si="109"/>
        <v>0</v>
      </c>
      <c r="AT468" s="455"/>
      <c r="BE468" s="439"/>
      <c r="BF468" s="456"/>
      <c r="BG468" s="456"/>
      <c r="BH468" s="456"/>
      <c r="BI468" s="456"/>
      <c r="BJ468" s="456"/>
      <c r="BK468" s="456"/>
      <c r="BL468" s="456"/>
      <c r="BM468" s="456"/>
      <c r="BN468" s="456"/>
      <c r="BO468" s="456"/>
      <c r="BP468" s="456"/>
      <c r="BQ468" s="456"/>
      <c r="BR468" s="456"/>
      <c r="BS468" s="456"/>
      <c r="BT468" s="456"/>
      <c r="BU468" s="456"/>
      <c r="BV468" s="456"/>
      <c r="BW468" s="456"/>
      <c r="BX468" s="456"/>
      <c r="BY468" s="456"/>
      <c r="BZ468" s="456"/>
      <c r="CA468" s="456"/>
      <c r="CB468" s="456"/>
      <c r="CC468" s="456"/>
      <c r="CD468" s="456"/>
      <c r="CE468" s="456"/>
      <c r="CF468" s="456"/>
      <c r="CG468" s="456"/>
      <c r="CH468" s="456"/>
      <c r="CI468" s="456"/>
      <c r="CJ468" s="456"/>
      <c r="CK468" s="456"/>
      <c r="CL468" s="456"/>
      <c r="CM468" s="456"/>
      <c r="CN468" s="456"/>
      <c r="CO468" s="456"/>
      <c r="CP468" s="456"/>
      <c r="CQ468" s="456"/>
      <c r="CR468" s="456"/>
      <c r="CS468" s="456"/>
    </row>
    <row r="469" spans="1:97" s="9" customFormat="1" ht="12.95" hidden="1" customHeight="1" x14ac:dyDescent="0.2">
      <c r="A469" s="463"/>
      <c r="B469" s="443"/>
      <c r="C469" s="451"/>
      <c r="D469" s="455" t="s">
        <v>213</v>
      </c>
      <c r="E469" s="455"/>
      <c r="F469" s="455"/>
      <c r="G469" s="13">
        <v>0</v>
      </c>
      <c r="H469" s="13">
        <v>0</v>
      </c>
      <c r="I469" s="13">
        <v>0</v>
      </c>
      <c r="J469" s="433">
        <v>100</v>
      </c>
      <c r="K469" s="691">
        <v>0</v>
      </c>
      <c r="L469" s="691">
        <v>0</v>
      </c>
      <c r="M469" s="457" t="s">
        <v>2</v>
      </c>
      <c r="N469" s="530">
        <v>0</v>
      </c>
      <c r="O469" s="530">
        <v>0</v>
      </c>
      <c r="P469" s="530">
        <v>0</v>
      </c>
      <c r="Q469" s="530">
        <v>0</v>
      </c>
      <c r="R469" s="530">
        <v>0</v>
      </c>
      <c r="S469" s="530">
        <v>0</v>
      </c>
      <c r="T469" s="530">
        <v>0</v>
      </c>
      <c r="U469" s="530">
        <v>0</v>
      </c>
      <c r="V469" s="530">
        <v>0</v>
      </c>
      <c r="W469" s="530">
        <v>0</v>
      </c>
      <c r="X469" s="530">
        <v>0</v>
      </c>
      <c r="Y469" s="530">
        <v>0</v>
      </c>
      <c r="Z469" s="530">
        <v>0</v>
      </c>
      <c r="AA469" s="530">
        <v>0</v>
      </c>
      <c r="AB469" s="530">
        <v>0</v>
      </c>
      <c r="AC469" s="530">
        <v>0</v>
      </c>
      <c r="AD469" s="530">
        <v>0</v>
      </c>
      <c r="AE469" s="530">
        <v>0</v>
      </c>
      <c r="AF469" s="530">
        <v>0</v>
      </c>
      <c r="AG469" s="530">
        <v>0</v>
      </c>
      <c r="AH469" s="530">
        <v>0</v>
      </c>
      <c r="AI469" s="530">
        <v>0</v>
      </c>
      <c r="AJ469" s="530">
        <v>0</v>
      </c>
      <c r="AK469" s="530">
        <v>0</v>
      </c>
      <c r="AL469" s="530">
        <v>0</v>
      </c>
      <c r="AM469" s="530">
        <v>0</v>
      </c>
      <c r="AN469" s="466"/>
      <c r="AO469" s="423"/>
      <c r="AP469" s="720"/>
      <c r="AQ469" s="595">
        <f t="shared" si="107"/>
        <v>0</v>
      </c>
      <c r="AR469" s="595">
        <f t="shared" si="108"/>
        <v>0</v>
      </c>
      <c r="AS469" s="596">
        <f t="shared" si="109"/>
        <v>0</v>
      </c>
      <c r="AT469" s="455"/>
      <c r="AU469" s="1020" t="s">
        <v>17</v>
      </c>
      <c r="AV469" s="1009" t="s">
        <v>195</v>
      </c>
      <c r="AW469" s="1013" t="s">
        <v>196</v>
      </c>
      <c r="AX469" s="1009" t="s">
        <v>197</v>
      </c>
      <c r="AY469" s="1007" t="s">
        <v>198</v>
      </c>
      <c r="BE469" s="439"/>
      <c r="BF469" s="456"/>
      <c r="BG469" s="456"/>
      <c r="BH469" s="456"/>
      <c r="BI469" s="456"/>
      <c r="BJ469" s="456"/>
      <c r="BK469" s="456"/>
      <c r="BL469" s="456"/>
      <c r="BM469" s="456"/>
      <c r="BN469" s="456"/>
      <c r="BO469" s="456"/>
      <c r="BP469" s="456"/>
      <c r="BQ469" s="456"/>
      <c r="BR469" s="456"/>
      <c r="BS469" s="456"/>
      <c r="BT469" s="456"/>
      <c r="BU469" s="456"/>
      <c r="BV469" s="456"/>
      <c r="BW469" s="456"/>
      <c r="BX469" s="456"/>
      <c r="BY469" s="456"/>
      <c r="BZ469" s="456"/>
      <c r="CA469" s="456"/>
      <c r="CB469" s="456"/>
      <c r="CC469" s="456"/>
      <c r="CD469" s="456"/>
      <c r="CE469" s="456"/>
      <c r="CF469" s="456"/>
      <c r="CG469" s="456"/>
      <c r="CH469" s="456"/>
      <c r="CI469" s="456"/>
      <c r="CJ469" s="456"/>
      <c r="CK469" s="456"/>
      <c r="CL469" s="456"/>
      <c r="CM469" s="456"/>
      <c r="CN469" s="456"/>
      <c r="CO469" s="456"/>
      <c r="CP469" s="456"/>
      <c r="CQ469" s="456"/>
      <c r="CR469" s="456"/>
      <c r="CS469" s="456"/>
    </row>
    <row r="470" spans="1:97" s="9" customFormat="1" ht="12.95" hidden="1" customHeight="1" x14ac:dyDescent="0.2">
      <c r="A470" s="463"/>
      <c r="B470" s="443"/>
      <c r="C470" s="451"/>
      <c r="D470" s="455" t="s">
        <v>72</v>
      </c>
      <c r="E470" s="455"/>
      <c r="F470" s="455"/>
      <c r="G470" s="13">
        <v>0</v>
      </c>
      <c r="H470" s="13">
        <v>0</v>
      </c>
      <c r="I470" s="13">
        <v>0</v>
      </c>
      <c r="J470" s="433">
        <v>100</v>
      </c>
      <c r="K470" s="691">
        <v>0</v>
      </c>
      <c r="L470" s="691">
        <v>0</v>
      </c>
      <c r="M470" s="457" t="s">
        <v>2</v>
      </c>
      <c r="N470" s="530">
        <v>0</v>
      </c>
      <c r="O470" s="530">
        <v>0</v>
      </c>
      <c r="P470" s="530">
        <v>0</v>
      </c>
      <c r="Q470" s="530">
        <v>0</v>
      </c>
      <c r="R470" s="530">
        <v>0</v>
      </c>
      <c r="S470" s="530">
        <v>0</v>
      </c>
      <c r="T470" s="530">
        <v>0</v>
      </c>
      <c r="U470" s="530">
        <v>0</v>
      </c>
      <c r="V470" s="530">
        <v>0</v>
      </c>
      <c r="W470" s="530">
        <v>0</v>
      </c>
      <c r="X470" s="530">
        <v>0</v>
      </c>
      <c r="Y470" s="530">
        <v>0</v>
      </c>
      <c r="Z470" s="530">
        <v>0</v>
      </c>
      <c r="AA470" s="530">
        <v>0</v>
      </c>
      <c r="AB470" s="530">
        <v>0</v>
      </c>
      <c r="AC470" s="530">
        <v>0</v>
      </c>
      <c r="AD470" s="530">
        <v>0</v>
      </c>
      <c r="AE470" s="530">
        <v>0</v>
      </c>
      <c r="AF470" s="530">
        <v>0</v>
      </c>
      <c r="AG470" s="530">
        <v>0</v>
      </c>
      <c r="AH470" s="530">
        <v>0</v>
      </c>
      <c r="AI470" s="530">
        <v>0</v>
      </c>
      <c r="AJ470" s="530">
        <v>0</v>
      </c>
      <c r="AK470" s="530">
        <v>0</v>
      </c>
      <c r="AL470" s="530">
        <v>0</v>
      </c>
      <c r="AM470" s="530">
        <v>0</v>
      </c>
      <c r="AN470" s="466"/>
      <c r="AO470" s="423"/>
      <c r="AP470" s="720"/>
      <c r="AQ470" s="595">
        <f t="shared" si="107"/>
        <v>0</v>
      </c>
      <c r="AR470" s="595">
        <f t="shared" si="108"/>
        <v>0</v>
      </c>
      <c r="AS470" s="596">
        <f t="shared" si="109"/>
        <v>0</v>
      </c>
      <c r="AT470" s="455"/>
      <c r="AU470" s="1021"/>
      <c r="AV470" s="1022"/>
      <c r="AW470" s="1008"/>
      <c r="AX470" s="1022"/>
      <c r="AY470" s="1026"/>
      <c r="BE470" s="439"/>
      <c r="BF470" s="456"/>
      <c r="BG470" s="456"/>
      <c r="BH470" s="456"/>
      <c r="BI470" s="456"/>
      <c r="BJ470" s="456"/>
      <c r="BK470" s="456"/>
      <c r="BL470" s="456"/>
      <c r="BM470" s="456"/>
      <c r="BN470" s="456"/>
      <c r="BO470" s="456"/>
      <c r="BP470" s="456"/>
      <c r="BQ470" s="456"/>
      <c r="BR470" s="456"/>
      <c r="BS470" s="456"/>
      <c r="BT470" s="456"/>
      <c r="BU470" s="456"/>
      <c r="BV470" s="456"/>
      <c r="BW470" s="456"/>
      <c r="BX470" s="456"/>
      <c r="BY470" s="456"/>
      <c r="BZ470" s="456"/>
      <c r="CA470" s="456"/>
      <c r="CB470" s="456"/>
      <c r="CC470" s="456"/>
      <c r="CD470" s="456"/>
      <c r="CE470" s="456"/>
      <c r="CF470" s="456"/>
      <c r="CG470" s="456"/>
      <c r="CH470" s="456"/>
      <c r="CI470" s="456"/>
      <c r="CJ470" s="456"/>
      <c r="CK470" s="456"/>
      <c r="CL470" s="456"/>
      <c r="CM470" s="456"/>
      <c r="CN470" s="456"/>
      <c r="CO470" s="456"/>
      <c r="CP470" s="456"/>
      <c r="CQ470" s="456"/>
      <c r="CR470" s="456"/>
      <c r="CS470" s="456"/>
    </row>
    <row r="471" spans="1:97" s="9" customFormat="1" ht="12.95" hidden="1" customHeight="1" x14ac:dyDescent="0.2">
      <c r="A471" s="463"/>
      <c r="B471" s="443"/>
      <c r="C471" s="451"/>
      <c r="D471" s="455" t="s">
        <v>83</v>
      </c>
      <c r="E471" s="455"/>
      <c r="F471" s="455"/>
      <c r="G471" s="13">
        <v>0</v>
      </c>
      <c r="H471" s="13">
        <v>0</v>
      </c>
      <c r="I471" s="13">
        <v>0</v>
      </c>
      <c r="J471" s="433">
        <v>100</v>
      </c>
      <c r="K471" s="691">
        <v>0</v>
      </c>
      <c r="L471" s="691">
        <v>0</v>
      </c>
      <c r="M471" s="457" t="s">
        <v>2</v>
      </c>
      <c r="N471" s="530">
        <v>0</v>
      </c>
      <c r="O471" s="530">
        <v>0</v>
      </c>
      <c r="P471" s="530">
        <v>0</v>
      </c>
      <c r="Q471" s="530">
        <v>0</v>
      </c>
      <c r="R471" s="530">
        <v>0</v>
      </c>
      <c r="S471" s="530">
        <v>0</v>
      </c>
      <c r="T471" s="530">
        <v>0</v>
      </c>
      <c r="U471" s="530">
        <v>0</v>
      </c>
      <c r="V471" s="530">
        <v>0</v>
      </c>
      <c r="W471" s="530">
        <v>0</v>
      </c>
      <c r="X471" s="530">
        <v>0</v>
      </c>
      <c r="Y471" s="530">
        <v>0</v>
      </c>
      <c r="Z471" s="530">
        <v>0</v>
      </c>
      <c r="AA471" s="530">
        <v>0</v>
      </c>
      <c r="AB471" s="530">
        <v>0</v>
      </c>
      <c r="AC471" s="530">
        <v>0</v>
      </c>
      <c r="AD471" s="530">
        <v>0</v>
      </c>
      <c r="AE471" s="530">
        <v>0</v>
      </c>
      <c r="AF471" s="530">
        <v>0</v>
      </c>
      <c r="AG471" s="530">
        <v>0</v>
      </c>
      <c r="AH471" s="530">
        <v>0</v>
      </c>
      <c r="AI471" s="530">
        <v>0</v>
      </c>
      <c r="AJ471" s="530">
        <v>0</v>
      </c>
      <c r="AK471" s="530">
        <v>0</v>
      </c>
      <c r="AL471" s="530">
        <v>0</v>
      </c>
      <c r="AM471" s="530">
        <v>0</v>
      </c>
      <c r="AN471" s="466"/>
      <c r="AO471" s="423"/>
      <c r="AP471" s="720"/>
      <c r="AQ471" s="595">
        <f t="shared" si="107"/>
        <v>0</v>
      </c>
      <c r="AR471" s="595">
        <f t="shared" si="108"/>
        <v>0</v>
      </c>
      <c r="AS471" s="596">
        <f t="shared" si="109"/>
        <v>0</v>
      </c>
      <c r="AT471" s="455"/>
      <c r="AU471" s="349" t="s">
        <v>50</v>
      </c>
      <c r="AV471" s="424">
        <f>SUM(G475:G477,G479:G482)</f>
        <v>0</v>
      </c>
      <c r="AW471" s="394">
        <f>SUM(AS475:AS477,AS480:AS482,AT479)</f>
        <v>0</v>
      </c>
      <c r="AX471" s="528">
        <f>SUM(H475:H477,H479:H482)</f>
        <v>0</v>
      </c>
      <c r="AY471" s="427">
        <f>SUM(I475:I477,I479:I482)</f>
        <v>0</v>
      </c>
      <c r="BE471" s="439"/>
      <c r="BF471" s="456"/>
      <c r="BG471" s="456"/>
      <c r="BH471" s="456"/>
      <c r="BI471" s="456"/>
      <c r="BJ471" s="456"/>
      <c r="BK471" s="456"/>
      <c r="BL471" s="456"/>
      <c r="BM471" s="456"/>
      <c r="BN471" s="456"/>
      <c r="BO471" s="456"/>
      <c r="BP471" s="456"/>
      <c r="BQ471" s="456"/>
      <c r="BR471" s="456"/>
      <c r="BS471" s="456"/>
      <c r="BT471" s="456"/>
      <c r="BU471" s="456"/>
      <c r="BV471" s="456"/>
      <c r="BW471" s="456"/>
      <c r="BX471" s="456"/>
      <c r="BY471" s="456"/>
      <c r="BZ471" s="456"/>
      <c r="CA471" s="456"/>
      <c r="CB471" s="456"/>
      <c r="CC471" s="456"/>
      <c r="CD471" s="456"/>
      <c r="CE471" s="456"/>
      <c r="CF471" s="456"/>
      <c r="CG471" s="456"/>
      <c r="CH471" s="456"/>
      <c r="CI471" s="456"/>
      <c r="CJ471" s="456"/>
      <c r="CK471" s="456"/>
      <c r="CL471" s="456"/>
      <c r="CM471" s="456"/>
      <c r="CN471" s="456"/>
      <c r="CO471" s="456"/>
      <c r="CP471" s="456"/>
      <c r="CQ471" s="456"/>
      <c r="CR471" s="456"/>
      <c r="CS471" s="456"/>
    </row>
    <row r="472" spans="1:97" s="9" customFormat="1" ht="12.95" hidden="1" customHeight="1" x14ac:dyDescent="0.2">
      <c r="A472" s="463"/>
      <c r="B472" s="443"/>
      <c r="C472" s="451"/>
      <c r="D472" s="455"/>
      <c r="E472" s="455" t="s">
        <v>81</v>
      </c>
      <c r="F472" s="455"/>
      <c r="G472" s="13">
        <v>0</v>
      </c>
      <c r="H472" s="13">
        <v>0</v>
      </c>
      <c r="I472" s="13">
        <v>0</v>
      </c>
      <c r="J472" s="433">
        <v>100</v>
      </c>
      <c r="K472" s="691">
        <v>0</v>
      </c>
      <c r="L472" s="691">
        <v>0</v>
      </c>
      <c r="M472" s="457" t="s">
        <v>2</v>
      </c>
      <c r="N472" s="530">
        <v>0</v>
      </c>
      <c r="O472" s="530">
        <v>0</v>
      </c>
      <c r="P472" s="530">
        <v>0</v>
      </c>
      <c r="Q472" s="530">
        <v>0</v>
      </c>
      <c r="R472" s="530">
        <v>0</v>
      </c>
      <c r="S472" s="530">
        <v>0</v>
      </c>
      <c r="T472" s="530">
        <v>0</v>
      </c>
      <c r="U472" s="530">
        <v>0</v>
      </c>
      <c r="V472" s="530">
        <v>0</v>
      </c>
      <c r="W472" s="530">
        <v>0</v>
      </c>
      <c r="X472" s="530">
        <v>0</v>
      </c>
      <c r="Y472" s="530">
        <v>0</v>
      </c>
      <c r="Z472" s="530">
        <v>0</v>
      </c>
      <c r="AA472" s="530">
        <v>0</v>
      </c>
      <c r="AB472" s="530">
        <v>0</v>
      </c>
      <c r="AC472" s="530">
        <v>0</v>
      </c>
      <c r="AD472" s="530">
        <v>0</v>
      </c>
      <c r="AE472" s="530">
        <v>0</v>
      </c>
      <c r="AF472" s="530">
        <v>0</v>
      </c>
      <c r="AG472" s="530">
        <v>0</v>
      </c>
      <c r="AH472" s="530">
        <v>0</v>
      </c>
      <c r="AI472" s="530">
        <v>0</v>
      </c>
      <c r="AJ472" s="530">
        <v>0</v>
      </c>
      <c r="AK472" s="530">
        <v>0</v>
      </c>
      <c r="AL472" s="530">
        <v>0</v>
      </c>
      <c r="AM472" s="530">
        <v>0</v>
      </c>
      <c r="AN472" s="466"/>
      <c r="AO472" s="423"/>
      <c r="AP472" s="720"/>
      <c r="AQ472" s="595">
        <f t="shared" si="107"/>
        <v>0</v>
      </c>
      <c r="AR472" s="595">
        <f t="shared" si="108"/>
        <v>0</v>
      </c>
      <c r="AS472" s="596">
        <f t="shared" si="109"/>
        <v>0</v>
      </c>
      <c r="AT472" s="455"/>
      <c r="AU472" s="353" t="s">
        <v>49</v>
      </c>
      <c r="AV472" s="422">
        <f>SUM(G478,G473:G474)</f>
        <v>0</v>
      </c>
      <c r="AW472" s="355">
        <f>SUM(AS478,AS473:AS474)</f>
        <v>0</v>
      </c>
      <c r="AX472" s="422">
        <f>SUM(H478,H473:H474)</f>
        <v>0</v>
      </c>
      <c r="AY472" s="473">
        <f>SUM(I473:I474,I478)</f>
        <v>0</v>
      </c>
      <c r="BE472" s="439"/>
      <c r="BF472" s="456"/>
      <c r="BG472" s="456"/>
      <c r="BH472" s="456"/>
      <c r="BI472" s="456"/>
      <c r="BJ472" s="456"/>
      <c r="BK472" s="456"/>
      <c r="BL472" s="456"/>
      <c r="BM472" s="456"/>
      <c r="BN472" s="456"/>
      <c r="BO472" s="456"/>
      <c r="BP472" s="456"/>
      <c r="BQ472" s="456"/>
      <c r="BR472" s="456"/>
      <c r="BS472" s="456"/>
      <c r="BT472" s="456"/>
      <c r="BU472" s="456"/>
      <c r="BV472" s="456"/>
      <c r="BW472" s="456"/>
      <c r="BX472" s="456"/>
      <c r="BY472" s="456"/>
      <c r="BZ472" s="456"/>
      <c r="CA472" s="456"/>
      <c r="CB472" s="456"/>
      <c r="CC472" s="456"/>
      <c r="CD472" s="456"/>
      <c r="CE472" s="456"/>
      <c r="CF472" s="456"/>
      <c r="CG472" s="456"/>
      <c r="CH472" s="456"/>
      <c r="CI472" s="456"/>
      <c r="CJ472" s="456"/>
      <c r="CK472" s="456"/>
      <c r="CL472" s="456"/>
      <c r="CM472" s="456"/>
      <c r="CN472" s="456"/>
      <c r="CO472" s="456"/>
      <c r="CP472" s="456"/>
      <c r="CQ472" s="456"/>
      <c r="CR472" s="456"/>
      <c r="CS472" s="456"/>
    </row>
    <row r="473" spans="1:97" s="9" customFormat="1" ht="12.95" hidden="1" customHeight="1" x14ac:dyDescent="0.2">
      <c r="A473" s="463"/>
      <c r="B473" s="443"/>
      <c r="C473" s="451"/>
      <c r="D473" s="455" t="s">
        <v>71</v>
      </c>
      <c r="E473" s="455"/>
      <c r="F473" s="455"/>
      <c r="G473" s="13">
        <v>0</v>
      </c>
      <c r="H473" s="13">
        <v>0</v>
      </c>
      <c r="I473" s="13">
        <v>0</v>
      </c>
      <c r="J473" s="433">
        <v>100</v>
      </c>
      <c r="K473" s="691">
        <v>0</v>
      </c>
      <c r="L473" s="691">
        <v>0</v>
      </c>
      <c r="M473" s="457" t="s">
        <v>80</v>
      </c>
      <c r="N473" s="530">
        <v>0</v>
      </c>
      <c r="O473" s="530">
        <v>0</v>
      </c>
      <c r="P473" s="530">
        <v>0</v>
      </c>
      <c r="Q473" s="530">
        <v>0</v>
      </c>
      <c r="R473" s="530">
        <v>0</v>
      </c>
      <c r="S473" s="530">
        <v>0</v>
      </c>
      <c r="T473" s="530">
        <v>0</v>
      </c>
      <c r="U473" s="530">
        <v>0</v>
      </c>
      <c r="V473" s="530">
        <v>0</v>
      </c>
      <c r="W473" s="530">
        <v>0</v>
      </c>
      <c r="X473" s="530">
        <v>0</v>
      </c>
      <c r="Y473" s="530">
        <v>0</v>
      </c>
      <c r="Z473" s="530">
        <v>0</v>
      </c>
      <c r="AA473" s="530">
        <v>0</v>
      </c>
      <c r="AB473" s="530">
        <v>0</v>
      </c>
      <c r="AC473" s="530">
        <v>0</v>
      </c>
      <c r="AD473" s="530">
        <v>0</v>
      </c>
      <c r="AE473" s="530">
        <v>0</v>
      </c>
      <c r="AF473" s="530">
        <v>0</v>
      </c>
      <c r="AG473" s="530">
        <v>0</v>
      </c>
      <c r="AH473" s="530">
        <v>0</v>
      </c>
      <c r="AI473" s="530">
        <v>0</v>
      </c>
      <c r="AJ473" s="530">
        <v>0</v>
      </c>
      <c r="AK473" s="530">
        <v>0</v>
      </c>
      <c r="AL473" s="530">
        <v>0</v>
      </c>
      <c r="AM473" s="530">
        <v>0</v>
      </c>
      <c r="AN473" s="466"/>
      <c r="AO473" s="423"/>
      <c r="AP473" s="720"/>
      <c r="AQ473" s="595">
        <f t="shared" si="107"/>
        <v>0</v>
      </c>
      <c r="AR473" s="595">
        <f t="shared" si="108"/>
        <v>0</v>
      </c>
      <c r="AS473" s="596">
        <f t="shared" si="109"/>
        <v>0</v>
      </c>
      <c r="AT473" s="455"/>
      <c r="AU473" s="425" t="s">
        <v>199</v>
      </c>
      <c r="AV473" s="426">
        <f>SUM(AV471:AV472)</f>
        <v>0</v>
      </c>
      <c r="AW473" s="355">
        <f>SUM(AW471:AW472)</f>
        <v>0</v>
      </c>
      <c r="AX473" s="354">
        <f>SUM(AX471:AX472)</f>
        <v>0</v>
      </c>
      <c r="AY473" s="356">
        <f>SUM(AY471:AY472)</f>
        <v>0</v>
      </c>
      <c r="BA473" s="522" t="str">
        <f>AU471</f>
        <v>Boat</v>
      </c>
      <c r="BB473" s="523">
        <f>AW471*24</f>
        <v>0</v>
      </c>
      <c r="BE473" s="439"/>
      <c r="BF473" s="456"/>
      <c r="BG473" s="456"/>
      <c r="BH473" s="456"/>
      <c r="BI473" s="456"/>
      <c r="BJ473" s="456"/>
      <c r="BK473" s="456"/>
      <c r="BL473" s="456"/>
      <c r="BM473" s="456"/>
      <c r="BN473" s="456"/>
      <c r="BO473" s="456"/>
      <c r="BP473" s="456"/>
      <c r="BQ473" s="456"/>
      <c r="BR473" s="456"/>
      <c r="BS473" s="456"/>
      <c r="BT473" s="456"/>
      <c r="BU473" s="456"/>
      <c r="BV473" s="456"/>
      <c r="BW473" s="456"/>
      <c r="BX473" s="456"/>
      <c r="BY473" s="456"/>
      <c r="BZ473" s="456"/>
      <c r="CA473" s="456"/>
      <c r="CB473" s="456"/>
      <c r="CC473" s="456"/>
      <c r="CD473" s="456"/>
      <c r="CE473" s="456"/>
      <c r="CF473" s="456"/>
      <c r="CG473" s="456"/>
      <c r="CH473" s="456"/>
      <c r="CI473" s="456"/>
      <c r="CJ473" s="456"/>
      <c r="CK473" s="456"/>
      <c r="CL473" s="456"/>
      <c r="CM473" s="456"/>
      <c r="CN473" s="456"/>
      <c r="CO473" s="456"/>
      <c r="CP473" s="456"/>
      <c r="CQ473" s="456"/>
      <c r="CR473" s="456"/>
      <c r="CS473" s="456"/>
    </row>
    <row r="474" spans="1:97" s="9" customFormat="1" ht="12.95" hidden="1" customHeight="1" thickBot="1" x14ac:dyDescent="0.25">
      <c r="A474" s="463"/>
      <c r="B474" s="443"/>
      <c r="C474" s="451"/>
      <c r="D474" s="455" t="s">
        <v>71</v>
      </c>
      <c r="E474" s="455"/>
      <c r="F474" s="455"/>
      <c r="G474" s="13">
        <v>0</v>
      </c>
      <c r="H474" s="13">
        <v>0</v>
      </c>
      <c r="I474" s="13">
        <v>0</v>
      </c>
      <c r="J474" s="433">
        <v>100</v>
      </c>
      <c r="K474" s="691">
        <v>0</v>
      </c>
      <c r="L474" s="691">
        <v>0</v>
      </c>
      <c r="M474" s="457" t="s">
        <v>80</v>
      </c>
      <c r="N474" s="530">
        <v>0</v>
      </c>
      <c r="O474" s="530">
        <v>0</v>
      </c>
      <c r="P474" s="530">
        <v>0</v>
      </c>
      <c r="Q474" s="530">
        <v>0</v>
      </c>
      <c r="R474" s="530">
        <v>0</v>
      </c>
      <c r="S474" s="530">
        <v>0</v>
      </c>
      <c r="T474" s="530">
        <v>0</v>
      </c>
      <c r="U474" s="530">
        <v>0</v>
      </c>
      <c r="V474" s="530">
        <v>0</v>
      </c>
      <c r="W474" s="530">
        <v>0</v>
      </c>
      <c r="X474" s="530">
        <v>0</v>
      </c>
      <c r="Y474" s="530">
        <v>0</v>
      </c>
      <c r="Z474" s="530">
        <v>0</v>
      </c>
      <c r="AA474" s="530">
        <v>0</v>
      </c>
      <c r="AB474" s="530">
        <v>0</v>
      </c>
      <c r="AC474" s="530">
        <v>0</v>
      </c>
      <c r="AD474" s="530">
        <v>0</v>
      </c>
      <c r="AE474" s="530">
        <v>0</v>
      </c>
      <c r="AF474" s="530">
        <v>0</v>
      </c>
      <c r="AG474" s="530">
        <v>0</v>
      </c>
      <c r="AH474" s="530">
        <v>0</v>
      </c>
      <c r="AI474" s="530">
        <v>0</v>
      </c>
      <c r="AJ474" s="530">
        <v>0</v>
      </c>
      <c r="AK474" s="530">
        <v>0</v>
      </c>
      <c r="AL474" s="530">
        <v>0</v>
      </c>
      <c r="AM474" s="530">
        <v>0</v>
      </c>
      <c r="AN474" s="466"/>
      <c r="AO474" s="423"/>
      <c r="AP474" s="720"/>
      <c r="AQ474" s="595">
        <f t="shared" si="107"/>
        <v>0</v>
      </c>
      <c r="AR474" s="595">
        <f t="shared" si="108"/>
        <v>0</v>
      </c>
      <c r="AS474" s="596">
        <f t="shared" si="109"/>
        <v>0</v>
      </c>
      <c r="AT474" s="455"/>
      <c r="BA474" s="524" t="str">
        <f>AU472</f>
        <v>Shore</v>
      </c>
      <c r="BB474" s="525">
        <f>AW472*24</f>
        <v>0</v>
      </c>
      <c r="BE474" s="439"/>
      <c r="BF474" s="456"/>
      <c r="BG474" s="456"/>
      <c r="BH474" s="456"/>
      <c r="BI474" s="456"/>
      <c r="BJ474" s="456"/>
      <c r="BK474" s="456"/>
      <c r="BL474" s="456"/>
      <c r="BM474" s="456"/>
      <c r="BN474" s="456"/>
      <c r="BO474" s="456"/>
      <c r="BP474" s="456"/>
      <c r="BQ474" s="456"/>
      <c r="BR474" s="456"/>
      <c r="BS474" s="456"/>
      <c r="BT474" s="456"/>
      <c r="BU474" s="456"/>
      <c r="BV474" s="456"/>
      <c r="BW474" s="456"/>
      <c r="BX474" s="456"/>
      <c r="BY474" s="456"/>
      <c r="BZ474" s="456"/>
      <c r="CA474" s="456"/>
      <c r="CB474" s="456"/>
      <c r="CC474" s="456"/>
      <c r="CD474" s="456"/>
      <c r="CE474" s="456"/>
      <c r="CF474" s="456"/>
      <c r="CG474" s="456"/>
      <c r="CH474" s="456"/>
      <c r="CI474" s="456"/>
      <c r="CJ474" s="456"/>
      <c r="CK474" s="456"/>
      <c r="CL474" s="456"/>
      <c r="CM474" s="456"/>
      <c r="CN474" s="456"/>
      <c r="CO474" s="456"/>
      <c r="CP474" s="456"/>
      <c r="CQ474" s="456"/>
      <c r="CR474" s="456"/>
      <c r="CS474" s="456"/>
    </row>
    <row r="475" spans="1:97" s="9" customFormat="1" ht="12.95" hidden="1" customHeight="1" x14ac:dyDescent="0.2">
      <c r="A475" s="463"/>
      <c r="B475" s="443"/>
      <c r="C475" s="451"/>
      <c r="D475" s="455" t="s">
        <v>77</v>
      </c>
      <c r="E475" s="455" t="s">
        <v>81</v>
      </c>
      <c r="F475" s="455"/>
      <c r="G475" s="13">
        <v>0</v>
      </c>
      <c r="H475" s="13">
        <v>0</v>
      </c>
      <c r="I475" s="13">
        <v>0</v>
      </c>
      <c r="J475" s="433">
        <v>100</v>
      </c>
      <c r="K475" s="691">
        <v>0</v>
      </c>
      <c r="L475" s="691">
        <v>0</v>
      </c>
      <c r="M475" s="457" t="s">
        <v>80</v>
      </c>
      <c r="N475" s="530">
        <v>0</v>
      </c>
      <c r="O475" s="530">
        <v>0</v>
      </c>
      <c r="P475" s="530">
        <v>0</v>
      </c>
      <c r="Q475" s="530">
        <v>0</v>
      </c>
      <c r="R475" s="530">
        <v>0</v>
      </c>
      <c r="S475" s="530">
        <v>0</v>
      </c>
      <c r="T475" s="530">
        <v>0</v>
      </c>
      <c r="U475" s="530">
        <v>0</v>
      </c>
      <c r="V475" s="530">
        <v>0</v>
      </c>
      <c r="W475" s="530">
        <v>0</v>
      </c>
      <c r="X475" s="530">
        <v>0</v>
      </c>
      <c r="Y475" s="530">
        <v>0</v>
      </c>
      <c r="Z475" s="530">
        <v>0</v>
      </c>
      <c r="AA475" s="530">
        <v>0</v>
      </c>
      <c r="AB475" s="530">
        <v>0</v>
      </c>
      <c r="AC475" s="530">
        <v>0</v>
      </c>
      <c r="AD475" s="530">
        <v>0</v>
      </c>
      <c r="AE475" s="530">
        <v>0</v>
      </c>
      <c r="AF475" s="530">
        <v>0</v>
      </c>
      <c r="AG475" s="530">
        <v>0</v>
      </c>
      <c r="AH475" s="530">
        <v>0</v>
      </c>
      <c r="AI475" s="530">
        <v>0</v>
      </c>
      <c r="AJ475" s="530">
        <v>0</v>
      </c>
      <c r="AK475" s="530">
        <v>0</v>
      </c>
      <c r="AL475" s="530">
        <v>0</v>
      </c>
      <c r="AM475" s="530">
        <v>0</v>
      </c>
      <c r="AN475" s="466"/>
      <c r="AO475" s="423"/>
      <c r="AP475" s="720"/>
      <c r="AQ475" s="595">
        <f t="shared" si="107"/>
        <v>0</v>
      </c>
      <c r="AR475" s="595">
        <f t="shared" si="108"/>
        <v>0</v>
      </c>
      <c r="AS475" s="596">
        <f t="shared" si="109"/>
        <v>0</v>
      </c>
      <c r="AT475" s="455"/>
      <c r="BE475" s="439"/>
      <c r="BF475" s="456"/>
      <c r="BG475" s="456"/>
      <c r="BH475" s="456"/>
      <c r="BI475" s="456"/>
      <c r="BJ475" s="456"/>
      <c r="BK475" s="456"/>
      <c r="BL475" s="456"/>
      <c r="BM475" s="456"/>
      <c r="BN475" s="456"/>
      <c r="BO475" s="456"/>
      <c r="BP475" s="456"/>
      <c r="BQ475" s="456"/>
      <c r="BR475" s="456"/>
      <c r="BS475" s="456"/>
      <c r="BT475" s="456"/>
      <c r="BU475" s="456"/>
      <c r="BV475" s="456"/>
      <c r="BW475" s="456"/>
      <c r="BX475" s="456"/>
      <c r="BY475" s="456"/>
      <c r="BZ475" s="456"/>
      <c r="CA475" s="456"/>
      <c r="CB475" s="456"/>
      <c r="CC475" s="456"/>
      <c r="CD475" s="456"/>
      <c r="CE475" s="456"/>
      <c r="CF475" s="456"/>
      <c r="CG475" s="456"/>
      <c r="CH475" s="456"/>
      <c r="CI475" s="456"/>
      <c r="CJ475" s="456"/>
      <c r="CK475" s="456"/>
      <c r="CL475" s="456"/>
      <c r="CM475" s="456"/>
      <c r="CN475" s="456"/>
      <c r="CO475" s="456"/>
      <c r="CP475" s="456"/>
      <c r="CQ475" s="456"/>
      <c r="CR475" s="456"/>
      <c r="CS475" s="456"/>
    </row>
    <row r="476" spans="1:97" s="9" customFormat="1" ht="12.95" hidden="1" customHeight="1" x14ac:dyDescent="0.2">
      <c r="A476" s="463"/>
      <c r="B476" s="443"/>
      <c r="C476" s="451"/>
      <c r="D476" s="455" t="s">
        <v>77</v>
      </c>
      <c r="E476" s="455" t="s">
        <v>78</v>
      </c>
      <c r="F476" s="455"/>
      <c r="G476" s="13">
        <v>0</v>
      </c>
      <c r="H476" s="13">
        <v>0</v>
      </c>
      <c r="I476" s="13">
        <v>0</v>
      </c>
      <c r="J476" s="433">
        <v>100</v>
      </c>
      <c r="K476" s="691">
        <v>0</v>
      </c>
      <c r="L476" s="691">
        <v>0</v>
      </c>
      <c r="M476" s="457" t="s">
        <v>80</v>
      </c>
      <c r="N476" s="530">
        <v>0</v>
      </c>
      <c r="O476" s="530">
        <v>0</v>
      </c>
      <c r="P476" s="530">
        <v>0</v>
      </c>
      <c r="Q476" s="530">
        <v>0</v>
      </c>
      <c r="R476" s="530">
        <v>0</v>
      </c>
      <c r="S476" s="530">
        <v>0</v>
      </c>
      <c r="T476" s="530">
        <v>0</v>
      </c>
      <c r="U476" s="530">
        <v>0</v>
      </c>
      <c r="V476" s="530">
        <v>0</v>
      </c>
      <c r="W476" s="530">
        <v>0</v>
      </c>
      <c r="X476" s="530">
        <v>0</v>
      </c>
      <c r="Y476" s="530">
        <v>0</v>
      </c>
      <c r="Z476" s="530">
        <v>0</v>
      </c>
      <c r="AA476" s="530">
        <v>0</v>
      </c>
      <c r="AB476" s="530">
        <v>0</v>
      </c>
      <c r="AC476" s="530">
        <v>0</v>
      </c>
      <c r="AD476" s="530">
        <v>0</v>
      </c>
      <c r="AE476" s="530">
        <v>0</v>
      </c>
      <c r="AF476" s="530">
        <v>0</v>
      </c>
      <c r="AG476" s="530">
        <v>0</v>
      </c>
      <c r="AH476" s="530">
        <v>0</v>
      </c>
      <c r="AI476" s="530">
        <v>0</v>
      </c>
      <c r="AJ476" s="530">
        <v>0</v>
      </c>
      <c r="AK476" s="530">
        <v>0</v>
      </c>
      <c r="AL476" s="530">
        <v>0</v>
      </c>
      <c r="AM476" s="530">
        <v>0</v>
      </c>
      <c r="AN476" s="466"/>
      <c r="AO476" s="423"/>
      <c r="AP476" s="720"/>
      <c r="AQ476" s="595">
        <f t="shared" si="107"/>
        <v>0</v>
      </c>
      <c r="AR476" s="595">
        <f t="shared" si="108"/>
        <v>0</v>
      </c>
      <c r="AS476" s="596">
        <f t="shared" si="109"/>
        <v>0</v>
      </c>
      <c r="AT476" s="455"/>
      <c r="BE476" s="439"/>
      <c r="BF476" s="456"/>
      <c r="BG476" s="456"/>
      <c r="BH476" s="456"/>
      <c r="BI476" s="456"/>
      <c r="BJ476" s="456"/>
      <c r="BK476" s="456"/>
      <c r="BL476" s="456"/>
      <c r="BM476" s="456"/>
      <c r="BN476" s="456"/>
      <c r="BO476" s="456"/>
      <c r="BP476" s="456"/>
      <c r="BQ476" s="456"/>
      <c r="BR476" s="456"/>
      <c r="BS476" s="456"/>
      <c r="BT476" s="456"/>
      <c r="BU476" s="456"/>
      <c r="BV476" s="456"/>
      <c r="BW476" s="456"/>
      <c r="BX476" s="456"/>
      <c r="BY476" s="456"/>
      <c r="BZ476" s="456"/>
      <c r="CA476" s="456"/>
      <c r="CB476" s="456"/>
      <c r="CC476" s="456"/>
      <c r="CD476" s="456"/>
      <c r="CE476" s="456"/>
      <c r="CF476" s="456"/>
      <c r="CG476" s="456"/>
      <c r="CH476" s="456"/>
      <c r="CI476" s="456"/>
      <c r="CJ476" s="456"/>
      <c r="CK476" s="456"/>
      <c r="CL476" s="456"/>
      <c r="CM476" s="456"/>
      <c r="CN476" s="456"/>
      <c r="CO476" s="456"/>
      <c r="CP476" s="456"/>
      <c r="CQ476" s="456"/>
      <c r="CR476" s="456"/>
      <c r="CS476" s="456"/>
    </row>
    <row r="477" spans="1:97" s="9" customFormat="1" ht="12.95" hidden="1" customHeight="1" x14ac:dyDescent="0.2">
      <c r="A477" s="463"/>
      <c r="B477" s="443"/>
      <c r="C477" s="451"/>
      <c r="D477" s="455" t="s">
        <v>77</v>
      </c>
      <c r="E477" s="455" t="s">
        <v>81</v>
      </c>
      <c r="F477" s="455"/>
      <c r="G477" s="13">
        <v>0</v>
      </c>
      <c r="H477" s="13">
        <v>0</v>
      </c>
      <c r="I477" s="13">
        <v>0</v>
      </c>
      <c r="J477" s="433">
        <v>100</v>
      </c>
      <c r="K477" s="691">
        <v>0</v>
      </c>
      <c r="L477" s="691">
        <v>0</v>
      </c>
      <c r="M477" s="457" t="s">
        <v>80</v>
      </c>
      <c r="N477" s="530">
        <v>0</v>
      </c>
      <c r="O477" s="530">
        <v>0</v>
      </c>
      <c r="P477" s="530">
        <v>0</v>
      </c>
      <c r="Q477" s="530">
        <v>0</v>
      </c>
      <c r="R477" s="530">
        <v>0</v>
      </c>
      <c r="S477" s="530">
        <v>0</v>
      </c>
      <c r="T477" s="530">
        <v>0</v>
      </c>
      <c r="U477" s="530">
        <v>0</v>
      </c>
      <c r="V477" s="530">
        <v>0</v>
      </c>
      <c r="W477" s="530">
        <v>0</v>
      </c>
      <c r="X477" s="530">
        <v>0</v>
      </c>
      <c r="Y477" s="530">
        <v>0</v>
      </c>
      <c r="Z477" s="530">
        <v>0</v>
      </c>
      <c r="AA477" s="530">
        <v>0</v>
      </c>
      <c r="AB477" s="530">
        <v>0</v>
      </c>
      <c r="AC477" s="530">
        <v>0</v>
      </c>
      <c r="AD477" s="530">
        <v>0</v>
      </c>
      <c r="AE477" s="530">
        <v>0</v>
      </c>
      <c r="AF477" s="530">
        <v>0</v>
      </c>
      <c r="AG477" s="530">
        <v>0</v>
      </c>
      <c r="AH477" s="530">
        <v>0</v>
      </c>
      <c r="AI477" s="530">
        <v>0</v>
      </c>
      <c r="AJ477" s="530">
        <v>0</v>
      </c>
      <c r="AK477" s="530">
        <v>0</v>
      </c>
      <c r="AL477" s="530">
        <v>0</v>
      </c>
      <c r="AM477" s="530">
        <v>0</v>
      </c>
      <c r="AN477" s="466"/>
      <c r="AO477" s="423"/>
      <c r="AP477" s="720"/>
      <c r="AQ477" s="595">
        <f t="shared" si="107"/>
        <v>0</v>
      </c>
      <c r="AR477" s="595">
        <f t="shared" si="108"/>
        <v>0</v>
      </c>
      <c r="AS477" s="596">
        <f t="shared" si="109"/>
        <v>0</v>
      </c>
      <c r="AT477" s="455"/>
      <c r="BE477" s="439"/>
      <c r="BF477" s="456"/>
      <c r="BG477" s="456"/>
      <c r="BH477" s="456"/>
      <c r="BI477" s="456"/>
      <c r="BJ477" s="456"/>
      <c r="BK477" s="456"/>
      <c r="BL477" s="456"/>
      <c r="BM477" s="456"/>
      <c r="BN477" s="456"/>
      <c r="BO477" s="456"/>
      <c r="BP477" s="456"/>
      <c r="BQ477" s="456"/>
      <c r="BR477" s="456"/>
      <c r="BS477" s="456"/>
      <c r="BT477" s="456"/>
      <c r="BU477" s="456"/>
      <c r="BV477" s="456"/>
      <c r="BW477" s="456"/>
      <c r="BX477" s="456"/>
      <c r="BY477" s="456"/>
      <c r="BZ477" s="456"/>
      <c r="CA477" s="456"/>
      <c r="CB477" s="456"/>
      <c r="CC477" s="456"/>
      <c r="CD477" s="456"/>
      <c r="CE477" s="456"/>
      <c r="CF477" s="456"/>
      <c r="CG477" s="456"/>
      <c r="CH477" s="456"/>
      <c r="CI477" s="456"/>
      <c r="CJ477" s="456"/>
      <c r="CK477" s="456"/>
      <c r="CL477" s="456"/>
      <c r="CM477" s="456"/>
      <c r="CN477" s="456"/>
      <c r="CO477" s="456"/>
      <c r="CP477" s="456"/>
      <c r="CQ477" s="456"/>
      <c r="CR477" s="456"/>
      <c r="CS477" s="456"/>
    </row>
    <row r="478" spans="1:97" s="9" customFormat="1" ht="12.95" hidden="1" customHeight="1" x14ac:dyDescent="0.2">
      <c r="A478" s="463"/>
      <c r="B478" s="443"/>
      <c r="C478" s="451"/>
      <c r="D478" s="455" t="s">
        <v>77</v>
      </c>
      <c r="E478" s="455"/>
      <c r="F478" s="455"/>
      <c r="G478" s="13">
        <v>0</v>
      </c>
      <c r="H478" s="13">
        <v>0</v>
      </c>
      <c r="I478" s="13">
        <v>0</v>
      </c>
      <c r="J478" s="433">
        <v>100</v>
      </c>
      <c r="K478" s="691">
        <v>0</v>
      </c>
      <c r="L478" s="691">
        <v>0</v>
      </c>
      <c r="M478" s="457" t="s">
        <v>80</v>
      </c>
      <c r="N478" s="530">
        <v>0</v>
      </c>
      <c r="O478" s="530">
        <v>0</v>
      </c>
      <c r="P478" s="530">
        <v>0</v>
      </c>
      <c r="Q478" s="530">
        <v>0</v>
      </c>
      <c r="R478" s="530">
        <v>0</v>
      </c>
      <c r="S478" s="530">
        <v>0</v>
      </c>
      <c r="T478" s="530">
        <v>0</v>
      </c>
      <c r="U478" s="530">
        <v>0</v>
      </c>
      <c r="V478" s="530">
        <v>0</v>
      </c>
      <c r="W478" s="530">
        <v>0</v>
      </c>
      <c r="X478" s="530">
        <v>0</v>
      </c>
      <c r="Y478" s="530">
        <v>0</v>
      </c>
      <c r="Z478" s="530">
        <v>0</v>
      </c>
      <c r="AA478" s="530">
        <v>0</v>
      </c>
      <c r="AB478" s="530">
        <v>0</v>
      </c>
      <c r="AC478" s="530">
        <v>0</v>
      </c>
      <c r="AD478" s="530">
        <v>0</v>
      </c>
      <c r="AE478" s="530">
        <v>0</v>
      </c>
      <c r="AF478" s="530">
        <v>0</v>
      </c>
      <c r="AG478" s="530">
        <v>0</v>
      </c>
      <c r="AH478" s="530">
        <v>0</v>
      </c>
      <c r="AI478" s="530">
        <v>0</v>
      </c>
      <c r="AJ478" s="530">
        <v>0</v>
      </c>
      <c r="AK478" s="530">
        <v>0</v>
      </c>
      <c r="AL478" s="530">
        <v>0</v>
      </c>
      <c r="AM478" s="530">
        <v>0</v>
      </c>
      <c r="AN478" s="466"/>
      <c r="AO478" s="423"/>
      <c r="AP478" s="720"/>
      <c r="AQ478" s="595">
        <f t="shared" si="107"/>
        <v>0</v>
      </c>
      <c r="AR478" s="595">
        <f t="shared" si="108"/>
        <v>0</v>
      </c>
      <c r="AS478" s="596">
        <f t="shared" si="109"/>
        <v>0</v>
      </c>
      <c r="AT478" s="455"/>
      <c r="AU478" s="1020" t="s">
        <v>17</v>
      </c>
      <c r="AV478" s="1009" t="s">
        <v>195</v>
      </c>
      <c r="AW478" s="1013" t="s">
        <v>196</v>
      </c>
      <c r="AX478" s="1009" t="s">
        <v>197</v>
      </c>
      <c r="AY478" s="1007" t="s">
        <v>198</v>
      </c>
      <c r="BE478" s="439"/>
      <c r="BF478" s="456"/>
      <c r="BG478" s="456"/>
      <c r="BH478" s="456"/>
      <c r="BI478" s="456"/>
      <c r="BJ478" s="456"/>
      <c r="BK478" s="456"/>
      <c r="BL478" s="456"/>
      <c r="BM478" s="456"/>
      <c r="BN478" s="456"/>
      <c r="BO478" s="456"/>
      <c r="BP478" s="456"/>
      <c r="BQ478" s="456"/>
      <c r="BR478" s="456"/>
      <c r="BS478" s="456"/>
      <c r="BT478" s="456"/>
      <c r="BU478" s="456"/>
      <c r="BV478" s="456"/>
      <c r="BW478" s="456"/>
      <c r="BX478" s="456"/>
      <c r="BY478" s="456"/>
      <c r="BZ478" s="456"/>
      <c r="CA478" s="456"/>
      <c r="CB478" s="456"/>
      <c r="CC478" s="456"/>
      <c r="CD478" s="456"/>
      <c r="CE478" s="456"/>
      <c r="CF478" s="456"/>
      <c r="CG478" s="456"/>
      <c r="CH478" s="456"/>
      <c r="CI478" s="456"/>
      <c r="CJ478" s="456"/>
      <c r="CK478" s="456"/>
      <c r="CL478" s="456"/>
      <c r="CM478" s="456"/>
      <c r="CN478" s="456"/>
      <c r="CO478" s="456"/>
      <c r="CP478" s="456"/>
      <c r="CQ478" s="456"/>
      <c r="CR478" s="456"/>
      <c r="CS478" s="456"/>
    </row>
    <row r="479" spans="1:97" s="9" customFormat="1" ht="12.95" hidden="1" customHeight="1" x14ac:dyDescent="0.2">
      <c r="A479" s="463"/>
      <c r="B479" s="443"/>
      <c r="C479" s="451"/>
      <c r="D479" s="455" t="s">
        <v>71</v>
      </c>
      <c r="E479" s="455" t="s">
        <v>205</v>
      </c>
      <c r="F479" s="455"/>
      <c r="G479" s="13">
        <v>0</v>
      </c>
      <c r="H479" s="13">
        <v>0</v>
      </c>
      <c r="I479" s="13">
        <v>0</v>
      </c>
      <c r="J479" s="433">
        <v>10</v>
      </c>
      <c r="K479" s="691">
        <v>0</v>
      </c>
      <c r="L479" s="691">
        <v>0</v>
      </c>
      <c r="M479" s="457" t="s">
        <v>80</v>
      </c>
      <c r="N479" s="530">
        <v>0</v>
      </c>
      <c r="O479" s="530">
        <v>0</v>
      </c>
      <c r="P479" s="530">
        <v>0</v>
      </c>
      <c r="Q479" s="530">
        <v>0</v>
      </c>
      <c r="R479" s="530">
        <v>0</v>
      </c>
      <c r="S479" s="530">
        <v>0</v>
      </c>
      <c r="T479" s="530">
        <v>0</v>
      </c>
      <c r="U479" s="530">
        <v>0</v>
      </c>
      <c r="V479" s="530">
        <v>0</v>
      </c>
      <c r="W479" s="530">
        <v>0</v>
      </c>
      <c r="X479" s="530">
        <v>0</v>
      </c>
      <c r="Y479" s="530">
        <v>0</v>
      </c>
      <c r="Z479" s="530">
        <v>0</v>
      </c>
      <c r="AA479" s="530">
        <v>0</v>
      </c>
      <c r="AB479" s="530">
        <v>0</v>
      </c>
      <c r="AC479" s="530">
        <v>0</v>
      </c>
      <c r="AD479" s="530">
        <v>0</v>
      </c>
      <c r="AE479" s="530">
        <v>0</v>
      </c>
      <c r="AF479" s="530">
        <v>0</v>
      </c>
      <c r="AG479" s="530">
        <v>0</v>
      </c>
      <c r="AH479" s="530">
        <v>0</v>
      </c>
      <c r="AI479" s="530">
        <v>0</v>
      </c>
      <c r="AJ479" s="530">
        <v>0</v>
      </c>
      <c r="AK479" s="530">
        <v>0</v>
      </c>
      <c r="AL479" s="530">
        <v>0</v>
      </c>
      <c r="AM479" s="530">
        <v>0</v>
      </c>
      <c r="AN479" s="466"/>
      <c r="AO479" s="423"/>
      <c r="AP479" s="720"/>
      <c r="AQ479" s="595">
        <f t="shared" si="107"/>
        <v>0</v>
      </c>
      <c r="AR479" s="595">
        <f t="shared" si="108"/>
        <v>0</v>
      </c>
      <c r="AS479" s="596">
        <f t="shared" si="109"/>
        <v>0</v>
      </c>
      <c r="AT479" s="580">
        <f>AS479*0.1</f>
        <v>0</v>
      </c>
      <c r="AU479" s="1021"/>
      <c r="AV479" s="1022"/>
      <c r="AW479" s="1008"/>
      <c r="AX479" s="1022"/>
      <c r="AY479" s="1026"/>
      <c r="BE479" s="439"/>
      <c r="BF479" s="456"/>
      <c r="BG479" s="456"/>
      <c r="BH479" s="456"/>
      <c r="BI479" s="456"/>
      <c r="BJ479" s="456"/>
      <c r="BK479" s="456"/>
      <c r="BL479" s="456"/>
      <c r="BM479" s="456"/>
      <c r="BN479" s="456"/>
      <c r="BO479" s="456"/>
      <c r="BP479" s="456"/>
      <c r="BQ479" s="456"/>
      <c r="BR479" s="456"/>
      <c r="BS479" s="456"/>
      <c r="BT479" s="456"/>
      <c r="BU479" s="456"/>
      <c r="BV479" s="456"/>
      <c r="BW479" s="456"/>
      <c r="BX479" s="456"/>
      <c r="BY479" s="456"/>
      <c r="BZ479" s="456"/>
      <c r="CA479" s="456"/>
      <c r="CB479" s="456"/>
      <c r="CC479" s="456"/>
      <c r="CD479" s="456"/>
      <c r="CE479" s="456"/>
      <c r="CF479" s="456"/>
      <c r="CG479" s="456"/>
      <c r="CH479" s="456"/>
      <c r="CI479" s="456"/>
      <c r="CJ479" s="456"/>
      <c r="CK479" s="456"/>
      <c r="CL479" s="456"/>
      <c r="CM479" s="456"/>
      <c r="CN479" s="456"/>
      <c r="CO479" s="456"/>
      <c r="CP479" s="456"/>
      <c r="CQ479" s="456"/>
      <c r="CR479" s="456"/>
      <c r="CS479" s="456"/>
    </row>
    <row r="480" spans="1:97" s="9" customFormat="1" ht="12.95" hidden="1" customHeight="1" x14ac:dyDescent="0.2">
      <c r="A480" s="463"/>
      <c r="B480" s="443"/>
      <c r="C480" s="451"/>
      <c r="D480" s="455" t="s">
        <v>77</v>
      </c>
      <c r="E480" s="455" t="s">
        <v>81</v>
      </c>
      <c r="F480" s="455"/>
      <c r="G480" s="13">
        <v>0</v>
      </c>
      <c r="H480" s="13">
        <v>0</v>
      </c>
      <c r="I480" s="13">
        <v>0</v>
      </c>
      <c r="J480" s="433">
        <v>100</v>
      </c>
      <c r="K480" s="691">
        <v>0</v>
      </c>
      <c r="L480" s="691">
        <v>0</v>
      </c>
      <c r="M480" s="457" t="s">
        <v>80</v>
      </c>
      <c r="N480" s="530">
        <v>0</v>
      </c>
      <c r="O480" s="530">
        <v>0</v>
      </c>
      <c r="P480" s="530">
        <v>0</v>
      </c>
      <c r="Q480" s="530">
        <v>0</v>
      </c>
      <c r="R480" s="530">
        <v>0</v>
      </c>
      <c r="S480" s="530">
        <v>0</v>
      </c>
      <c r="T480" s="530">
        <v>0</v>
      </c>
      <c r="U480" s="530">
        <v>0</v>
      </c>
      <c r="V480" s="530">
        <v>0</v>
      </c>
      <c r="W480" s="530">
        <v>0</v>
      </c>
      <c r="X480" s="530">
        <v>0</v>
      </c>
      <c r="Y480" s="530">
        <v>0</v>
      </c>
      <c r="Z480" s="530">
        <v>0</v>
      </c>
      <c r="AA480" s="530">
        <v>0</v>
      </c>
      <c r="AB480" s="530">
        <v>0</v>
      </c>
      <c r="AC480" s="530">
        <v>0</v>
      </c>
      <c r="AD480" s="530">
        <v>0</v>
      </c>
      <c r="AE480" s="530">
        <v>0</v>
      </c>
      <c r="AF480" s="530">
        <v>0</v>
      </c>
      <c r="AG480" s="530">
        <v>0</v>
      </c>
      <c r="AH480" s="530">
        <v>0</v>
      </c>
      <c r="AI480" s="530">
        <v>0</v>
      </c>
      <c r="AJ480" s="530">
        <v>0</v>
      </c>
      <c r="AK480" s="530">
        <v>0</v>
      </c>
      <c r="AL480" s="530">
        <v>0</v>
      </c>
      <c r="AM480" s="530">
        <v>0</v>
      </c>
      <c r="AN480" s="466"/>
      <c r="AO480" s="423"/>
      <c r="AP480" s="720"/>
      <c r="AQ480" s="595">
        <f t="shared" si="107"/>
        <v>0</v>
      </c>
      <c r="AR480" s="595">
        <f t="shared" si="108"/>
        <v>0</v>
      </c>
      <c r="AS480" s="596">
        <f t="shared" si="109"/>
        <v>0</v>
      </c>
      <c r="AT480" s="455"/>
      <c r="AU480" s="546" t="s">
        <v>50</v>
      </c>
      <c r="AV480" s="528">
        <f>SUM(G483:G484,G489)</f>
        <v>0</v>
      </c>
      <c r="AW480" s="394">
        <f>SUM(AS483:AS484,AS489)</f>
        <v>0</v>
      </c>
      <c r="AX480" s="528">
        <f>SUM(H483:H484,H489)</f>
        <v>0</v>
      </c>
      <c r="AY480" s="547">
        <f>SUM(I483:I484,I489)</f>
        <v>0</v>
      </c>
      <c r="BE480" s="439"/>
      <c r="BF480" s="456"/>
      <c r="BG480" s="456"/>
      <c r="BH480" s="456"/>
      <c r="BI480" s="456"/>
      <c r="BJ480" s="456"/>
      <c r="BK480" s="456"/>
      <c r="BL480" s="456"/>
      <c r="BM480" s="456"/>
      <c r="BN480" s="456"/>
      <c r="BO480" s="456"/>
      <c r="BP480" s="456"/>
      <c r="BQ480" s="456"/>
      <c r="BR480" s="456"/>
      <c r="BS480" s="456"/>
      <c r="BT480" s="456"/>
      <c r="BU480" s="456"/>
      <c r="BV480" s="456"/>
      <c r="BW480" s="456"/>
      <c r="BX480" s="456"/>
      <c r="BY480" s="456"/>
      <c r="BZ480" s="456"/>
      <c r="CA480" s="456"/>
      <c r="CB480" s="456"/>
      <c r="CC480" s="456"/>
      <c r="CD480" s="456"/>
      <c r="CE480" s="456"/>
      <c r="CF480" s="456"/>
      <c r="CG480" s="456"/>
      <c r="CH480" s="456"/>
      <c r="CI480" s="456"/>
      <c r="CJ480" s="456"/>
      <c r="CK480" s="456"/>
      <c r="CL480" s="456"/>
      <c r="CM480" s="456"/>
      <c r="CN480" s="456"/>
      <c r="CO480" s="456"/>
      <c r="CP480" s="456"/>
      <c r="CQ480" s="456"/>
      <c r="CR480" s="456"/>
      <c r="CS480" s="456"/>
    </row>
    <row r="481" spans="1:97" s="396" customFormat="1" ht="12.95" hidden="1" customHeight="1" thickBot="1" x14ac:dyDescent="0.25">
      <c r="A481" s="463"/>
      <c r="B481" s="443"/>
      <c r="C481" s="451"/>
      <c r="D481" s="455" t="s">
        <v>77</v>
      </c>
      <c r="E481" s="455" t="s">
        <v>81</v>
      </c>
      <c r="F481" s="455"/>
      <c r="G481" s="13">
        <v>0</v>
      </c>
      <c r="H481" s="13">
        <v>0</v>
      </c>
      <c r="I481" s="13">
        <v>0</v>
      </c>
      <c r="J481" s="433">
        <v>100</v>
      </c>
      <c r="K481" s="691">
        <v>0</v>
      </c>
      <c r="L481" s="691">
        <v>0</v>
      </c>
      <c r="M481" s="457" t="s">
        <v>80</v>
      </c>
      <c r="N481" s="530">
        <v>0</v>
      </c>
      <c r="O481" s="530">
        <v>0</v>
      </c>
      <c r="P481" s="530">
        <v>0</v>
      </c>
      <c r="Q481" s="530">
        <v>0</v>
      </c>
      <c r="R481" s="530">
        <v>0</v>
      </c>
      <c r="S481" s="530">
        <v>0</v>
      </c>
      <c r="T481" s="530">
        <v>0</v>
      </c>
      <c r="U481" s="530">
        <v>0</v>
      </c>
      <c r="V481" s="530">
        <v>0</v>
      </c>
      <c r="W481" s="530">
        <v>0</v>
      </c>
      <c r="X481" s="530">
        <v>0</v>
      </c>
      <c r="Y481" s="530">
        <v>0</v>
      </c>
      <c r="Z481" s="530">
        <v>0</v>
      </c>
      <c r="AA481" s="530">
        <v>0</v>
      </c>
      <c r="AB481" s="530">
        <v>0</v>
      </c>
      <c r="AC481" s="530">
        <v>0</v>
      </c>
      <c r="AD481" s="530">
        <v>0</v>
      </c>
      <c r="AE481" s="530">
        <v>0</v>
      </c>
      <c r="AF481" s="530">
        <v>0</v>
      </c>
      <c r="AG481" s="530">
        <v>0</v>
      </c>
      <c r="AH481" s="530">
        <v>0</v>
      </c>
      <c r="AI481" s="530">
        <v>0</v>
      </c>
      <c r="AJ481" s="530">
        <v>0</v>
      </c>
      <c r="AK481" s="530">
        <v>0</v>
      </c>
      <c r="AL481" s="530">
        <v>0</v>
      </c>
      <c r="AM481" s="530">
        <v>0</v>
      </c>
      <c r="AN481" s="466"/>
      <c r="AO481" s="423"/>
      <c r="AP481" s="720"/>
      <c r="AQ481" s="595">
        <f t="shared" si="107"/>
        <v>0</v>
      </c>
      <c r="AR481" s="595">
        <f t="shared" si="108"/>
        <v>0</v>
      </c>
      <c r="AS481" s="596">
        <f t="shared" si="109"/>
        <v>0</v>
      </c>
      <c r="AT481" s="455"/>
      <c r="AU481" s="353" t="s">
        <v>49</v>
      </c>
      <c r="AV481" s="422">
        <f>SUM(G485:G488)</f>
        <v>0</v>
      </c>
      <c r="AW481" s="355">
        <f>SUM(AS485:AS488)</f>
        <v>0</v>
      </c>
      <c r="AX481" s="422">
        <f>SUM(H485:H488)</f>
        <v>0</v>
      </c>
      <c r="AY481" s="473">
        <f>SUM(I485:I488)</f>
        <v>0</v>
      </c>
      <c r="AZ481" s="9"/>
      <c r="BA481" s="9"/>
      <c r="BB481" s="9"/>
      <c r="BC481" s="9"/>
      <c r="BD481" s="9"/>
      <c r="BE481" s="439"/>
      <c r="BF481" s="456"/>
      <c r="BG481" s="456"/>
      <c r="BH481" s="456"/>
      <c r="BI481" s="456"/>
      <c r="BJ481" s="456"/>
      <c r="BK481" s="456"/>
      <c r="BL481" s="456"/>
      <c r="BM481" s="456"/>
      <c r="BN481" s="456"/>
      <c r="BO481" s="456"/>
      <c r="BP481" s="456"/>
      <c r="BQ481" s="456"/>
      <c r="BR481" s="456"/>
      <c r="BS481" s="456"/>
      <c r="BT481" s="456"/>
      <c r="BU481" s="456"/>
      <c r="BV481" s="456"/>
      <c r="BW481" s="456"/>
      <c r="BX481" s="456"/>
      <c r="BY481" s="456"/>
      <c r="BZ481" s="456"/>
      <c r="CA481" s="456"/>
      <c r="CB481" s="456"/>
      <c r="CC481" s="456"/>
      <c r="CD481" s="456"/>
      <c r="CE481" s="456"/>
      <c r="CF481" s="456"/>
      <c r="CG481" s="456"/>
      <c r="CH481" s="456"/>
      <c r="CI481" s="456"/>
      <c r="CJ481" s="456"/>
      <c r="CK481" s="456"/>
      <c r="CL481" s="456"/>
      <c r="CM481" s="456"/>
      <c r="CN481" s="456"/>
      <c r="CO481" s="456"/>
      <c r="CP481" s="456"/>
      <c r="CQ481" s="487"/>
      <c r="CR481" s="487"/>
      <c r="CS481" s="487"/>
    </row>
    <row r="482" spans="1:97" s="9" customFormat="1" ht="12.95" hidden="1" customHeight="1" x14ac:dyDescent="0.2">
      <c r="A482" s="463"/>
      <c r="B482" s="443"/>
      <c r="C482" s="451"/>
      <c r="D482" s="455" t="s">
        <v>77</v>
      </c>
      <c r="E482" s="455" t="s">
        <v>81</v>
      </c>
      <c r="F482" s="455"/>
      <c r="G482" s="13">
        <v>0</v>
      </c>
      <c r="H482" s="13">
        <v>0</v>
      </c>
      <c r="I482" s="13">
        <v>0</v>
      </c>
      <c r="J482" s="433">
        <v>100</v>
      </c>
      <c r="K482" s="691">
        <v>0</v>
      </c>
      <c r="L482" s="691">
        <v>0</v>
      </c>
      <c r="M482" s="457" t="s">
        <v>80</v>
      </c>
      <c r="N482" s="530">
        <v>0</v>
      </c>
      <c r="O482" s="530">
        <v>0</v>
      </c>
      <c r="P482" s="530">
        <v>0</v>
      </c>
      <c r="Q482" s="530">
        <v>0</v>
      </c>
      <c r="R482" s="530">
        <v>0</v>
      </c>
      <c r="S482" s="530">
        <v>0</v>
      </c>
      <c r="T482" s="530">
        <v>0</v>
      </c>
      <c r="U482" s="530">
        <v>0</v>
      </c>
      <c r="V482" s="530">
        <v>0</v>
      </c>
      <c r="W482" s="530">
        <v>0</v>
      </c>
      <c r="X482" s="530">
        <v>0</v>
      </c>
      <c r="Y482" s="530">
        <v>0</v>
      </c>
      <c r="Z482" s="530">
        <v>0</v>
      </c>
      <c r="AA482" s="530">
        <v>0</v>
      </c>
      <c r="AB482" s="530">
        <v>0</v>
      </c>
      <c r="AC482" s="530">
        <v>0</v>
      </c>
      <c r="AD482" s="530">
        <v>0</v>
      </c>
      <c r="AE482" s="530">
        <v>0</v>
      </c>
      <c r="AF482" s="530">
        <v>0</v>
      </c>
      <c r="AG482" s="530">
        <v>0</v>
      </c>
      <c r="AH482" s="530">
        <v>0</v>
      </c>
      <c r="AI482" s="530">
        <v>0</v>
      </c>
      <c r="AJ482" s="530">
        <v>0</v>
      </c>
      <c r="AK482" s="530">
        <v>0</v>
      </c>
      <c r="AL482" s="530">
        <v>0</v>
      </c>
      <c r="AM482" s="530">
        <v>0</v>
      </c>
      <c r="AN482" s="466"/>
      <c r="AO482" s="423"/>
      <c r="AP482" s="720"/>
      <c r="AQ482" s="595">
        <f t="shared" si="107"/>
        <v>0</v>
      </c>
      <c r="AR482" s="595">
        <f t="shared" si="108"/>
        <v>0</v>
      </c>
      <c r="AS482" s="596">
        <f t="shared" si="109"/>
        <v>0</v>
      </c>
      <c r="AT482" s="455"/>
      <c r="AU482" s="425" t="s">
        <v>199</v>
      </c>
      <c r="AV482" s="426">
        <f>SUM(AV480:AV481)</f>
        <v>0</v>
      </c>
      <c r="AW482" s="355">
        <f>SUM(AW480:AW481)</f>
        <v>0</v>
      </c>
      <c r="AX482" s="354">
        <f>SUM(AX480:AX481)</f>
        <v>0</v>
      </c>
      <c r="AY482" s="356">
        <f>SUM(AY480:AY481)</f>
        <v>0</v>
      </c>
      <c r="BA482" s="522" t="str">
        <f>AU480</f>
        <v>Boat</v>
      </c>
      <c r="BB482" s="523">
        <f>AW480*24</f>
        <v>0</v>
      </c>
      <c r="BE482" s="439"/>
      <c r="BF482" s="456"/>
      <c r="BG482" s="456"/>
      <c r="BH482" s="456"/>
      <c r="BI482" s="456"/>
      <c r="BJ482" s="456"/>
      <c r="BK482" s="456"/>
      <c r="BL482" s="456"/>
      <c r="BM482" s="456"/>
      <c r="BN482" s="456"/>
      <c r="BO482" s="456"/>
      <c r="BP482" s="456"/>
      <c r="BQ482" s="456"/>
      <c r="BR482" s="456"/>
      <c r="BS482" s="456"/>
      <c r="BT482" s="456"/>
      <c r="BU482" s="456"/>
      <c r="BV482" s="456"/>
      <c r="BW482" s="456"/>
      <c r="BX482" s="456"/>
      <c r="BY482" s="456"/>
      <c r="BZ482" s="456"/>
      <c r="CA482" s="456"/>
      <c r="CB482" s="456"/>
      <c r="CC482" s="456"/>
      <c r="CD482" s="456"/>
      <c r="CE482" s="456"/>
      <c r="CF482" s="456"/>
      <c r="CG482" s="456"/>
      <c r="CH482" s="456"/>
      <c r="CI482" s="456"/>
      <c r="CJ482" s="456"/>
      <c r="CK482" s="456"/>
      <c r="CL482" s="456"/>
      <c r="CM482" s="456"/>
      <c r="CN482" s="456"/>
      <c r="CO482" s="456"/>
      <c r="CP482" s="456"/>
      <c r="CQ482" s="456"/>
      <c r="CR482" s="456"/>
      <c r="CS482" s="456"/>
    </row>
    <row r="483" spans="1:97" s="9" customFormat="1" ht="12.95" hidden="1" customHeight="1" x14ac:dyDescent="0.2">
      <c r="A483" s="463"/>
      <c r="B483" s="443"/>
      <c r="C483" s="451"/>
      <c r="D483" s="455" t="s">
        <v>77</v>
      </c>
      <c r="E483" s="455" t="s">
        <v>81</v>
      </c>
      <c r="F483" s="455"/>
      <c r="G483" s="13">
        <v>0</v>
      </c>
      <c r="H483" s="13">
        <v>0</v>
      </c>
      <c r="I483" s="13">
        <v>0</v>
      </c>
      <c r="J483" s="433">
        <v>100</v>
      </c>
      <c r="K483" s="691">
        <v>0</v>
      </c>
      <c r="L483" s="691">
        <v>0</v>
      </c>
      <c r="M483" s="457" t="s">
        <v>80</v>
      </c>
      <c r="N483" s="530">
        <v>0</v>
      </c>
      <c r="O483" s="530">
        <v>0</v>
      </c>
      <c r="P483" s="530">
        <v>0</v>
      </c>
      <c r="Q483" s="530">
        <v>0</v>
      </c>
      <c r="R483" s="530">
        <v>0</v>
      </c>
      <c r="S483" s="530">
        <v>0</v>
      </c>
      <c r="T483" s="530">
        <v>0</v>
      </c>
      <c r="U483" s="530">
        <v>0</v>
      </c>
      <c r="V483" s="530">
        <v>0</v>
      </c>
      <c r="W483" s="530">
        <v>0</v>
      </c>
      <c r="X483" s="530">
        <v>0</v>
      </c>
      <c r="Y483" s="530">
        <v>0</v>
      </c>
      <c r="Z483" s="530">
        <v>0</v>
      </c>
      <c r="AA483" s="530">
        <v>0</v>
      </c>
      <c r="AB483" s="530">
        <v>0</v>
      </c>
      <c r="AC483" s="530">
        <v>0</v>
      </c>
      <c r="AD483" s="530">
        <v>0</v>
      </c>
      <c r="AE483" s="530">
        <v>0</v>
      </c>
      <c r="AF483" s="530">
        <v>0</v>
      </c>
      <c r="AG483" s="530">
        <v>0</v>
      </c>
      <c r="AH483" s="530">
        <v>0</v>
      </c>
      <c r="AI483" s="530">
        <v>0</v>
      </c>
      <c r="AJ483" s="530">
        <v>0</v>
      </c>
      <c r="AK483" s="530">
        <v>0</v>
      </c>
      <c r="AL483" s="530">
        <v>0</v>
      </c>
      <c r="AM483" s="530">
        <v>0</v>
      </c>
      <c r="AN483" s="466"/>
      <c r="AO483" s="423"/>
      <c r="AP483" s="720"/>
      <c r="AQ483" s="595">
        <f t="shared" ref="AQ483:AQ490" si="110">TIME(INT(K483/100),K483-INT(K483/100)*100,0)</f>
        <v>0</v>
      </c>
      <c r="AR483" s="595">
        <f t="shared" ref="AR483:AR490" si="111">TIME(INT(L483/100),L483-INT(L483/100)*100,0)</f>
        <v>0</v>
      </c>
      <c r="AS483" s="596">
        <f t="shared" ref="AS483:AS490" si="112">(AR483-AQ483)*G483</f>
        <v>0</v>
      </c>
      <c r="AT483" s="455"/>
      <c r="AU483" s="343"/>
      <c r="AV483" s="343"/>
      <c r="BA483" s="533" t="str">
        <f>AU481</f>
        <v>Shore</v>
      </c>
      <c r="BB483" s="534">
        <f>AW481*24</f>
        <v>0</v>
      </c>
      <c r="BE483" s="439"/>
      <c r="BF483" s="456"/>
      <c r="BG483" s="456"/>
      <c r="BH483" s="456"/>
      <c r="BI483" s="456"/>
      <c r="BJ483" s="456"/>
      <c r="BK483" s="456"/>
      <c r="BL483" s="456"/>
      <c r="BM483" s="456"/>
      <c r="BN483" s="456"/>
      <c r="BO483" s="456"/>
      <c r="BP483" s="456"/>
      <c r="BQ483" s="456"/>
      <c r="BR483" s="456"/>
      <c r="BS483" s="456"/>
      <c r="BT483" s="456"/>
      <c r="BU483" s="456"/>
      <c r="BV483" s="456"/>
      <c r="BW483" s="456"/>
      <c r="BX483" s="456"/>
      <c r="BY483" s="456"/>
      <c r="BZ483" s="456"/>
      <c r="CA483" s="456"/>
      <c r="CB483" s="456"/>
      <c r="CC483" s="456"/>
      <c r="CD483" s="456"/>
      <c r="CE483" s="456"/>
      <c r="CF483" s="456"/>
      <c r="CG483" s="456"/>
      <c r="CH483" s="456"/>
      <c r="CI483" s="456"/>
      <c r="CJ483" s="456"/>
      <c r="CK483" s="456"/>
      <c r="CL483" s="456"/>
      <c r="CM483" s="456"/>
      <c r="CN483" s="456"/>
      <c r="CO483" s="456"/>
      <c r="CP483" s="456"/>
      <c r="CQ483" s="456"/>
      <c r="CR483" s="456"/>
      <c r="CS483" s="456"/>
    </row>
    <row r="484" spans="1:97" s="9" customFormat="1" ht="12.95" hidden="1" customHeight="1" x14ac:dyDescent="0.2">
      <c r="A484" s="463"/>
      <c r="B484" s="443"/>
      <c r="C484" s="451"/>
      <c r="D484" s="455" t="s">
        <v>77</v>
      </c>
      <c r="E484" s="455" t="s">
        <v>78</v>
      </c>
      <c r="F484" s="455"/>
      <c r="G484" s="13">
        <v>0</v>
      </c>
      <c r="H484" s="13">
        <v>0</v>
      </c>
      <c r="I484" s="13">
        <v>0</v>
      </c>
      <c r="J484" s="433">
        <v>100</v>
      </c>
      <c r="K484" s="691">
        <v>0</v>
      </c>
      <c r="L484" s="691">
        <v>0</v>
      </c>
      <c r="M484" s="457" t="s">
        <v>80</v>
      </c>
      <c r="N484" s="530">
        <v>0</v>
      </c>
      <c r="O484" s="530">
        <v>0</v>
      </c>
      <c r="P484" s="530">
        <v>0</v>
      </c>
      <c r="Q484" s="530">
        <v>0</v>
      </c>
      <c r="R484" s="530">
        <v>0</v>
      </c>
      <c r="S484" s="530">
        <v>0</v>
      </c>
      <c r="T484" s="530">
        <v>0</v>
      </c>
      <c r="U484" s="530">
        <v>0</v>
      </c>
      <c r="V484" s="530">
        <v>0</v>
      </c>
      <c r="W484" s="530">
        <v>0</v>
      </c>
      <c r="X484" s="530">
        <v>0</v>
      </c>
      <c r="Y484" s="530">
        <v>0</v>
      </c>
      <c r="Z484" s="530">
        <v>0</v>
      </c>
      <c r="AA484" s="530">
        <v>0</v>
      </c>
      <c r="AB484" s="530">
        <v>0</v>
      </c>
      <c r="AC484" s="530">
        <v>0</v>
      </c>
      <c r="AD484" s="530">
        <v>0</v>
      </c>
      <c r="AE484" s="530">
        <v>0</v>
      </c>
      <c r="AF484" s="530">
        <v>0</v>
      </c>
      <c r="AG484" s="530">
        <v>0</v>
      </c>
      <c r="AH484" s="530">
        <v>0</v>
      </c>
      <c r="AI484" s="530">
        <v>0</v>
      </c>
      <c r="AJ484" s="530">
        <v>0</v>
      </c>
      <c r="AK484" s="530">
        <v>0</v>
      </c>
      <c r="AL484" s="530">
        <v>0</v>
      </c>
      <c r="AM484" s="530">
        <v>0</v>
      </c>
      <c r="AN484" s="466"/>
      <c r="AO484" s="423"/>
      <c r="AP484" s="720"/>
      <c r="AQ484" s="595">
        <f t="shared" si="110"/>
        <v>0</v>
      </c>
      <c r="AR484" s="595">
        <f t="shared" si="111"/>
        <v>0</v>
      </c>
      <c r="AS484" s="596">
        <f t="shared" si="112"/>
        <v>0</v>
      </c>
      <c r="AT484" s="455"/>
      <c r="AU484" s="620"/>
      <c r="AV484" s="620"/>
      <c r="AW484" s="616"/>
      <c r="AX484" s="616"/>
      <c r="AY484" s="616"/>
      <c r="BE484" s="439"/>
      <c r="BF484" s="456"/>
      <c r="BG484" s="456"/>
      <c r="BH484" s="456"/>
      <c r="BI484" s="456"/>
      <c r="BJ484" s="456"/>
      <c r="BK484" s="456"/>
      <c r="BL484" s="456"/>
      <c r="BM484" s="456"/>
      <c r="BN484" s="456"/>
      <c r="BO484" s="456"/>
      <c r="BP484" s="456"/>
      <c r="BQ484" s="456"/>
      <c r="BR484" s="456"/>
      <c r="BS484" s="456"/>
      <c r="BT484" s="456"/>
      <c r="BU484" s="456"/>
      <c r="BV484" s="456"/>
      <c r="BW484" s="456"/>
      <c r="BX484" s="456"/>
      <c r="BY484" s="456"/>
      <c r="BZ484" s="456"/>
      <c r="CA484" s="456"/>
      <c r="CB484" s="456"/>
      <c r="CC484" s="456"/>
      <c r="CD484" s="456"/>
      <c r="CE484" s="456"/>
      <c r="CF484" s="456"/>
      <c r="CG484" s="456"/>
      <c r="CH484" s="456"/>
      <c r="CI484" s="456"/>
      <c r="CJ484" s="456"/>
      <c r="CK484" s="456"/>
      <c r="CL484" s="456"/>
      <c r="CM484" s="456"/>
      <c r="CN484" s="456"/>
      <c r="CO484" s="456"/>
      <c r="CP484" s="456"/>
      <c r="CQ484" s="456"/>
      <c r="CR484" s="456"/>
      <c r="CS484" s="456"/>
    </row>
    <row r="485" spans="1:97" s="9" customFormat="1" ht="12.95" hidden="1" customHeight="1" x14ac:dyDescent="0.2">
      <c r="A485" s="463"/>
      <c r="B485" s="443"/>
      <c r="C485" s="451"/>
      <c r="D485" s="455" t="s">
        <v>214</v>
      </c>
      <c r="E485" s="455"/>
      <c r="F485" s="455"/>
      <c r="G485" s="13">
        <v>0</v>
      </c>
      <c r="H485" s="13">
        <v>0</v>
      </c>
      <c r="I485" s="13">
        <v>0</v>
      </c>
      <c r="J485" s="433">
        <v>100</v>
      </c>
      <c r="K485" s="691">
        <v>0</v>
      </c>
      <c r="L485" s="691">
        <v>0</v>
      </c>
      <c r="M485" s="457" t="s">
        <v>80</v>
      </c>
      <c r="N485" s="530">
        <v>0</v>
      </c>
      <c r="O485" s="530">
        <v>0</v>
      </c>
      <c r="P485" s="530">
        <v>0</v>
      </c>
      <c r="Q485" s="530">
        <v>0</v>
      </c>
      <c r="R485" s="530">
        <v>0</v>
      </c>
      <c r="S485" s="530">
        <v>0</v>
      </c>
      <c r="T485" s="530">
        <v>0</v>
      </c>
      <c r="U485" s="530">
        <v>0</v>
      </c>
      <c r="V485" s="530">
        <v>0</v>
      </c>
      <c r="W485" s="530">
        <v>0</v>
      </c>
      <c r="X485" s="530">
        <v>0</v>
      </c>
      <c r="Y485" s="530">
        <v>0</v>
      </c>
      <c r="Z485" s="530">
        <v>0</v>
      </c>
      <c r="AA485" s="530">
        <v>0</v>
      </c>
      <c r="AB485" s="530">
        <v>0</v>
      </c>
      <c r="AC485" s="530">
        <v>0</v>
      </c>
      <c r="AD485" s="530">
        <v>0</v>
      </c>
      <c r="AE485" s="530">
        <v>0</v>
      </c>
      <c r="AF485" s="530">
        <v>0</v>
      </c>
      <c r="AG485" s="530">
        <v>0</v>
      </c>
      <c r="AH485" s="530">
        <v>0</v>
      </c>
      <c r="AI485" s="530">
        <v>0</v>
      </c>
      <c r="AJ485" s="530">
        <v>0</v>
      </c>
      <c r="AK485" s="530">
        <v>0</v>
      </c>
      <c r="AL485" s="530">
        <v>0</v>
      </c>
      <c r="AM485" s="530">
        <v>0</v>
      </c>
      <c r="AN485" s="466"/>
      <c r="AO485" s="423"/>
      <c r="AP485" s="720"/>
      <c r="AQ485" s="595">
        <f t="shared" si="110"/>
        <v>0</v>
      </c>
      <c r="AR485" s="595">
        <f t="shared" si="111"/>
        <v>0</v>
      </c>
      <c r="AS485" s="596">
        <f t="shared" si="112"/>
        <v>0</v>
      </c>
      <c r="AT485" s="455"/>
      <c r="AU485" s="343"/>
      <c r="AV485" s="343"/>
      <c r="BE485" s="439"/>
      <c r="BF485" s="456"/>
      <c r="BG485" s="456"/>
      <c r="BH485" s="456"/>
      <c r="BI485" s="456"/>
      <c r="BJ485" s="456"/>
      <c r="BK485" s="456"/>
      <c r="BL485" s="456"/>
      <c r="BM485" s="456"/>
      <c r="BN485" s="456"/>
      <c r="BO485" s="456"/>
      <c r="BP485" s="456"/>
      <c r="BQ485" s="456"/>
      <c r="BR485" s="456"/>
      <c r="BS485" s="456"/>
      <c r="BT485" s="456"/>
      <c r="BU485" s="456"/>
      <c r="BV485" s="456"/>
      <c r="BW485" s="456"/>
      <c r="BX485" s="456"/>
      <c r="BY485" s="456"/>
      <c r="BZ485" s="456"/>
      <c r="CA485" s="456"/>
      <c r="CB485" s="456"/>
      <c r="CC485" s="456"/>
      <c r="CD485" s="456"/>
      <c r="CE485" s="456"/>
      <c r="CF485" s="456"/>
      <c r="CG485" s="456"/>
      <c r="CH485" s="456"/>
      <c r="CI485" s="456"/>
      <c r="CJ485" s="456"/>
      <c r="CK485" s="456"/>
      <c r="CL485" s="456"/>
      <c r="CM485" s="456"/>
      <c r="CN485" s="456"/>
      <c r="CO485" s="456"/>
      <c r="CP485" s="456"/>
      <c r="CQ485" s="456"/>
      <c r="CR485" s="456"/>
      <c r="CS485" s="456"/>
    </row>
    <row r="486" spans="1:97" s="9" customFormat="1" ht="12.95" hidden="1" customHeight="1" x14ac:dyDescent="0.2">
      <c r="A486" s="463"/>
      <c r="B486" s="443"/>
      <c r="C486" s="451"/>
      <c r="D486" s="455" t="s">
        <v>83</v>
      </c>
      <c r="E486" s="455"/>
      <c r="F486" s="455"/>
      <c r="G486" s="13">
        <v>0</v>
      </c>
      <c r="H486" s="13">
        <v>0</v>
      </c>
      <c r="I486" s="13">
        <v>0</v>
      </c>
      <c r="J486" s="433">
        <v>100</v>
      </c>
      <c r="K486" s="691">
        <v>0</v>
      </c>
      <c r="L486" s="691">
        <v>0</v>
      </c>
      <c r="M486" s="457" t="s">
        <v>80</v>
      </c>
      <c r="N486" s="530">
        <v>0</v>
      </c>
      <c r="O486" s="530">
        <v>0</v>
      </c>
      <c r="P486" s="530">
        <v>0</v>
      </c>
      <c r="Q486" s="530">
        <v>0</v>
      </c>
      <c r="R486" s="530">
        <v>0</v>
      </c>
      <c r="S486" s="530">
        <v>0</v>
      </c>
      <c r="T486" s="530">
        <v>0</v>
      </c>
      <c r="U486" s="530">
        <v>0</v>
      </c>
      <c r="V486" s="530">
        <v>0</v>
      </c>
      <c r="W486" s="530">
        <v>0</v>
      </c>
      <c r="X486" s="530">
        <v>0</v>
      </c>
      <c r="Y486" s="530">
        <v>0</v>
      </c>
      <c r="Z486" s="530">
        <v>0</v>
      </c>
      <c r="AA486" s="530">
        <v>0</v>
      </c>
      <c r="AB486" s="530">
        <v>0</v>
      </c>
      <c r="AC486" s="530">
        <v>0</v>
      </c>
      <c r="AD486" s="530">
        <v>0</v>
      </c>
      <c r="AE486" s="530">
        <v>0</v>
      </c>
      <c r="AF486" s="530">
        <v>0</v>
      </c>
      <c r="AG486" s="530">
        <v>0</v>
      </c>
      <c r="AH486" s="530">
        <v>0</v>
      </c>
      <c r="AI486" s="530">
        <v>0</v>
      </c>
      <c r="AJ486" s="530">
        <v>0</v>
      </c>
      <c r="AK486" s="530">
        <v>0</v>
      </c>
      <c r="AL486" s="530">
        <v>0</v>
      </c>
      <c r="AM486" s="530">
        <v>0</v>
      </c>
      <c r="AN486" s="466"/>
      <c r="AO486" s="423"/>
      <c r="AP486" s="720"/>
      <c r="AQ486" s="595">
        <f t="shared" si="110"/>
        <v>0</v>
      </c>
      <c r="AR486" s="595">
        <f t="shared" si="111"/>
        <v>0</v>
      </c>
      <c r="AS486" s="596">
        <f t="shared" si="112"/>
        <v>0</v>
      </c>
      <c r="AT486" s="455"/>
      <c r="AU486" s="343"/>
      <c r="AV486" s="343"/>
      <c r="AZ486" s="616"/>
      <c r="BA486" s="616"/>
      <c r="BB486" s="616"/>
      <c r="BE486" s="439"/>
      <c r="BF486" s="456"/>
      <c r="BG486" s="456"/>
      <c r="BH486" s="456"/>
      <c r="BI486" s="456"/>
      <c r="BJ486" s="456"/>
      <c r="BK486" s="456"/>
      <c r="BL486" s="456"/>
      <c r="BM486" s="456"/>
      <c r="BN486" s="456"/>
      <c r="BO486" s="456"/>
      <c r="BP486" s="456"/>
      <c r="BQ486" s="456"/>
      <c r="BR486" s="456"/>
      <c r="BS486" s="456"/>
      <c r="BT486" s="456"/>
      <c r="BU486" s="456"/>
      <c r="BV486" s="456"/>
      <c r="BW486" s="456"/>
      <c r="BX486" s="456"/>
      <c r="BY486" s="456"/>
      <c r="BZ486" s="456"/>
      <c r="CA486" s="456"/>
      <c r="CB486" s="456"/>
      <c r="CC486" s="456"/>
      <c r="CD486" s="456"/>
      <c r="CE486" s="456"/>
      <c r="CF486" s="456"/>
      <c r="CG486" s="456"/>
      <c r="CH486" s="456"/>
      <c r="CI486" s="456"/>
      <c r="CJ486" s="456"/>
      <c r="CK486" s="456"/>
      <c r="CL486" s="456"/>
      <c r="CM486" s="456"/>
      <c r="CN486" s="456"/>
      <c r="CO486" s="456"/>
      <c r="CP486" s="456"/>
      <c r="CQ486" s="456"/>
      <c r="CR486" s="456"/>
      <c r="CS486" s="456"/>
    </row>
    <row r="487" spans="1:97" s="9" customFormat="1" ht="12.95" hidden="1" customHeight="1" x14ac:dyDescent="0.2">
      <c r="A487" s="463"/>
      <c r="B487" s="443"/>
      <c r="C487" s="451"/>
      <c r="D487" s="455" t="s">
        <v>83</v>
      </c>
      <c r="E487" s="455"/>
      <c r="F487" s="455"/>
      <c r="G487" s="13">
        <v>0</v>
      </c>
      <c r="H487" s="13">
        <v>0</v>
      </c>
      <c r="I487" s="13">
        <v>0</v>
      </c>
      <c r="J487" s="433">
        <v>100</v>
      </c>
      <c r="K487" s="691">
        <v>0</v>
      </c>
      <c r="L487" s="691">
        <v>0</v>
      </c>
      <c r="M487" s="457" t="s">
        <v>80</v>
      </c>
      <c r="N487" s="530">
        <v>0</v>
      </c>
      <c r="O487" s="530">
        <v>0</v>
      </c>
      <c r="P487" s="530">
        <v>0</v>
      </c>
      <c r="Q487" s="530">
        <v>0</v>
      </c>
      <c r="R487" s="530">
        <v>0</v>
      </c>
      <c r="S487" s="530">
        <v>0</v>
      </c>
      <c r="T487" s="530">
        <v>0</v>
      </c>
      <c r="U487" s="530">
        <v>0</v>
      </c>
      <c r="V487" s="530">
        <v>0</v>
      </c>
      <c r="W487" s="530">
        <v>0</v>
      </c>
      <c r="X487" s="530">
        <v>0</v>
      </c>
      <c r="Y487" s="530">
        <v>0</v>
      </c>
      <c r="Z487" s="530">
        <v>0</v>
      </c>
      <c r="AA487" s="530">
        <v>0</v>
      </c>
      <c r="AB487" s="530">
        <v>0</v>
      </c>
      <c r="AC487" s="530">
        <v>0</v>
      </c>
      <c r="AD487" s="530">
        <v>0</v>
      </c>
      <c r="AE487" s="530">
        <v>0</v>
      </c>
      <c r="AF487" s="530">
        <v>0</v>
      </c>
      <c r="AG487" s="530">
        <v>0</v>
      </c>
      <c r="AH487" s="530">
        <v>0</v>
      </c>
      <c r="AI487" s="530">
        <v>0</v>
      </c>
      <c r="AJ487" s="530">
        <v>0</v>
      </c>
      <c r="AK487" s="530">
        <v>0</v>
      </c>
      <c r="AL487" s="530">
        <v>0</v>
      </c>
      <c r="AM487" s="530">
        <v>0</v>
      </c>
      <c r="AN487" s="466"/>
      <c r="AO487" s="423"/>
      <c r="AP487" s="720"/>
      <c r="AQ487" s="595">
        <f t="shared" si="110"/>
        <v>0</v>
      </c>
      <c r="AR487" s="595">
        <f t="shared" si="111"/>
        <v>0</v>
      </c>
      <c r="AS487" s="596">
        <f t="shared" si="112"/>
        <v>0</v>
      </c>
      <c r="AT487" s="455"/>
      <c r="AU487" s="1020" t="s">
        <v>17</v>
      </c>
      <c r="AV487" s="1009" t="s">
        <v>195</v>
      </c>
      <c r="AW487" s="1013" t="s">
        <v>196</v>
      </c>
      <c r="AX487" s="1009" t="s">
        <v>197</v>
      </c>
      <c r="AY487" s="1007" t="s">
        <v>198</v>
      </c>
      <c r="BE487" s="439"/>
      <c r="BF487" s="456"/>
      <c r="BG487" s="456"/>
      <c r="BH487" s="456"/>
      <c r="BI487" s="456"/>
      <c r="BJ487" s="456"/>
      <c r="BK487" s="456"/>
      <c r="BL487" s="456"/>
      <c r="BM487" s="456"/>
      <c r="BN487" s="456"/>
      <c r="BO487" s="456"/>
      <c r="BP487" s="456"/>
      <c r="BQ487" s="456"/>
      <c r="BR487" s="456"/>
      <c r="BS487" s="456"/>
      <c r="BT487" s="456"/>
      <c r="BU487" s="456"/>
      <c r="BV487" s="456"/>
      <c r="BW487" s="456"/>
      <c r="BX487" s="456"/>
      <c r="BY487" s="456"/>
      <c r="BZ487" s="456"/>
      <c r="CA487" s="456"/>
      <c r="CB487" s="456"/>
      <c r="CC487" s="456"/>
      <c r="CD487" s="456"/>
      <c r="CE487" s="456"/>
      <c r="CF487" s="456"/>
      <c r="CG487" s="456"/>
      <c r="CH487" s="456"/>
      <c r="CI487" s="456"/>
      <c r="CJ487" s="456"/>
      <c r="CK487" s="456"/>
      <c r="CL487" s="456"/>
      <c r="CM487" s="456"/>
      <c r="CN487" s="456"/>
      <c r="CO487" s="456"/>
      <c r="CP487" s="456"/>
      <c r="CQ487" s="456"/>
      <c r="CR487" s="456"/>
      <c r="CS487" s="456"/>
    </row>
    <row r="488" spans="1:97" s="9" customFormat="1" ht="12.95" hidden="1" customHeight="1" x14ac:dyDescent="0.2">
      <c r="A488" s="463"/>
      <c r="B488" s="443"/>
      <c r="C488" s="451"/>
      <c r="D488" s="455" t="s">
        <v>83</v>
      </c>
      <c r="E488" s="455"/>
      <c r="F488" s="455"/>
      <c r="G488" s="13">
        <v>0</v>
      </c>
      <c r="H488" s="13">
        <v>0</v>
      </c>
      <c r="I488" s="13">
        <v>0</v>
      </c>
      <c r="J488" s="433">
        <v>100</v>
      </c>
      <c r="K488" s="691">
        <v>0</v>
      </c>
      <c r="L488" s="691">
        <v>0</v>
      </c>
      <c r="M488" s="457" t="s">
        <v>80</v>
      </c>
      <c r="N488" s="530">
        <v>0</v>
      </c>
      <c r="O488" s="530">
        <v>0</v>
      </c>
      <c r="P488" s="530">
        <v>0</v>
      </c>
      <c r="Q488" s="530">
        <v>0</v>
      </c>
      <c r="R488" s="530">
        <v>0</v>
      </c>
      <c r="S488" s="530">
        <v>0</v>
      </c>
      <c r="T488" s="530">
        <v>0</v>
      </c>
      <c r="U488" s="530">
        <v>0</v>
      </c>
      <c r="V488" s="530">
        <v>0</v>
      </c>
      <c r="W488" s="530">
        <v>0</v>
      </c>
      <c r="X488" s="530">
        <v>0</v>
      </c>
      <c r="Y488" s="530">
        <v>0</v>
      </c>
      <c r="Z488" s="530">
        <v>0</v>
      </c>
      <c r="AA488" s="530">
        <v>0</v>
      </c>
      <c r="AB488" s="530">
        <v>0</v>
      </c>
      <c r="AC488" s="530">
        <v>0</v>
      </c>
      <c r="AD488" s="530">
        <v>0</v>
      </c>
      <c r="AE488" s="530">
        <v>0</v>
      </c>
      <c r="AF488" s="530">
        <v>0</v>
      </c>
      <c r="AG488" s="530">
        <v>0</v>
      </c>
      <c r="AH488" s="530">
        <v>0</v>
      </c>
      <c r="AI488" s="530">
        <v>0</v>
      </c>
      <c r="AJ488" s="530">
        <v>0</v>
      </c>
      <c r="AK488" s="530">
        <v>0</v>
      </c>
      <c r="AL488" s="530">
        <v>0</v>
      </c>
      <c r="AM488" s="530">
        <v>0</v>
      </c>
      <c r="AN488" s="466"/>
      <c r="AO488" s="423"/>
      <c r="AP488" s="720"/>
      <c r="AQ488" s="595">
        <f t="shared" si="110"/>
        <v>0</v>
      </c>
      <c r="AR488" s="595">
        <f t="shared" si="111"/>
        <v>0</v>
      </c>
      <c r="AS488" s="596">
        <f t="shared" si="112"/>
        <v>0</v>
      </c>
      <c r="AT488" s="455"/>
      <c r="AU488" s="1021"/>
      <c r="AV488" s="1022"/>
      <c r="AW488" s="1008"/>
      <c r="AX488" s="1022"/>
      <c r="AY488" s="1026"/>
      <c r="BE488" s="439"/>
      <c r="BF488" s="456"/>
      <c r="BG488" s="456"/>
      <c r="BH488" s="456"/>
      <c r="BI488" s="456"/>
      <c r="BJ488" s="456"/>
      <c r="BK488" s="456"/>
      <c r="BL488" s="456"/>
      <c r="BM488" s="456"/>
      <c r="BN488" s="456"/>
      <c r="BO488" s="456"/>
      <c r="BP488" s="456"/>
      <c r="BQ488" s="456"/>
      <c r="BR488" s="456"/>
      <c r="BS488" s="456"/>
      <c r="BT488" s="456"/>
      <c r="BU488" s="456"/>
      <c r="BV488" s="456"/>
      <c r="BW488" s="456"/>
      <c r="BX488" s="456"/>
      <c r="BY488" s="456"/>
      <c r="BZ488" s="456"/>
      <c r="CA488" s="456"/>
      <c r="CB488" s="456"/>
      <c r="CC488" s="456"/>
      <c r="CD488" s="456"/>
      <c r="CE488" s="456"/>
      <c r="CF488" s="456"/>
      <c r="CG488" s="456"/>
      <c r="CH488" s="456"/>
      <c r="CI488" s="456"/>
      <c r="CJ488" s="456"/>
      <c r="CK488" s="456"/>
      <c r="CL488" s="456"/>
      <c r="CM488" s="456"/>
      <c r="CN488" s="456"/>
      <c r="CO488" s="456"/>
      <c r="CP488" s="456"/>
      <c r="CQ488" s="456"/>
      <c r="CR488" s="456"/>
      <c r="CS488" s="456"/>
    </row>
    <row r="489" spans="1:97" s="9" customFormat="1" ht="12.95" hidden="1" customHeight="1" x14ac:dyDescent="0.2">
      <c r="A489" s="463"/>
      <c r="B489" s="443"/>
      <c r="C489" s="451"/>
      <c r="D489" s="455" t="s">
        <v>77</v>
      </c>
      <c r="E489" s="455" t="s">
        <v>78</v>
      </c>
      <c r="F489" s="455"/>
      <c r="G489" s="13">
        <v>0</v>
      </c>
      <c r="H489" s="13">
        <v>0</v>
      </c>
      <c r="I489" s="13">
        <v>0</v>
      </c>
      <c r="J489" s="433">
        <v>100</v>
      </c>
      <c r="K489" s="691">
        <v>0</v>
      </c>
      <c r="L489" s="691">
        <v>0</v>
      </c>
      <c r="M489" s="457" t="s">
        <v>80</v>
      </c>
      <c r="N489" s="530">
        <v>0</v>
      </c>
      <c r="O489" s="530">
        <v>0</v>
      </c>
      <c r="P489" s="530">
        <v>0</v>
      </c>
      <c r="Q489" s="530">
        <v>0</v>
      </c>
      <c r="R489" s="530">
        <v>0</v>
      </c>
      <c r="S489" s="530">
        <v>0</v>
      </c>
      <c r="T489" s="530">
        <v>0</v>
      </c>
      <c r="U489" s="530">
        <v>0</v>
      </c>
      <c r="V489" s="530">
        <v>0</v>
      </c>
      <c r="W489" s="530">
        <v>0</v>
      </c>
      <c r="X489" s="530">
        <v>0</v>
      </c>
      <c r="Y489" s="530">
        <v>0</v>
      </c>
      <c r="Z489" s="530">
        <v>0</v>
      </c>
      <c r="AA489" s="530">
        <v>0</v>
      </c>
      <c r="AB489" s="530">
        <v>0</v>
      </c>
      <c r="AC489" s="530">
        <v>0</v>
      </c>
      <c r="AD489" s="530">
        <v>0</v>
      </c>
      <c r="AE489" s="530">
        <v>0</v>
      </c>
      <c r="AF489" s="530">
        <v>0</v>
      </c>
      <c r="AG489" s="530">
        <v>0</v>
      </c>
      <c r="AH489" s="530">
        <v>0</v>
      </c>
      <c r="AI489" s="530">
        <v>0</v>
      </c>
      <c r="AJ489" s="530">
        <v>0</v>
      </c>
      <c r="AK489" s="530">
        <v>0</v>
      </c>
      <c r="AL489" s="530">
        <v>0</v>
      </c>
      <c r="AM489" s="530">
        <v>0</v>
      </c>
      <c r="AN489" s="466"/>
      <c r="AO489" s="423"/>
      <c r="AP489" s="720"/>
      <c r="AQ489" s="595">
        <f t="shared" si="110"/>
        <v>0</v>
      </c>
      <c r="AR489" s="595">
        <f t="shared" si="111"/>
        <v>0</v>
      </c>
      <c r="AS489" s="596">
        <f t="shared" si="112"/>
        <v>0</v>
      </c>
      <c r="AT489" s="455"/>
      <c r="AU489" s="546" t="s">
        <v>50</v>
      </c>
      <c r="AV489" s="528">
        <f>SUM(G490:G495,G497:G503)</f>
        <v>0</v>
      </c>
      <c r="AW489" s="394">
        <f>SUM(AS490:AS495,AS497:AS503)</f>
        <v>0</v>
      </c>
      <c r="AX489" s="528">
        <f>SUM(H490:H495,H497:H503)</f>
        <v>0</v>
      </c>
      <c r="AY489" s="547">
        <f>SUM(I490:I495,I497:I503)</f>
        <v>0</v>
      </c>
      <c r="BE489" s="439"/>
      <c r="BF489" s="456"/>
      <c r="BG489" s="456"/>
      <c r="BH489" s="456"/>
      <c r="BI489" s="456"/>
      <c r="BJ489" s="456"/>
      <c r="BK489" s="456"/>
      <c r="BL489" s="456"/>
      <c r="BM489" s="456"/>
      <c r="BN489" s="456"/>
      <c r="BO489" s="456"/>
      <c r="BP489" s="456"/>
      <c r="BQ489" s="456"/>
      <c r="BR489" s="456"/>
      <c r="BS489" s="456"/>
      <c r="BT489" s="456"/>
      <c r="BU489" s="456"/>
      <c r="BV489" s="456"/>
      <c r="BW489" s="456"/>
      <c r="BX489" s="456"/>
      <c r="BY489" s="456"/>
      <c r="BZ489" s="456"/>
      <c r="CA489" s="456"/>
      <c r="CB489" s="456"/>
      <c r="CC489" s="456"/>
      <c r="CD489" s="456"/>
      <c r="CE489" s="456"/>
      <c r="CF489" s="456"/>
      <c r="CG489" s="456"/>
      <c r="CH489" s="456"/>
      <c r="CI489" s="456"/>
      <c r="CJ489" s="456"/>
      <c r="CK489" s="456"/>
      <c r="CL489" s="456"/>
      <c r="CM489" s="456"/>
      <c r="CN489" s="456"/>
      <c r="CO489" s="456"/>
      <c r="CP489" s="456"/>
      <c r="CQ489" s="456"/>
      <c r="CR489" s="456"/>
      <c r="CS489" s="456"/>
    </row>
    <row r="490" spans="1:97" s="616" customFormat="1" ht="12.95" hidden="1" customHeight="1" x14ac:dyDescent="0.2">
      <c r="A490" s="463"/>
      <c r="B490" s="443"/>
      <c r="C490" s="451"/>
      <c r="D490" s="423" t="s">
        <v>77</v>
      </c>
      <c r="E490" s="423" t="s">
        <v>78</v>
      </c>
      <c r="F490" s="423"/>
      <c r="G490" s="13">
        <v>0</v>
      </c>
      <c r="H490" s="13">
        <v>0</v>
      </c>
      <c r="I490" s="13">
        <v>0</v>
      </c>
      <c r="J490" s="433">
        <v>100</v>
      </c>
      <c r="K490" s="691">
        <v>0</v>
      </c>
      <c r="L490" s="691">
        <v>0</v>
      </c>
      <c r="M490" s="457" t="s">
        <v>80</v>
      </c>
      <c r="N490" s="530">
        <v>0</v>
      </c>
      <c r="O490" s="530">
        <v>0</v>
      </c>
      <c r="P490" s="530">
        <v>0</v>
      </c>
      <c r="Q490" s="530">
        <v>0</v>
      </c>
      <c r="R490" s="530">
        <v>0</v>
      </c>
      <c r="S490" s="530">
        <v>0</v>
      </c>
      <c r="T490" s="530">
        <v>0</v>
      </c>
      <c r="U490" s="530">
        <v>0</v>
      </c>
      <c r="V490" s="530">
        <v>0</v>
      </c>
      <c r="W490" s="530">
        <v>0</v>
      </c>
      <c r="X490" s="530">
        <v>0</v>
      </c>
      <c r="Y490" s="530">
        <v>0</v>
      </c>
      <c r="Z490" s="530">
        <v>0</v>
      </c>
      <c r="AA490" s="530">
        <v>0</v>
      </c>
      <c r="AB490" s="530">
        <v>0</v>
      </c>
      <c r="AC490" s="530">
        <v>0</v>
      </c>
      <c r="AD490" s="530">
        <v>0</v>
      </c>
      <c r="AE490" s="530">
        <v>0</v>
      </c>
      <c r="AF490" s="530">
        <v>0</v>
      </c>
      <c r="AG490" s="530">
        <v>0</v>
      </c>
      <c r="AH490" s="530">
        <v>0</v>
      </c>
      <c r="AI490" s="530">
        <v>0</v>
      </c>
      <c r="AJ490" s="530">
        <v>0</v>
      </c>
      <c r="AK490" s="530">
        <v>0</v>
      </c>
      <c r="AL490" s="530">
        <v>0</v>
      </c>
      <c r="AM490" s="530">
        <v>0</v>
      </c>
      <c r="AN490" s="466"/>
      <c r="AO490" s="423"/>
      <c r="AP490" s="720"/>
      <c r="AQ490" s="610">
        <f t="shared" si="110"/>
        <v>0</v>
      </c>
      <c r="AR490" s="610">
        <f t="shared" si="111"/>
        <v>0</v>
      </c>
      <c r="AS490" s="611">
        <f t="shared" si="112"/>
        <v>0</v>
      </c>
      <c r="AT490" s="581"/>
      <c r="AU490" s="612" t="s">
        <v>49</v>
      </c>
      <c r="AV490" s="613">
        <f>SUM(G496)</f>
        <v>0</v>
      </c>
      <c r="AW490" s="614">
        <f>SUM(AS496)</f>
        <v>0</v>
      </c>
      <c r="AX490" s="613">
        <f>SUM(H496)</f>
        <v>0</v>
      </c>
      <c r="AY490" s="615">
        <f>SUM(I496)</f>
        <v>0</v>
      </c>
      <c r="AZ490" s="9"/>
      <c r="BA490" s="9"/>
      <c r="BB490" s="9"/>
      <c r="BE490" s="618"/>
      <c r="BF490" s="619"/>
      <c r="BG490" s="619"/>
      <c r="BH490" s="619"/>
      <c r="BI490" s="619"/>
      <c r="BJ490" s="619"/>
      <c r="BK490" s="619"/>
      <c r="BL490" s="619"/>
      <c r="BM490" s="619"/>
      <c r="BN490" s="619"/>
      <c r="BO490" s="619"/>
      <c r="BP490" s="619"/>
      <c r="BQ490" s="619"/>
      <c r="BR490" s="619"/>
      <c r="BS490" s="619"/>
      <c r="BT490" s="619"/>
      <c r="BU490" s="619"/>
      <c r="BV490" s="619"/>
      <c r="BW490" s="619"/>
      <c r="BX490" s="619"/>
      <c r="BY490" s="619"/>
      <c r="BZ490" s="619"/>
      <c r="CA490" s="619"/>
      <c r="CB490" s="619"/>
      <c r="CC490" s="619"/>
      <c r="CD490" s="619"/>
      <c r="CE490" s="619"/>
      <c r="CF490" s="619"/>
      <c r="CG490" s="619"/>
      <c r="CH490" s="619"/>
      <c r="CI490" s="619"/>
      <c r="CJ490" s="619"/>
      <c r="CK490" s="619"/>
      <c r="CL490" s="619"/>
      <c r="CM490" s="619"/>
      <c r="CN490" s="619"/>
      <c r="CO490" s="619"/>
      <c r="CP490" s="619"/>
      <c r="CQ490" s="619"/>
      <c r="CR490" s="619"/>
      <c r="CS490" s="619"/>
    </row>
    <row r="491" spans="1:97" s="9" customFormat="1" ht="12.95" hidden="1" customHeight="1" x14ac:dyDescent="0.2">
      <c r="A491" s="463"/>
      <c r="B491" s="443"/>
      <c r="C491" s="451"/>
      <c r="D491" s="423" t="s">
        <v>77</v>
      </c>
      <c r="E491" s="423" t="s">
        <v>81</v>
      </c>
      <c r="F491" s="423"/>
      <c r="G491" s="13">
        <v>0</v>
      </c>
      <c r="H491" s="13">
        <v>0</v>
      </c>
      <c r="I491" s="13">
        <v>0</v>
      </c>
      <c r="J491" s="433">
        <v>100</v>
      </c>
      <c r="K491" s="691">
        <v>0</v>
      </c>
      <c r="L491" s="691">
        <v>0</v>
      </c>
      <c r="M491" s="457" t="s">
        <v>80</v>
      </c>
      <c r="N491" s="530">
        <v>0</v>
      </c>
      <c r="O491" s="530">
        <v>0</v>
      </c>
      <c r="P491" s="530">
        <v>0</v>
      </c>
      <c r="Q491" s="530">
        <v>0</v>
      </c>
      <c r="R491" s="530">
        <v>0</v>
      </c>
      <c r="S491" s="530">
        <v>0</v>
      </c>
      <c r="T491" s="530">
        <v>0</v>
      </c>
      <c r="U491" s="530">
        <v>0</v>
      </c>
      <c r="V491" s="530">
        <v>0</v>
      </c>
      <c r="W491" s="530">
        <v>0</v>
      </c>
      <c r="X491" s="530">
        <v>0</v>
      </c>
      <c r="Y491" s="530">
        <v>0</v>
      </c>
      <c r="Z491" s="530">
        <v>0</v>
      </c>
      <c r="AA491" s="530">
        <v>0</v>
      </c>
      <c r="AB491" s="530">
        <v>0</v>
      </c>
      <c r="AC491" s="530">
        <v>0</v>
      </c>
      <c r="AD491" s="530">
        <v>0</v>
      </c>
      <c r="AE491" s="530">
        <v>0</v>
      </c>
      <c r="AF491" s="530">
        <v>0</v>
      </c>
      <c r="AG491" s="530">
        <v>0</v>
      </c>
      <c r="AH491" s="530">
        <v>0</v>
      </c>
      <c r="AI491" s="530">
        <v>0</v>
      </c>
      <c r="AJ491" s="530">
        <v>0</v>
      </c>
      <c r="AK491" s="530">
        <v>0</v>
      </c>
      <c r="AL491" s="530">
        <v>0</v>
      </c>
      <c r="AM491" s="530">
        <v>0</v>
      </c>
      <c r="AN491" s="466"/>
      <c r="AO491" s="423"/>
      <c r="AP491" s="720"/>
      <c r="AQ491" s="595">
        <f t="shared" ref="AQ491:AQ528" si="113">TIME(INT(K491/100),K491-INT(K491/100)*100,0)</f>
        <v>0</v>
      </c>
      <c r="AR491" s="595">
        <f t="shared" ref="AR491:AR528" si="114">TIME(INT(L491/100),L491-INT(L491/100)*100,0)</f>
        <v>0</v>
      </c>
      <c r="AS491" s="596">
        <f t="shared" ref="AS491:AS528" si="115">(AR491-AQ491)*G491</f>
        <v>0</v>
      </c>
      <c r="AT491" s="455"/>
      <c r="AU491" s="425" t="s">
        <v>199</v>
      </c>
      <c r="AV491" s="426">
        <f>SUM(AV489:AV490)</f>
        <v>0</v>
      </c>
      <c r="AW491" s="355">
        <f>SUM(AW489:AW490)</f>
        <v>0</v>
      </c>
      <c r="AX491" s="354">
        <f>SUM(AX489:AX490)</f>
        <v>0</v>
      </c>
      <c r="AY491" s="356">
        <f>SUM(AY489:AY490)</f>
        <v>0</v>
      </c>
      <c r="BA491" s="522" t="str">
        <f>AU489</f>
        <v>Boat</v>
      </c>
      <c r="BB491" s="523">
        <f>AW489*24</f>
        <v>0</v>
      </c>
      <c r="BE491" s="439"/>
      <c r="BF491" s="456"/>
      <c r="BG491" s="456"/>
      <c r="BH491" s="456"/>
      <c r="BI491" s="456"/>
      <c r="BJ491" s="456"/>
      <c r="BK491" s="456"/>
      <c r="BL491" s="456"/>
      <c r="BM491" s="456"/>
      <c r="BN491" s="456"/>
      <c r="BO491" s="456"/>
      <c r="BP491" s="456"/>
      <c r="BQ491" s="456"/>
      <c r="BR491" s="456"/>
      <c r="BS491" s="456"/>
      <c r="BT491" s="456"/>
      <c r="BU491" s="456"/>
      <c r="BV491" s="456"/>
      <c r="BW491" s="456"/>
      <c r="BX491" s="456"/>
      <c r="BY491" s="456"/>
      <c r="BZ491" s="456"/>
      <c r="CA491" s="456"/>
      <c r="CB491" s="456"/>
      <c r="CC491" s="456"/>
      <c r="CD491" s="456"/>
      <c r="CE491" s="456"/>
      <c r="CF491" s="456"/>
      <c r="CG491" s="456"/>
      <c r="CH491" s="456"/>
      <c r="CI491" s="456"/>
      <c r="CJ491" s="456"/>
      <c r="CK491" s="456"/>
      <c r="CL491" s="456"/>
      <c r="CM491" s="456"/>
      <c r="CN491" s="456"/>
      <c r="CO491" s="456"/>
      <c r="CP491" s="456"/>
      <c r="CQ491" s="456"/>
      <c r="CR491" s="456"/>
      <c r="CS491" s="456"/>
    </row>
    <row r="492" spans="1:97" s="9" customFormat="1" ht="12.95" hidden="1" customHeight="1" x14ac:dyDescent="0.2">
      <c r="A492" s="463"/>
      <c r="B492" s="443"/>
      <c r="C492" s="451"/>
      <c r="D492" s="423" t="s">
        <v>77</v>
      </c>
      <c r="E492" s="423" t="s">
        <v>78</v>
      </c>
      <c r="F492" s="423"/>
      <c r="G492" s="13">
        <v>0</v>
      </c>
      <c r="H492" s="13">
        <v>0</v>
      </c>
      <c r="I492" s="13">
        <v>0</v>
      </c>
      <c r="J492" s="433">
        <v>100</v>
      </c>
      <c r="K492" s="691">
        <v>0</v>
      </c>
      <c r="L492" s="691">
        <v>0</v>
      </c>
      <c r="M492" s="457" t="s">
        <v>80</v>
      </c>
      <c r="N492" s="530">
        <v>0</v>
      </c>
      <c r="O492" s="530">
        <v>0</v>
      </c>
      <c r="P492" s="530">
        <v>0</v>
      </c>
      <c r="Q492" s="530">
        <v>0</v>
      </c>
      <c r="R492" s="530">
        <v>0</v>
      </c>
      <c r="S492" s="530">
        <v>0</v>
      </c>
      <c r="T492" s="530">
        <v>0</v>
      </c>
      <c r="U492" s="530">
        <v>0</v>
      </c>
      <c r="V492" s="530">
        <v>0</v>
      </c>
      <c r="W492" s="530">
        <v>0</v>
      </c>
      <c r="X492" s="530">
        <v>0</v>
      </c>
      <c r="Y492" s="530">
        <v>0</v>
      </c>
      <c r="Z492" s="530">
        <v>0</v>
      </c>
      <c r="AA492" s="530">
        <v>0</v>
      </c>
      <c r="AB492" s="530">
        <v>0</v>
      </c>
      <c r="AC492" s="530">
        <v>0</v>
      </c>
      <c r="AD492" s="530">
        <v>0</v>
      </c>
      <c r="AE492" s="530">
        <v>0</v>
      </c>
      <c r="AF492" s="530">
        <v>0</v>
      </c>
      <c r="AG492" s="530">
        <v>0</v>
      </c>
      <c r="AH492" s="530">
        <v>0</v>
      </c>
      <c r="AI492" s="530">
        <v>0</v>
      </c>
      <c r="AJ492" s="530">
        <v>0</v>
      </c>
      <c r="AK492" s="530">
        <v>0</v>
      </c>
      <c r="AL492" s="530">
        <v>0</v>
      </c>
      <c r="AM492" s="530">
        <v>0</v>
      </c>
      <c r="AN492" s="466"/>
      <c r="AO492" s="423"/>
      <c r="AP492" s="720"/>
      <c r="AQ492" s="595">
        <f t="shared" si="113"/>
        <v>0</v>
      </c>
      <c r="AR492" s="595">
        <f t="shared" si="114"/>
        <v>0</v>
      </c>
      <c r="AS492" s="596">
        <f t="shared" si="115"/>
        <v>0</v>
      </c>
      <c r="AT492" s="455"/>
      <c r="AU492" s="343"/>
      <c r="AV492" s="343"/>
      <c r="AZ492" s="616"/>
      <c r="BA492" s="616" t="str">
        <f>AU490</f>
        <v>Shore</v>
      </c>
      <c r="BB492" s="617">
        <f>AW490*24</f>
        <v>0</v>
      </c>
      <c r="BE492" s="439"/>
      <c r="BF492" s="456"/>
      <c r="BG492" s="456"/>
      <c r="BH492" s="456"/>
      <c r="BI492" s="456"/>
      <c r="BJ492" s="456"/>
      <c r="BK492" s="456"/>
      <c r="BL492" s="456"/>
      <c r="BM492" s="456"/>
      <c r="BN492" s="456"/>
      <c r="BO492" s="456"/>
      <c r="BP492" s="456"/>
      <c r="BQ492" s="456"/>
      <c r="BR492" s="456"/>
      <c r="BS492" s="456"/>
      <c r="BT492" s="456"/>
      <c r="BU492" s="456"/>
      <c r="BV492" s="456"/>
      <c r="BW492" s="456"/>
      <c r="BX492" s="456"/>
      <c r="BY492" s="456"/>
      <c r="BZ492" s="456"/>
      <c r="CA492" s="456"/>
      <c r="CB492" s="456"/>
      <c r="CC492" s="456"/>
      <c r="CD492" s="456"/>
      <c r="CE492" s="456"/>
      <c r="CF492" s="456"/>
      <c r="CG492" s="456"/>
      <c r="CH492" s="456"/>
      <c r="CI492" s="456"/>
      <c r="CJ492" s="456"/>
      <c r="CK492" s="456"/>
      <c r="CL492" s="456"/>
      <c r="CM492" s="456"/>
      <c r="CN492" s="456"/>
      <c r="CO492" s="456"/>
      <c r="CP492" s="456"/>
      <c r="CQ492" s="456"/>
      <c r="CR492" s="456"/>
      <c r="CS492" s="456"/>
    </row>
    <row r="493" spans="1:97" s="9" customFormat="1" ht="12.95" hidden="1" customHeight="1" x14ac:dyDescent="0.2">
      <c r="A493" s="463"/>
      <c r="B493" s="443"/>
      <c r="C493" s="451"/>
      <c r="D493" s="423" t="s">
        <v>77</v>
      </c>
      <c r="E493" s="423" t="s">
        <v>78</v>
      </c>
      <c r="F493" s="423"/>
      <c r="G493" s="13">
        <v>0</v>
      </c>
      <c r="H493" s="13">
        <v>0</v>
      </c>
      <c r="I493" s="13">
        <v>0</v>
      </c>
      <c r="J493" s="433">
        <v>100</v>
      </c>
      <c r="K493" s="691">
        <v>0</v>
      </c>
      <c r="L493" s="691">
        <v>0</v>
      </c>
      <c r="M493" s="457" t="s">
        <v>80</v>
      </c>
      <c r="N493" s="530">
        <v>0</v>
      </c>
      <c r="O493" s="530">
        <v>0</v>
      </c>
      <c r="P493" s="530">
        <v>0</v>
      </c>
      <c r="Q493" s="530">
        <v>0</v>
      </c>
      <c r="R493" s="530">
        <v>0</v>
      </c>
      <c r="S493" s="530">
        <v>0</v>
      </c>
      <c r="T493" s="530">
        <v>0</v>
      </c>
      <c r="U493" s="530">
        <v>0</v>
      </c>
      <c r="V493" s="530">
        <v>0</v>
      </c>
      <c r="W493" s="530">
        <v>0</v>
      </c>
      <c r="X493" s="530">
        <v>0</v>
      </c>
      <c r="Y493" s="530">
        <v>0</v>
      </c>
      <c r="Z493" s="530">
        <v>0</v>
      </c>
      <c r="AA493" s="530">
        <v>0</v>
      </c>
      <c r="AB493" s="530">
        <v>0</v>
      </c>
      <c r="AC493" s="530">
        <v>0</v>
      </c>
      <c r="AD493" s="530">
        <v>0</v>
      </c>
      <c r="AE493" s="530">
        <v>0</v>
      </c>
      <c r="AF493" s="530">
        <v>0</v>
      </c>
      <c r="AG493" s="530">
        <v>0</v>
      </c>
      <c r="AH493" s="530">
        <v>0</v>
      </c>
      <c r="AI493" s="530">
        <v>0</v>
      </c>
      <c r="AJ493" s="530">
        <v>0</v>
      </c>
      <c r="AK493" s="530">
        <v>0</v>
      </c>
      <c r="AL493" s="530">
        <v>0</v>
      </c>
      <c r="AM493" s="530">
        <v>0</v>
      </c>
      <c r="AN493" s="466"/>
      <c r="AO493" s="423"/>
      <c r="AP493" s="720"/>
      <c r="AQ493" s="595">
        <f t="shared" si="113"/>
        <v>0</v>
      </c>
      <c r="AR493" s="595">
        <f t="shared" si="114"/>
        <v>0</v>
      </c>
      <c r="AS493" s="596">
        <f t="shared" si="115"/>
        <v>0</v>
      </c>
      <c r="AT493" s="455"/>
      <c r="AU493" s="343"/>
      <c r="AV493" s="343"/>
      <c r="BE493" s="439"/>
      <c r="BF493" s="456"/>
      <c r="BG493" s="456"/>
      <c r="BH493" s="456"/>
      <c r="BI493" s="456"/>
      <c r="BJ493" s="456"/>
      <c r="BK493" s="456"/>
      <c r="BL493" s="456"/>
      <c r="BM493" s="456"/>
      <c r="BN493" s="456"/>
      <c r="BO493" s="456"/>
      <c r="BP493" s="456"/>
      <c r="BQ493" s="456"/>
      <c r="BR493" s="456"/>
      <c r="BS493" s="456"/>
      <c r="BT493" s="456"/>
      <c r="BU493" s="456"/>
      <c r="BV493" s="456"/>
      <c r="BW493" s="456"/>
      <c r="BX493" s="456"/>
      <c r="BY493" s="456"/>
      <c r="BZ493" s="456"/>
      <c r="CA493" s="456"/>
      <c r="CB493" s="456"/>
      <c r="CC493" s="456"/>
      <c r="CD493" s="456"/>
      <c r="CE493" s="456"/>
      <c r="CF493" s="456"/>
      <c r="CG493" s="456"/>
      <c r="CH493" s="456"/>
      <c r="CI493" s="456"/>
      <c r="CJ493" s="456"/>
      <c r="CK493" s="456"/>
      <c r="CL493" s="456"/>
      <c r="CM493" s="456"/>
      <c r="CN493" s="456"/>
      <c r="CO493" s="456"/>
      <c r="CP493" s="456"/>
      <c r="CQ493" s="456"/>
      <c r="CR493" s="456"/>
      <c r="CS493" s="456"/>
    </row>
    <row r="494" spans="1:97" s="9" customFormat="1" ht="12.95" hidden="1" customHeight="1" x14ac:dyDescent="0.2">
      <c r="A494" s="463"/>
      <c r="B494" s="443"/>
      <c r="C494" s="451"/>
      <c r="D494" s="423" t="s">
        <v>77</v>
      </c>
      <c r="E494" s="423" t="s">
        <v>78</v>
      </c>
      <c r="F494" s="423"/>
      <c r="G494" s="13">
        <v>0</v>
      </c>
      <c r="H494" s="13">
        <v>0</v>
      </c>
      <c r="I494" s="13">
        <v>0</v>
      </c>
      <c r="J494" s="433">
        <v>100</v>
      </c>
      <c r="K494" s="691">
        <v>0</v>
      </c>
      <c r="L494" s="691">
        <v>0</v>
      </c>
      <c r="M494" s="457" t="s">
        <v>80</v>
      </c>
      <c r="N494" s="530">
        <v>0</v>
      </c>
      <c r="O494" s="530">
        <v>0</v>
      </c>
      <c r="P494" s="530">
        <v>0</v>
      </c>
      <c r="Q494" s="530">
        <v>0</v>
      </c>
      <c r="R494" s="530">
        <v>0</v>
      </c>
      <c r="S494" s="530">
        <v>0</v>
      </c>
      <c r="T494" s="530">
        <v>0</v>
      </c>
      <c r="U494" s="530">
        <v>0</v>
      </c>
      <c r="V494" s="530">
        <v>0</v>
      </c>
      <c r="W494" s="530">
        <v>0</v>
      </c>
      <c r="X494" s="530">
        <v>0</v>
      </c>
      <c r="Y494" s="530">
        <v>0</v>
      </c>
      <c r="Z494" s="530">
        <v>0</v>
      </c>
      <c r="AA494" s="530">
        <v>0</v>
      </c>
      <c r="AB494" s="530">
        <v>0</v>
      </c>
      <c r="AC494" s="530">
        <v>0</v>
      </c>
      <c r="AD494" s="530">
        <v>0</v>
      </c>
      <c r="AE494" s="530">
        <v>0</v>
      </c>
      <c r="AF494" s="530">
        <v>0</v>
      </c>
      <c r="AG494" s="530">
        <v>0</v>
      </c>
      <c r="AH494" s="530">
        <v>0</v>
      </c>
      <c r="AI494" s="530">
        <v>0</v>
      </c>
      <c r="AJ494" s="530">
        <v>0</v>
      </c>
      <c r="AK494" s="530">
        <v>0</v>
      </c>
      <c r="AL494" s="530">
        <v>0</v>
      </c>
      <c r="AM494" s="530">
        <v>0</v>
      </c>
      <c r="AN494" s="466"/>
      <c r="AO494" s="423"/>
      <c r="AP494" s="720"/>
      <c r="AQ494" s="595">
        <f t="shared" si="113"/>
        <v>0</v>
      </c>
      <c r="AR494" s="595">
        <f t="shared" si="114"/>
        <v>0</v>
      </c>
      <c r="AS494" s="596">
        <f t="shared" si="115"/>
        <v>0</v>
      </c>
      <c r="AT494" s="455"/>
      <c r="AU494" s="343"/>
      <c r="AV494" s="343"/>
      <c r="BE494" s="439"/>
      <c r="BF494" s="456"/>
      <c r="BG494" s="456"/>
      <c r="BH494" s="456"/>
      <c r="BI494" s="456"/>
      <c r="BJ494" s="456"/>
      <c r="BK494" s="456"/>
      <c r="BL494" s="456"/>
      <c r="BM494" s="456"/>
      <c r="BN494" s="456"/>
      <c r="BO494" s="456"/>
      <c r="BP494" s="456"/>
      <c r="BQ494" s="456"/>
      <c r="BR494" s="456"/>
      <c r="BS494" s="456"/>
      <c r="BT494" s="456"/>
      <c r="BU494" s="456"/>
      <c r="BV494" s="456"/>
      <c r="BW494" s="456"/>
      <c r="BX494" s="456"/>
      <c r="BY494" s="456"/>
      <c r="BZ494" s="456"/>
      <c r="CA494" s="456"/>
      <c r="CB494" s="456"/>
      <c r="CC494" s="456"/>
      <c r="CD494" s="456"/>
      <c r="CE494" s="456"/>
      <c r="CF494" s="456"/>
      <c r="CG494" s="456"/>
      <c r="CH494" s="456"/>
      <c r="CI494" s="456"/>
      <c r="CJ494" s="456"/>
      <c r="CK494" s="456"/>
      <c r="CL494" s="456"/>
      <c r="CM494" s="456"/>
      <c r="CN494" s="456"/>
      <c r="CO494" s="456"/>
      <c r="CP494" s="456"/>
      <c r="CQ494" s="456"/>
      <c r="CR494" s="456"/>
      <c r="CS494" s="456"/>
    </row>
    <row r="495" spans="1:97" s="9" customFormat="1" ht="12.95" hidden="1" customHeight="1" x14ac:dyDescent="0.2">
      <c r="A495" s="463"/>
      <c r="B495" s="443"/>
      <c r="C495" s="451"/>
      <c r="D495" s="423" t="s">
        <v>77</v>
      </c>
      <c r="E495" s="423" t="s">
        <v>81</v>
      </c>
      <c r="F495" s="423"/>
      <c r="G495" s="13">
        <v>0</v>
      </c>
      <c r="H495" s="13">
        <v>0</v>
      </c>
      <c r="I495" s="13">
        <v>0</v>
      </c>
      <c r="J495" s="433">
        <v>100</v>
      </c>
      <c r="K495" s="691">
        <v>0</v>
      </c>
      <c r="L495" s="691">
        <v>0</v>
      </c>
      <c r="M495" s="457" t="s">
        <v>89</v>
      </c>
      <c r="N495" s="530">
        <v>0</v>
      </c>
      <c r="O495" s="530">
        <v>0</v>
      </c>
      <c r="P495" s="530">
        <v>0</v>
      </c>
      <c r="Q495" s="530">
        <v>0</v>
      </c>
      <c r="R495" s="530">
        <v>0</v>
      </c>
      <c r="S495" s="530">
        <v>0</v>
      </c>
      <c r="T495" s="530">
        <v>0</v>
      </c>
      <c r="U495" s="530">
        <v>0</v>
      </c>
      <c r="V495" s="530">
        <v>0</v>
      </c>
      <c r="W495" s="530">
        <v>0</v>
      </c>
      <c r="X495" s="530">
        <v>0</v>
      </c>
      <c r="Y495" s="530">
        <v>0</v>
      </c>
      <c r="Z495" s="530">
        <v>0</v>
      </c>
      <c r="AA495" s="530">
        <v>0</v>
      </c>
      <c r="AB495" s="530">
        <v>0</v>
      </c>
      <c r="AC495" s="530">
        <v>0</v>
      </c>
      <c r="AD495" s="530">
        <v>0</v>
      </c>
      <c r="AE495" s="530">
        <v>0</v>
      </c>
      <c r="AF495" s="530">
        <v>0</v>
      </c>
      <c r="AG495" s="530">
        <v>0</v>
      </c>
      <c r="AH495" s="530">
        <v>0</v>
      </c>
      <c r="AI495" s="530">
        <v>0</v>
      </c>
      <c r="AJ495" s="530">
        <v>0</v>
      </c>
      <c r="AK495" s="530">
        <v>0</v>
      </c>
      <c r="AL495" s="530">
        <v>0</v>
      </c>
      <c r="AM495" s="530">
        <v>0</v>
      </c>
      <c r="AN495" s="466"/>
      <c r="AO495" s="423"/>
      <c r="AP495" s="720"/>
      <c r="AQ495" s="595">
        <f t="shared" si="113"/>
        <v>0</v>
      </c>
      <c r="AR495" s="595">
        <f t="shared" si="114"/>
        <v>0</v>
      </c>
      <c r="AS495" s="596">
        <f t="shared" si="115"/>
        <v>0</v>
      </c>
      <c r="AT495" s="455"/>
      <c r="AU495" s="343"/>
      <c r="AV495" s="343"/>
      <c r="BE495" s="439"/>
      <c r="BF495" s="456"/>
      <c r="BG495" s="456"/>
      <c r="BH495" s="456"/>
      <c r="BI495" s="456"/>
      <c r="BJ495" s="456"/>
      <c r="BK495" s="456"/>
      <c r="BL495" s="456"/>
      <c r="BM495" s="456"/>
      <c r="BN495" s="456"/>
      <c r="BO495" s="456"/>
      <c r="BP495" s="456"/>
      <c r="BQ495" s="456"/>
      <c r="BR495" s="456"/>
      <c r="BS495" s="456"/>
      <c r="BT495" s="456"/>
      <c r="BU495" s="456"/>
      <c r="BV495" s="456"/>
      <c r="BW495" s="456"/>
      <c r="BX495" s="456"/>
      <c r="BY495" s="456"/>
      <c r="BZ495" s="456"/>
      <c r="CA495" s="456"/>
      <c r="CB495" s="456"/>
      <c r="CC495" s="456"/>
      <c r="CD495" s="456"/>
      <c r="CE495" s="456"/>
      <c r="CF495" s="456"/>
      <c r="CG495" s="456"/>
      <c r="CH495" s="456"/>
      <c r="CI495" s="456"/>
      <c r="CJ495" s="456"/>
      <c r="CK495" s="456"/>
      <c r="CL495" s="456"/>
      <c r="CM495" s="456"/>
      <c r="CN495" s="456"/>
      <c r="CO495" s="456"/>
      <c r="CP495" s="456"/>
      <c r="CQ495" s="456"/>
      <c r="CR495" s="456"/>
      <c r="CS495" s="456"/>
    </row>
    <row r="496" spans="1:97" s="616" customFormat="1" ht="12.95" hidden="1" customHeight="1" x14ac:dyDescent="0.2">
      <c r="A496" s="463"/>
      <c r="B496" s="443"/>
      <c r="C496" s="451"/>
      <c r="D496" s="423" t="s">
        <v>77</v>
      </c>
      <c r="E496" s="423"/>
      <c r="F496" s="423"/>
      <c r="G496" s="13">
        <v>0</v>
      </c>
      <c r="H496" s="13">
        <v>0</v>
      </c>
      <c r="I496" s="13">
        <v>0</v>
      </c>
      <c r="J496" s="433">
        <v>100</v>
      </c>
      <c r="K496" s="691">
        <v>0</v>
      </c>
      <c r="L496" s="691">
        <v>0</v>
      </c>
      <c r="M496" s="457" t="s">
        <v>2</v>
      </c>
      <c r="N496" s="530">
        <v>0</v>
      </c>
      <c r="O496" s="530">
        <v>0</v>
      </c>
      <c r="P496" s="530">
        <v>0</v>
      </c>
      <c r="Q496" s="530">
        <v>0</v>
      </c>
      <c r="R496" s="530">
        <v>0</v>
      </c>
      <c r="S496" s="530">
        <v>0</v>
      </c>
      <c r="T496" s="530">
        <v>0</v>
      </c>
      <c r="U496" s="530">
        <v>0</v>
      </c>
      <c r="V496" s="530">
        <v>0</v>
      </c>
      <c r="W496" s="530">
        <v>0</v>
      </c>
      <c r="X496" s="530">
        <v>0</v>
      </c>
      <c r="Y496" s="530">
        <v>0</v>
      </c>
      <c r="Z496" s="530">
        <v>0</v>
      </c>
      <c r="AA496" s="530">
        <v>0</v>
      </c>
      <c r="AB496" s="530">
        <v>0</v>
      </c>
      <c r="AC496" s="530">
        <v>0</v>
      </c>
      <c r="AD496" s="530">
        <v>0</v>
      </c>
      <c r="AE496" s="530">
        <v>0</v>
      </c>
      <c r="AF496" s="530">
        <v>0</v>
      </c>
      <c r="AG496" s="530">
        <v>0</v>
      </c>
      <c r="AH496" s="530">
        <v>0</v>
      </c>
      <c r="AI496" s="530">
        <v>0</v>
      </c>
      <c r="AJ496" s="530">
        <v>0</v>
      </c>
      <c r="AK496" s="530">
        <v>0</v>
      </c>
      <c r="AL496" s="530">
        <v>0</v>
      </c>
      <c r="AM496" s="530">
        <v>0</v>
      </c>
      <c r="AN496" s="466"/>
      <c r="AO496" s="423"/>
      <c r="AP496" s="720"/>
      <c r="AQ496" s="610">
        <f t="shared" si="113"/>
        <v>0</v>
      </c>
      <c r="AR496" s="610">
        <f t="shared" si="114"/>
        <v>0</v>
      </c>
      <c r="AS496" s="611">
        <f t="shared" si="115"/>
        <v>0</v>
      </c>
      <c r="AT496" s="581"/>
      <c r="AU496" s="343"/>
      <c r="AV496" s="343"/>
      <c r="AW496" s="9"/>
      <c r="AX496" s="9"/>
      <c r="AY496" s="9"/>
      <c r="AZ496" s="9"/>
      <c r="BA496" s="9"/>
      <c r="BB496" s="9"/>
      <c r="BE496" s="618"/>
      <c r="BF496" s="619"/>
      <c r="BG496" s="619"/>
      <c r="BH496" s="619"/>
      <c r="BI496" s="619"/>
      <c r="BJ496" s="619"/>
      <c r="BK496" s="619"/>
      <c r="BL496" s="619"/>
      <c r="BM496" s="619"/>
      <c r="BN496" s="619"/>
      <c r="BO496" s="619"/>
      <c r="BP496" s="619"/>
      <c r="BQ496" s="619"/>
      <c r="BR496" s="619"/>
      <c r="BS496" s="619"/>
      <c r="BT496" s="619"/>
      <c r="BU496" s="619"/>
      <c r="BV496" s="619"/>
      <c r="BW496" s="619"/>
      <c r="BX496" s="619"/>
      <c r="BY496" s="619"/>
      <c r="BZ496" s="619"/>
      <c r="CA496" s="619"/>
      <c r="CB496" s="619"/>
      <c r="CC496" s="619"/>
      <c r="CD496" s="619"/>
      <c r="CE496" s="619"/>
      <c r="CF496" s="619"/>
      <c r="CG496" s="619"/>
      <c r="CH496" s="619"/>
      <c r="CI496" s="619"/>
      <c r="CJ496" s="619"/>
      <c r="CK496" s="619"/>
      <c r="CL496" s="619"/>
      <c r="CM496" s="619"/>
      <c r="CN496" s="619"/>
      <c r="CO496" s="619"/>
      <c r="CP496" s="619"/>
      <c r="CQ496" s="619"/>
      <c r="CR496" s="619"/>
      <c r="CS496" s="619"/>
    </row>
    <row r="497" spans="1:97" s="9" customFormat="1" ht="12.95" hidden="1" customHeight="1" x14ac:dyDescent="0.2">
      <c r="A497" s="463"/>
      <c r="B497" s="443"/>
      <c r="C497" s="451"/>
      <c r="D497" s="455" t="s">
        <v>77</v>
      </c>
      <c r="E497" s="455" t="s">
        <v>78</v>
      </c>
      <c r="F497" s="455"/>
      <c r="G497" s="13">
        <v>0</v>
      </c>
      <c r="H497" s="13">
        <v>0</v>
      </c>
      <c r="I497" s="13">
        <v>0</v>
      </c>
      <c r="J497" s="433">
        <v>100</v>
      </c>
      <c r="K497" s="691">
        <v>0</v>
      </c>
      <c r="L497" s="691">
        <v>0</v>
      </c>
      <c r="M497" s="457" t="s">
        <v>2</v>
      </c>
      <c r="N497" s="530">
        <v>0</v>
      </c>
      <c r="O497" s="530">
        <v>0</v>
      </c>
      <c r="P497" s="530">
        <v>0</v>
      </c>
      <c r="Q497" s="530">
        <v>0</v>
      </c>
      <c r="R497" s="530">
        <v>0</v>
      </c>
      <c r="S497" s="530">
        <v>0</v>
      </c>
      <c r="T497" s="530">
        <v>0</v>
      </c>
      <c r="U497" s="530">
        <v>0</v>
      </c>
      <c r="V497" s="530">
        <v>0</v>
      </c>
      <c r="W497" s="530">
        <v>0</v>
      </c>
      <c r="X497" s="530">
        <v>0</v>
      </c>
      <c r="Y497" s="530">
        <v>0</v>
      </c>
      <c r="Z497" s="530">
        <v>0</v>
      </c>
      <c r="AA497" s="530">
        <v>0</v>
      </c>
      <c r="AB497" s="530">
        <v>0</v>
      </c>
      <c r="AC497" s="530">
        <v>0</v>
      </c>
      <c r="AD497" s="530">
        <v>0</v>
      </c>
      <c r="AE497" s="530">
        <v>0</v>
      </c>
      <c r="AF497" s="530">
        <v>0</v>
      </c>
      <c r="AG497" s="530">
        <v>0</v>
      </c>
      <c r="AH497" s="530">
        <v>0</v>
      </c>
      <c r="AI497" s="530">
        <v>0</v>
      </c>
      <c r="AJ497" s="530">
        <v>0</v>
      </c>
      <c r="AK497" s="530">
        <v>0</v>
      </c>
      <c r="AL497" s="530">
        <v>0</v>
      </c>
      <c r="AM497" s="530">
        <v>0</v>
      </c>
      <c r="AN497" s="466"/>
      <c r="AO497" s="423"/>
      <c r="AP497" s="720"/>
      <c r="AQ497" s="595">
        <f t="shared" si="113"/>
        <v>0</v>
      </c>
      <c r="AR497" s="595">
        <f t="shared" si="114"/>
        <v>0</v>
      </c>
      <c r="AS497" s="596">
        <f t="shared" si="115"/>
        <v>0</v>
      </c>
      <c r="AT497" s="455"/>
      <c r="AU497" s="343"/>
      <c r="AV497" s="343"/>
      <c r="BE497" s="439"/>
      <c r="BF497" s="456"/>
      <c r="BG497" s="456"/>
      <c r="BH497" s="456"/>
      <c r="BI497" s="456"/>
      <c r="BJ497" s="456"/>
      <c r="BK497" s="456"/>
      <c r="BL497" s="456"/>
      <c r="BM497" s="456"/>
      <c r="BN497" s="456"/>
      <c r="BO497" s="456"/>
      <c r="BP497" s="456"/>
      <c r="BQ497" s="456"/>
      <c r="BR497" s="456"/>
      <c r="BS497" s="456"/>
      <c r="BT497" s="456"/>
      <c r="BU497" s="456"/>
      <c r="BV497" s="456"/>
      <c r="BW497" s="456"/>
      <c r="BX497" s="456"/>
      <c r="BY497" s="456"/>
      <c r="BZ497" s="456"/>
      <c r="CA497" s="456"/>
      <c r="CB497" s="456"/>
      <c r="CC497" s="456"/>
      <c r="CD497" s="456"/>
      <c r="CE497" s="456"/>
      <c r="CF497" s="456"/>
      <c r="CG497" s="456"/>
      <c r="CH497" s="456"/>
      <c r="CI497" s="456"/>
      <c r="CJ497" s="456"/>
      <c r="CK497" s="456"/>
      <c r="CL497" s="456"/>
      <c r="CM497" s="456"/>
      <c r="CN497" s="456"/>
      <c r="CO497" s="456"/>
      <c r="CP497" s="456"/>
      <c r="CQ497" s="456"/>
      <c r="CR497" s="456"/>
      <c r="CS497" s="456"/>
    </row>
    <row r="498" spans="1:97" s="9" customFormat="1" ht="12.95" hidden="1" customHeight="1" x14ac:dyDescent="0.2">
      <c r="A498" s="463"/>
      <c r="B498" s="443"/>
      <c r="C498" s="451"/>
      <c r="D498" s="455" t="s">
        <v>77</v>
      </c>
      <c r="E498" s="455" t="s">
        <v>81</v>
      </c>
      <c r="F498" s="455"/>
      <c r="G498" s="13">
        <v>0</v>
      </c>
      <c r="H498" s="13">
        <v>0</v>
      </c>
      <c r="I498" s="13">
        <v>0</v>
      </c>
      <c r="J498" s="433">
        <v>100</v>
      </c>
      <c r="K498" s="691">
        <v>0</v>
      </c>
      <c r="L498" s="691">
        <v>0</v>
      </c>
      <c r="M498" s="457" t="s">
        <v>2</v>
      </c>
      <c r="N498" s="530">
        <v>0</v>
      </c>
      <c r="O498" s="530">
        <v>0</v>
      </c>
      <c r="P498" s="530">
        <v>0</v>
      </c>
      <c r="Q498" s="530">
        <v>0</v>
      </c>
      <c r="R498" s="530">
        <v>0</v>
      </c>
      <c r="S498" s="530">
        <v>0</v>
      </c>
      <c r="T498" s="530">
        <v>0</v>
      </c>
      <c r="U498" s="530">
        <v>0</v>
      </c>
      <c r="V498" s="530">
        <v>0</v>
      </c>
      <c r="W498" s="530">
        <v>0</v>
      </c>
      <c r="X498" s="530">
        <v>0</v>
      </c>
      <c r="Y498" s="530">
        <v>0</v>
      </c>
      <c r="Z498" s="530">
        <v>0</v>
      </c>
      <c r="AA498" s="530">
        <v>0</v>
      </c>
      <c r="AB498" s="530">
        <v>0</v>
      </c>
      <c r="AC498" s="530">
        <v>0</v>
      </c>
      <c r="AD498" s="530">
        <v>0</v>
      </c>
      <c r="AE498" s="530">
        <v>0</v>
      </c>
      <c r="AF498" s="530">
        <v>0</v>
      </c>
      <c r="AG498" s="530">
        <v>0</v>
      </c>
      <c r="AH498" s="530">
        <v>0</v>
      </c>
      <c r="AI498" s="530">
        <v>0</v>
      </c>
      <c r="AJ498" s="530">
        <v>0</v>
      </c>
      <c r="AK498" s="530">
        <v>0</v>
      </c>
      <c r="AL498" s="530">
        <v>0</v>
      </c>
      <c r="AM498" s="530">
        <v>0</v>
      </c>
      <c r="AN498" s="466"/>
      <c r="AO498" s="423"/>
      <c r="AP498" s="720"/>
      <c r="AQ498" s="595">
        <f t="shared" si="113"/>
        <v>0</v>
      </c>
      <c r="AR498" s="595">
        <f t="shared" si="114"/>
        <v>0</v>
      </c>
      <c r="AS498" s="596">
        <f t="shared" si="115"/>
        <v>0</v>
      </c>
      <c r="AT498" s="455"/>
      <c r="AU498" s="343"/>
      <c r="AV498" s="343"/>
      <c r="BE498" s="439"/>
      <c r="BF498" s="456"/>
      <c r="BG498" s="456"/>
      <c r="BH498" s="456"/>
      <c r="BI498" s="456"/>
      <c r="BJ498" s="456"/>
      <c r="BK498" s="456"/>
      <c r="BL498" s="456"/>
      <c r="BM498" s="456"/>
      <c r="BN498" s="456"/>
      <c r="BO498" s="456"/>
      <c r="BP498" s="456"/>
      <c r="BQ498" s="456"/>
      <c r="BR498" s="456"/>
      <c r="BS498" s="456"/>
      <c r="BT498" s="456"/>
      <c r="BU498" s="456"/>
      <c r="BV498" s="456"/>
      <c r="BW498" s="456"/>
      <c r="BX498" s="456"/>
      <c r="BY498" s="456"/>
      <c r="BZ498" s="456"/>
      <c r="CA498" s="456"/>
      <c r="CB498" s="456"/>
      <c r="CC498" s="456"/>
      <c r="CD498" s="456"/>
      <c r="CE498" s="456"/>
      <c r="CF498" s="456"/>
      <c r="CG498" s="456"/>
      <c r="CH498" s="456"/>
      <c r="CI498" s="456"/>
      <c r="CJ498" s="456"/>
      <c r="CK498" s="456"/>
      <c r="CL498" s="456"/>
      <c r="CM498" s="456"/>
      <c r="CN498" s="456"/>
      <c r="CO498" s="456"/>
      <c r="CP498" s="456"/>
      <c r="CQ498" s="456"/>
      <c r="CR498" s="456"/>
      <c r="CS498" s="456"/>
    </row>
    <row r="499" spans="1:97" s="9" customFormat="1" ht="12.95" hidden="1" customHeight="1" x14ac:dyDescent="0.2">
      <c r="A499" s="463"/>
      <c r="B499" s="443"/>
      <c r="C499" s="451"/>
      <c r="D499" s="455" t="s">
        <v>77</v>
      </c>
      <c r="E499" s="455" t="s">
        <v>78</v>
      </c>
      <c r="F499" s="455"/>
      <c r="G499" s="13">
        <v>0</v>
      </c>
      <c r="H499" s="13">
        <v>0</v>
      </c>
      <c r="I499" s="13">
        <v>0</v>
      </c>
      <c r="J499" s="433">
        <v>100</v>
      </c>
      <c r="K499" s="691">
        <v>0</v>
      </c>
      <c r="L499" s="691">
        <v>0</v>
      </c>
      <c r="M499" s="457" t="s">
        <v>89</v>
      </c>
      <c r="N499" s="530">
        <v>0</v>
      </c>
      <c r="O499" s="530">
        <v>0</v>
      </c>
      <c r="P499" s="530">
        <v>0</v>
      </c>
      <c r="Q499" s="530">
        <v>0</v>
      </c>
      <c r="R499" s="530">
        <v>0</v>
      </c>
      <c r="S499" s="530">
        <v>0</v>
      </c>
      <c r="T499" s="530">
        <v>0</v>
      </c>
      <c r="U499" s="530">
        <v>0</v>
      </c>
      <c r="V499" s="530">
        <v>0</v>
      </c>
      <c r="W499" s="530">
        <v>0</v>
      </c>
      <c r="X499" s="530">
        <v>0</v>
      </c>
      <c r="Y499" s="530">
        <v>0</v>
      </c>
      <c r="Z499" s="530">
        <v>0</v>
      </c>
      <c r="AA499" s="530">
        <v>0</v>
      </c>
      <c r="AB499" s="530">
        <v>0</v>
      </c>
      <c r="AC499" s="530">
        <v>0</v>
      </c>
      <c r="AD499" s="530">
        <v>0</v>
      </c>
      <c r="AE499" s="530">
        <v>0</v>
      </c>
      <c r="AF499" s="530">
        <v>0</v>
      </c>
      <c r="AG499" s="530">
        <v>0</v>
      </c>
      <c r="AH499" s="530">
        <v>0</v>
      </c>
      <c r="AI499" s="530">
        <v>0</v>
      </c>
      <c r="AJ499" s="530">
        <v>0</v>
      </c>
      <c r="AK499" s="530">
        <v>0</v>
      </c>
      <c r="AL499" s="530">
        <v>0</v>
      </c>
      <c r="AM499" s="530">
        <v>0</v>
      </c>
      <c r="AN499" s="466"/>
      <c r="AO499" s="423"/>
      <c r="AP499" s="720"/>
      <c r="AQ499" s="595">
        <f t="shared" si="113"/>
        <v>0</v>
      </c>
      <c r="AR499" s="595">
        <f t="shared" si="114"/>
        <v>0</v>
      </c>
      <c r="AS499" s="596">
        <f t="shared" si="115"/>
        <v>0</v>
      </c>
      <c r="AT499" s="455"/>
      <c r="AU499" s="1020" t="s">
        <v>17</v>
      </c>
      <c r="AV499" s="1009" t="s">
        <v>195</v>
      </c>
      <c r="AW499" s="1013" t="s">
        <v>196</v>
      </c>
      <c r="AX499" s="1009" t="s">
        <v>197</v>
      </c>
      <c r="AY499" s="1007" t="s">
        <v>198</v>
      </c>
      <c r="BE499" s="439"/>
      <c r="BF499" s="456"/>
      <c r="BG499" s="456"/>
      <c r="BH499" s="456"/>
      <c r="BI499" s="456"/>
      <c r="BJ499" s="456"/>
      <c r="BK499" s="456"/>
      <c r="BL499" s="456"/>
      <c r="BM499" s="456"/>
      <c r="BN499" s="456"/>
      <c r="BO499" s="456"/>
      <c r="BP499" s="456"/>
      <c r="BQ499" s="456"/>
      <c r="BR499" s="456"/>
      <c r="BS499" s="456"/>
      <c r="BT499" s="456"/>
      <c r="BU499" s="456"/>
      <c r="BV499" s="456"/>
      <c r="BW499" s="456"/>
      <c r="BX499" s="456"/>
      <c r="BY499" s="456"/>
      <c r="BZ499" s="456"/>
      <c r="CA499" s="456"/>
      <c r="CB499" s="456"/>
      <c r="CC499" s="456"/>
      <c r="CD499" s="456"/>
      <c r="CE499" s="456"/>
      <c r="CF499" s="456"/>
      <c r="CG499" s="456"/>
      <c r="CH499" s="456"/>
      <c r="CI499" s="456"/>
      <c r="CJ499" s="456"/>
      <c r="CK499" s="456"/>
      <c r="CL499" s="456"/>
      <c r="CM499" s="456"/>
      <c r="CN499" s="456"/>
      <c r="CO499" s="456"/>
      <c r="CP499" s="456"/>
      <c r="CQ499" s="456"/>
      <c r="CR499" s="456"/>
      <c r="CS499" s="456"/>
    </row>
    <row r="500" spans="1:97" s="9" customFormat="1" ht="12.95" hidden="1" customHeight="1" x14ac:dyDescent="0.2">
      <c r="A500" s="463"/>
      <c r="B500" s="443"/>
      <c r="C500" s="451"/>
      <c r="D500" s="455" t="s">
        <v>77</v>
      </c>
      <c r="E500" s="455" t="s">
        <v>81</v>
      </c>
      <c r="F500" s="455"/>
      <c r="G500" s="13">
        <v>0</v>
      </c>
      <c r="H500" s="13">
        <v>0</v>
      </c>
      <c r="I500" s="13">
        <v>0</v>
      </c>
      <c r="J500" s="433">
        <v>100</v>
      </c>
      <c r="K500" s="691">
        <v>0</v>
      </c>
      <c r="L500" s="691">
        <v>0</v>
      </c>
      <c r="M500" s="457" t="s">
        <v>2</v>
      </c>
      <c r="N500" s="530">
        <v>0</v>
      </c>
      <c r="O500" s="530">
        <v>0</v>
      </c>
      <c r="P500" s="530">
        <v>0</v>
      </c>
      <c r="Q500" s="530">
        <v>0</v>
      </c>
      <c r="R500" s="530">
        <v>0</v>
      </c>
      <c r="S500" s="530">
        <v>0</v>
      </c>
      <c r="T500" s="530">
        <v>0</v>
      </c>
      <c r="U500" s="530">
        <v>0</v>
      </c>
      <c r="V500" s="530">
        <v>0</v>
      </c>
      <c r="W500" s="530">
        <v>0</v>
      </c>
      <c r="X500" s="530">
        <v>0</v>
      </c>
      <c r="Y500" s="530">
        <v>0</v>
      </c>
      <c r="Z500" s="530">
        <v>0</v>
      </c>
      <c r="AA500" s="530">
        <v>0</v>
      </c>
      <c r="AB500" s="530">
        <v>0</v>
      </c>
      <c r="AC500" s="530">
        <v>0</v>
      </c>
      <c r="AD500" s="530">
        <v>0</v>
      </c>
      <c r="AE500" s="530">
        <v>0</v>
      </c>
      <c r="AF500" s="530">
        <v>0</v>
      </c>
      <c r="AG500" s="530">
        <v>0</v>
      </c>
      <c r="AH500" s="530">
        <v>0</v>
      </c>
      <c r="AI500" s="530">
        <v>0</v>
      </c>
      <c r="AJ500" s="530">
        <v>0</v>
      </c>
      <c r="AK500" s="530">
        <v>0</v>
      </c>
      <c r="AL500" s="530">
        <v>0</v>
      </c>
      <c r="AM500" s="530">
        <v>0</v>
      </c>
      <c r="AN500" s="466"/>
      <c r="AO500" s="423"/>
      <c r="AP500" s="720"/>
      <c r="AQ500" s="595">
        <f t="shared" si="113"/>
        <v>0</v>
      </c>
      <c r="AR500" s="595">
        <f t="shared" si="114"/>
        <v>0</v>
      </c>
      <c r="AS500" s="596">
        <f t="shared" si="115"/>
        <v>0</v>
      </c>
      <c r="AT500" s="455"/>
      <c r="AU500" s="1021"/>
      <c r="AV500" s="1022"/>
      <c r="AW500" s="1008"/>
      <c r="AX500" s="1022"/>
      <c r="AY500" s="1026"/>
      <c r="BE500" s="439"/>
      <c r="BF500" s="456"/>
      <c r="BG500" s="456"/>
      <c r="BH500" s="456"/>
      <c r="BI500" s="456"/>
      <c r="BJ500" s="456"/>
      <c r="BK500" s="456"/>
      <c r="BL500" s="456"/>
      <c r="BM500" s="456"/>
      <c r="BN500" s="456"/>
      <c r="BO500" s="456"/>
      <c r="BP500" s="456"/>
      <c r="BQ500" s="456"/>
      <c r="BR500" s="456"/>
      <c r="BS500" s="456"/>
      <c r="BT500" s="456"/>
      <c r="BU500" s="456"/>
      <c r="BV500" s="456"/>
      <c r="BW500" s="456"/>
      <c r="BX500" s="456"/>
      <c r="BY500" s="456"/>
      <c r="BZ500" s="456"/>
      <c r="CA500" s="456"/>
      <c r="CB500" s="456"/>
      <c r="CC500" s="456"/>
      <c r="CD500" s="456"/>
      <c r="CE500" s="456"/>
      <c r="CF500" s="456"/>
      <c r="CG500" s="456"/>
      <c r="CH500" s="456"/>
      <c r="CI500" s="456"/>
      <c r="CJ500" s="456"/>
      <c r="CK500" s="456"/>
      <c r="CL500" s="456"/>
      <c r="CM500" s="456"/>
      <c r="CN500" s="456"/>
      <c r="CO500" s="456"/>
      <c r="CP500" s="456"/>
      <c r="CQ500" s="456"/>
      <c r="CR500" s="456"/>
      <c r="CS500" s="456"/>
    </row>
    <row r="501" spans="1:97" s="9" customFormat="1" ht="12.95" hidden="1" customHeight="1" x14ac:dyDescent="0.2">
      <c r="A501" s="463"/>
      <c r="B501" s="443"/>
      <c r="C501" s="451"/>
      <c r="D501" s="455" t="s">
        <v>77</v>
      </c>
      <c r="E501" s="455" t="s">
        <v>81</v>
      </c>
      <c r="F501" s="455"/>
      <c r="G501" s="13">
        <v>0</v>
      </c>
      <c r="H501" s="13">
        <v>0</v>
      </c>
      <c r="I501" s="13">
        <v>0</v>
      </c>
      <c r="J501" s="433">
        <v>100</v>
      </c>
      <c r="K501" s="691">
        <v>0</v>
      </c>
      <c r="L501" s="691">
        <v>0</v>
      </c>
      <c r="M501" s="457" t="s">
        <v>2</v>
      </c>
      <c r="N501" s="530">
        <v>0</v>
      </c>
      <c r="O501" s="530">
        <v>0</v>
      </c>
      <c r="P501" s="530">
        <v>0</v>
      </c>
      <c r="Q501" s="530">
        <v>0</v>
      </c>
      <c r="R501" s="530">
        <v>0</v>
      </c>
      <c r="S501" s="530">
        <v>0</v>
      </c>
      <c r="T501" s="530">
        <v>0</v>
      </c>
      <c r="U501" s="530">
        <v>0</v>
      </c>
      <c r="V501" s="530">
        <v>0</v>
      </c>
      <c r="W501" s="530">
        <v>0</v>
      </c>
      <c r="X501" s="530">
        <v>0</v>
      </c>
      <c r="Y501" s="530">
        <v>0</v>
      </c>
      <c r="Z501" s="530">
        <v>0</v>
      </c>
      <c r="AA501" s="530">
        <v>0</v>
      </c>
      <c r="AB501" s="530">
        <v>0</v>
      </c>
      <c r="AC501" s="530">
        <v>0</v>
      </c>
      <c r="AD501" s="530">
        <v>0</v>
      </c>
      <c r="AE501" s="530">
        <v>0</v>
      </c>
      <c r="AF501" s="530">
        <v>0</v>
      </c>
      <c r="AG501" s="530">
        <v>0</v>
      </c>
      <c r="AH501" s="530">
        <v>0</v>
      </c>
      <c r="AI501" s="530">
        <v>0</v>
      </c>
      <c r="AJ501" s="530">
        <v>0</v>
      </c>
      <c r="AK501" s="530">
        <v>0</v>
      </c>
      <c r="AL501" s="530">
        <v>0</v>
      </c>
      <c r="AM501" s="530">
        <v>0</v>
      </c>
      <c r="AN501" s="466"/>
      <c r="AO501" s="423"/>
      <c r="AP501" s="720"/>
      <c r="AQ501" s="595">
        <f t="shared" si="113"/>
        <v>0</v>
      </c>
      <c r="AR501" s="595">
        <f t="shared" si="114"/>
        <v>0</v>
      </c>
      <c r="AS501" s="596">
        <f t="shared" si="115"/>
        <v>0</v>
      </c>
      <c r="AT501" s="455"/>
      <c r="AU501" s="546" t="s">
        <v>50</v>
      </c>
      <c r="AV501" s="528">
        <f>SUM(G515:G520,G524:G527)</f>
        <v>0</v>
      </c>
      <c r="AW501" s="394">
        <f>SUM(AS515:AS520,AS524,AT525:AT527)</f>
        <v>0</v>
      </c>
      <c r="AX501" s="528">
        <f>SUM(H515:H520,H524:H527)</f>
        <v>0</v>
      </c>
      <c r="AY501" s="547">
        <f>SUM(I515:I520,I524:I527)</f>
        <v>0</v>
      </c>
      <c r="BE501" s="439"/>
      <c r="BF501" s="456"/>
      <c r="BG501" s="456"/>
      <c r="BH501" s="456"/>
      <c r="BI501" s="456"/>
      <c r="BJ501" s="456"/>
      <c r="BK501" s="456"/>
      <c r="BL501" s="456"/>
      <c r="BM501" s="456"/>
      <c r="BN501" s="456"/>
      <c r="BO501" s="456"/>
      <c r="BP501" s="456"/>
      <c r="BQ501" s="456"/>
      <c r="BR501" s="456"/>
      <c r="BS501" s="456"/>
      <c r="BT501" s="456"/>
      <c r="BU501" s="456"/>
      <c r="BV501" s="456"/>
      <c r="BW501" s="456"/>
      <c r="BX501" s="456"/>
      <c r="BY501" s="456"/>
      <c r="BZ501" s="456"/>
      <c r="CA501" s="456"/>
      <c r="CB501" s="456"/>
      <c r="CC501" s="456"/>
      <c r="CD501" s="456"/>
      <c r="CE501" s="456"/>
      <c r="CF501" s="456"/>
      <c r="CG501" s="456"/>
      <c r="CH501" s="456"/>
      <c r="CI501" s="456"/>
      <c r="CJ501" s="456"/>
      <c r="CK501" s="456"/>
      <c r="CL501" s="456"/>
      <c r="CM501" s="456"/>
      <c r="CN501" s="456"/>
      <c r="CO501" s="456"/>
      <c r="CP501" s="456"/>
      <c r="CQ501" s="456"/>
      <c r="CR501" s="456"/>
      <c r="CS501" s="456"/>
    </row>
    <row r="502" spans="1:97" s="9" customFormat="1" ht="12.95" hidden="1" customHeight="1" x14ac:dyDescent="0.2">
      <c r="A502" s="463"/>
      <c r="B502" s="443"/>
      <c r="C502" s="451"/>
      <c r="D502" s="455" t="s">
        <v>77</v>
      </c>
      <c r="E502" s="455" t="s">
        <v>81</v>
      </c>
      <c r="F502" s="455"/>
      <c r="G502" s="13">
        <v>0</v>
      </c>
      <c r="H502" s="13">
        <v>0</v>
      </c>
      <c r="I502" s="13">
        <v>0</v>
      </c>
      <c r="J502" s="433">
        <v>100</v>
      </c>
      <c r="K502" s="691">
        <v>0</v>
      </c>
      <c r="L502" s="691">
        <v>0</v>
      </c>
      <c r="M502" s="457" t="s">
        <v>2</v>
      </c>
      <c r="N502" s="530">
        <v>0</v>
      </c>
      <c r="O502" s="530">
        <v>0</v>
      </c>
      <c r="P502" s="530">
        <v>0</v>
      </c>
      <c r="Q502" s="530">
        <v>0</v>
      </c>
      <c r="R502" s="530">
        <v>0</v>
      </c>
      <c r="S502" s="530">
        <v>0</v>
      </c>
      <c r="T502" s="530">
        <v>0</v>
      </c>
      <c r="U502" s="530">
        <v>0</v>
      </c>
      <c r="V502" s="530">
        <v>0</v>
      </c>
      <c r="W502" s="530">
        <v>0</v>
      </c>
      <c r="X502" s="530">
        <v>0</v>
      </c>
      <c r="Y502" s="530">
        <v>0</v>
      </c>
      <c r="Z502" s="530">
        <v>0</v>
      </c>
      <c r="AA502" s="530">
        <v>0</v>
      </c>
      <c r="AB502" s="530">
        <v>0</v>
      </c>
      <c r="AC502" s="530">
        <v>0</v>
      </c>
      <c r="AD502" s="530">
        <v>0</v>
      </c>
      <c r="AE502" s="530">
        <v>0</v>
      </c>
      <c r="AF502" s="530">
        <v>0</v>
      </c>
      <c r="AG502" s="530">
        <v>0</v>
      </c>
      <c r="AH502" s="530">
        <v>0</v>
      </c>
      <c r="AI502" s="530">
        <v>0</v>
      </c>
      <c r="AJ502" s="530">
        <v>0</v>
      </c>
      <c r="AK502" s="530">
        <v>0</v>
      </c>
      <c r="AL502" s="530">
        <v>0</v>
      </c>
      <c r="AM502" s="530">
        <v>0</v>
      </c>
      <c r="AN502" s="466"/>
      <c r="AO502" s="423"/>
      <c r="AP502" s="720"/>
      <c r="AQ502" s="595">
        <f t="shared" si="113"/>
        <v>0</v>
      </c>
      <c r="AR502" s="595">
        <f t="shared" si="114"/>
        <v>0</v>
      </c>
      <c r="AS502" s="596">
        <f t="shared" si="115"/>
        <v>0</v>
      </c>
      <c r="AT502" s="455"/>
      <c r="AU502" s="353" t="s">
        <v>49</v>
      </c>
      <c r="AV502" s="422">
        <f>SUM(G504:G514,G521:G523)</f>
        <v>0</v>
      </c>
      <c r="AW502" s="355">
        <f>SUM(AS504:AS514,AS521:AS523)</f>
        <v>0</v>
      </c>
      <c r="AX502" s="422">
        <f>SUM(H504:H514,H521:H523)</f>
        <v>0</v>
      </c>
      <c r="AY502" s="547">
        <f>SUM(I504:I514,I521:I523)</f>
        <v>0</v>
      </c>
      <c r="BE502" s="439"/>
      <c r="BF502" s="456"/>
      <c r="BG502" s="456"/>
      <c r="BH502" s="456"/>
      <c r="BI502" s="456"/>
      <c r="BJ502" s="456"/>
      <c r="BK502" s="456"/>
      <c r="BL502" s="456"/>
      <c r="BM502" s="456"/>
      <c r="BN502" s="456"/>
      <c r="BO502" s="456"/>
      <c r="BP502" s="456"/>
      <c r="BQ502" s="456"/>
      <c r="BR502" s="456"/>
      <c r="BS502" s="456"/>
      <c r="BT502" s="456"/>
      <c r="BU502" s="456"/>
      <c r="BV502" s="456"/>
      <c r="BW502" s="456"/>
      <c r="BX502" s="456"/>
      <c r="BY502" s="456"/>
      <c r="BZ502" s="456"/>
      <c r="CA502" s="456"/>
      <c r="CB502" s="456"/>
      <c r="CC502" s="456"/>
      <c r="CD502" s="456"/>
      <c r="CE502" s="456"/>
      <c r="CF502" s="456"/>
      <c r="CG502" s="456"/>
      <c r="CH502" s="456"/>
      <c r="CI502" s="456"/>
      <c r="CJ502" s="456"/>
      <c r="CK502" s="456"/>
      <c r="CL502" s="456"/>
      <c r="CM502" s="456"/>
      <c r="CN502" s="456"/>
      <c r="CO502" s="456"/>
      <c r="CP502" s="456"/>
      <c r="CQ502" s="456"/>
      <c r="CR502" s="456"/>
      <c r="CS502" s="456"/>
    </row>
    <row r="503" spans="1:97" s="9" customFormat="1" ht="12.95" hidden="1" customHeight="1" x14ac:dyDescent="0.2">
      <c r="A503" s="463"/>
      <c r="B503" s="443"/>
      <c r="C503" s="451"/>
      <c r="D503" s="455" t="s">
        <v>77</v>
      </c>
      <c r="E503" s="455" t="s">
        <v>81</v>
      </c>
      <c r="F503" s="455"/>
      <c r="G503" s="13">
        <v>0</v>
      </c>
      <c r="H503" s="13">
        <v>0</v>
      </c>
      <c r="I503" s="13">
        <v>0</v>
      </c>
      <c r="J503" s="433">
        <v>100</v>
      </c>
      <c r="K503" s="691">
        <v>0</v>
      </c>
      <c r="L503" s="691">
        <v>0</v>
      </c>
      <c r="M503" s="457" t="s">
        <v>2</v>
      </c>
      <c r="N503" s="530">
        <v>0</v>
      </c>
      <c r="O503" s="530">
        <v>0</v>
      </c>
      <c r="P503" s="530">
        <v>0</v>
      </c>
      <c r="Q503" s="530">
        <v>0</v>
      </c>
      <c r="R503" s="530">
        <v>0</v>
      </c>
      <c r="S503" s="530">
        <v>0</v>
      </c>
      <c r="T503" s="530">
        <v>0</v>
      </c>
      <c r="U503" s="530">
        <v>0</v>
      </c>
      <c r="V503" s="530">
        <v>0</v>
      </c>
      <c r="W503" s="530">
        <v>0</v>
      </c>
      <c r="X503" s="530">
        <v>0</v>
      </c>
      <c r="Y503" s="530">
        <v>0</v>
      </c>
      <c r="Z503" s="530">
        <v>0</v>
      </c>
      <c r="AA503" s="530">
        <v>0</v>
      </c>
      <c r="AB503" s="530">
        <v>0</v>
      </c>
      <c r="AC503" s="530">
        <v>0</v>
      </c>
      <c r="AD503" s="530">
        <v>0</v>
      </c>
      <c r="AE503" s="530">
        <v>0</v>
      </c>
      <c r="AF503" s="530">
        <v>0</v>
      </c>
      <c r="AG503" s="530">
        <v>0</v>
      </c>
      <c r="AH503" s="530">
        <v>0</v>
      </c>
      <c r="AI503" s="530">
        <v>0</v>
      </c>
      <c r="AJ503" s="530">
        <v>0</v>
      </c>
      <c r="AK503" s="530">
        <v>0</v>
      </c>
      <c r="AL503" s="530">
        <v>0</v>
      </c>
      <c r="AM503" s="530">
        <v>0</v>
      </c>
      <c r="AN503" s="466"/>
      <c r="AO503" s="423"/>
      <c r="AP503" s="720"/>
      <c r="AQ503" s="595">
        <f t="shared" si="113"/>
        <v>0</v>
      </c>
      <c r="AR503" s="595">
        <f t="shared" si="114"/>
        <v>0</v>
      </c>
      <c r="AS503" s="596">
        <f t="shared" si="115"/>
        <v>0</v>
      </c>
      <c r="AT503" s="455"/>
      <c r="AU503" s="425" t="s">
        <v>199</v>
      </c>
      <c r="AV503" s="426">
        <f>SUM(AV501:AV502)</f>
        <v>0</v>
      </c>
      <c r="AW503" s="355">
        <f>SUM(AW501:AW502)</f>
        <v>0</v>
      </c>
      <c r="AX503" s="354">
        <f>SUM(AX501:AX502)</f>
        <v>0</v>
      </c>
      <c r="AY503" s="356">
        <f>SUM(AY501:AY502)</f>
        <v>0</v>
      </c>
      <c r="BA503" s="522" t="str">
        <f>AU501</f>
        <v>Boat</v>
      </c>
      <c r="BB503" s="523">
        <f>AW501*24</f>
        <v>0</v>
      </c>
      <c r="BE503" s="439"/>
      <c r="BF503" s="456"/>
      <c r="BG503" s="456"/>
      <c r="BH503" s="456"/>
      <c r="BI503" s="456"/>
      <c r="BJ503" s="456"/>
      <c r="BK503" s="456"/>
      <c r="BL503" s="456"/>
      <c r="BM503" s="456"/>
      <c r="BN503" s="456"/>
      <c r="BO503" s="456"/>
      <c r="BP503" s="456"/>
      <c r="BQ503" s="456"/>
      <c r="BR503" s="456"/>
      <c r="BS503" s="456"/>
      <c r="BT503" s="456"/>
      <c r="BU503" s="456"/>
      <c r="BV503" s="456"/>
      <c r="BW503" s="456"/>
      <c r="BX503" s="456"/>
      <c r="BY503" s="456"/>
      <c r="BZ503" s="456"/>
      <c r="CA503" s="456"/>
      <c r="CB503" s="456"/>
      <c r="CC503" s="456"/>
      <c r="CD503" s="456"/>
      <c r="CE503" s="456"/>
      <c r="CF503" s="456"/>
      <c r="CG503" s="456"/>
      <c r="CH503" s="456"/>
      <c r="CI503" s="456"/>
      <c r="CJ503" s="456"/>
      <c r="CK503" s="456"/>
      <c r="CL503" s="456"/>
      <c r="CM503" s="456"/>
      <c r="CN503" s="456"/>
      <c r="CO503" s="456"/>
      <c r="CP503" s="456"/>
      <c r="CQ503" s="456"/>
      <c r="CR503" s="456"/>
      <c r="CS503" s="456"/>
    </row>
    <row r="504" spans="1:97" s="9" customFormat="1" ht="12.95" hidden="1" customHeight="1" x14ac:dyDescent="0.2">
      <c r="A504" s="463"/>
      <c r="B504" s="443"/>
      <c r="C504" s="451"/>
      <c r="D504" s="455" t="s">
        <v>83</v>
      </c>
      <c r="E504" s="455"/>
      <c r="F504" s="455"/>
      <c r="G504" s="13">
        <v>0</v>
      </c>
      <c r="H504" s="13">
        <v>0</v>
      </c>
      <c r="I504" s="13">
        <v>0</v>
      </c>
      <c r="J504" s="433">
        <v>100</v>
      </c>
      <c r="K504" s="691">
        <v>0</v>
      </c>
      <c r="L504" s="691">
        <v>0</v>
      </c>
      <c r="M504" s="457" t="s">
        <v>2</v>
      </c>
      <c r="N504" s="530">
        <v>0</v>
      </c>
      <c r="O504" s="530">
        <v>0</v>
      </c>
      <c r="P504" s="530">
        <v>0</v>
      </c>
      <c r="Q504" s="530">
        <v>0</v>
      </c>
      <c r="R504" s="530">
        <v>0</v>
      </c>
      <c r="S504" s="530">
        <v>0</v>
      </c>
      <c r="T504" s="530">
        <v>0</v>
      </c>
      <c r="U504" s="530">
        <v>0</v>
      </c>
      <c r="V504" s="530">
        <v>0</v>
      </c>
      <c r="W504" s="530">
        <v>0</v>
      </c>
      <c r="X504" s="530">
        <v>0</v>
      </c>
      <c r="Y504" s="530">
        <v>0</v>
      </c>
      <c r="Z504" s="530">
        <v>0</v>
      </c>
      <c r="AA504" s="530">
        <v>0</v>
      </c>
      <c r="AB504" s="530">
        <v>0</v>
      </c>
      <c r="AC504" s="530">
        <v>0</v>
      </c>
      <c r="AD504" s="530">
        <v>0</v>
      </c>
      <c r="AE504" s="530">
        <v>0</v>
      </c>
      <c r="AF504" s="530">
        <v>0</v>
      </c>
      <c r="AG504" s="530">
        <v>0</v>
      </c>
      <c r="AH504" s="530">
        <v>0</v>
      </c>
      <c r="AI504" s="530">
        <v>0</v>
      </c>
      <c r="AJ504" s="530">
        <v>0</v>
      </c>
      <c r="AK504" s="530">
        <v>0</v>
      </c>
      <c r="AL504" s="530">
        <v>0</v>
      </c>
      <c r="AM504" s="530">
        <v>0</v>
      </c>
      <c r="AN504" s="466"/>
      <c r="AO504" s="423"/>
      <c r="AP504" s="720"/>
      <c r="AQ504" s="595">
        <f t="shared" si="113"/>
        <v>0</v>
      </c>
      <c r="AR504" s="595">
        <f t="shared" si="114"/>
        <v>0</v>
      </c>
      <c r="AS504" s="596">
        <f t="shared" si="115"/>
        <v>0</v>
      </c>
      <c r="AT504" s="455"/>
      <c r="AU504" s="343"/>
      <c r="AV504" s="343"/>
      <c r="BA504" s="533" t="str">
        <f>AU502</f>
        <v>Shore</v>
      </c>
      <c r="BB504" s="534">
        <f>AW502*24</f>
        <v>0</v>
      </c>
      <c r="BE504" s="439"/>
      <c r="BF504" s="456"/>
      <c r="BG504" s="456"/>
      <c r="BH504" s="456"/>
      <c r="BI504" s="456"/>
      <c r="BJ504" s="456"/>
      <c r="BK504" s="456"/>
      <c r="BL504" s="456"/>
      <c r="BM504" s="456"/>
      <c r="BN504" s="456"/>
      <c r="BO504" s="456"/>
      <c r="BP504" s="456"/>
      <c r="BQ504" s="456"/>
      <c r="BR504" s="456"/>
      <c r="BS504" s="456"/>
      <c r="BT504" s="456"/>
      <c r="BU504" s="456"/>
      <c r="BV504" s="456"/>
      <c r="BW504" s="456"/>
      <c r="BX504" s="456"/>
      <c r="BY504" s="456"/>
      <c r="BZ504" s="456"/>
      <c r="CA504" s="456"/>
      <c r="CB504" s="456"/>
      <c r="CC504" s="456"/>
      <c r="CD504" s="456"/>
      <c r="CE504" s="456"/>
      <c r="CF504" s="456"/>
      <c r="CG504" s="456"/>
      <c r="CH504" s="456"/>
      <c r="CI504" s="456"/>
      <c r="CJ504" s="456"/>
      <c r="CK504" s="456"/>
      <c r="CL504" s="456"/>
      <c r="CM504" s="456"/>
      <c r="CN504" s="456"/>
      <c r="CO504" s="456"/>
      <c r="CP504" s="456"/>
      <c r="CQ504" s="456"/>
      <c r="CR504" s="456"/>
      <c r="CS504" s="456"/>
    </row>
    <row r="505" spans="1:97" s="9" customFormat="1" ht="12.95" hidden="1" customHeight="1" x14ac:dyDescent="0.2">
      <c r="A505" s="463"/>
      <c r="B505" s="443"/>
      <c r="C505" s="451"/>
      <c r="D505" s="455" t="s">
        <v>83</v>
      </c>
      <c r="E505" s="455"/>
      <c r="F505" s="455"/>
      <c r="G505" s="13">
        <v>0</v>
      </c>
      <c r="H505" s="13">
        <v>0</v>
      </c>
      <c r="I505" s="13">
        <v>0</v>
      </c>
      <c r="J505" s="433">
        <v>100</v>
      </c>
      <c r="K505" s="691">
        <v>0</v>
      </c>
      <c r="L505" s="691">
        <v>0</v>
      </c>
      <c r="M505" s="457" t="s">
        <v>2</v>
      </c>
      <c r="N505" s="530">
        <v>0</v>
      </c>
      <c r="O505" s="530">
        <v>0</v>
      </c>
      <c r="P505" s="530">
        <v>0</v>
      </c>
      <c r="Q505" s="530">
        <v>0</v>
      </c>
      <c r="R505" s="530">
        <v>0</v>
      </c>
      <c r="S505" s="530">
        <v>0</v>
      </c>
      <c r="T505" s="530">
        <v>0</v>
      </c>
      <c r="U505" s="530">
        <v>0</v>
      </c>
      <c r="V505" s="530">
        <v>0</v>
      </c>
      <c r="W505" s="530">
        <v>0</v>
      </c>
      <c r="X505" s="530">
        <v>0</v>
      </c>
      <c r="Y505" s="530">
        <v>0</v>
      </c>
      <c r="Z505" s="530">
        <v>0</v>
      </c>
      <c r="AA505" s="530">
        <v>0</v>
      </c>
      <c r="AB505" s="530">
        <v>0</v>
      </c>
      <c r="AC505" s="530">
        <v>0</v>
      </c>
      <c r="AD505" s="530">
        <v>0</v>
      </c>
      <c r="AE505" s="530">
        <v>0</v>
      </c>
      <c r="AF505" s="530">
        <v>0</v>
      </c>
      <c r="AG505" s="530">
        <v>0</v>
      </c>
      <c r="AH505" s="530">
        <v>0</v>
      </c>
      <c r="AI505" s="530">
        <v>0</v>
      </c>
      <c r="AJ505" s="530">
        <v>0</v>
      </c>
      <c r="AK505" s="530">
        <v>0</v>
      </c>
      <c r="AL505" s="530">
        <v>0</v>
      </c>
      <c r="AM505" s="530">
        <v>0</v>
      </c>
      <c r="AN505" s="466"/>
      <c r="AO505" s="423"/>
      <c r="AP505" s="720"/>
      <c r="AQ505" s="595">
        <f t="shared" si="113"/>
        <v>0</v>
      </c>
      <c r="AR505" s="595">
        <f t="shared" si="114"/>
        <v>0</v>
      </c>
      <c r="AS505" s="596">
        <f t="shared" si="115"/>
        <v>0</v>
      </c>
      <c r="AT505" s="455"/>
      <c r="AU505" s="343"/>
      <c r="AV505" s="343"/>
      <c r="BE505" s="439"/>
      <c r="BF505" s="456"/>
      <c r="BG505" s="456"/>
      <c r="BH505" s="456"/>
      <c r="BI505" s="456"/>
      <c r="BJ505" s="456"/>
      <c r="BK505" s="456"/>
      <c r="BL505" s="456"/>
      <c r="BM505" s="456"/>
      <c r="BN505" s="456"/>
      <c r="BO505" s="456"/>
      <c r="BP505" s="456"/>
      <c r="BQ505" s="456"/>
      <c r="BR505" s="456"/>
      <c r="BS505" s="456"/>
      <c r="BT505" s="456"/>
      <c r="BU505" s="456"/>
      <c r="BV505" s="456"/>
      <c r="BW505" s="456"/>
      <c r="BX505" s="456"/>
      <c r="BY505" s="456"/>
      <c r="BZ505" s="456"/>
      <c r="CA505" s="456"/>
      <c r="CB505" s="456"/>
      <c r="CC505" s="456"/>
      <c r="CD505" s="456"/>
      <c r="CE505" s="456"/>
      <c r="CF505" s="456"/>
      <c r="CG505" s="456"/>
      <c r="CH505" s="456"/>
      <c r="CI505" s="456"/>
      <c r="CJ505" s="456"/>
      <c r="CK505" s="456"/>
      <c r="CL505" s="456"/>
      <c r="CM505" s="456"/>
      <c r="CN505" s="456"/>
      <c r="CO505" s="456"/>
      <c r="CP505" s="456"/>
      <c r="CQ505" s="456"/>
      <c r="CR505" s="456"/>
      <c r="CS505" s="456"/>
    </row>
    <row r="506" spans="1:97" s="9" customFormat="1" ht="12.95" hidden="1" customHeight="1" x14ac:dyDescent="0.2">
      <c r="A506" s="463"/>
      <c r="B506" s="443"/>
      <c r="C506" s="451"/>
      <c r="D506" s="455" t="s">
        <v>214</v>
      </c>
      <c r="E506" s="455"/>
      <c r="F506" s="455"/>
      <c r="G506" s="13">
        <v>0</v>
      </c>
      <c r="H506" s="13">
        <v>0</v>
      </c>
      <c r="I506" s="13">
        <v>0</v>
      </c>
      <c r="J506" s="433">
        <v>100</v>
      </c>
      <c r="K506" s="691">
        <v>0</v>
      </c>
      <c r="L506" s="691">
        <v>0</v>
      </c>
      <c r="M506" s="457" t="s">
        <v>80</v>
      </c>
      <c r="N506" s="530">
        <v>0</v>
      </c>
      <c r="O506" s="530">
        <v>0</v>
      </c>
      <c r="P506" s="530">
        <v>0</v>
      </c>
      <c r="Q506" s="530">
        <v>0</v>
      </c>
      <c r="R506" s="530">
        <v>0</v>
      </c>
      <c r="S506" s="530">
        <v>0</v>
      </c>
      <c r="T506" s="530">
        <v>0</v>
      </c>
      <c r="U506" s="530">
        <v>0</v>
      </c>
      <c r="V506" s="530">
        <v>0</v>
      </c>
      <c r="W506" s="530">
        <v>0</v>
      </c>
      <c r="X506" s="530">
        <v>0</v>
      </c>
      <c r="Y506" s="530">
        <v>0</v>
      </c>
      <c r="Z506" s="530">
        <v>0</v>
      </c>
      <c r="AA506" s="530">
        <v>0</v>
      </c>
      <c r="AB506" s="530">
        <v>0</v>
      </c>
      <c r="AC506" s="530">
        <v>0</v>
      </c>
      <c r="AD506" s="530">
        <v>0</v>
      </c>
      <c r="AE506" s="530">
        <v>0</v>
      </c>
      <c r="AF506" s="530">
        <v>0</v>
      </c>
      <c r="AG506" s="530">
        <v>0</v>
      </c>
      <c r="AH506" s="530">
        <v>0</v>
      </c>
      <c r="AI506" s="530">
        <v>0</v>
      </c>
      <c r="AJ506" s="530">
        <v>0</v>
      </c>
      <c r="AK506" s="530">
        <v>0</v>
      </c>
      <c r="AL506" s="530">
        <v>0</v>
      </c>
      <c r="AM506" s="530">
        <v>0</v>
      </c>
      <c r="AN506" s="466"/>
      <c r="AO506" s="423"/>
      <c r="AP506" s="720"/>
      <c r="AQ506" s="595">
        <f t="shared" si="113"/>
        <v>0</v>
      </c>
      <c r="AR506" s="595">
        <f t="shared" si="114"/>
        <v>0</v>
      </c>
      <c r="AS506" s="596">
        <f t="shared" si="115"/>
        <v>0</v>
      </c>
      <c r="AT506" s="455"/>
      <c r="AU506" s="343"/>
      <c r="AV506" s="343"/>
      <c r="BE506" s="439"/>
      <c r="BF506" s="456"/>
      <c r="BG506" s="456"/>
      <c r="BH506" s="456"/>
      <c r="BI506" s="456"/>
      <c r="BJ506" s="456"/>
      <c r="BK506" s="456"/>
      <c r="BL506" s="456"/>
      <c r="BM506" s="456"/>
      <c r="BN506" s="456"/>
      <c r="BO506" s="456"/>
      <c r="BP506" s="456"/>
      <c r="BQ506" s="456"/>
      <c r="BR506" s="456"/>
      <c r="BS506" s="456"/>
      <c r="BT506" s="456"/>
      <c r="BU506" s="456"/>
      <c r="BV506" s="456"/>
      <c r="BW506" s="456"/>
      <c r="BX506" s="456"/>
      <c r="BY506" s="456"/>
      <c r="BZ506" s="456"/>
      <c r="CA506" s="456"/>
      <c r="CB506" s="456"/>
      <c r="CC506" s="456"/>
      <c r="CD506" s="456"/>
      <c r="CE506" s="456"/>
      <c r="CF506" s="456"/>
      <c r="CG506" s="456"/>
      <c r="CH506" s="456"/>
      <c r="CI506" s="456"/>
      <c r="CJ506" s="456"/>
      <c r="CK506" s="456"/>
      <c r="CL506" s="456"/>
      <c r="CM506" s="456"/>
      <c r="CN506" s="456"/>
      <c r="CO506" s="456"/>
      <c r="CP506" s="456"/>
      <c r="CQ506" s="456"/>
      <c r="CR506" s="456"/>
      <c r="CS506" s="456"/>
    </row>
    <row r="507" spans="1:97" s="9" customFormat="1" ht="12.95" hidden="1" customHeight="1" x14ac:dyDescent="0.2">
      <c r="A507" s="463"/>
      <c r="B507" s="443"/>
      <c r="C507" s="451"/>
      <c r="D507" s="455" t="s">
        <v>77</v>
      </c>
      <c r="E507" s="455"/>
      <c r="F507" s="455"/>
      <c r="G507" s="13">
        <v>0</v>
      </c>
      <c r="H507" s="13">
        <v>0</v>
      </c>
      <c r="I507" s="13">
        <v>0</v>
      </c>
      <c r="J507" s="433">
        <v>100</v>
      </c>
      <c r="K507" s="691">
        <v>0</v>
      </c>
      <c r="L507" s="691">
        <v>0</v>
      </c>
      <c r="M507" s="457" t="s">
        <v>80</v>
      </c>
      <c r="N507" s="530">
        <v>0</v>
      </c>
      <c r="O507" s="530">
        <v>0</v>
      </c>
      <c r="P507" s="530">
        <v>0</v>
      </c>
      <c r="Q507" s="530">
        <v>0</v>
      </c>
      <c r="R507" s="530">
        <v>0</v>
      </c>
      <c r="S507" s="530">
        <v>0</v>
      </c>
      <c r="T507" s="530">
        <v>0</v>
      </c>
      <c r="U507" s="530">
        <v>0</v>
      </c>
      <c r="V507" s="530">
        <v>0</v>
      </c>
      <c r="W507" s="530">
        <v>0</v>
      </c>
      <c r="X507" s="530">
        <v>0</v>
      </c>
      <c r="Y507" s="530">
        <v>0</v>
      </c>
      <c r="Z507" s="530">
        <v>0</v>
      </c>
      <c r="AA507" s="530">
        <v>0</v>
      </c>
      <c r="AB507" s="530">
        <v>0</v>
      </c>
      <c r="AC507" s="530">
        <v>0</v>
      </c>
      <c r="AD507" s="530">
        <v>0</v>
      </c>
      <c r="AE507" s="530">
        <v>0</v>
      </c>
      <c r="AF507" s="530">
        <v>0</v>
      </c>
      <c r="AG507" s="530">
        <v>0</v>
      </c>
      <c r="AH507" s="530">
        <v>0</v>
      </c>
      <c r="AI507" s="530">
        <v>0</v>
      </c>
      <c r="AJ507" s="530">
        <v>0</v>
      </c>
      <c r="AK507" s="530">
        <v>0</v>
      </c>
      <c r="AL507" s="530">
        <v>0</v>
      </c>
      <c r="AM507" s="530">
        <v>0</v>
      </c>
      <c r="AN507" s="466"/>
      <c r="AO507" s="423"/>
      <c r="AP507" s="720"/>
      <c r="AQ507" s="595">
        <f t="shared" si="113"/>
        <v>0</v>
      </c>
      <c r="AR507" s="595">
        <f t="shared" si="114"/>
        <v>0</v>
      </c>
      <c r="AS507" s="596">
        <f t="shared" si="115"/>
        <v>0</v>
      </c>
      <c r="AT507" s="455"/>
      <c r="AU507" s="343"/>
      <c r="AV507" s="343"/>
      <c r="BE507" s="439"/>
      <c r="BF507" s="456"/>
      <c r="BG507" s="456"/>
      <c r="BH507" s="456"/>
      <c r="BI507" s="456"/>
      <c r="BJ507" s="456"/>
      <c r="BK507" s="456"/>
      <c r="BL507" s="456"/>
      <c r="BM507" s="456"/>
      <c r="BN507" s="456"/>
      <c r="BO507" s="456"/>
      <c r="BP507" s="456"/>
      <c r="BQ507" s="456"/>
      <c r="BR507" s="456"/>
      <c r="BS507" s="456"/>
      <c r="BT507" s="456"/>
      <c r="BU507" s="456"/>
      <c r="BV507" s="456"/>
      <c r="BW507" s="456"/>
      <c r="BX507" s="456"/>
      <c r="BY507" s="456"/>
      <c r="BZ507" s="456"/>
      <c r="CA507" s="456"/>
      <c r="CB507" s="456"/>
      <c r="CC507" s="456"/>
      <c r="CD507" s="456"/>
      <c r="CE507" s="456"/>
      <c r="CF507" s="456"/>
      <c r="CG507" s="456"/>
      <c r="CH507" s="456"/>
      <c r="CI507" s="456"/>
      <c r="CJ507" s="456"/>
      <c r="CK507" s="456"/>
      <c r="CL507" s="456"/>
      <c r="CM507" s="456"/>
      <c r="CN507" s="456"/>
      <c r="CO507" s="456"/>
      <c r="CP507" s="456"/>
      <c r="CQ507" s="456"/>
      <c r="CR507" s="456"/>
      <c r="CS507" s="456"/>
    </row>
    <row r="508" spans="1:97" s="9" customFormat="1" ht="12.95" hidden="1" customHeight="1" x14ac:dyDescent="0.2">
      <c r="A508" s="463"/>
      <c r="B508" s="443"/>
      <c r="C508" s="451"/>
      <c r="D508" s="455" t="s">
        <v>77</v>
      </c>
      <c r="E508" s="455"/>
      <c r="F508" s="455"/>
      <c r="G508" s="13">
        <v>0</v>
      </c>
      <c r="H508" s="13">
        <v>0</v>
      </c>
      <c r="I508" s="13">
        <v>0</v>
      </c>
      <c r="J508" s="433">
        <v>100</v>
      </c>
      <c r="K508" s="691">
        <v>0</v>
      </c>
      <c r="L508" s="691">
        <v>0</v>
      </c>
      <c r="M508" s="457" t="s">
        <v>80</v>
      </c>
      <c r="N508" s="530">
        <v>0</v>
      </c>
      <c r="O508" s="530">
        <v>0</v>
      </c>
      <c r="P508" s="530">
        <v>0</v>
      </c>
      <c r="Q508" s="530">
        <v>0</v>
      </c>
      <c r="R508" s="530">
        <v>0</v>
      </c>
      <c r="S508" s="530">
        <v>0</v>
      </c>
      <c r="T508" s="530">
        <v>0</v>
      </c>
      <c r="U508" s="530">
        <v>0</v>
      </c>
      <c r="V508" s="530">
        <v>0</v>
      </c>
      <c r="W508" s="530">
        <v>0</v>
      </c>
      <c r="X508" s="530">
        <v>0</v>
      </c>
      <c r="Y508" s="530">
        <v>0</v>
      </c>
      <c r="Z508" s="530">
        <v>0</v>
      </c>
      <c r="AA508" s="530">
        <v>0</v>
      </c>
      <c r="AB508" s="530">
        <v>0</v>
      </c>
      <c r="AC508" s="530">
        <v>0</v>
      </c>
      <c r="AD508" s="530">
        <v>0</v>
      </c>
      <c r="AE508" s="530">
        <v>0</v>
      </c>
      <c r="AF508" s="530">
        <v>0</v>
      </c>
      <c r="AG508" s="530">
        <v>0</v>
      </c>
      <c r="AH508" s="530">
        <v>0</v>
      </c>
      <c r="AI508" s="530">
        <v>0</v>
      </c>
      <c r="AJ508" s="530">
        <v>0</v>
      </c>
      <c r="AK508" s="530">
        <v>0</v>
      </c>
      <c r="AL508" s="530">
        <v>0</v>
      </c>
      <c r="AM508" s="530">
        <v>0</v>
      </c>
      <c r="AN508" s="466"/>
      <c r="AO508" s="423"/>
      <c r="AP508" s="720"/>
      <c r="AQ508" s="595">
        <f t="shared" si="113"/>
        <v>0</v>
      </c>
      <c r="AR508" s="595">
        <f t="shared" si="114"/>
        <v>0</v>
      </c>
      <c r="AS508" s="596">
        <f t="shared" si="115"/>
        <v>0</v>
      </c>
      <c r="AT508" s="455"/>
      <c r="AU508" s="343"/>
      <c r="AV508" s="343"/>
      <c r="BE508" s="439"/>
      <c r="BF508" s="456"/>
      <c r="BG508" s="456"/>
      <c r="BH508" s="456"/>
      <c r="BI508" s="456"/>
      <c r="BJ508" s="456"/>
      <c r="BK508" s="456"/>
      <c r="BL508" s="456"/>
      <c r="BM508" s="456"/>
      <c r="BN508" s="456"/>
      <c r="BO508" s="456"/>
      <c r="BP508" s="456"/>
      <c r="BQ508" s="456"/>
      <c r="BR508" s="456"/>
      <c r="BS508" s="456"/>
      <c r="BT508" s="456"/>
      <c r="BU508" s="456"/>
      <c r="BV508" s="456"/>
      <c r="BW508" s="456"/>
      <c r="BX508" s="456"/>
      <c r="BY508" s="456"/>
      <c r="BZ508" s="456"/>
      <c r="CA508" s="456"/>
      <c r="CB508" s="456"/>
      <c r="CC508" s="456"/>
      <c r="CD508" s="456"/>
      <c r="CE508" s="456"/>
      <c r="CF508" s="456"/>
      <c r="CG508" s="456"/>
      <c r="CH508" s="456"/>
      <c r="CI508" s="456"/>
      <c r="CJ508" s="456"/>
      <c r="CK508" s="456"/>
      <c r="CL508" s="456"/>
      <c r="CM508" s="456"/>
      <c r="CN508" s="456"/>
      <c r="CO508" s="456"/>
      <c r="CP508" s="456"/>
      <c r="CQ508" s="456"/>
      <c r="CR508" s="456"/>
      <c r="CS508" s="456"/>
    </row>
    <row r="509" spans="1:97" s="9" customFormat="1" ht="12.95" hidden="1" customHeight="1" x14ac:dyDescent="0.2">
      <c r="A509" s="463"/>
      <c r="B509" s="443"/>
      <c r="C509" s="451"/>
      <c r="D509" s="455" t="s">
        <v>67</v>
      </c>
      <c r="E509" s="455"/>
      <c r="F509" s="455"/>
      <c r="G509" s="13">
        <v>0</v>
      </c>
      <c r="H509" s="13">
        <v>0</v>
      </c>
      <c r="I509" s="13">
        <v>0</v>
      </c>
      <c r="J509" s="433">
        <v>100</v>
      </c>
      <c r="K509" s="691">
        <v>0</v>
      </c>
      <c r="L509" s="691">
        <v>0</v>
      </c>
      <c r="M509" s="457" t="s">
        <v>80</v>
      </c>
      <c r="N509" s="530">
        <v>0</v>
      </c>
      <c r="O509" s="530">
        <v>0</v>
      </c>
      <c r="P509" s="530">
        <v>0</v>
      </c>
      <c r="Q509" s="530">
        <v>0</v>
      </c>
      <c r="R509" s="530">
        <v>0</v>
      </c>
      <c r="S509" s="530">
        <v>0</v>
      </c>
      <c r="T509" s="530">
        <v>0</v>
      </c>
      <c r="U509" s="530">
        <v>0</v>
      </c>
      <c r="V509" s="530">
        <v>0</v>
      </c>
      <c r="W509" s="530">
        <v>0</v>
      </c>
      <c r="X509" s="530">
        <v>0</v>
      </c>
      <c r="Y509" s="530">
        <v>0</v>
      </c>
      <c r="Z509" s="530">
        <v>0</v>
      </c>
      <c r="AA509" s="530">
        <v>0</v>
      </c>
      <c r="AB509" s="530">
        <v>0</v>
      </c>
      <c r="AC509" s="530">
        <v>0</v>
      </c>
      <c r="AD509" s="530">
        <v>0</v>
      </c>
      <c r="AE509" s="530">
        <v>0</v>
      </c>
      <c r="AF509" s="530">
        <v>0</v>
      </c>
      <c r="AG509" s="530">
        <v>0</v>
      </c>
      <c r="AH509" s="530">
        <v>0</v>
      </c>
      <c r="AI509" s="530">
        <v>0</v>
      </c>
      <c r="AJ509" s="530">
        <v>0</v>
      </c>
      <c r="AK509" s="530">
        <v>0</v>
      </c>
      <c r="AL509" s="530">
        <v>0</v>
      </c>
      <c r="AM509" s="530">
        <v>0</v>
      </c>
      <c r="AN509" s="466"/>
      <c r="AO509" s="423"/>
      <c r="AP509" s="720"/>
      <c r="AQ509" s="595">
        <f t="shared" si="113"/>
        <v>0</v>
      </c>
      <c r="AR509" s="595">
        <f t="shared" si="114"/>
        <v>0</v>
      </c>
      <c r="AS509" s="596">
        <f t="shared" si="115"/>
        <v>0</v>
      </c>
      <c r="AT509" s="455"/>
      <c r="AU509" s="343"/>
      <c r="AV509" s="343"/>
      <c r="BE509" s="439"/>
      <c r="BF509" s="456"/>
      <c r="BG509" s="456"/>
      <c r="BH509" s="456"/>
      <c r="BI509" s="456"/>
      <c r="BJ509" s="456"/>
      <c r="BK509" s="456"/>
      <c r="BL509" s="456"/>
      <c r="BM509" s="456"/>
      <c r="BN509" s="456"/>
      <c r="BO509" s="456"/>
      <c r="BP509" s="456"/>
      <c r="BQ509" s="456"/>
      <c r="BR509" s="456"/>
      <c r="BS509" s="456"/>
      <c r="BT509" s="456"/>
      <c r="BU509" s="456"/>
      <c r="BV509" s="456"/>
      <c r="BW509" s="456"/>
      <c r="BX509" s="456"/>
      <c r="BY509" s="456"/>
      <c r="BZ509" s="456"/>
      <c r="CA509" s="456"/>
      <c r="CB509" s="456"/>
      <c r="CC509" s="456"/>
      <c r="CD509" s="456"/>
      <c r="CE509" s="456"/>
      <c r="CF509" s="456"/>
      <c r="CG509" s="456"/>
      <c r="CH509" s="456"/>
      <c r="CI509" s="456"/>
      <c r="CJ509" s="456"/>
      <c r="CK509" s="456"/>
      <c r="CL509" s="456"/>
      <c r="CM509" s="456"/>
      <c r="CN509" s="456"/>
      <c r="CO509" s="456"/>
      <c r="CP509" s="456"/>
      <c r="CQ509" s="456"/>
      <c r="CR509" s="456"/>
      <c r="CS509" s="456"/>
    </row>
    <row r="510" spans="1:97" s="9" customFormat="1" ht="12.95" hidden="1" customHeight="1" x14ac:dyDescent="0.2">
      <c r="A510" s="463"/>
      <c r="B510" s="443"/>
      <c r="C510" s="451"/>
      <c r="D510" s="455" t="s">
        <v>67</v>
      </c>
      <c r="E510" s="455"/>
      <c r="F510" s="455"/>
      <c r="G510" s="13">
        <v>0</v>
      </c>
      <c r="H510" s="13">
        <v>0</v>
      </c>
      <c r="I510" s="13">
        <v>0</v>
      </c>
      <c r="J510" s="433">
        <v>100</v>
      </c>
      <c r="K510" s="691">
        <v>0</v>
      </c>
      <c r="L510" s="691">
        <v>0</v>
      </c>
      <c r="M510" s="457" t="s">
        <v>144</v>
      </c>
      <c r="N510" s="530">
        <v>0</v>
      </c>
      <c r="O510" s="530">
        <v>0</v>
      </c>
      <c r="P510" s="530">
        <v>0</v>
      </c>
      <c r="Q510" s="530">
        <v>0</v>
      </c>
      <c r="R510" s="530">
        <v>0</v>
      </c>
      <c r="S510" s="530">
        <v>0</v>
      </c>
      <c r="T510" s="530">
        <v>0</v>
      </c>
      <c r="U510" s="530">
        <v>0</v>
      </c>
      <c r="V510" s="530">
        <v>0</v>
      </c>
      <c r="W510" s="530">
        <v>0</v>
      </c>
      <c r="X510" s="530">
        <v>0</v>
      </c>
      <c r="Y510" s="530">
        <v>0</v>
      </c>
      <c r="Z510" s="530">
        <v>0</v>
      </c>
      <c r="AA510" s="530">
        <v>0</v>
      </c>
      <c r="AB510" s="530">
        <v>0</v>
      </c>
      <c r="AC510" s="530">
        <v>0</v>
      </c>
      <c r="AD510" s="530">
        <v>0</v>
      </c>
      <c r="AE510" s="530">
        <v>0</v>
      </c>
      <c r="AF510" s="530">
        <v>0</v>
      </c>
      <c r="AG510" s="530">
        <v>0</v>
      </c>
      <c r="AH510" s="530">
        <v>0</v>
      </c>
      <c r="AI510" s="530">
        <v>0</v>
      </c>
      <c r="AJ510" s="530">
        <v>0</v>
      </c>
      <c r="AK510" s="530">
        <v>0</v>
      </c>
      <c r="AL510" s="530">
        <v>0</v>
      </c>
      <c r="AM510" s="530">
        <v>0</v>
      </c>
      <c r="AN510" s="466"/>
      <c r="AO510" s="423"/>
      <c r="AP510" s="720"/>
      <c r="AQ510" s="595">
        <f t="shared" si="113"/>
        <v>0</v>
      </c>
      <c r="AR510" s="595">
        <f t="shared" si="114"/>
        <v>0</v>
      </c>
      <c r="AS510" s="596">
        <f t="shared" si="115"/>
        <v>0</v>
      </c>
      <c r="AT510" s="455"/>
      <c r="AU510" s="343"/>
      <c r="AV510" s="343"/>
      <c r="BE510" s="439"/>
      <c r="BF510" s="456"/>
      <c r="BG510" s="456"/>
      <c r="BH510" s="456"/>
      <c r="BI510" s="456"/>
      <c r="BJ510" s="456"/>
      <c r="BK510" s="456"/>
      <c r="BL510" s="456"/>
      <c r="BM510" s="456"/>
      <c r="BN510" s="456"/>
      <c r="BO510" s="456"/>
      <c r="BP510" s="456"/>
      <c r="BQ510" s="456"/>
      <c r="BR510" s="456"/>
      <c r="BS510" s="456"/>
      <c r="BT510" s="456"/>
      <c r="BU510" s="456"/>
      <c r="BV510" s="456"/>
      <c r="BW510" s="456"/>
      <c r="BX510" s="456"/>
      <c r="BY510" s="456"/>
      <c r="BZ510" s="456"/>
      <c r="CA510" s="456"/>
      <c r="CB510" s="456"/>
      <c r="CC510" s="456"/>
      <c r="CD510" s="456"/>
      <c r="CE510" s="456"/>
      <c r="CF510" s="456"/>
      <c r="CG510" s="456"/>
      <c r="CH510" s="456"/>
      <c r="CI510" s="456"/>
      <c r="CJ510" s="456"/>
      <c r="CK510" s="456"/>
      <c r="CL510" s="456"/>
      <c r="CM510" s="456"/>
      <c r="CN510" s="456"/>
      <c r="CO510" s="456"/>
      <c r="CP510" s="456"/>
      <c r="CQ510" s="456"/>
      <c r="CR510" s="456"/>
      <c r="CS510" s="456"/>
    </row>
    <row r="511" spans="1:97" s="9" customFormat="1" ht="12.95" hidden="1" customHeight="1" x14ac:dyDescent="0.2">
      <c r="A511" s="463"/>
      <c r="B511" s="443"/>
      <c r="C511" s="451"/>
      <c r="D511" s="455" t="s">
        <v>67</v>
      </c>
      <c r="E511" s="455"/>
      <c r="F511" s="455"/>
      <c r="G511" s="13">
        <v>0</v>
      </c>
      <c r="H511" s="13">
        <v>0</v>
      </c>
      <c r="I511" s="13">
        <v>0</v>
      </c>
      <c r="J511" s="433">
        <v>100</v>
      </c>
      <c r="K511" s="691">
        <v>0</v>
      </c>
      <c r="L511" s="691">
        <v>0</v>
      </c>
      <c r="M511" s="457" t="s">
        <v>144</v>
      </c>
      <c r="N511" s="530">
        <v>0</v>
      </c>
      <c r="O511" s="530">
        <v>0</v>
      </c>
      <c r="P511" s="530">
        <v>0</v>
      </c>
      <c r="Q511" s="530">
        <v>0</v>
      </c>
      <c r="R511" s="530">
        <v>0</v>
      </c>
      <c r="S511" s="530">
        <v>0</v>
      </c>
      <c r="T511" s="530">
        <v>0</v>
      </c>
      <c r="U511" s="530">
        <v>0</v>
      </c>
      <c r="V511" s="530">
        <v>0</v>
      </c>
      <c r="W511" s="530">
        <v>0</v>
      </c>
      <c r="X511" s="530">
        <v>0</v>
      </c>
      <c r="Y511" s="530">
        <v>0</v>
      </c>
      <c r="Z511" s="530">
        <v>0</v>
      </c>
      <c r="AA511" s="530">
        <v>0</v>
      </c>
      <c r="AB511" s="530">
        <v>0</v>
      </c>
      <c r="AC511" s="530">
        <v>0</v>
      </c>
      <c r="AD511" s="530">
        <v>0</v>
      </c>
      <c r="AE511" s="530">
        <v>0</v>
      </c>
      <c r="AF511" s="530">
        <v>0</v>
      </c>
      <c r="AG511" s="530">
        <v>0</v>
      </c>
      <c r="AH511" s="530">
        <v>0</v>
      </c>
      <c r="AI511" s="530">
        <v>0</v>
      </c>
      <c r="AJ511" s="530">
        <v>0</v>
      </c>
      <c r="AK511" s="530">
        <v>0</v>
      </c>
      <c r="AL511" s="530">
        <v>0</v>
      </c>
      <c r="AM511" s="530">
        <v>0</v>
      </c>
      <c r="AN511" s="466"/>
      <c r="AO511" s="423"/>
      <c r="AP511" s="720"/>
      <c r="AQ511" s="595">
        <f t="shared" si="113"/>
        <v>0</v>
      </c>
      <c r="AR511" s="595">
        <f t="shared" si="114"/>
        <v>0</v>
      </c>
      <c r="AS511" s="596">
        <f t="shared" si="115"/>
        <v>0</v>
      </c>
      <c r="AT511" s="455"/>
      <c r="AU511" s="343"/>
      <c r="AV511" s="343"/>
      <c r="BE511" s="439"/>
      <c r="BF511" s="456"/>
      <c r="BG511" s="456"/>
      <c r="BH511" s="456"/>
      <c r="BI511" s="456"/>
      <c r="BJ511" s="456"/>
      <c r="BK511" s="456"/>
      <c r="BL511" s="456"/>
      <c r="BM511" s="456"/>
      <c r="BN511" s="456"/>
      <c r="BO511" s="456"/>
      <c r="BP511" s="456"/>
      <c r="BQ511" s="456"/>
      <c r="BR511" s="456"/>
      <c r="BS511" s="456"/>
      <c r="BT511" s="456"/>
      <c r="BU511" s="456"/>
      <c r="BV511" s="456"/>
      <c r="BW511" s="456"/>
      <c r="BX511" s="456"/>
      <c r="BY511" s="456"/>
      <c r="BZ511" s="456"/>
      <c r="CA511" s="456"/>
      <c r="CB511" s="456"/>
      <c r="CC511" s="456"/>
      <c r="CD511" s="456"/>
      <c r="CE511" s="456"/>
      <c r="CF511" s="456"/>
      <c r="CG511" s="456"/>
      <c r="CH511" s="456"/>
      <c r="CI511" s="456"/>
      <c r="CJ511" s="456"/>
      <c r="CK511" s="456"/>
      <c r="CL511" s="456"/>
      <c r="CM511" s="456"/>
      <c r="CN511" s="456"/>
      <c r="CO511" s="456"/>
      <c r="CP511" s="456"/>
      <c r="CQ511" s="456"/>
      <c r="CR511" s="456"/>
      <c r="CS511" s="456"/>
    </row>
    <row r="512" spans="1:97" s="9" customFormat="1" ht="12.95" hidden="1" customHeight="1" x14ac:dyDescent="0.2">
      <c r="A512" s="463"/>
      <c r="B512" s="443"/>
      <c r="C512" s="451"/>
      <c r="D512" s="455" t="s">
        <v>67</v>
      </c>
      <c r="E512" s="455"/>
      <c r="F512" s="455"/>
      <c r="G512" s="13">
        <v>0</v>
      </c>
      <c r="H512" s="13">
        <v>0</v>
      </c>
      <c r="I512" s="13">
        <v>0</v>
      </c>
      <c r="J512" s="433">
        <v>100</v>
      </c>
      <c r="K512" s="691">
        <v>0</v>
      </c>
      <c r="L512" s="691">
        <v>0</v>
      </c>
      <c r="M512" s="457" t="s">
        <v>80</v>
      </c>
      <c r="N512" s="530">
        <v>0</v>
      </c>
      <c r="O512" s="530">
        <v>0</v>
      </c>
      <c r="P512" s="530">
        <v>0</v>
      </c>
      <c r="Q512" s="530">
        <v>0</v>
      </c>
      <c r="R512" s="530">
        <v>0</v>
      </c>
      <c r="S512" s="530">
        <v>0</v>
      </c>
      <c r="T512" s="530">
        <v>0</v>
      </c>
      <c r="U512" s="530">
        <v>0</v>
      </c>
      <c r="V512" s="530">
        <v>0</v>
      </c>
      <c r="W512" s="530">
        <v>0</v>
      </c>
      <c r="X512" s="530">
        <v>0</v>
      </c>
      <c r="Y512" s="530">
        <v>0</v>
      </c>
      <c r="Z512" s="530">
        <v>0</v>
      </c>
      <c r="AA512" s="530">
        <v>0</v>
      </c>
      <c r="AB512" s="530">
        <v>0</v>
      </c>
      <c r="AC512" s="530">
        <v>0</v>
      </c>
      <c r="AD512" s="530">
        <v>0</v>
      </c>
      <c r="AE512" s="530">
        <v>0</v>
      </c>
      <c r="AF512" s="530">
        <v>0</v>
      </c>
      <c r="AG512" s="530">
        <v>0</v>
      </c>
      <c r="AH512" s="530">
        <v>0</v>
      </c>
      <c r="AI512" s="530">
        <v>0</v>
      </c>
      <c r="AJ512" s="530">
        <v>0</v>
      </c>
      <c r="AK512" s="530">
        <v>0</v>
      </c>
      <c r="AL512" s="530">
        <v>0</v>
      </c>
      <c r="AM512" s="530">
        <v>0</v>
      </c>
      <c r="AN512" s="466"/>
      <c r="AO512" s="423"/>
      <c r="AP512" s="720"/>
      <c r="AQ512" s="595">
        <f t="shared" si="113"/>
        <v>0</v>
      </c>
      <c r="AR512" s="595">
        <f t="shared" si="114"/>
        <v>0</v>
      </c>
      <c r="AS512" s="596">
        <f t="shared" si="115"/>
        <v>0</v>
      </c>
      <c r="AT512" s="455"/>
      <c r="AU512" s="343"/>
      <c r="AV512" s="343"/>
      <c r="BE512" s="439"/>
      <c r="BF512" s="456"/>
      <c r="BG512" s="456"/>
      <c r="BH512" s="456"/>
      <c r="BI512" s="456"/>
      <c r="BJ512" s="456"/>
      <c r="BK512" s="456"/>
      <c r="BL512" s="456"/>
      <c r="BM512" s="456"/>
      <c r="BN512" s="456"/>
      <c r="BO512" s="456"/>
      <c r="BP512" s="456"/>
      <c r="BQ512" s="456"/>
      <c r="BR512" s="456"/>
      <c r="BS512" s="456"/>
      <c r="BT512" s="456"/>
      <c r="BU512" s="456"/>
      <c r="BV512" s="456"/>
      <c r="BW512" s="456"/>
      <c r="BX512" s="456"/>
      <c r="BY512" s="456"/>
      <c r="BZ512" s="456"/>
      <c r="CA512" s="456"/>
      <c r="CB512" s="456"/>
      <c r="CC512" s="456"/>
      <c r="CD512" s="456"/>
      <c r="CE512" s="456"/>
      <c r="CF512" s="456"/>
      <c r="CG512" s="456"/>
      <c r="CH512" s="456"/>
      <c r="CI512" s="456"/>
      <c r="CJ512" s="456"/>
      <c r="CK512" s="456"/>
      <c r="CL512" s="456"/>
      <c r="CM512" s="456"/>
      <c r="CN512" s="456"/>
      <c r="CO512" s="456"/>
      <c r="CP512" s="456"/>
      <c r="CQ512" s="456"/>
      <c r="CR512" s="456"/>
      <c r="CS512" s="456"/>
    </row>
    <row r="513" spans="1:97" s="9" customFormat="1" ht="12.95" hidden="1" customHeight="1" x14ac:dyDescent="0.2">
      <c r="A513" s="463"/>
      <c r="B513" s="443"/>
      <c r="C513" s="451"/>
      <c r="D513" s="455" t="s">
        <v>67</v>
      </c>
      <c r="E513" s="455"/>
      <c r="F513" s="455"/>
      <c r="G513" s="13">
        <v>0</v>
      </c>
      <c r="H513" s="13">
        <v>0</v>
      </c>
      <c r="I513" s="13">
        <v>0</v>
      </c>
      <c r="J513" s="433">
        <v>100</v>
      </c>
      <c r="K513" s="691">
        <v>0</v>
      </c>
      <c r="L513" s="691">
        <v>0</v>
      </c>
      <c r="M513" s="457" t="s">
        <v>80</v>
      </c>
      <c r="N513" s="530">
        <v>0</v>
      </c>
      <c r="O513" s="530">
        <v>0</v>
      </c>
      <c r="P513" s="530">
        <v>0</v>
      </c>
      <c r="Q513" s="530">
        <v>0</v>
      </c>
      <c r="R513" s="530">
        <v>0</v>
      </c>
      <c r="S513" s="530">
        <v>0</v>
      </c>
      <c r="T513" s="530">
        <v>0</v>
      </c>
      <c r="U513" s="530">
        <v>0</v>
      </c>
      <c r="V513" s="530">
        <v>0</v>
      </c>
      <c r="W513" s="530">
        <v>0</v>
      </c>
      <c r="X513" s="530">
        <v>0</v>
      </c>
      <c r="Y513" s="530">
        <v>0</v>
      </c>
      <c r="Z513" s="530">
        <v>0</v>
      </c>
      <c r="AA513" s="530">
        <v>0</v>
      </c>
      <c r="AB513" s="530">
        <v>0</v>
      </c>
      <c r="AC513" s="530">
        <v>0</v>
      </c>
      <c r="AD513" s="530">
        <v>0</v>
      </c>
      <c r="AE513" s="530">
        <v>0</v>
      </c>
      <c r="AF513" s="530">
        <v>0</v>
      </c>
      <c r="AG513" s="530">
        <v>0</v>
      </c>
      <c r="AH513" s="530">
        <v>0</v>
      </c>
      <c r="AI513" s="530">
        <v>0</v>
      </c>
      <c r="AJ513" s="530">
        <v>0</v>
      </c>
      <c r="AK513" s="530">
        <v>0</v>
      </c>
      <c r="AL513" s="530">
        <v>0</v>
      </c>
      <c r="AM513" s="530">
        <v>0</v>
      </c>
      <c r="AN513" s="466"/>
      <c r="AO513" s="423"/>
      <c r="AP513" s="720"/>
      <c r="AQ513" s="595">
        <f t="shared" si="113"/>
        <v>0</v>
      </c>
      <c r="AR513" s="595">
        <f t="shared" si="114"/>
        <v>0</v>
      </c>
      <c r="AS513" s="596">
        <f t="shared" si="115"/>
        <v>0</v>
      </c>
      <c r="AT513" s="455"/>
      <c r="AU513" s="343"/>
      <c r="AV513" s="343"/>
      <c r="BE513" s="439"/>
      <c r="BF513" s="456"/>
      <c r="BG513" s="456"/>
      <c r="BH513" s="456"/>
      <c r="BI513" s="456"/>
      <c r="BJ513" s="456"/>
      <c r="BK513" s="456"/>
      <c r="BL513" s="456"/>
      <c r="BM513" s="456"/>
      <c r="BN513" s="456"/>
      <c r="BO513" s="456"/>
      <c r="BP513" s="456"/>
      <c r="BQ513" s="456"/>
      <c r="BR513" s="456"/>
      <c r="BS513" s="456"/>
      <c r="BT513" s="456"/>
      <c r="BU513" s="456"/>
      <c r="BV513" s="456"/>
      <c r="BW513" s="456"/>
      <c r="BX513" s="456"/>
      <c r="BY513" s="456"/>
      <c r="BZ513" s="456"/>
      <c r="CA513" s="456"/>
      <c r="CB513" s="456"/>
      <c r="CC513" s="456"/>
      <c r="CD513" s="456"/>
      <c r="CE513" s="456"/>
      <c r="CF513" s="456"/>
      <c r="CG513" s="456"/>
      <c r="CH513" s="456"/>
      <c r="CI513" s="456"/>
      <c r="CJ513" s="456"/>
      <c r="CK513" s="456"/>
      <c r="CL513" s="456"/>
      <c r="CM513" s="456"/>
      <c r="CN513" s="456"/>
      <c r="CO513" s="456"/>
      <c r="CP513" s="456"/>
      <c r="CQ513" s="456"/>
      <c r="CR513" s="456"/>
      <c r="CS513" s="456"/>
    </row>
    <row r="514" spans="1:97" s="9" customFormat="1" ht="12.95" hidden="1" customHeight="1" x14ac:dyDescent="0.2">
      <c r="A514" s="463"/>
      <c r="B514" s="443"/>
      <c r="C514" s="451"/>
      <c r="D514" s="455" t="s">
        <v>72</v>
      </c>
      <c r="E514" s="455"/>
      <c r="F514" s="455"/>
      <c r="G514" s="13">
        <v>0</v>
      </c>
      <c r="H514" s="13">
        <v>0</v>
      </c>
      <c r="I514" s="13">
        <v>0</v>
      </c>
      <c r="J514" s="433">
        <v>100</v>
      </c>
      <c r="K514" s="691">
        <v>0</v>
      </c>
      <c r="L514" s="691">
        <v>0</v>
      </c>
      <c r="M514" s="457" t="s">
        <v>80</v>
      </c>
      <c r="N514" s="530">
        <v>0</v>
      </c>
      <c r="O514" s="530">
        <v>0</v>
      </c>
      <c r="P514" s="530">
        <v>0</v>
      </c>
      <c r="Q514" s="530">
        <v>0</v>
      </c>
      <c r="R514" s="530">
        <v>0</v>
      </c>
      <c r="S514" s="530">
        <v>0</v>
      </c>
      <c r="T514" s="530">
        <v>0</v>
      </c>
      <c r="U514" s="530">
        <v>0</v>
      </c>
      <c r="V514" s="530">
        <v>0</v>
      </c>
      <c r="W514" s="530">
        <v>0</v>
      </c>
      <c r="X514" s="530">
        <v>0</v>
      </c>
      <c r="Y514" s="530">
        <v>0</v>
      </c>
      <c r="Z514" s="530">
        <v>0</v>
      </c>
      <c r="AA514" s="530">
        <v>0</v>
      </c>
      <c r="AB514" s="530">
        <v>0</v>
      </c>
      <c r="AC514" s="530">
        <v>0</v>
      </c>
      <c r="AD514" s="530">
        <v>0</v>
      </c>
      <c r="AE514" s="530">
        <v>0</v>
      </c>
      <c r="AF514" s="530">
        <v>0</v>
      </c>
      <c r="AG514" s="530">
        <v>0</v>
      </c>
      <c r="AH514" s="530">
        <v>0</v>
      </c>
      <c r="AI514" s="530">
        <v>0</v>
      </c>
      <c r="AJ514" s="530">
        <v>0</v>
      </c>
      <c r="AK514" s="530">
        <v>0</v>
      </c>
      <c r="AL514" s="530">
        <v>0</v>
      </c>
      <c r="AM514" s="530">
        <v>0</v>
      </c>
      <c r="AN514" s="466"/>
      <c r="AO514" s="423"/>
      <c r="AP514" s="720"/>
      <c r="AQ514" s="595">
        <f t="shared" si="113"/>
        <v>0</v>
      </c>
      <c r="AR514" s="595">
        <f t="shared" si="114"/>
        <v>0</v>
      </c>
      <c r="AS514" s="596">
        <f t="shared" si="115"/>
        <v>0</v>
      </c>
      <c r="AT514" s="455"/>
      <c r="AU514" s="343"/>
      <c r="AV514" s="343"/>
      <c r="BE514" s="439"/>
      <c r="BF514" s="456"/>
      <c r="BG514" s="456"/>
      <c r="BH514" s="456"/>
      <c r="BI514" s="456"/>
      <c r="BJ514" s="456"/>
      <c r="BK514" s="456"/>
      <c r="BL514" s="456"/>
      <c r="BM514" s="456"/>
      <c r="BN514" s="456"/>
      <c r="BO514" s="456"/>
      <c r="BP514" s="456"/>
      <c r="BQ514" s="456"/>
      <c r="BR514" s="456"/>
      <c r="BS514" s="456"/>
      <c r="BT514" s="456"/>
      <c r="BU514" s="456"/>
      <c r="BV514" s="456"/>
      <c r="BW514" s="456"/>
      <c r="BX514" s="456"/>
      <c r="BY514" s="456"/>
      <c r="BZ514" s="456"/>
      <c r="CA514" s="456"/>
      <c r="CB514" s="456"/>
      <c r="CC514" s="456"/>
      <c r="CD514" s="456"/>
      <c r="CE514" s="456"/>
      <c r="CF514" s="456"/>
      <c r="CG514" s="456"/>
      <c r="CH514" s="456"/>
      <c r="CI514" s="456"/>
      <c r="CJ514" s="456"/>
      <c r="CK514" s="456"/>
      <c r="CL514" s="456"/>
      <c r="CM514" s="456"/>
      <c r="CN514" s="456"/>
      <c r="CO514" s="456"/>
      <c r="CP514" s="456"/>
      <c r="CQ514" s="456"/>
      <c r="CR514" s="456"/>
      <c r="CS514" s="456"/>
    </row>
    <row r="515" spans="1:97" s="9" customFormat="1" ht="12.95" hidden="1" customHeight="1" x14ac:dyDescent="0.2">
      <c r="A515" s="463"/>
      <c r="B515" s="443"/>
      <c r="C515" s="451"/>
      <c r="D515" s="455" t="s">
        <v>77</v>
      </c>
      <c r="E515" s="455" t="s">
        <v>78</v>
      </c>
      <c r="F515" s="455"/>
      <c r="G515" s="13">
        <v>0</v>
      </c>
      <c r="H515" s="13">
        <v>0</v>
      </c>
      <c r="I515" s="13">
        <v>0</v>
      </c>
      <c r="J515" s="433">
        <v>100</v>
      </c>
      <c r="K515" s="691">
        <v>0</v>
      </c>
      <c r="L515" s="691">
        <v>0</v>
      </c>
      <c r="M515" s="457" t="s">
        <v>80</v>
      </c>
      <c r="N515" s="530">
        <v>0</v>
      </c>
      <c r="O515" s="530">
        <v>0</v>
      </c>
      <c r="P515" s="530">
        <v>0</v>
      </c>
      <c r="Q515" s="530">
        <v>0</v>
      </c>
      <c r="R515" s="530">
        <v>0</v>
      </c>
      <c r="S515" s="530">
        <v>0</v>
      </c>
      <c r="T515" s="530">
        <v>0</v>
      </c>
      <c r="U515" s="530">
        <v>0</v>
      </c>
      <c r="V515" s="530">
        <v>0</v>
      </c>
      <c r="W515" s="530">
        <v>0</v>
      </c>
      <c r="X515" s="530">
        <v>0</v>
      </c>
      <c r="Y515" s="530">
        <v>0</v>
      </c>
      <c r="Z515" s="530">
        <v>0</v>
      </c>
      <c r="AA515" s="530">
        <v>0</v>
      </c>
      <c r="AB515" s="530">
        <v>0</v>
      </c>
      <c r="AC515" s="530">
        <v>0</v>
      </c>
      <c r="AD515" s="530">
        <v>0</v>
      </c>
      <c r="AE515" s="530">
        <v>0</v>
      </c>
      <c r="AF515" s="530">
        <v>0</v>
      </c>
      <c r="AG515" s="530">
        <v>0</v>
      </c>
      <c r="AH515" s="530">
        <v>0</v>
      </c>
      <c r="AI515" s="530">
        <v>0</v>
      </c>
      <c r="AJ515" s="530">
        <v>0</v>
      </c>
      <c r="AK515" s="530">
        <v>0</v>
      </c>
      <c r="AL515" s="530">
        <v>0</v>
      </c>
      <c r="AM515" s="530">
        <v>0</v>
      </c>
      <c r="AN515" s="466"/>
      <c r="AO515" s="423"/>
      <c r="AP515" s="720"/>
      <c r="AQ515" s="595">
        <f t="shared" si="113"/>
        <v>0</v>
      </c>
      <c r="AR515" s="595">
        <f t="shared" si="114"/>
        <v>0</v>
      </c>
      <c r="AS515" s="596">
        <f t="shared" si="115"/>
        <v>0</v>
      </c>
      <c r="AT515" s="455"/>
      <c r="AU515" s="343"/>
      <c r="AV515" s="343"/>
      <c r="BE515" s="439"/>
      <c r="BF515" s="456"/>
      <c r="BG515" s="456"/>
      <c r="BH515" s="456"/>
      <c r="BI515" s="456"/>
      <c r="BJ515" s="456"/>
      <c r="BK515" s="456"/>
      <c r="BL515" s="456"/>
      <c r="BM515" s="456"/>
      <c r="BN515" s="456"/>
      <c r="BO515" s="456"/>
      <c r="BP515" s="456"/>
      <c r="BQ515" s="456"/>
      <c r="BR515" s="456"/>
      <c r="BS515" s="456"/>
      <c r="BT515" s="456"/>
      <c r="BU515" s="456"/>
      <c r="BV515" s="456"/>
      <c r="BW515" s="456"/>
      <c r="BX515" s="456"/>
      <c r="BY515" s="456"/>
      <c r="BZ515" s="456"/>
      <c r="CA515" s="456"/>
      <c r="CB515" s="456"/>
      <c r="CC515" s="456"/>
      <c r="CD515" s="456"/>
      <c r="CE515" s="456"/>
      <c r="CF515" s="456"/>
      <c r="CG515" s="456"/>
      <c r="CH515" s="456"/>
      <c r="CI515" s="456"/>
      <c r="CJ515" s="456"/>
      <c r="CK515" s="456"/>
      <c r="CL515" s="456"/>
      <c r="CM515" s="456"/>
      <c r="CN515" s="456"/>
      <c r="CO515" s="456"/>
      <c r="CP515" s="456"/>
      <c r="CQ515" s="456"/>
      <c r="CR515" s="456"/>
      <c r="CS515" s="456"/>
    </row>
    <row r="516" spans="1:97" s="9" customFormat="1" ht="12.95" hidden="1" customHeight="1" x14ac:dyDescent="0.2">
      <c r="A516" s="463"/>
      <c r="B516" s="443"/>
      <c r="C516" s="451"/>
      <c r="D516" s="455" t="s">
        <v>77</v>
      </c>
      <c r="E516" s="455" t="s">
        <v>78</v>
      </c>
      <c r="F516" s="455"/>
      <c r="G516" s="13">
        <v>0</v>
      </c>
      <c r="H516" s="13">
        <v>0</v>
      </c>
      <c r="I516" s="13">
        <v>0</v>
      </c>
      <c r="J516" s="433">
        <v>100</v>
      </c>
      <c r="K516" s="691">
        <v>0</v>
      </c>
      <c r="L516" s="691">
        <v>0</v>
      </c>
      <c r="M516" s="457" t="s">
        <v>2</v>
      </c>
      <c r="N516" s="530">
        <v>0</v>
      </c>
      <c r="O516" s="530">
        <v>0</v>
      </c>
      <c r="P516" s="530">
        <v>0</v>
      </c>
      <c r="Q516" s="530">
        <v>0</v>
      </c>
      <c r="R516" s="530">
        <v>0</v>
      </c>
      <c r="S516" s="530">
        <v>0</v>
      </c>
      <c r="T516" s="530">
        <v>0</v>
      </c>
      <c r="U516" s="530">
        <v>0</v>
      </c>
      <c r="V516" s="530">
        <v>0</v>
      </c>
      <c r="W516" s="530">
        <v>0</v>
      </c>
      <c r="X516" s="530">
        <v>0</v>
      </c>
      <c r="Y516" s="530">
        <v>0</v>
      </c>
      <c r="Z516" s="530">
        <v>0</v>
      </c>
      <c r="AA516" s="530">
        <v>0</v>
      </c>
      <c r="AB516" s="530">
        <v>0</v>
      </c>
      <c r="AC516" s="530">
        <v>0</v>
      </c>
      <c r="AD516" s="530">
        <v>0</v>
      </c>
      <c r="AE516" s="530">
        <v>0</v>
      </c>
      <c r="AF516" s="530">
        <v>0</v>
      </c>
      <c r="AG516" s="530">
        <v>0</v>
      </c>
      <c r="AH516" s="530">
        <v>0</v>
      </c>
      <c r="AI516" s="530">
        <v>0</v>
      </c>
      <c r="AJ516" s="530">
        <v>0</v>
      </c>
      <c r="AK516" s="530">
        <v>0</v>
      </c>
      <c r="AL516" s="530">
        <v>0</v>
      </c>
      <c r="AM516" s="530">
        <v>0</v>
      </c>
      <c r="AN516" s="466"/>
      <c r="AO516" s="423"/>
      <c r="AP516" s="720"/>
      <c r="AQ516" s="595">
        <f t="shared" si="113"/>
        <v>0</v>
      </c>
      <c r="AR516" s="595">
        <f t="shared" si="114"/>
        <v>0</v>
      </c>
      <c r="AS516" s="596">
        <f t="shared" si="115"/>
        <v>0</v>
      </c>
      <c r="AT516" s="455"/>
      <c r="AU516" s="343"/>
      <c r="AV516" s="343"/>
      <c r="BE516" s="439"/>
      <c r="BF516" s="456"/>
      <c r="BG516" s="456"/>
      <c r="BH516" s="456"/>
      <c r="BI516" s="456"/>
      <c r="BJ516" s="456"/>
      <c r="BK516" s="456"/>
      <c r="BL516" s="456"/>
      <c r="BM516" s="456"/>
      <c r="BN516" s="456"/>
      <c r="BO516" s="456"/>
      <c r="BP516" s="456"/>
      <c r="BQ516" s="456"/>
      <c r="BR516" s="456"/>
      <c r="BS516" s="456"/>
      <c r="BT516" s="456"/>
      <c r="BU516" s="456"/>
      <c r="BV516" s="456"/>
      <c r="BW516" s="456"/>
      <c r="BX516" s="456"/>
      <c r="BY516" s="456"/>
      <c r="BZ516" s="456"/>
      <c r="CA516" s="456"/>
      <c r="CB516" s="456"/>
      <c r="CC516" s="456"/>
      <c r="CD516" s="456"/>
      <c r="CE516" s="456"/>
      <c r="CF516" s="456"/>
      <c r="CG516" s="456"/>
      <c r="CH516" s="456"/>
      <c r="CI516" s="456"/>
      <c r="CJ516" s="456"/>
      <c r="CK516" s="456"/>
      <c r="CL516" s="456"/>
      <c r="CM516" s="456"/>
      <c r="CN516" s="456"/>
      <c r="CO516" s="456"/>
      <c r="CP516" s="456"/>
      <c r="CQ516" s="456"/>
      <c r="CR516" s="456"/>
      <c r="CS516" s="456"/>
    </row>
    <row r="517" spans="1:97" s="9" customFormat="1" ht="12.95" hidden="1" customHeight="1" x14ac:dyDescent="0.2">
      <c r="A517" s="463"/>
      <c r="B517" s="443"/>
      <c r="C517" s="451"/>
      <c r="D517" s="455" t="s">
        <v>77</v>
      </c>
      <c r="E517" s="455" t="s">
        <v>81</v>
      </c>
      <c r="F517" s="455"/>
      <c r="G517" s="13">
        <v>0</v>
      </c>
      <c r="H517" s="13">
        <v>0</v>
      </c>
      <c r="I517" s="13">
        <v>0</v>
      </c>
      <c r="J517" s="433">
        <v>100</v>
      </c>
      <c r="K517" s="691">
        <v>0</v>
      </c>
      <c r="L517" s="691">
        <v>0</v>
      </c>
      <c r="M517" s="457" t="s">
        <v>2</v>
      </c>
      <c r="N517" s="530">
        <v>0</v>
      </c>
      <c r="O517" s="530">
        <v>0</v>
      </c>
      <c r="P517" s="530">
        <v>0</v>
      </c>
      <c r="Q517" s="530">
        <v>0</v>
      </c>
      <c r="R517" s="530">
        <v>0</v>
      </c>
      <c r="S517" s="530">
        <v>0</v>
      </c>
      <c r="T517" s="530">
        <v>0</v>
      </c>
      <c r="U517" s="530">
        <v>0</v>
      </c>
      <c r="V517" s="530">
        <v>0</v>
      </c>
      <c r="W517" s="530">
        <v>0</v>
      </c>
      <c r="X517" s="530">
        <v>0</v>
      </c>
      <c r="Y517" s="530">
        <v>0</v>
      </c>
      <c r="Z517" s="530">
        <v>0</v>
      </c>
      <c r="AA517" s="530">
        <v>0</v>
      </c>
      <c r="AB517" s="530">
        <v>0</v>
      </c>
      <c r="AC517" s="530">
        <v>0</v>
      </c>
      <c r="AD517" s="530">
        <v>0</v>
      </c>
      <c r="AE517" s="530">
        <v>0</v>
      </c>
      <c r="AF517" s="530">
        <v>0</v>
      </c>
      <c r="AG517" s="530">
        <v>0</v>
      </c>
      <c r="AH517" s="530">
        <v>0</v>
      </c>
      <c r="AI517" s="530">
        <v>0</v>
      </c>
      <c r="AJ517" s="530">
        <v>0</v>
      </c>
      <c r="AK517" s="530">
        <v>0</v>
      </c>
      <c r="AL517" s="530">
        <v>0</v>
      </c>
      <c r="AM517" s="530">
        <v>0</v>
      </c>
      <c r="AN517" s="466"/>
      <c r="AO517" s="423"/>
      <c r="AP517" s="720"/>
      <c r="AQ517" s="595">
        <f t="shared" si="113"/>
        <v>0</v>
      </c>
      <c r="AR517" s="595">
        <f t="shared" si="114"/>
        <v>0</v>
      </c>
      <c r="AS517" s="596">
        <f t="shared" si="115"/>
        <v>0</v>
      </c>
      <c r="AT517" s="455"/>
      <c r="AU517" s="343"/>
      <c r="AV517" s="343"/>
      <c r="BE517" s="439"/>
      <c r="BF517" s="456"/>
      <c r="BG517" s="456"/>
      <c r="BH517" s="456"/>
      <c r="BI517" s="456"/>
      <c r="BJ517" s="456"/>
      <c r="BK517" s="456"/>
      <c r="BL517" s="456"/>
      <c r="BM517" s="456"/>
      <c r="BN517" s="456"/>
      <c r="BO517" s="456"/>
      <c r="BP517" s="456"/>
      <c r="BQ517" s="456"/>
      <c r="BR517" s="456"/>
      <c r="BS517" s="456"/>
      <c r="BT517" s="456"/>
      <c r="BU517" s="456"/>
      <c r="BV517" s="456"/>
      <c r="BW517" s="456"/>
      <c r="BX517" s="456"/>
      <c r="BY517" s="456"/>
      <c r="BZ517" s="456"/>
      <c r="CA517" s="456"/>
      <c r="CB517" s="456"/>
      <c r="CC517" s="456"/>
      <c r="CD517" s="456"/>
      <c r="CE517" s="456"/>
      <c r="CF517" s="456"/>
      <c r="CG517" s="456"/>
      <c r="CH517" s="456"/>
      <c r="CI517" s="456"/>
      <c r="CJ517" s="456"/>
      <c r="CK517" s="456"/>
      <c r="CL517" s="456"/>
      <c r="CM517" s="456"/>
      <c r="CN517" s="456"/>
      <c r="CO517" s="456"/>
      <c r="CP517" s="456"/>
      <c r="CQ517" s="456"/>
      <c r="CR517" s="456"/>
      <c r="CS517" s="456"/>
    </row>
    <row r="518" spans="1:97" s="9" customFormat="1" ht="12.95" hidden="1" customHeight="1" x14ac:dyDescent="0.2">
      <c r="A518" s="463"/>
      <c r="B518" s="443"/>
      <c r="C518" s="451"/>
      <c r="D518" s="455" t="s">
        <v>77</v>
      </c>
      <c r="E518" s="455" t="s">
        <v>78</v>
      </c>
      <c r="F518" s="455"/>
      <c r="G518" s="13">
        <v>0</v>
      </c>
      <c r="H518" s="13">
        <v>0</v>
      </c>
      <c r="I518" s="13">
        <v>0</v>
      </c>
      <c r="J518" s="433">
        <v>100</v>
      </c>
      <c r="K518" s="691">
        <v>0</v>
      </c>
      <c r="L518" s="691">
        <v>0</v>
      </c>
      <c r="M518" s="457" t="s">
        <v>2</v>
      </c>
      <c r="N518" s="530">
        <v>0</v>
      </c>
      <c r="O518" s="530">
        <v>0</v>
      </c>
      <c r="P518" s="530">
        <v>0</v>
      </c>
      <c r="Q518" s="530">
        <v>0</v>
      </c>
      <c r="R518" s="530">
        <v>0</v>
      </c>
      <c r="S518" s="530">
        <v>0</v>
      </c>
      <c r="T518" s="530">
        <v>0</v>
      </c>
      <c r="U518" s="530">
        <v>0</v>
      </c>
      <c r="V518" s="530">
        <v>0</v>
      </c>
      <c r="W518" s="530">
        <v>0</v>
      </c>
      <c r="X518" s="530">
        <v>0</v>
      </c>
      <c r="Y518" s="530">
        <v>0</v>
      </c>
      <c r="Z518" s="530">
        <v>0</v>
      </c>
      <c r="AA518" s="530">
        <v>0</v>
      </c>
      <c r="AB518" s="530">
        <v>0</v>
      </c>
      <c r="AC518" s="530">
        <v>0</v>
      </c>
      <c r="AD518" s="530">
        <v>0</v>
      </c>
      <c r="AE518" s="530">
        <v>0</v>
      </c>
      <c r="AF518" s="530">
        <v>0</v>
      </c>
      <c r="AG518" s="530">
        <v>0</v>
      </c>
      <c r="AH518" s="530">
        <v>0</v>
      </c>
      <c r="AI518" s="530">
        <v>0</v>
      </c>
      <c r="AJ518" s="530">
        <v>0</v>
      </c>
      <c r="AK518" s="530">
        <v>0</v>
      </c>
      <c r="AL518" s="530">
        <v>0</v>
      </c>
      <c r="AM518" s="530">
        <v>0</v>
      </c>
      <c r="AN518" s="466"/>
      <c r="AO518" s="423"/>
      <c r="AP518" s="720"/>
      <c r="AQ518" s="595">
        <f t="shared" si="113"/>
        <v>0</v>
      </c>
      <c r="AR518" s="595">
        <f t="shared" si="114"/>
        <v>0</v>
      </c>
      <c r="AS518" s="596">
        <f t="shared" si="115"/>
        <v>0</v>
      </c>
      <c r="AT518" s="455"/>
      <c r="AU518" s="343"/>
      <c r="AV518" s="343"/>
      <c r="BE518" s="439"/>
      <c r="BF518" s="456"/>
      <c r="BG518" s="456"/>
      <c r="BH518" s="456"/>
      <c r="BI518" s="456"/>
      <c r="BJ518" s="456"/>
      <c r="BK518" s="456"/>
      <c r="BL518" s="456"/>
      <c r="BM518" s="456"/>
      <c r="BN518" s="456"/>
      <c r="BO518" s="456"/>
      <c r="BP518" s="456"/>
      <c r="BQ518" s="456"/>
      <c r="BR518" s="456"/>
      <c r="BS518" s="456"/>
      <c r="BT518" s="456"/>
      <c r="BU518" s="456"/>
      <c r="BV518" s="456"/>
      <c r="BW518" s="456"/>
      <c r="BX518" s="456"/>
      <c r="BY518" s="456"/>
      <c r="BZ518" s="456"/>
      <c r="CA518" s="456"/>
      <c r="CB518" s="456"/>
      <c r="CC518" s="456"/>
      <c r="CD518" s="456"/>
      <c r="CE518" s="456"/>
      <c r="CF518" s="456"/>
      <c r="CG518" s="456"/>
      <c r="CH518" s="456"/>
      <c r="CI518" s="456"/>
      <c r="CJ518" s="456"/>
      <c r="CK518" s="456"/>
      <c r="CL518" s="456"/>
      <c r="CM518" s="456"/>
      <c r="CN518" s="456"/>
      <c r="CO518" s="456"/>
      <c r="CP518" s="456"/>
      <c r="CQ518" s="456"/>
      <c r="CR518" s="456"/>
      <c r="CS518" s="456"/>
    </row>
    <row r="519" spans="1:97" s="9" customFormat="1" ht="12.95" hidden="1" customHeight="1" x14ac:dyDescent="0.2">
      <c r="A519" s="463"/>
      <c r="B519" s="443"/>
      <c r="C519" s="451"/>
      <c r="D519" s="455" t="s">
        <v>77</v>
      </c>
      <c r="E519" s="455" t="s">
        <v>81</v>
      </c>
      <c r="F519" s="455"/>
      <c r="G519" s="13">
        <v>0</v>
      </c>
      <c r="H519" s="13">
        <v>0</v>
      </c>
      <c r="I519" s="13">
        <v>0</v>
      </c>
      <c r="J519" s="433">
        <v>100</v>
      </c>
      <c r="K519" s="691">
        <v>0</v>
      </c>
      <c r="L519" s="691">
        <v>0</v>
      </c>
      <c r="M519" s="457" t="s">
        <v>2</v>
      </c>
      <c r="N519" s="530">
        <v>0</v>
      </c>
      <c r="O519" s="530">
        <v>0</v>
      </c>
      <c r="P519" s="530">
        <v>0</v>
      </c>
      <c r="Q519" s="530">
        <v>0</v>
      </c>
      <c r="R519" s="530">
        <v>0</v>
      </c>
      <c r="S519" s="530">
        <v>0</v>
      </c>
      <c r="T519" s="530">
        <v>0</v>
      </c>
      <c r="U519" s="530">
        <v>0</v>
      </c>
      <c r="V519" s="530">
        <v>0</v>
      </c>
      <c r="W519" s="530">
        <v>0</v>
      </c>
      <c r="X519" s="530">
        <v>0</v>
      </c>
      <c r="Y519" s="530">
        <v>0</v>
      </c>
      <c r="Z519" s="530">
        <v>0</v>
      </c>
      <c r="AA519" s="530">
        <v>0</v>
      </c>
      <c r="AB519" s="530">
        <v>0</v>
      </c>
      <c r="AC519" s="530">
        <v>0</v>
      </c>
      <c r="AD519" s="530">
        <v>0</v>
      </c>
      <c r="AE519" s="530">
        <v>0</v>
      </c>
      <c r="AF519" s="530">
        <v>0</v>
      </c>
      <c r="AG519" s="530">
        <v>0</v>
      </c>
      <c r="AH519" s="530">
        <v>0</v>
      </c>
      <c r="AI519" s="530">
        <v>0</v>
      </c>
      <c r="AJ519" s="530">
        <v>0</v>
      </c>
      <c r="AK519" s="530">
        <v>0</v>
      </c>
      <c r="AL519" s="530">
        <v>0</v>
      </c>
      <c r="AM519" s="530">
        <v>0</v>
      </c>
      <c r="AN519" s="466"/>
      <c r="AO519" s="423"/>
      <c r="AP519" s="720"/>
      <c r="AQ519" s="595">
        <f t="shared" si="113"/>
        <v>0</v>
      </c>
      <c r="AR519" s="595">
        <f t="shared" si="114"/>
        <v>0</v>
      </c>
      <c r="AS519" s="596">
        <f t="shared" si="115"/>
        <v>0</v>
      </c>
      <c r="AT519" s="455"/>
      <c r="AU519" s="343"/>
      <c r="AV519" s="343"/>
      <c r="BE519" s="439"/>
      <c r="BF519" s="456"/>
      <c r="BG519" s="456"/>
      <c r="BH519" s="456"/>
      <c r="BI519" s="456"/>
      <c r="BJ519" s="456"/>
      <c r="BK519" s="456"/>
      <c r="BL519" s="456"/>
      <c r="BM519" s="456"/>
      <c r="BN519" s="456"/>
      <c r="BO519" s="456"/>
      <c r="BP519" s="456"/>
      <c r="BQ519" s="456"/>
      <c r="BR519" s="456"/>
      <c r="BS519" s="456"/>
      <c r="BT519" s="456"/>
      <c r="BU519" s="456"/>
      <c r="BV519" s="456"/>
      <c r="BW519" s="456"/>
      <c r="BX519" s="456"/>
      <c r="BY519" s="456"/>
      <c r="BZ519" s="456"/>
      <c r="CA519" s="456"/>
      <c r="CB519" s="456"/>
      <c r="CC519" s="456"/>
      <c r="CD519" s="456"/>
      <c r="CE519" s="456"/>
      <c r="CF519" s="456"/>
      <c r="CG519" s="456"/>
      <c r="CH519" s="456"/>
      <c r="CI519" s="456"/>
      <c r="CJ519" s="456"/>
      <c r="CK519" s="456"/>
      <c r="CL519" s="456"/>
      <c r="CM519" s="456"/>
      <c r="CN519" s="456"/>
      <c r="CO519" s="456"/>
      <c r="CP519" s="456"/>
      <c r="CQ519" s="456"/>
      <c r="CR519" s="456"/>
      <c r="CS519" s="456"/>
    </row>
    <row r="520" spans="1:97" s="9" customFormat="1" ht="12.95" hidden="1" customHeight="1" x14ac:dyDescent="0.2">
      <c r="A520" s="463"/>
      <c r="B520" s="443"/>
      <c r="C520" s="451"/>
      <c r="D520" s="455" t="s">
        <v>77</v>
      </c>
      <c r="E520" s="455" t="s">
        <v>81</v>
      </c>
      <c r="F520" s="455"/>
      <c r="G520" s="13">
        <v>0</v>
      </c>
      <c r="H520" s="13">
        <v>0</v>
      </c>
      <c r="I520" s="13">
        <v>0</v>
      </c>
      <c r="J520" s="433">
        <v>100</v>
      </c>
      <c r="K520" s="691">
        <v>0</v>
      </c>
      <c r="L520" s="691">
        <v>0</v>
      </c>
      <c r="M520" s="457" t="s">
        <v>2</v>
      </c>
      <c r="N520" s="530">
        <v>0</v>
      </c>
      <c r="O520" s="530">
        <v>0</v>
      </c>
      <c r="P520" s="530">
        <v>0</v>
      </c>
      <c r="Q520" s="530">
        <v>0</v>
      </c>
      <c r="R520" s="530">
        <v>0</v>
      </c>
      <c r="S520" s="530">
        <v>0</v>
      </c>
      <c r="T520" s="530">
        <v>0</v>
      </c>
      <c r="U520" s="530">
        <v>0</v>
      </c>
      <c r="V520" s="530">
        <v>0</v>
      </c>
      <c r="W520" s="530">
        <v>0</v>
      </c>
      <c r="X520" s="530">
        <v>0</v>
      </c>
      <c r="Y520" s="530">
        <v>0</v>
      </c>
      <c r="Z520" s="530">
        <v>0</v>
      </c>
      <c r="AA520" s="530">
        <v>0</v>
      </c>
      <c r="AB520" s="530">
        <v>0</v>
      </c>
      <c r="AC520" s="530">
        <v>0</v>
      </c>
      <c r="AD520" s="530">
        <v>0</v>
      </c>
      <c r="AE520" s="530">
        <v>0</v>
      </c>
      <c r="AF520" s="530">
        <v>0</v>
      </c>
      <c r="AG520" s="530">
        <v>0</v>
      </c>
      <c r="AH520" s="530">
        <v>0</v>
      </c>
      <c r="AI520" s="530">
        <v>0</v>
      </c>
      <c r="AJ520" s="530">
        <v>0</v>
      </c>
      <c r="AK520" s="530">
        <v>0</v>
      </c>
      <c r="AL520" s="530">
        <v>0</v>
      </c>
      <c r="AM520" s="530">
        <v>0</v>
      </c>
      <c r="AN520" s="466"/>
      <c r="AO520" s="423"/>
      <c r="AP520" s="720"/>
      <c r="AQ520" s="595">
        <f t="shared" si="113"/>
        <v>0</v>
      </c>
      <c r="AR520" s="595">
        <f t="shared" si="114"/>
        <v>0</v>
      </c>
      <c r="AS520" s="596">
        <f t="shared" si="115"/>
        <v>0</v>
      </c>
      <c r="AT520" s="455"/>
      <c r="AU520" s="343"/>
      <c r="AV520" s="343"/>
      <c r="BE520" s="439"/>
      <c r="BF520" s="456"/>
      <c r="BG520" s="456"/>
      <c r="BH520" s="456"/>
      <c r="BI520" s="456"/>
      <c r="BJ520" s="456"/>
      <c r="BK520" s="456"/>
      <c r="BL520" s="456"/>
      <c r="BM520" s="456"/>
      <c r="BN520" s="456"/>
      <c r="BO520" s="456"/>
      <c r="BP520" s="456"/>
      <c r="BQ520" s="456"/>
      <c r="BR520" s="456"/>
      <c r="BS520" s="456"/>
      <c r="BT520" s="456"/>
      <c r="BU520" s="456"/>
      <c r="BV520" s="456"/>
      <c r="BW520" s="456"/>
      <c r="BX520" s="456"/>
      <c r="BY520" s="456"/>
      <c r="BZ520" s="456"/>
      <c r="CA520" s="456"/>
      <c r="CB520" s="456"/>
      <c r="CC520" s="456"/>
      <c r="CD520" s="456"/>
      <c r="CE520" s="456"/>
      <c r="CF520" s="456"/>
      <c r="CG520" s="456"/>
      <c r="CH520" s="456"/>
      <c r="CI520" s="456"/>
      <c r="CJ520" s="456"/>
      <c r="CK520" s="456"/>
      <c r="CL520" s="456"/>
      <c r="CM520" s="456"/>
      <c r="CN520" s="456"/>
      <c r="CO520" s="456"/>
      <c r="CP520" s="456"/>
      <c r="CQ520" s="456"/>
      <c r="CR520" s="456"/>
      <c r="CS520" s="456"/>
    </row>
    <row r="521" spans="1:97" s="9" customFormat="1" ht="12.95" hidden="1" customHeight="1" x14ac:dyDescent="0.2">
      <c r="A521" s="463"/>
      <c r="B521" s="443"/>
      <c r="C521" s="451"/>
      <c r="D521" s="455" t="s">
        <v>71</v>
      </c>
      <c r="E521" s="455"/>
      <c r="F521" s="455"/>
      <c r="G521" s="13">
        <v>0</v>
      </c>
      <c r="H521" s="13">
        <v>0</v>
      </c>
      <c r="I521" s="13">
        <v>0</v>
      </c>
      <c r="J521" s="433">
        <v>100</v>
      </c>
      <c r="K521" s="691">
        <v>0</v>
      </c>
      <c r="L521" s="691">
        <v>0</v>
      </c>
      <c r="M521" s="457"/>
      <c r="N521" s="530">
        <v>0</v>
      </c>
      <c r="O521" s="530">
        <v>0</v>
      </c>
      <c r="P521" s="530">
        <v>0</v>
      </c>
      <c r="Q521" s="530">
        <v>0</v>
      </c>
      <c r="R521" s="530">
        <v>0</v>
      </c>
      <c r="S521" s="530">
        <v>0</v>
      </c>
      <c r="T521" s="530">
        <v>0</v>
      </c>
      <c r="U521" s="530">
        <v>0</v>
      </c>
      <c r="V521" s="530">
        <v>0</v>
      </c>
      <c r="W521" s="530">
        <v>0</v>
      </c>
      <c r="X521" s="530">
        <v>0</v>
      </c>
      <c r="Y521" s="530">
        <v>0</v>
      </c>
      <c r="Z521" s="530">
        <v>0</v>
      </c>
      <c r="AA521" s="530">
        <v>0</v>
      </c>
      <c r="AB521" s="530">
        <v>0</v>
      </c>
      <c r="AC521" s="530">
        <v>0</v>
      </c>
      <c r="AD521" s="530">
        <v>0</v>
      </c>
      <c r="AE521" s="530">
        <v>0</v>
      </c>
      <c r="AF521" s="530">
        <v>0</v>
      </c>
      <c r="AG521" s="530">
        <v>0</v>
      </c>
      <c r="AH521" s="530">
        <v>0</v>
      </c>
      <c r="AI521" s="530">
        <v>0</v>
      </c>
      <c r="AJ521" s="530">
        <v>0</v>
      </c>
      <c r="AK521" s="530">
        <v>0</v>
      </c>
      <c r="AL521" s="530">
        <v>0</v>
      </c>
      <c r="AM521" s="530">
        <v>0</v>
      </c>
      <c r="AN521" s="466"/>
      <c r="AO521" s="423"/>
      <c r="AP521" s="720"/>
      <c r="AQ521" s="595">
        <f t="shared" si="113"/>
        <v>0</v>
      </c>
      <c r="AR521" s="595">
        <f t="shared" si="114"/>
        <v>0</v>
      </c>
      <c r="AS521" s="596">
        <f t="shared" si="115"/>
        <v>0</v>
      </c>
      <c r="AT521" s="455"/>
      <c r="AU521" s="343"/>
      <c r="AV521" s="343"/>
      <c r="BE521" s="439"/>
      <c r="BF521" s="456"/>
      <c r="BG521" s="456"/>
      <c r="BH521" s="456"/>
      <c r="BI521" s="456"/>
      <c r="BJ521" s="456"/>
      <c r="BK521" s="456"/>
      <c r="BL521" s="456"/>
      <c r="BM521" s="456"/>
      <c r="BN521" s="456"/>
      <c r="BO521" s="456"/>
      <c r="BP521" s="456"/>
      <c r="BQ521" s="456"/>
      <c r="BR521" s="456"/>
      <c r="BS521" s="456"/>
      <c r="BT521" s="456"/>
      <c r="BU521" s="456"/>
      <c r="BV521" s="456"/>
      <c r="BW521" s="456"/>
      <c r="BX521" s="456"/>
      <c r="BY521" s="456"/>
      <c r="BZ521" s="456"/>
      <c r="CA521" s="456"/>
      <c r="CB521" s="456"/>
      <c r="CC521" s="456"/>
      <c r="CD521" s="456"/>
      <c r="CE521" s="456"/>
      <c r="CF521" s="456"/>
      <c r="CG521" s="456"/>
      <c r="CH521" s="456"/>
      <c r="CI521" s="456"/>
      <c r="CJ521" s="456"/>
      <c r="CK521" s="456"/>
      <c r="CL521" s="456"/>
      <c r="CM521" s="456"/>
      <c r="CN521" s="456"/>
      <c r="CO521" s="456"/>
      <c r="CP521" s="456"/>
      <c r="CQ521" s="456"/>
      <c r="CR521" s="456"/>
      <c r="CS521" s="456"/>
    </row>
    <row r="522" spans="1:97" s="9" customFormat="1" ht="12.95" hidden="1" customHeight="1" x14ac:dyDescent="0.2">
      <c r="A522" s="463"/>
      <c r="B522" s="443"/>
      <c r="C522" s="451"/>
      <c r="D522" s="455" t="s">
        <v>72</v>
      </c>
      <c r="E522" s="455"/>
      <c r="F522" s="455"/>
      <c r="G522" s="13">
        <v>0</v>
      </c>
      <c r="H522" s="13">
        <v>0</v>
      </c>
      <c r="I522" s="13">
        <v>0</v>
      </c>
      <c r="J522" s="433">
        <v>100</v>
      </c>
      <c r="K522" s="691">
        <v>0</v>
      </c>
      <c r="L522" s="691">
        <v>0</v>
      </c>
      <c r="M522" s="457" t="s">
        <v>89</v>
      </c>
      <c r="N522" s="530">
        <v>0</v>
      </c>
      <c r="O522" s="530">
        <v>0</v>
      </c>
      <c r="P522" s="530">
        <v>0</v>
      </c>
      <c r="Q522" s="530">
        <v>0</v>
      </c>
      <c r="R522" s="530">
        <v>0</v>
      </c>
      <c r="S522" s="530">
        <v>0</v>
      </c>
      <c r="T522" s="530">
        <v>0</v>
      </c>
      <c r="U522" s="530">
        <v>0</v>
      </c>
      <c r="V522" s="530">
        <v>0</v>
      </c>
      <c r="W522" s="530">
        <v>0</v>
      </c>
      <c r="X522" s="530">
        <v>0</v>
      </c>
      <c r="Y522" s="530">
        <v>0</v>
      </c>
      <c r="Z522" s="530">
        <v>0</v>
      </c>
      <c r="AA522" s="530">
        <v>0</v>
      </c>
      <c r="AB522" s="530">
        <v>0</v>
      </c>
      <c r="AC522" s="530">
        <v>0</v>
      </c>
      <c r="AD522" s="530">
        <v>0</v>
      </c>
      <c r="AE522" s="530">
        <v>0</v>
      </c>
      <c r="AF522" s="530">
        <v>0</v>
      </c>
      <c r="AG522" s="530">
        <v>0</v>
      </c>
      <c r="AH522" s="530">
        <v>0</v>
      </c>
      <c r="AI522" s="530">
        <v>0</v>
      </c>
      <c r="AJ522" s="530">
        <v>0</v>
      </c>
      <c r="AK522" s="530">
        <v>0</v>
      </c>
      <c r="AL522" s="530">
        <v>0</v>
      </c>
      <c r="AM522" s="530">
        <v>0</v>
      </c>
      <c r="AN522" s="466"/>
      <c r="AO522" s="423"/>
      <c r="AP522" s="720"/>
      <c r="AQ522" s="595">
        <f t="shared" si="113"/>
        <v>0</v>
      </c>
      <c r="AR522" s="595">
        <f t="shared" si="114"/>
        <v>0</v>
      </c>
      <c r="AS522" s="596">
        <f t="shared" si="115"/>
        <v>0</v>
      </c>
      <c r="AT522" s="455"/>
      <c r="AU522" s="343"/>
      <c r="AV522" s="343"/>
      <c r="BE522" s="439"/>
      <c r="BF522" s="456"/>
      <c r="BG522" s="456"/>
      <c r="BH522" s="456"/>
      <c r="BI522" s="456"/>
      <c r="BJ522" s="456"/>
      <c r="BK522" s="456"/>
      <c r="BL522" s="456"/>
      <c r="BM522" s="456"/>
      <c r="BN522" s="456"/>
      <c r="BO522" s="456"/>
      <c r="BP522" s="456"/>
      <c r="BQ522" s="456"/>
      <c r="BR522" s="456"/>
      <c r="BS522" s="456"/>
      <c r="BT522" s="456"/>
      <c r="BU522" s="456"/>
      <c r="BV522" s="456"/>
      <c r="BW522" s="456"/>
      <c r="BX522" s="456"/>
      <c r="BY522" s="456"/>
      <c r="BZ522" s="456"/>
      <c r="CA522" s="456"/>
      <c r="CB522" s="456"/>
      <c r="CC522" s="456"/>
      <c r="CD522" s="456"/>
      <c r="CE522" s="456"/>
      <c r="CF522" s="456"/>
      <c r="CG522" s="456"/>
      <c r="CH522" s="456"/>
      <c r="CI522" s="456"/>
      <c r="CJ522" s="456"/>
      <c r="CK522" s="456"/>
      <c r="CL522" s="456"/>
      <c r="CM522" s="456"/>
      <c r="CN522" s="456"/>
      <c r="CO522" s="456"/>
      <c r="CP522" s="456"/>
      <c r="CQ522" s="456"/>
      <c r="CR522" s="456"/>
      <c r="CS522" s="456"/>
    </row>
    <row r="523" spans="1:97" s="9" customFormat="1" ht="12.95" hidden="1" customHeight="1" x14ac:dyDescent="0.2">
      <c r="A523" s="463"/>
      <c r="B523" s="443"/>
      <c r="C523" s="451"/>
      <c r="D523" s="455" t="s">
        <v>72</v>
      </c>
      <c r="E523" s="455"/>
      <c r="F523" s="455"/>
      <c r="G523" s="13">
        <v>0</v>
      </c>
      <c r="H523" s="13">
        <v>0</v>
      </c>
      <c r="I523" s="13">
        <v>0</v>
      </c>
      <c r="J523" s="433">
        <v>100</v>
      </c>
      <c r="K523" s="691">
        <v>0</v>
      </c>
      <c r="L523" s="691">
        <v>0</v>
      </c>
      <c r="M523" s="457" t="s">
        <v>89</v>
      </c>
      <c r="N523" s="530">
        <v>0</v>
      </c>
      <c r="O523" s="530">
        <v>0</v>
      </c>
      <c r="P523" s="530">
        <v>0</v>
      </c>
      <c r="Q523" s="530">
        <v>0</v>
      </c>
      <c r="R523" s="530">
        <v>0</v>
      </c>
      <c r="S523" s="530">
        <v>0</v>
      </c>
      <c r="T523" s="530">
        <v>0</v>
      </c>
      <c r="U523" s="530">
        <v>0</v>
      </c>
      <c r="V523" s="530">
        <v>0</v>
      </c>
      <c r="W523" s="530">
        <v>0</v>
      </c>
      <c r="X523" s="530">
        <v>0</v>
      </c>
      <c r="Y523" s="530">
        <v>0</v>
      </c>
      <c r="Z523" s="530">
        <v>0</v>
      </c>
      <c r="AA523" s="530">
        <v>0</v>
      </c>
      <c r="AB523" s="530">
        <v>0</v>
      </c>
      <c r="AC523" s="530">
        <v>0</v>
      </c>
      <c r="AD523" s="530">
        <v>0</v>
      </c>
      <c r="AE523" s="530">
        <v>0</v>
      </c>
      <c r="AF523" s="530">
        <v>0</v>
      </c>
      <c r="AG523" s="530">
        <v>0</v>
      </c>
      <c r="AH523" s="530">
        <v>0</v>
      </c>
      <c r="AI523" s="530">
        <v>0</v>
      </c>
      <c r="AJ523" s="530">
        <v>0</v>
      </c>
      <c r="AK523" s="530">
        <v>0</v>
      </c>
      <c r="AL523" s="530">
        <v>0</v>
      </c>
      <c r="AM523" s="530">
        <v>0</v>
      </c>
      <c r="AN523" s="466"/>
      <c r="AO523" s="423"/>
      <c r="AP523" s="720"/>
      <c r="AQ523" s="595">
        <f t="shared" si="113"/>
        <v>0</v>
      </c>
      <c r="AR523" s="595">
        <f t="shared" si="114"/>
        <v>0</v>
      </c>
      <c r="AS523" s="596">
        <f t="shared" si="115"/>
        <v>0</v>
      </c>
      <c r="AT523" s="455"/>
      <c r="AU523" s="343"/>
      <c r="AV523" s="343"/>
      <c r="BE523" s="439"/>
      <c r="BF523" s="456"/>
      <c r="BG523" s="456"/>
      <c r="BH523" s="456"/>
      <c r="BI523" s="456"/>
      <c r="BJ523" s="456"/>
      <c r="BK523" s="456"/>
      <c r="BL523" s="456"/>
      <c r="BM523" s="456"/>
      <c r="BN523" s="456"/>
      <c r="BO523" s="456"/>
      <c r="BP523" s="456"/>
      <c r="BQ523" s="456"/>
      <c r="BR523" s="456"/>
      <c r="BS523" s="456"/>
      <c r="BT523" s="456"/>
      <c r="BU523" s="456"/>
      <c r="BV523" s="456"/>
      <c r="BW523" s="456"/>
      <c r="BX523" s="456"/>
      <c r="BY523" s="456"/>
      <c r="BZ523" s="456"/>
      <c r="CA523" s="456"/>
      <c r="CB523" s="456"/>
      <c r="CC523" s="456"/>
      <c r="CD523" s="456"/>
      <c r="CE523" s="456"/>
      <c r="CF523" s="456"/>
      <c r="CG523" s="456"/>
      <c r="CH523" s="456"/>
      <c r="CI523" s="456"/>
      <c r="CJ523" s="456"/>
      <c r="CK523" s="456"/>
      <c r="CL523" s="456"/>
      <c r="CM523" s="456"/>
      <c r="CN523" s="456"/>
      <c r="CO523" s="456"/>
      <c r="CP523" s="456"/>
      <c r="CQ523" s="456"/>
      <c r="CR523" s="456"/>
      <c r="CS523" s="456"/>
    </row>
    <row r="524" spans="1:97" s="9" customFormat="1" ht="12.95" hidden="1" customHeight="1" x14ac:dyDescent="0.2">
      <c r="A524" s="463"/>
      <c r="B524" s="443"/>
      <c r="C524" s="451"/>
      <c r="D524" s="455" t="s">
        <v>71</v>
      </c>
      <c r="E524" s="455" t="s">
        <v>81</v>
      </c>
      <c r="F524" s="455"/>
      <c r="G524" s="13">
        <v>0</v>
      </c>
      <c r="H524" s="13">
        <v>0</v>
      </c>
      <c r="I524" s="13">
        <v>0</v>
      </c>
      <c r="J524" s="433">
        <v>100</v>
      </c>
      <c r="K524" s="691">
        <v>0</v>
      </c>
      <c r="L524" s="691">
        <v>0</v>
      </c>
      <c r="M524" s="457" t="s">
        <v>2</v>
      </c>
      <c r="N524" s="530">
        <v>0</v>
      </c>
      <c r="O524" s="530">
        <v>0</v>
      </c>
      <c r="P524" s="530">
        <v>0</v>
      </c>
      <c r="Q524" s="530">
        <v>0</v>
      </c>
      <c r="R524" s="530">
        <v>0</v>
      </c>
      <c r="S524" s="530">
        <v>0</v>
      </c>
      <c r="T524" s="530">
        <v>0</v>
      </c>
      <c r="U524" s="530">
        <v>0</v>
      </c>
      <c r="V524" s="530">
        <v>0</v>
      </c>
      <c r="W524" s="530">
        <v>0</v>
      </c>
      <c r="X524" s="530">
        <v>0</v>
      </c>
      <c r="Y524" s="530">
        <v>0</v>
      </c>
      <c r="Z524" s="530">
        <v>0</v>
      </c>
      <c r="AA524" s="530">
        <v>0</v>
      </c>
      <c r="AB524" s="530">
        <v>0</v>
      </c>
      <c r="AC524" s="530">
        <v>0</v>
      </c>
      <c r="AD524" s="530">
        <v>0</v>
      </c>
      <c r="AE524" s="530">
        <v>0</v>
      </c>
      <c r="AF524" s="530">
        <v>0</v>
      </c>
      <c r="AG524" s="530">
        <v>0</v>
      </c>
      <c r="AH524" s="530">
        <v>0</v>
      </c>
      <c r="AI524" s="530">
        <v>0</v>
      </c>
      <c r="AJ524" s="530">
        <v>0</v>
      </c>
      <c r="AK524" s="530">
        <v>0</v>
      </c>
      <c r="AL524" s="530">
        <v>0</v>
      </c>
      <c r="AM524" s="530">
        <v>0</v>
      </c>
      <c r="AN524" s="466"/>
      <c r="AO524" s="423"/>
      <c r="AP524" s="720"/>
      <c r="AQ524" s="595">
        <f t="shared" si="113"/>
        <v>0</v>
      </c>
      <c r="AR524" s="595">
        <f t="shared" si="114"/>
        <v>0</v>
      </c>
      <c r="AS524" s="596">
        <f t="shared" si="115"/>
        <v>0</v>
      </c>
      <c r="AT524" s="455"/>
      <c r="AU524" s="1020" t="s">
        <v>17</v>
      </c>
      <c r="AV524" s="1009" t="s">
        <v>195</v>
      </c>
      <c r="AW524" s="1013" t="s">
        <v>196</v>
      </c>
      <c r="AX524" s="1009" t="s">
        <v>197</v>
      </c>
      <c r="AY524" s="1007" t="s">
        <v>198</v>
      </c>
      <c r="BE524" s="439"/>
      <c r="BF524" s="456"/>
      <c r="BG524" s="456"/>
      <c r="BH524" s="456"/>
      <c r="BI524" s="456"/>
      <c r="BJ524" s="456"/>
      <c r="BK524" s="456"/>
      <c r="BL524" s="456"/>
      <c r="BM524" s="456"/>
      <c r="BN524" s="456"/>
      <c r="BO524" s="456"/>
      <c r="BP524" s="456"/>
      <c r="BQ524" s="456"/>
      <c r="BR524" s="456"/>
      <c r="BS524" s="456"/>
      <c r="BT524" s="456"/>
      <c r="BU524" s="456"/>
      <c r="BV524" s="456"/>
      <c r="BW524" s="456"/>
      <c r="BX524" s="456"/>
      <c r="BY524" s="456"/>
      <c r="BZ524" s="456"/>
      <c r="CA524" s="456"/>
      <c r="CB524" s="456"/>
      <c r="CC524" s="456"/>
      <c r="CD524" s="456"/>
      <c r="CE524" s="456"/>
      <c r="CF524" s="456"/>
      <c r="CG524" s="456"/>
      <c r="CH524" s="456"/>
      <c r="CI524" s="456"/>
      <c r="CJ524" s="456"/>
      <c r="CK524" s="456"/>
      <c r="CL524" s="456"/>
      <c r="CM524" s="456"/>
      <c r="CN524" s="456"/>
      <c r="CO524" s="456"/>
      <c r="CP524" s="456"/>
      <c r="CQ524" s="456"/>
      <c r="CR524" s="456"/>
      <c r="CS524" s="456"/>
    </row>
    <row r="525" spans="1:97" s="9" customFormat="1" ht="12.95" hidden="1" customHeight="1" x14ac:dyDescent="0.2">
      <c r="A525" s="463"/>
      <c r="B525" s="443"/>
      <c r="C525" s="451"/>
      <c r="D525" s="455" t="s">
        <v>71</v>
      </c>
      <c r="E525" s="455" t="s">
        <v>205</v>
      </c>
      <c r="F525" s="455"/>
      <c r="G525" s="13">
        <v>0</v>
      </c>
      <c r="H525" s="13">
        <v>0</v>
      </c>
      <c r="I525" s="13">
        <v>0</v>
      </c>
      <c r="J525" s="433">
        <v>25</v>
      </c>
      <c r="K525" s="691">
        <v>0</v>
      </c>
      <c r="L525" s="691">
        <v>0</v>
      </c>
      <c r="M525" s="457" t="s">
        <v>80</v>
      </c>
      <c r="N525" s="530">
        <v>0</v>
      </c>
      <c r="O525" s="530">
        <v>0</v>
      </c>
      <c r="P525" s="530">
        <v>0</v>
      </c>
      <c r="Q525" s="530">
        <v>0</v>
      </c>
      <c r="R525" s="530">
        <v>0</v>
      </c>
      <c r="S525" s="530">
        <v>0</v>
      </c>
      <c r="T525" s="530">
        <v>0</v>
      </c>
      <c r="U525" s="530">
        <v>0</v>
      </c>
      <c r="V525" s="530">
        <v>0</v>
      </c>
      <c r="W525" s="530">
        <v>0</v>
      </c>
      <c r="X525" s="530">
        <v>0</v>
      </c>
      <c r="Y525" s="530">
        <v>0</v>
      </c>
      <c r="Z525" s="530">
        <v>0</v>
      </c>
      <c r="AA525" s="530">
        <v>0</v>
      </c>
      <c r="AB525" s="530">
        <v>0</v>
      </c>
      <c r="AC525" s="530">
        <v>0</v>
      </c>
      <c r="AD525" s="530">
        <v>0</v>
      </c>
      <c r="AE525" s="530">
        <v>0</v>
      </c>
      <c r="AF525" s="530">
        <v>0</v>
      </c>
      <c r="AG525" s="530">
        <v>0</v>
      </c>
      <c r="AH525" s="530">
        <v>0</v>
      </c>
      <c r="AI525" s="530">
        <v>0</v>
      </c>
      <c r="AJ525" s="530">
        <v>0</v>
      </c>
      <c r="AK525" s="530">
        <v>0</v>
      </c>
      <c r="AL525" s="530">
        <v>0</v>
      </c>
      <c r="AM525" s="530">
        <v>0</v>
      </c>
      <c r="AN525" s="466"/>
      <c r="AO525" s="423"/>
      <c r="AP525" s="720"/>
      <c r="AQ525" s="595">
        <f t="shared" si="113"/>
        <v>0</v>
      </c>
      <c r="AR525" s="595">
        <f t="shared" si="114"/>
        <v>0</v>
      </c>
      <c r="AS525" s="596">
        <f t="shared" si="115"/>
        <v>0</v>
      </c>
      <c r="AT525" s="580">
        <f>AS525*0.25</f>
        <v>0</v>
      </c>
      <c r="AU525" s="1021"/>
      <c r="AV525" s="1022"/>
      <c r="AW525" s="1008"/>
      <c r="AX525" s="1022"/>
      <c r="AY525" s="1026"/>
      <c r="BE525" s="439"/>
      <c r="BF525" s="456"/>
      <c r="BG525" s="456"/>
      <c r="BH525" s="456"/>
      <c r="BI525" s="456"/>
      <c r="BJ525" s="456"/>
      <c r="BK525" s="456"/>
      <c r="BL525" s="456"/>
      <c r="BM525" s="456"/>
      <c r="BN525" s="456"/>
      <c r="BO525" s="456"/>
      <c r="BP525" s="456"/>
      <c r="BQ525" s="456"/>
      <c r="BR525" s="456"/>
      <c r="BS525" s="456"/>
      <c r="BT525" s="456"/>
      <c r="BU525" s="456"/>
      <c r="BV525" s="456"/>
      <c r="BW525" s="456"/>
      <c r="BX525" s="456"/>
      <c r="BY525" s="456"/>
      <c r="BZ525" s="456"/>
      <c r="CA525" s="456"/>
      <c r="CB525" s="456"/>
      <c r="CC525" s="456"/>
      <c r="CD525" s="456"/>
      <c r="CE525" s="456"/>
      <c r="CF525" s="456"/>
      <c r="CG525" s="456"/>
      <c r="CH525" s="456"/>
      <c r="CI525" s="456"/>
      <c r="CJ525" s="456"/>
      <c r="CK525" s="456"/>
      <c r="CL525" s="456"/>
      <c r="CM525" s="456"/>
      <c r="CN525" s="456"/>
      <c r="CO525" s="456"/>
      <c r="CP525" s="456"/>
      <c r="CQ525" s="456"/>
      <c r="CR525" s="456"/>
      <c r="CS525" s="456"/>
    </row>
    <row r="526" spans="1:97" s="9" customFormat="1" ht="12.95" hidden="1" customHeight="1" x14ac:dyDescent="0.2">
      <c r="A526" s="463"/>
      <c r="B526" s="443"/>
      <c r="C526" s="451"/>
      <c r="D526" s="455" t="s">
        <v>71</v>
      </c>
      <c r="E526" s="455" t="s">
        <v>205</v>
      </c>
      <c r="F526" s="455"/>
      <c r="G526" s="13">
        <v>0</v>
      </c>
      <c r="H526" s="13">
        <v>0</v>
      </c>
      <c r="I526" s="13">
        <v>0</v>
      </c>
      <c r="J526" s="433">
        <v>25</v>
      </c>
      <c r="K526" s="691">
        <v>0</v>
      </c>
      <c r="L526" s="691">
        <v>0</v>
      </c>
      <c r="M526" s="457" t="s">
        <v>80</v>
      </c>
      <c r="N526" s="530">
        <v>0</v>
      </c>
      <c r="O526" s="530">
        <v>0</v>
      </c>
      <c r="P526" s="530">
        <v>0</v>
      </c>
      <c r="Q526" s="530">
        <v>0</v>
      </c>
      <c r="R526" s="530">
        <v>0</v>
      </c>
      <c r="S526" s="530">
        <v>0</v>
      </c>
      <c r="T526" s="530">
        <v>0</v>
      </c>
      <c r="U526" s="530">
        <v>0</v>
      </c>
      <c r="V526" s="530">
        <v>0</v>
      </c>
      <c r="W526" s="530">
        <v>0</v>
      </c>
      <c r="X526" s="530">
        <v>0</v>
      </c>
      <c r="Y526" s="530">
        <v>0</v>
      </c>
      <c r="Z526" s="530">
        <v>0</v>
      </c>
      <c r="AA526" s="530">
        <v>0</v>
      </c>
      <c r="AB526" s="530">
        <v>0</v>
      </c>
      <c r="AC526" s="530">
        <v>0</v>
      </c>
      <c r="AD526" s="530">
        <v>0</v>
      </c>
      <c r="AE526" s="530">
        <v>0</v>
      </c>
      <c r="AF526" s="530">
        <v>0</v>
      </c>
      <c r="AG526" s="530">
        <v>0</v>
      </c>
      <c r="AH526" s="530">
        <v>0</v>
      </c>
      <c r="AI526" s="530">
        <v>0</v>
      </c>
      <c r="AJ526" s="530">
        <v>0</v>
      </c>
      <c r="AK526" s="530">
        <v>0</v>
      </c>
      <c r="AL526" s="530">
        <v>0</v>
      </c>
      <c r="AM526" s="530">
        <v>0</v>
      </c>
      <c r="AN526" s="466"/>
      <c r="AO526" s="423"/>
      <c r="AP526" s="720"/>
      <c r="AQ526" s="595">
        <f t="shared" si="113"/>
        <v>0</v>
      </c>
      <c r="AR526" s="595">
        <f t="shared" si="114"/>
        <v>0</v>
      </c>
      <c r="AS526" s="596">
        <f t="shared" si="115"/>
        <v>0</v>
      </c>
      <c r="AT526" s="580">
        <f t="shared" ref="AT526:AT527" si="116">AS526*0.25</f>
        <v>0</v>
      </c>
      <c r="AU526" s="546" t="s">
        <v>50</v>
      </c>
      <c r="AV526" s="528">
        <f>SUM(G536:G537)</f>
        <v>0</v>
      </c>
      <c r="AW526" s="394">
        <f>SUM(AS536:AS537)</f>
        <v>0</v>
      </c>
      <c r="AX526" s="528">
        <f>SUM(H536:H537)</f>
        <v>0</v>
      </c>
      <c r="AY526" s="547">
        <f>SUM(I536:I537)</f>
        <v>0</v>
      </c>
      <c r="BE526" s="439"/>
      <c r="BF526" s="456"/>
      <c r="BG526" s="456"/>
      <c r="BH526" s="456"/>
      <c r="BI526" s="456"/>
      <c r="BJ526" s="456"/>
      <c r="BK526" s="456"/>
      <c r="BL526" s="456"/>
      <c r="BM526" s="456"/>
      <c r="BN526" s="456"/>
      <c r="BO526" s="456"/>
      <c r="BP526" s="456"/>
      <c r="BQ526" s="456"/>
      <c r="BR526" s="456"/>
      <c r="BS526" s="456"/>
      <c r="BT526" s="456"/>
      <c r="BU526" s="456"/>
      <c r="BV526" s="456"/>
      <c r="BW526" s="456"/>
      <c r="BX526" s="456"/>
      <c r="BY526" s="456"/>
      <c r="BZ526" s="456"/>
      <c r="CA526" s="456"/>
      <c r="CB526" s="456"/>
      <c r="CC526" s="456"/>
      <c r="CD526" s="456"/>
      <c r="CE526" s="456"/>
      <c r="CF526" s="456"/>
      <c r="CG526" s="456"/>
      <c r="CH526" s="456"/>
      <c r="CI526" s="456"/>
      <c r="CJ526" s="456"/>
      <c r="CK526" s="456"/>
      <c r="CL526" s="456"/>
      <c r="CM526" s="456"/>
      <c r="CN526" s="456"/>
      <c r="CO526" s="456"/>
      <c r="CP526" s="456"/>
      <c r="CQ526" s="456"/>
      <c r="CR526" s="456"/>
      <c r="CS526" s="456"/>
    </row>
    <row r="527" spans="1:97" s="9" customFormat="1" ht="12.95" hidden="1" customHeight="1" x14ac:dyDescent="0.2">
      <c r="A527" s="463"/>
      <c r="B527" s="443"/>
      <c r="C527" s="451"/>
      <c r="D527" s="455" t="s">
        <v>71</v>
      </c>
      <c r="E527" s="455" t="s">
        <v>205</v>
      </c>
      <c r="F527" s="455"/>
      <c r="G527" s="13">
        <v>0</v>
      </c>
      <c r="H527" s="13">
        <v>0</v>
      </c>
      <c r="I527" s="13">
        <v>0</v>
      </c>
      <c r="J527" s="433">
        <v>25</v>
      </c>
      <c r="K527" s="691">
        <v>0</v>
      </c>
      <c r="L527" s="691">
        <v>0</v>
      </c>
      <c r="M527" s="457" t="s">
        <v>80</v>
      </c>
      <c r="N527" s="530">
        <v>0</v>
      </c>
      <c r="O527" s="530">
        <v>0</v>
      </c>
      <c r="P527" s="530">
        <v>0</v>
      </c>
      <c r="Q527" s="530">
        <v>0</v>
      </c>
      <c r="R527" s="530">
        <v>0</v>
      </c>
      <c r="S527" s="530">
        <v>0</v>
      </c>
      <c r="T527" s="530">
        <v>0</v>
      </c>
      <c r="U527" s="530">
        <v>0</v>
      </c>
      <c r="V527" s="530">
        <v>0</v>
      </c>
      <c r="W527" s="530">
        <v>0</v>
      </c>
      <c r="X527" s="530">
        <v>0</v>
      </c>
      <c r="Y527" s="530">
        <v>0</v>
      </c>
      <c r="Z527" s="530">
        <v>0</v>
      </c>
      <c r="AA527" s="530">
        <v>0</v>
      </c>
      <c r="AB527" s="530">
        <v>0</v>
      </c>
      <c r="AC527" s="530">
        <v>0</v>
      </c>
      <c r="AD527" s="530">
        <v>0</v>
      </c>
      <c r="AE527" s="530">
        <v>0</v>
      </c>
      <c r="AF527" s="530">
        <v>0</v>
      </c>
      <c r="AG527" s="530">
        <v>0</v>
      </c>
      <c r="AH527" s="530">
        <v>0</v>
      </c>
      <c r="AI527" s="530">
        <v>0</v>
      </c>
      <c r="AJ527" s="530">
        <v>0</v>
      </c>
      <c r="AK527" s="530">
        <v>0</v>
      </c>
      <c r="AL527" s="530">
        <v>0</v>
      </c>
      <c r="AM527" s="530">
        <v>0</v>
      </c>
      <c r="AN527" s="466"/>
      <c r="AO527" s="423"/>
      <c r="AP527" s="720"/>
      <c r="AQ527" s="595">
        <f t="shared" si="113"/>
        <v>0</v>
      </c>
      <c r="AR527" s="595">
        <f t="shared" si="114"/>
        <v>0</v>
      </c>
      <c r="AS527" s="596">
        <f t="shared" si="115"/>
        <v>0</v>
      </c>
      <c r="AT527" s="580">
        <f t="shared" si="116"/>
        <v>0</v>
      </c>
      <c r="AU527" s="353" t="s">
        <v>49</v>
      </c>
      <c r="AV527" s="422">
        <f>SUM(G528:G535,G538:G541)</f>
        <v>0</v>
      </c>
      <c r="AW527" s="355">
        <f>SUM(AS528:AS535,AS538:AS541)</f>
        <v>0</v>
      </c>
      <c r="AX527" s="422">
        <f>SUM(H528:H535,H538:H541)</f>
        <v>0</v>
      </c>
      <c r="AY527" s="547">
        <f>SUM(I529:I535,I538:I541)</f>
        <v>0</v>
      </c>
      <c r="BE527" s="439"/>
      <c r="BF527" s="456"/>
      <c r="BG527" s="456"/>
      <c r="BH527" s="456"/>
      <c r="BI527" s="456"/>
      <c r="BJ527" s="456"/>
      <c r="BK527" s="456"/>
      <c r="BL527" s="456"/>
      <c r="BM527" s="456"/>
      <c r="BN527" s="456"/>
      <c r="BO527" s="456"/>
      <c r="BP527" s="456"/>
      <c r="BQ527" s="456"/>
      <c r="BR527" s="456"/>
      <c r="BS527" s="456"/>
      <c r="BT527" s="456"/>
      <c r="BU527" s="456"/>
      <c r="BV527" s="456"/>
      <c r="BW527" s="456"/>
      <c r="BX527" s="456"/>
      <c r="BY527" s="456"/>
      <c r="BZ527" s="456"/>
      <c r="CA527" s="456"/>
      <c r="CB527" s="456"/>
      <c r="CC527" s="456"/>
      <c r="CD527" s="456"/>
      <c r="CE527" s="456"/>
      <c r="CF527" s="456"/>
      <c r="CG527" s="456"/>
      <c r="CH527" s="456"/>
      <c r="CI527" s="456"/>
      <c r="CJ527" s="456"/>
      <c r="CK527" s="456"/>
      <c r="CL527" s="456"/>
      <c r="CM527" s="456"/>
      <c r="CN527" s="456"/>
      <c r="CO527" s="456"/>
      <c r="CP527" s="456"/>
      <c r="CQ527" s="456"/>
      <c r="CR527" s="456"/>
      <c r="CS527" s="456"/>
    </row>
    <row r="528" spans="1:97" s="9" customFormat="1" ht="12.95" hidden="1" customHeight="1" x14ac:dyDescent="0.2">
      <c r="A528" s="463"/>
      <c r="B528" s="443"/>
      <c r="C528" s="451"/>
      <c r="D528" s="455" t="s">
        <v>213</v>
      </c>
      <c r="E528" s="455"/>
      <c r="F528" s="455"/>
      <c r="G528" s="13">
        <v>0</v>
      </c>
      <c r="H528" s="13">
        <v>0</v>
      </c>
      <c r="I528" s="13">
        <v>0</v>
      </c>
      <c r="J528" s="433">
        <v>100</v>
      </c>
      <c r="K528" s="691">
        <v>0</v>
      </c>
      <c r="L528" s="691">
        <v>0</v>
      </c>
      <c r="M528" s="457"/>
      <c r="N528" s="530">
        <v>0</v>
      </c>
      <c r="O528" s="530">
        <v>0</v>
      </c>
      <c r="P528" s="530">
        <v>0</v>
      </c>
      <c r="Q528" s="530">
        <v>0</v>
      </c>
      <c r="R528" s="530">
        <v>0</v>
      </c>
      <c r="S528" s="530">
        <v>0</v>
      </c>
      <c r="T528" s="530">
        <v>0</v>
      </c>
      <c r="U528" s="530">
        <v>0</v>
      </c>
      <c r="V528" s="530">
        <v>0</v>
      </c>
      <c r="W528" s="530">
        <v>0</v>
      </c>
      <c r="X528" s="530">
        <v>0</v>
      </c>
      <c r="Y528" s="530">
        <v>0</v>
      </c>
      <c r="Z528" s="530">
        <v>0</v>
      </c>
      <c r="AA528" s="530">
        <v>0</v>
      </c>
      <c r="AB528" s="530">
        <v>0</v>
      </c>
      <c r="AC528" s="530">
        <v>0</v>
      </c>
      <c r="AD528" s="530">
        <v>0</v>
      </c>
      <c r="AE528" s="530">
        <v>0</v>
      </c>
      <c r="AF528" s="530">
        <v>0</v>
      </c>
      <c r="AG528" s="530">
        <v>0</v>
      </c>
      <c r="AH528" s="530">
        <v>0</v>
      </c>
      <c r="AI528" s="530">
        <v>0</v>
      </c>
      <c r="AJ528" s="530">
        <v>0</v>
      </c>
      <c r="AK528" s="530">
        <v>0</v>
      </c>
      <c r="AL528" s="530">
        <v>0</v>
      </c>
      <c r="AM528" s="530">
        <v>0</v>
      </c>
      <c r="AN528" s="466"/>
      <c r="AO528" s="423"/>
      <c r="AP528" s="720"/>
      <c r="AQ528" s="595">
        <f t="shared" si="113"/>
        <v>0</v>
      </c>
      <c r="AR528" s="595">
        <f t="shared" si="114"/>
        <v>0</v>
      </c>
      <c r="AS528" s="596">
        <f t="shared" si="115"/>
        <v>0</v>
      </c>
      <c r="AT528" s="455"/>
      <c r="AU528" s="425" t="s">
        <v>199</v>
      </c>
      <c r="AV528" s="426">
        <f>SUM(AV526:AV527)</f>
        <v>0</v>
      </c>
      <c r="AW528" s="355">
        <f>SUM(AW526:AW527)</f>
        <v>0</v>
      </c>
      <c r="AX528" s="354">
        <f>SUM(AX526:AX527)</f>
        <v>0</v>
      </c>
      <c r="AY528" s="356">
        <f>SUM(AY526:AY527)</f>
        <v>0</v>
      </c>
      <c r="BA528" s="522" t="str">
        <f>AU526</f>
        <v>Boat</v>
      </c>
      <c r="BB528" s="523">
        <f>AW526*24</f>
        <v>0</v>
      </c>
      <c r="BE528" s="439"/>
      <c r="BF528" s="456"/>
      <c r="BG528" s="456"/>
      <c r="BH528" s="456"/>
      <c r="BI528" s="456"/>
      <c r="BJ528" s="456"/>
      <c r="BK528" s="456"/>
      <c r="BL528" s="456"/>
      <c r="BM528" s="456"/>
      <c r="BN528" s="456"/>
      <c r="BO528" s="456"/>
      <c r="BP528" s="456"/>
      <c r="BQ528" s="456"/>
      <c r="BR528" s="456"/>
      <c r="BS528" s="456"/>
      <c r="BT528" s="456"/>
      <c r="BU528" s="456"/>
      <c r="BV528" s="456"/>
      <c r="BW528" s="456"/>
      <c r="BX528" s="456"/>
      <c r="BY528" s="456"/>
      <c r="BZ528" s="456"/>
      <c r="CA528" s="456"/>
      <c r="CB528" s="456"/>
      <c r="CC528" s="456"/>
      <c r="CD528" s="456"/>
      <c r="CE528" s="456"/>
      <c r="CF528" s="456"/>
      <c r="CG528" s="456"/>
      <c r="CH528" s="456"/>
      <c r="CI528" s="456"/>
      <c r="CJ528" s="456"/>
      <c r="CK528" s="456"/>
      <c r="CL528" s="456"/>
      <c r="CM528" s="456"/>
      <c r="CN528" s="456"/>
      <c r="CO528" s="456"/>
      <c r="CP528" s="456"/>
      <c r="CQ528" s="456"/>
      <c r="CR528" s="456"/>
      <c r="CS528" s="456"/>
    </row>
    <row r="529" spans="1:97" s="9" customFormat="1" ht="12.95" hidden="1" customHeight="1" x14ac:dyDescent="0.2">
      <c r="A529" s="463"/>
      <c r="B529" s="443"/>
      <c r="C529" s="451"/>
      <c r="D529" s="455" t="s">
        <v>213</v>
      </c>
      <c r="E529" s="455"/>
      <c r="F529" s="455"/>
      <c r="G529" s="13">
        <v>0</v>
      </c>
      <c r="H529" s="13">
        <v>0</v>
      </c>
      <c r="I529" s="13">
        <v>0</v>
      </c>
      <c r="J529" s="433">
        <v>100</v>
      </c>
      <c r="K529" s="691">
        <v>0</v>
      </c>
      <c r="L529" s="691">
        <v>0</v>
      </c>
      <c r="M529" s="457"/>
      <c r="N529" s="530">
        <v>0</v>
      </c>
      <c r="O529" s="530">
        <v>0</v>
      </c>
      <c r="P529" s="530">
        <v>0</v>
      </c>
      <c r="Q529" s="530">
        <v>0</v>
      </c>
      <c r="R529" s="530">
        <v>0</v>
      </c>
      <c r="S529" s="530">
        <v>0</v>
      </c>
      <c r="T529" s="530">
        <v>0</v>
      </c>
      <c r="U529" s="530">
        <v>0</v>
      </c>
      <c r="V529" s="530">
        <v>0</v>
      </c>
      <c r="W529" s="530">
        <v>0</v>
      </c>
      <c r="X529" s="530">
        <v>0</v>
      </c>
      <c r="Y529" s="530">
        <v>0</v>
      </c>
      <c r="Z529" s="530">
        <v>0</v>
      </c>
      <c r="AA529" s="530">
        <v>0</v>
      </c>
      <c r="AB529" s="530">
        <v>0</v>
      </c>
      <c r="AC529" s="530">
        <v>0</v>
      </c>
      <c r="AD529" s="530">
        <v>0</v>
      </c>
      <c r="AE529" s="530">
        <v>0</v>
      </c>
      <c r="AF529" s="530">
        <v>0</v>
      </c>
      <c r="AG529" s="530">
        <v>0</v>
      </c>
      <c r="AH529" s="530">
        <v>0</v>
      </c>
      <c r="AI529" s="530">
        <v>0</v>
      </c>
      <c r="AJ529" s="530">
        <v>0</v>
      </c>
      <c r="AK529" s="530">
        <v>0</v>
      </c>
      <c r="AL529" s="530">
        <v>0</v>
      </c>
      <c r="AM529" s="530">
        <v>0</v>
      </c>
      <c r="AN529" s="466"/>
      <c r="AO529" s="423"/>
      <c r="AP529" s="720"/>
      <c r="AQ529" s="595">
        <f t="shared" ref="AQ529:AQ542" si="117">TIME(INT(K529/100),K529-INT(K529/100)*100,0)</f>
        <v>0</v>
      </c>
      <c r="AR529" s="595">
        <f t="shared" ref="AR529:AR542" si="118">TIME(INT(L529/100),L529-INT(L529/100)*100,0)</f>
        <v>0</v>
      </c>
      <c r="AS529" s="596">
        <f t="shared" ref="AS529:AS542" si="119">(AR529-AQ529)*G529</f>
        <v>0</v>
      </c>
      <c r="AT529" s="455"/>
      <c r="AU529" s="343"/>
      <c r="AV529" s="343"/>
      <c r="BA529" s="533" t="str">
        <f>AU527</f>
        <v>Shore</v>
      </c>
      <c r="BB529" s="534">
        <f>AW527*24</f>
        <v>0</v>
      </c>
      <c r="BE529" s="439"/>
      <c r="BF529" s="456"/>
      <c r="BG529" s="456"/>
      <c r="BH529" s="456"/>
      <c r="BI529" s="456"/>
      <c r="BJ529" s="456"/>
      <c r="BK529" s="456"/>
      <c r="BL529" s="456"/>
      <c r="BM529" s="456"/>
      <c r="BN529" s="456"/>
      <c r="BO529" s="456"/>
      <c r="BP529" s="456"/>
      <c r="BQ529" s="456"/>
      <c r="BR529" s="456"/>
      <c r="BS529" s="456"/>
      <c r="BT529" s="456"/>
      <c r="BU529" s="456"/>
      <c r="BV529" s="456"/>
      <c r="BW529" s="456"/>
      <c r="BX529" s="456"/>
      <c r="BY529" s="456"/>
      <c r="BZ529" s="456"/>
      <c r="CA529" s="456"/>
      <c r="CB529" s="456"/>
      <c r="CC529" s="456"/>
      <c r="CD529" s="456"/>
      <c r="CE529" s="456"/>
      <c r="CF529" s="456"/>
      <c r="CG529" s="456"/>
      <c r="CH529" s="456"/>
      <c r="CI529" s="456"/>
      <c r="CJ529" s="456"/>
      <c r="CK529" s="456"/>
      <c r="CL529" s="456"/>
      <c r="CM529" s="456"/>
      <c r="CN529" s="456"/>
      <c r="CO529" s="456"/>
      <c r="CP529" s="456"/>
      <c r="CQ529" s="456"/>
      <c r="CR529" s="456"/>
      <c r="CS529" s="456"/>
    </row>
    <row r="530" spans="1:97" s="9" customFormat="1" ht="12.95" hidden="1" customHeight="1" x14ac:dyDescent="0.2">
      <c r="A530" s="463"/>
      <c r="B530" s="443"/>
      <c r="C530" s="451"/>
      <c r="D530" s="455" t="s">
        <v>71</v>
      </c>
      <c r="E530" s="455"/>
      <c r="F530" s="455"/>
      <c r="G530" s="13">
        <v>0</v>
      </c>
      <c r="H530" s="13">
        <v>0</v>
      </c>
      <c r="I530" s="13">
        <v>0</v>
      </c>
      <c r="J530" s="433">
        <v>100</v>
      </c>
      <c r="K530" s="691">
        <v>0</v>
      </c>
      <c r="L530" s="691">
        <v>0</v>
      </c>
      <c r="M530" s="457"/>
      <c r="N530" s="530">
        <v>0</v>
      </c>
      <c r="O530" s="530">
        <v>0</v>
      </c>
      <c r="P530" s="530">
        <v>0</v>
      </c>
      <c r="Q530" s="530">
        <v>0</v>
      </c>
      <c r="R530" s="530">
        <v>0</v>
      </c>
      <c r="S530" s="530">
        <v>0</v>
      </c>
      <c r="T530" s="530">
        <v>0</v>
      </c>
      <c r="U530" s="530">
        <v>0</v>
      </c>
      <c r="V530" s="530">
        <v>0</v>
      </c>
      <c r="W530" s="530">
        <v>0</v>
      </c>
      <c r="X530" s="530">
        <v>0</v>
      </c>
      <c r="Y530" s="530">
        <v>0</v>
      </c>
      <c r="Z530" s="530">
        <v>0</v>
      </c>
      <c r="AA530" s="530">
        <v>0</v>
      </c>
      <c r="AB530" s="530">
        <v>0</v>
      </c>
      <c r="AC530" s="530">
        <v>0</v>
      </c>
      <c r="AD530" s="530">
        <v>0</v>
      </c>
      <c r="AE530" s="530">
        <v>0</v>
      </c>
      <c r="AF530" s="530">
        <v>0</v>
      </c>
      <c r="AG530" s="530">
        <v>0</v>
      </c>
      <c r="AH530" s="530">
        <v>0</v>
      </c>
      <c r="AI530" s="530">
        <v>0</v>
      </c>
      <c r="AJ530" s="530">
        <v>0</v>
      </c>
      <c r="AK530" s="530">
        <v>0</v>
      </c>
      <c r="AL530" s="530">
        <v>0</v>
      </c>
      <c r="AM530" s="530">
        <v>0</v>
      </c>
      <c r="AN530" s="466"/>
      <c r="AO530" s="423"/>
      <c r="AP530" s="720"/>
      <c r="AQ530" s="595">
        <f t="shared" si="117"/>
        <v>0</v>
      </c>
      <c r="AR530" s="595">
        <f t="shared" si="118"/>
        <v>0</v>
      </c>
      <c r="AS530" s="596">
        <f t="shared" si="119"/>
        <v>0</v>
      </c>
      <c r="AT530" s="455"/>
      <c r="AU530" s="343"/>
      <c r="AV530" s="343"/>
      <c r="BE530" s="439"/>
      <c r="BF530" s="456"/>
      <c r="BG530" s="456"/>
      <c r="BH530" s="456"/>
      <c r="BI530" s="456"/>
      <c r="BJ530" s="456"/>
      <c r="BK530" s="456"/>
      <c r="BL530" s="456"/>
      <c r="BM530" s="456"/>
      <c r="BN530" s="456"/>
      <c r="BO530" s="456"/>
      <c r="BP530" s="456"/>
      <c r="BQ530" s="456"/>
      <c r="BR530" s="456"/>
      <c r="BS530" s="456"/>
      <c r="BT530" s="456"/>
      <c r="BU530" s="456"/>
      <c r="BV530" s="456"/>
      <c r="BW530" s="456"/>
      <c r="BX530" s="456"/>
      <c r="BY530" s="456"/>
      <c r="BZ530" s="456"/>
      <c r="CA530" s="456"/>
      <c r="CB530" s="456"/>
      <c r="CC530" s="456"/>
      <c r="CD530" s="456"/>
      <c r="CE530" s="456"/>
      <c r="CF530" s="456"/>
      <c r="CG530" s="456"/>
      <c r="CH530" s="456"/>
      <c r="CI530" s="456"/>
      <c r="CJ530" s="456"/>
      <c r="CK530" s="456"/>
      <c r="CL530" s="456"/>
      <c r="CM530" s="456"/>
      <c r="CN530" s="456"/>
      <c r="CO530" s="456"/>
      <c r="CP530" s="456"/>
      <c r="CQ530" s="456"/>
      <c r="CR530" s="456"/>
      <c r="CS530" s="456"/>
    </row>
    <row r="531" spans="1:97" s="9" customFormat="1" ht="12.95" hidden="1" customHeight="1" x14ac:dyDescent="0.2">
      <c r="A531" s="463"/>
      <c r="B531" s="443"/>
      <c r="C531" s="451"/>
      <c r="D531" s="455" t="s">
        <v>71</v>
      </c>
      <c r="E531" s="455"/>
      <c r="F531" s="455"/>
      <c r="G531" s="13">
        <v>0</v>
      </c>
      <c r="H531" s="13">
        <v>0</v>
      </c>
      <c r="I531" s="13">
        <v>0</v>
      </c>
      <c r="J531" s="433">
        <v>100</v>
      </c>
      <c r="K531" s="691">
        <v>0</v>
      </c>
      <c r="L531" s="691">
        <v>0</v>
      </c>
      <c r="M531" s="457"/>
      <c r="N531" s="530">
        <v>0</v>
      </c>
      <c r="O531" s="530">
        <v>0</v>
      </c>
      <c r="P531" s="530">
        <v>0</v>
      </c>
      <c r="Q531" s="530">
        <v>0</v>
      </c>
      <c r="R531" s="530">
        <v>0</v>
      </c>
      <c r="S531" s="530">
        <v>0</v>
      </c>
      <c r="T531" s="530">
        <v>0</v>
      </c>
      <c r="U531" s="530">
        <v>0</v>
      </c>
      <c r="V531" s="530">
        <v>0</v>
      </c>
      <c r="W531" s="530">
        <v>0</v>
      </c>
      <c r="X531" s="530">
        <v>0</v>
      </c>
      <c r="Y531" s="530">
        <v>0</v>
      </c>
      <c r="Z531" s="530">
        <v>0</v>
      </c>
      <c r="AA531" s="530">
        <v>0</v>
      </c>
      <c r="AB531" s="530">
        <v>0</v>
      </c>
      <c r="AC531" s="530">
        <v>0</v>
      </c>
      <c r="AD531" s="530">
        <v>0</v>
      </c>
      <c r="AE531" s="530">
        <v>0</v>
      </c>
      <c r="AF531" s="530">
        <v>0</v>
      </c>
      <c r="AG531" s="530">
        <v>0</v>
      </c>
      <c r="AH531" s="530">
        <v>0</v>
      </c>
      <c r="AI531" s="530">
        <v>0</v>
      </c>
      <c r="AJ531" s="530">
        <v>0</v>
      </c>
      <c r="AK531" s="530">
        <v>0</v>
      </c>
      <c r="AL531" s="530">
        <v>0</v>
      </c>
      <c r="AM531" s="530">
        <v>0</v>
      </c>
      <c r="AN531" s="466"/>
      <c r="AO531" s="423"/>
      <c r="AP531" s="720"/>
      <c r="AQ531" s="595">
        <f t="shared" si="117"/>
        <v>0</v>
      </c>
      <c r="AR531" s="595">
        <f t="shared" si="118"/>
        <v>0</v>
      </c>
      <c r="AS531" s="596">
        <f t="shared" si="119"/>
        <v>0</v>
      </c>
      <c r="AT531" s="455"/>
      <c r="AU531" s="343"/>
      <c r="AV531" s="343"/>
      <c r="BE531" s="439"/>
      <c r="BF531" s="456"/>
      <c r="BG531" s="456"/>
      <c r="BH531" s="456"/>
      <c r="BI531" s="456"/>
      <c r="BJ531" s="456"/>
      <c r="BK531" s="456"/>
      <c r="BL531" s="456"/>
      <c r="BM531" s="456"/>
      <c r="BN531" s="456"/>
      <c r="BO531" s="456"/>
      <c r="BP531" s="456"/>
      <c r="BQ531" s="456"/>
      <c r="BR531" s="456"/>
      <c r="BS531" s="456"/>
      <c r="BT531" s="456"/>
      <c r="BU531" s="456"/>
      <c r="BV531" s="456"/>
      <c r="BW531" s="456"/>
      <c r="BX531" s="456"/>
      <c r="BY531" s="456"/>
      <c r="BZ531" s="456"/>
      <c r="CA531" s="456"/>
      <c r="CB531" s="456"/>
      <c r="CC531" s="456"/>
      <c r="CD531" s="456"/>
      <c r="CE531" s="456"/>
      <c r="CF531" s="456"/>
      <c r="CG531" s="456"/>
      <c r="CH531" s="456"/>
      <c r="CI531" s="456"/>
      <c r="CJ531" s="456"/>
      <c r="CK531" s="456"/>
      <c r="CL531" s="456"/>
      <c r="CM531" s="456"/>
      <c r="CN531" s="456"/>
      <c r="CO531" s="456"/>
      <c r="CP531" s="456"/>
      <c r="CQ531" s="456"/>
      <c r="CR531" s="456"/>
      <c r="CS531" s="456"/>
    </row>
    <row r="532" spans="1:97" s="9" customFormat="1" ht="12.95" hidden="1" customHeight="1" x14ac:dyDescent="0.2">
      <c r="A532" s="463"/>
      <c r="B532" s="443"/>
      <c r="C532" s="451"/>
      <c r="D532" s="455" t="s">
        <v>71</v>
      </c>
      <c r="E532" s="455"/>
      <c r="F532" s="455"/>
      <c r="G532" s="13">
        <v>0</v>
      </c>
      <c r="H532" s="13">
        <v>0</v>
      </c>
      <c r="I532" s="13">
        <v>0</v>
      </c>
      <c r="J532" s="433">
        <v>100</v>
      </c>
      <c r="K532" s="691">
        <v>0</v>
      </c>
      <c r="L532" s="691">
        <v>0</v>
      </c>
      <c r="M532" s="457"/>
      <c r="N532" s="530">
        <v>0</v>
      </c>
      <c r="O532" s="530">
        <v>0</v>
      </c>
      <c r="P532" s="530">
        <v>0</v>
      </c>
      <c r="Q532" s="530">
        <v>0</v>
      </c>
      <c r="R532" s="530">
        <v>0</v>
      </c>
      <c r="S532" s="530">
        <v>0</v>
      </c>
      <c r="T532" s="530">
        <v>0</v>
      </c>
      <c r="U532" s="530">
        <v>0</v>
      </c>
      <c r="V532" s="530">
        <v>0</v>
      </c>
      <c r="W532" s="530">
        <v>0</v>
      </c>
      <c r="X532" s="530">
        <v>0</v>
      </c>
      <c r="Y532" s="530">
        <v>0</v>
      </c>
      <c r="Z532" s="530">
        <v>0</v>
      </c>
      <c r="AA532" s="530">
        <v>0</v>
      </c>
      <c r="AB532" s="530">
        <v>0</v>
      </c>
      <c r="AC532" s="530">
        <v>0</v>
      </c>
      <c r="AD532" s="530">
        <v>0</v>
      </c>
      <c r="AE532" s="530">
        <v>0</v>
      </c>
      <c r="AF532" s="530">
        <v>0</v>
      </c>
      <c r="AG532" s="530">
        <v>0</v>
      </c>
      <c r="AH532" s="530">
        <v>0</v>
      </c>
      <c r="AI532" s="530">
        <v>0</v>
      </c>
      <c r="AJ532" s="530">
        <v>0</v>
      </c>
      <c r="AK532" s="530">
        <v>0</v>
      </c>
      <c r="AL532" s="530">
        <v>0</v>
      </c>
      <c r="AM532" s="530">
        <v>0</v>
      </c>
      <c r="AN532" s="466"/>
      <c r="AO532" s="423"/>
      <c r="AP532" s="720"/>
      <c r="AQ532" s="595">
        <f t="shared" si="117"/>
        <v>0</v>
      </c>
      <c r="AR532" s="595">
        <f t="shared" si="118"/>
        <v>0</v>
      </c>
      <c r="AS532" s="596">
        <f t="shared" si="119"/>
        <v>0</v>
      </c>
      <c r="AT532" s="455"/>
      <c r="AU532" s="343"/>
      <c r="AV532" s="343"/>
      <c r="BE532" s="439"/>
      <c r="BF532" s="456"/>
      <c r="BG532" s="456"/>
      <c r="BH532" s="456"/>
      <c r="BI532" s="456"/>
      <c r="BJ532" s="456"/>
      <c r="BK532" s="456"/>
      <c r="BL532" s="456"/>
      <c r="BM532" s="456"/>
      <c r="BN532" s="456"/>
      <c r="BO532" s="456"/>
      <c r="BP532" s="456"/>
      <c r="BQ532" s="456"/>
      <c r="BR532" s="456"/>
      <c r="BS532" s="456"/>
      <c r="BT532" s="456"/>
      <c r="BU532" s="456"/>
      <c r="BV532" s="456"/>
      <c r="BW532" s="456"/>
      <c r="BX532" s="456"/>
      <c r="BY532" s="456"/>
      <c r="BZ532" s="456"/>
      <c r="CA532" s="456"/>
      <c r="CB532" s="456"/>
      <c r="CC532" s="456"/>
      <c r="CD532" s="456"/>
      <c r="CE532" s="456"/>
      <c r="CF532" s="456"/>
      <c r="CG532" s="456"/>
      <c r="CH532" s="456"/>
      <c r="CI532" s="456"/>
      <c r="CJ532" s="456"/>
      <c r="CK532" s="456"/>
      <c r="CL532" s="456"/>
      <c r="CM532" s="456"/>
      <c r="CN532" s="456"/>
      <c r="CO532" s="456"/>
      <c r="CP532" s="456"/>
      <c r="CQ532" s="456"/>
      <c r="CR532" s="456"/>
      <c r="CS532" s="456"/>
    </row>
    <row r="533" spans="1:97" s="9" customFormat="1" ht="12.95" hidden="1" customHeight="1" x14ac:dyDescent="0.2">
      <c r="A533" s="463"/>
      <c r="B533" s="443"/>
      <c r="C533" s="451"/>
      <c r="D533" s="455" t="s">
        <v>83</v>
      </c>
      <c r="E533" s="455"/>
      <c r="F533" s="455"/>
      <c r="G533" s="13">
        <v>0</v>
      </c>
      <c r="H533" s="13">
        <v>0</v>
      </c>
      <c r="I533" s="13">
        <v>0</v>
      </c>
      <c r="J533" s="433">
        <v>100</v>
      </c>
      <c r="K533" s="691">
        <v>0</v>
      </c>
      <c r="L533" s="691">
        <v>0</v>
      </c>
      <c r="M533" s="457"/>
      <c r="N533" s="530">
        <v>0</v>
      </c>
      <c r="O533" s="530">
        <v>0</v>
      </c>
      <c r="P533" s="530">
        <v>0</v>
      </c>
      <c r="Q533" s="530">
        <v>0</v>
      </c>
      <c r="R533" s="530">
        <v>0</v>
      </c>
      <c r="S533" s="530">
        <v>0</v>
      </c>
      <c r="T533" s="530">
        <v>0</v>
      </c>
      <c r="U533" s="530">
        <v>0</v>
      </c>
      <c r="V533" s="530">
        <v>0</v>
      </c>
      <c r="W533" s="530">
        <v>0</v>
      </c>
      <c r="X533" s="530">
        <v>0</v>
      </c>
      <c r="Y533" s="530">
        <v>0</v>
      </c>
      <c r="Z533" s="530">
        <v>0</v>
      </c>
      <c r="AA533" s="530">
        <v>0</v>
      </c>
      <c r="AB533" s="530">
        <v>0</v>
      </c>
      <c r="AC533" s="530">
        <v>0</v>
      </c>
      <c r="AD533" s="530">
        <v>0</v>
      </c>
      <c r="AE533" s="530">
        <v>0</v>
      </c>
      <c r="AF533" s="530">
        <v>0</v>
      </c>
      <c r="AG533" s="530">
        <v>0</v>
      </c>
      <c r="AH533" s="530">
        <v>0</v>
      </c>
      <c r="AI533" s="530">
        <v>0</v>
      </c>
      <c r="AJ533" s="530">
        <v>0</v>
      </c>
      <c r="AK533" s="530">
        <v>0</v>
      </c>
      <c r="AL533" s="530">
        <v>0</v>
      </c>
      <c r="AM533" s="530">
        <v>0</v>
      </c>
      <c r="AN533" s="466"/>
      <c r="AO533" s="423"/>
      <c r="AP533" s="720"/>
      <c r="AQ533" s="595">
        <f t="shared" si="117"/>
        <v>0</v>
      </c>
      <c r="AR533" s="595">
        <f t="shared" si="118"/>
        <v>0</v>
      </c>
      <c r="AS533" s="596">
        <f t="shared" si="119"/>
        <v>0</v>
      </c>
      <c r="AT533" s="455"/>
      <c r="AU533" s="343"/>
      <c r="AV533" s="343"/>
      <c r="BE533" s="439"/>
      <c r="BF533" s="456"/>
      <c r="BG533" s="456"/>
      <c r="BH533" s="456"/>
      <c r="BI533" s="456"/>
      <c r="BJ533" s="456"/>
      <c r="BK533" s="456"/>
      <c r="BL533" s="456"/>
      <c r="BM533" s="456"/>
      <c r="BN533" s="456"/>
      <c r="BO533" s="456"/>
      <c r="BP533" s="456"/>
      <c r="BQ533" s="456"/>
      <c r="BR533" s="456"/>
      <c r="BS533" s="456"/>
      <c r="BT533" s="456"/>
      <c r="BU533" s="456"/>
      <c r="BV533" s="456"/>
      <c r="BW533" s="456"/>
      <c r="BX533" s="456"/>
      <c r="BY533" s="456"/>
      <c r="BZ533" s="456"/>
      <c r="CA533" s="456"/>
      <c r="CB533" s="456"/>
      <c r="CC533" s="456"/>
      <c r="CD533" s="456"/>
      <c r="CE533" s="456"/>
      <c r="CF533" s="456"/>
      <c r="CG533" s="456"/>
      <c r="CH533" s="456"/>
      <c r="CI533" s="456"/>
      <c r="CJ533" s="456"/>
      <c r="CK533" s="456"/>
      <c r="CL533" s="456"/>
      <c r="CM533" s="456"/>
      <c r="CN533" s="456"/>
      <c r="CO533" s="456"/>
      <c r="CP533" s="456"/>
      <c r="CQ533" s="456"/>
      <c r="CR533" s="456"/>
      <c r="CS533" s="456"/>
    </row>
    <row r="534" spans="1:97" s="9" customFormat="1" ht="12.95" hidden="1" customHeight="1" x14ac:dyDescent="0.2">
      <c r="A534" s="463"/>
      <c r="B534" s="443"/>
      <c r="C534" s="451"/>
      <c r="D534" s="455" t="s">
        <v>83</v>
      </c>
      <c r="E534" s="455"/>
      <c r="F534" s="455"/>
      <c r="G534" s="13">
        <v>0</v>
      </c>
      <c r="H534" s="13">
        <v>0</v>
      </c>
      <c r="I534" s="13">
        <v>0</v>
      </c>
      <c r="J534" s="433">
        <v>100</v>
      </c>
      <c r="K534" s="691">
        <v>0</v>
      </c>
      <c r="L534" s="691">
        <v>0</v>
      </c>
      <c r="M534" s="457"/>
      <c r="N534" s="530">
        <v>0</v>
      </c>
      <c r="O534" s="530">
        <v>0</v>
      </c>
      <c r="P534" s="530">
        <v>0</v>
      </c>
      <c r="Q534" s="530">
        <v>0</v>
      </c>
      <c r="R534" s="530">
        <v>0</v>
      </c>
      <c r="S534" s="530">
        <v>0</v>
      </c>
      <c r="T534" s="530">
        <v>0</v>
      </c>
      <c r="U534" s="530">
        <v>0</v>
      </c>
      <c r="V534" s="530">
        <v>0</v>
      </c>
      <c r="W534" s="530">
        <v>0</v>
      </c>
      <c r="X534" s="530">
        <v>0</v>
      </c>
      <c r="Y534" s="530">
        <v>0</v>
      </c>
      <c r="Z534" s="530">
        <v>0</v>
      </c>
      <c r="AA534" s="530">
        <v>0</v>
      </c>
      <c r="AB534" s="530">
        <v>0</v>
      </c>
      <c r="AC534" s="530">
        <v>0</v>
      </c>
      <c r="AD534" s="530">
        <v>0</v>
      </c>
      <c r="AE534" s="530">
        <v>0</v>
      </c>
      <c r="AF534" s="530">
        <v>0</v>
      </c>
      <c r="AG534" s="530">
        <v>0</v>
      </c>
      <c r="AH534" s="530">
        <v>0</v>
      </c>
      <c r="AI534" s="530">
        <v>0</v>
      </c>
      <c r="AJ534" s="530">
        <v>0</v>
      </c>
      <c r="AK534" s="530">
        <v>0</v>
      </c>
      <c r="AL534" s="530">
        <v>0</v>
      </c>
      <c r="AM534" s="530">
        <v>0</v>
      </c>
      <c r="AN534" s="466"/>
      <c r="AO534" s="423"/>
      <c r="AP534" s="720"/>
      <c r="AQ534" s="595">
        <f t="shared" si="117"/>
        <v>0</v>
      </c>
      <c r="AR534" s="595">
        <f t="shared" si="118"/>
        <v>0</v>
      </c>
      <c r="AS534" s="596">
        <f t="shared" si="119"/>
        <v>0</v>
      </c>
      <c r="AT534" s="455"/>
      <c r="AU534" s="343"/>
      <c r="AV534" s="343"/>
      <c r="BE534" s="439"/>
      <c r="BF534" s="456"/>
      <c r="BG534" s="456"/>
      <c r="BH534" s="456"/>
      <c r="BI534" s="456"/>
      <c r="BJ534" s="456"/>
      <c r="BK534" s="456"/>
      <c r="BL534" s="456"/>
      <c r="BM534" s="456"/>
      <c r="BN534" s="456"/>
      <c r="BO534" s="456"/>
      <c r="BP534" s="456"/>
      <c r="BQ534" s="456"/>
      <c r="BR534" s="456"/>
      <c r="BS534" s="456"/>
      <c r="BT534" s="456"/>
      <c r="BU534" s="456"/>
      <c r="BV534" s="456"/>
      <c r="BW534" s="456"/>
      <c r="BX534" s="456"/>
      <c r="BY534" s="456"/>
      <c r="BZ534" s="456"/>
      <c r="CA534" s="456"/>
      <c r="CB534" s="456"/>
      <c r="CC534" s="456"/>
      <c r="CD534" s="456"/>
      <c r="CE534" s="456"/>
      <c r="CF534" s="456"/>
      <c r="CG534" s="456"/>
      <c r="CH534" s="456"/>
      <c r="CI534" s="456"/>
      <c r="CJ534" s="456"/>
      <c r="CK534" s="456"/>
      <c r="CL534" s="456"/>
      <c r="CM534" s="456"/>
      <c r="CN534" s="456"/>
      <c r="CO534" s="456"/>
      <c r="CP534" s="456"/>
      <c r="CQ534" s="456"/>
      <c r="CR534" s="456"/>
      <c r="CS534" s="456"/>
    </row>
    <row r="535" spans="1:97" s="9" customFormat="1" ht="12.95" hidden="1" customHeight="1" x14ac:dyDescent="0.2">
      <c r="A535" s="463"/>
      <c r="B535" s="443"/>
      <c r="C535" s="451"/>
      <c r="D535" s="455" t="s">
        <v>83</v>
      </c>
      <c r="E535" s="455"/>
      <c r="F535" s="455"/>
      <c r="G535" s="13">
        <v>0</v>
      </c>
      <c r="H535" s="13">
        <v>0</v>
      </c>
      <c r="I535" s="13">
        <v>0</v>
      </c>
      <c r="J535" s="433">
        <v>100</v>
      </c>
      <c r="K535" s="691">
        <v>0</v>
      </c>
      <c r="L535" s="691">
        <v>0</v>
      </c>
      <c r="M535" s="457"/>
      <c r="N535" s="530">
        <v>0</v>
      </c>
      <c r="O535" s="530">
        <v>0</v>
      </c>
      <c r="P535" s="530">
        <v>0</v>
      </c>
      <c r="Q535" s="530">
        <v>0</v>
      </c>
      <c r="R535" s="530">
        <v>0</v>
      </c>
      <c r="S535" s="530">
        <v>0</v>
      </c>
      <c r="T535" s="530">
        <v>0</v>
      </c>
      <c r="U535" s="530">
        <v>0</v>
      </c>
      <c r="V535" s="530">
        <v>0</v>
      </c>
      <c r="W535" s="530">
        <v>0</v>
      </c>
      <c r="X535" s="530">
        <v>0</v>
      </c>
      <c r="Y535" s="530">
        <v>0</v>
      </c>
      <c r="Z535" s="530">
        <v>0</v>
      </c>
      <c r="AA535" s="530">
        <v>0</v>
      </c>
      <c r="AB535" s="530">
        <v>0</v>
      </c>
      <c r="AC535" s="530">
        <v>0</v>
      </c>
      <c r="AD535" s="530">
        <v>0</v>
      </c>
      <c r="AE535" s="530">
        <v>0</v>
      </c>
      <c r="AF535" s="530">
        <v>0</v>
      </c>
      <c r="AG535" s="530">
        <v>0</v>
      </c>
      <c r="AH535" s="530">
        <v>0</v>
      </c>
      <c r="AI535" s="530">
        <v>0</v>
      </c>
      <c r="AJ535" s="530">
        <v>0</v>
      </c>
      <c r="AK535" s="530">
        <v>0</v>
      </c>
      <c r="AL535" s="530">
        <v>0</v>
      </c>
      <c r="AM535" s="530">
        <v>0</v>
      </c>
      <c r="AN535" s="466"/>
      <c r="AO535" s="423"/>
      <c r="AP535" s="720"/>
      <c r="AQ535" s="595">
        <f t="shared" si="117"/>
        <v>0</v>
      </c>
      <c r="AR535" s="595">
        <f t="shared" si="118"/>
        <v>0</v>
      </c>
      <c r="AS535" s="596">
        <f t="shared" si="119"/>
        <v>0</v>
      </c>
      <c r="AT535" s="455"/>
      <c r="AU535" s="343"/>
      <c r="AV535" s="343"/>
      <c r="BE535" s="439"/>
      <c r="BF535" s="456"/>
      <c r="BG535" s="456"/>
      <c r="BH535" s="456"/>
      <c r="BI535" s="456"/>
      <c r="BJ535" s="456"/>
      <c r="BK535" s="456"/>
      <c r="BL535" s="456"/>
      <c r="BM535" s="456"/>
      <c r="BN535" s="456"/>
      <c r="BO535" s="456"/>
      <c r="BP535" s="456"/>
      <c r="BQ535" s="456"/>
      <c r="BR535" s="456"/>
      <c r="BS535" s="456"/>
      <c r="BT535" s="456"/>
      <c r="BU535" s="456"/>
      <c r="BV535" s="456"/>
      <c r="BW535" s="456"/>
      <c r="BX535" s="456"/>
      <c r="BY535" s="456"/>
      <c r="BZ535" s="456"/>
      <c r="CA535" s="456"/>
      <c r="CB535" s="456"/>
      <c r="CC535" s="456"/>
      <c r="CD535" s="456"/>
      <c r="CE535" s="456"/>
      <c r="CF535" s="456"/>
      <c r="CG535" s="456"/>
      <c r="CH535" s="456"/>
      <c r="CI535" s="456"/>
      <c r="CJ535" s="456"/>
      <c r="CK535" s="456"/>
      <c r="CL535" s="456"/>
      <c r="CM535" s="456"/>
      <c r="CN535" s="456"/>
      <c r="CO535" s="456"/>
      <c r="CP535" s="456"/>
      <c r="CQ535" s="456"/>
      <c r="CR535" s="456"/>
      <c r="CS535" s="456"/>
    </row>
    <row r="536" spans="1:97" s="9" customFormat="1" ht="12.95" hidden="1" customHeight="1" x14ac:dyDescent="0.2">
      <c r="A536" s="463"/>
      <c r="B536" s="443"/>
      <c r="C536" s="451"/>
      <c r="D536" s="455" t="s">
        <v>77</v>
      </c>
      <c r="E536" s="455" t="s">
        <v>81</v>
      </c>
      <c r="F536" s="455"/>
      <c r="G536" s="13">
        <v>0</v>
      </c>
      <c r="H536" s="13">
        <v>0</v>
      </c>
      <c r="I536" s="13">
        <v>0</v>
      </c>
      <c r="J536" s="433">
        <v>100</v>
      </c>
      <c r="K536" s="691">
        <v>0</v>
      </c>
      <c r="L536" s="691">
        <v>0</v>
      </c>
      <c r="M536" s="457"/>
      <c r="N536" s="530">
        <v>0</v>
      </c>
      <c r="O536" s="530">
        <v>0</v>
      </c>
      <c r="P536" s="530">
        <v>0</v>
      </c>
      <c r="Q536" s="530">
        <v>0</v>
      </c>
      <c r="R536" s="530">
        <v>0</v>
      </c>
      <c r="S536" s="530">
        <v>0</v>
      </c>
      <c r="T536" s="530">
        <v>0</v>
      </c>
      <c r="U536" s="530">
        <v>0</v>
      </c>
      <c r="V536" s="530">
        <v>0</v>
      </c>
      <c r="W536" s="530">
        <v>0</v>
      </c>
      <c r="X536" s="530">
        <v>0</v>
      </c>
      <c r="Y536" s="530">
        <v>0</v>
      </c>
      <c r="Z536" s="530">
        <v>0</v>
      </c>
      <c r="AA536" s="530">
        <v>0</v>
      </c>
      <c r="AB536" s="530">
        <v>0</v>
      </c>
      <c r="AC536" s="530">
        <v>0</v>
      </c>
      <c r="AD536" s="530">
        <v>0</v>
      </c>
      <c r="AE536" s="530">
        <v>0</v>
      </c>
      <c r="AF536" s="530">
        <v>0</v>
      </c>
      <c r="AG536" s="530">
        <v>0</v>
      </c>
      <c r="AH536" s="530">
        <v>0</v>
      </c>
      <c r="AI536" s="530">
        <v>0</v>
      </c>
      <c r="AJ536" s="530">
        <v>0</v>
      </c>
      <c r="AK536" s="530">
        <v>0</v>
      </c>
      <c r="AL536" s="530">
        <v>0</v>
      </c>
      <c r="AM536" s="530">
        <v>0</v>
      </c>
      <c r="AN536" s="466"/>
      <c r="AO536" s="423"/>
      <c r="AP536" s="720"/>
      <c r="AQ536" s="595">
        <f t="shared" si="117"/>
        <v>0</v>
      </c>
      <c r="AR536" s="595">
        <f t="shared" si="118"/>
        <v>0</v>
      </c>
      <c r="AS536" s="596">
        <f t="shared" si="119"/>
        <v>0</v>
      </c>
      <c r="AT536" s="455"/>
      <c r="AU536" s="343"/>
      <c r="AV536" s="343"/>
      <c r="BE536" s="439"/>
      <c r="BF536" s="456"/>
      <c r="BG536" s="456"/>
      <c r="BH536" s="456"/>
      <c r="BI536" s="456"/>
      <c r="BJ536" s="456"/>
      <c r="BK536" s="456"/>
      <c r="BL536" s="456"/>
      <c r="BM536" s="456"/>
      <c r="BN536" s="456"/>
      <c r="BO536" s="456"/>
      <c r="BP536" s="456"/>
      <c r="BQ536" s="456"/>
      <c r="BR536" s="456"/>
      <c r="BS536" s="456"/>
      <c r="BT536" s="456"/>
      <c r="BU536" s="456"/>
      <c r="BV536" s="456"/>
      <c r="BW536" s="456"/>
      <c r="BX536" s="456"/>
      <c r="BY536" s="456"/>
      <c r="BZ536" s="456"/>
      <c r="CA536" s="456"/>
      <c r="CB536" s="456"/>
      <c r="CC536" s="456"/>
      <c r="CD536" s="456"/>
      <c r="CE536" s="456"/>
      <c r="CF536" s="456"/>
      <c r="CG536" s="456"/>
      <c r="CH536" s="456"/>
      <c r="CI536" s="456"/>
      <c r="CJ536" s="456"/>
      <c r="CK536" s="456"/>
      <c r="CL536" s="456"/>
      <c r="CM536" s="456"/>
      <c r="CN536" s="456"/>
      <c r="CO536" s="456"/>
      <c r="CP536" s="456"/>
      <c r="CQ536" s="456"/>
      <c r="CR536" s="456"/>
      <c r="CS536" s="456"/>
    </row>
    <row r="537" spans="1:97" s="9" customFormat="1" ht="12.95" hidden="1" customHeight="1" x14ac:dyDescent="0.2">
      <c r="A537" s="463"/>
      <c r="B537" s="443"/>
      <c r="C537" s="451"/>
      <c r="D537" s="455" t="s">
        <v>77</v>
      </c>
      <c r="E537" s="455" t="s">
        <v>81</v>
      </c>
      <c r="F537" s="455"/>
      <c r="G537" s="13">
        <v>0</v>
      </c>
      <c r="H537" s="13">
        <v>0</v>
      </c>
      <c r="I537" s="13">
        <v>0</v>
      </c>
      <c r="J537" s="433">
        <v>100</v>
      </c>
      <c r="K537" s="691">
        <v>0</v>
      </c>
      <c r="L537" s="691">
        <v>0</v>
      </c>
      <c r="M537" s="457"/>
      <c r="N537" s="530">
        <v>0</v>
      </c>
      <c r="O537" s="530">
        <v>0</v>
      </c>
      <c r="P537" s="530">
        <v>0</v>
      </c>
      <c r="Q537" s="530">
        <v>0</v>
      </c>
      <c r="R537" s="530">
        <v>0</v>
      </c>
      <c r="S537" s="530">
        <v>0</v>
      </c>
      <c r="T537" s="530">
        <v>0</v>
      </c>
      <c r="U537" s="530">
        <v>0</v>
      </c>
      <c r="V537" s="530">
        <v>0</v>
      </c>
      <c r="W537" s="530">
        <v>0</v>
      </c>
      <c r="X537" s="530">
        <v>0</v>
      </c>
      <c r="Y537" s="530">
        <v>0</v>
      </c>
      <c r="Z537" s="530">
        <v>0</v>
      </c>
      <c r="AA537" s="530">
        <v>0</v>
      </c>
      <c r="AB537" s="530">
        <v>0</v>
      </c>
      <c r="AC537" s="530">
        <v>0</v>
      </c>
      <c r="AD537" s="530">
        <v>0</v>
      </c>
      <c r="AE537" s="530">
        <v>0</v>
      </c>
      <c r="AF537" s="530">
        <v>0</v>
      </c>
      <c r="AG537" s="530">
        <v>0</v>
      </c>
      <c r="AH537" s="530">
        <v>0</v>
      </c>
      <c r="AI537" s="530">
        <v>0</v>
      </c>
      <c r="AJ537" s="530">
        <v>0</v>
      </c>
      <c r="AK537" s="530">
        <v>0</v>
      </c>
      <c r="AL537" s="530">
        <v>0</v>
      </c>
      <c r="AM537" s="530">
        <v>0</v>
      </c>
      <c r="AN537" s="466"/>
      <c r="AO537" s="423"/>
      <c r="AP537" s="720"/>
      <c r="AQ537" s="595">
        <f t="shared" si="117"/>
        <v>0</v>
      </c>
      <c r="AR537" s="595">
        <f t="shared" si="118"/>
        <v>0</v>
      </c>
      <c r="AS537" s="596">
        <f t="shared" si="119"/>
        <v>0</v>
      </c>
      <c r="AT537" s="455"/>
      <c r="AU537" s="343"/>
      <c r="AV537" s="343"/>
      <c r="BE537" s="439"/>
      <c r="BF537" s="456"/>
      <c r="BG537" s="456"/>
      <c r="BH537" s="456"/>
      <c r="BI537" s="456"/>
      <c r="BJ537" s="456"/>
      <c r="BK537" s="456"/>
      <c r="BL537" s="456"/>
      <c r="BM537" s="456"/>
      <c r="BN537" s="456"/>
      <c r="BO537" s="456"/>
      <c r="BP537" s="456"/>
      <c r="BQ537" s="456"/>
      <c r="BR537" s="456"/>
      <c r="BS537" s="456"/>
      <c r="BT537" s="456"/>
      <c r="BU537" s="456"/>
      <c r="BV537" s="456"/>
      <c r="BW537" s="456"/>
      <c r="BX537" s="456"/>
      <c r="BY537" s="456"/>
      <c r="BZ537" s="456"/>
      <c r="CA537" s="456"/>
      <c r="CB537" s="456"/>
      <c r="CC537" s="456"/>
      <c r="CD537" s="456"/>
      <c r="CE537" s="456"/>
      <c r="CF537" s="456"/>
      <c r="CG537" s="456"/>
      <c r="CH537" s="456"/>
      <c r="CI537" s="456"/>
      <c r="CJ537" s="456"/>
      <c r="CK537" s="456"/>
      <c r="CL537" s="456"/>
      <c r="CM537" s="456"/>
      <c r="CN537" s="456"/>
      <c r="CO537" s="456"/>
      <c r="CP537" s="456"/>
      <c r="CQ537" s="456"/>
      <c r="CR537" s="456"/>
      <c r="CS537" s="456"/>
    </row>
    <row r="538" spans="1:97" s="9" customFormat="1" ht="12.95" hidden="1" customHeight="1" x14ac:dyDescent="0.2">
      <c r="A538" s="463"/>
      <c r="B538" s="443"/>
      <c r="C538" s="451"/>
      <c r="D538" s="455" t="s">
        <v>71</v>
      </c>
      <c r="E538" s="455"/>
      <c r="F538" s="455"/>
      <c r="G538" s="13">
        <v>0</v>
      </c>
      <c r="H538" s="13">
        <v>0</v>
      </c>
      <c r="I538" s="13">
        <v>0</v>
      </c>
      <c r="J538" s="433">
        <v>100</v>
      </c>
      <c r="K538" s="691">
        <v>0</v>
      </c>
      <c r="L538" s="691">
        <v>0</v>
      </c>
      <c r="M538" s="457"/>
      <c r="N538" s="530">
        <v>0</v>
      </c>
      <c r="O538" s="530">
        <v>0</v>
      </c>
      <c r="P538" s="530">
        <v>0</v>
      </c>
      <c r="Q538" s="530">
        <v>0</v>
      </c>
      <c r="R538" s="530">
        <v>0</v>
      </c>
      <c r="S538" s="530">
        <v>0</v>
      </c>
      <c r="T538" s="530">
        <v>0</v>
      </c>
      <c r="U538" s="530">
        <v>0</v>
      </c>
      <c r="V538" s="530">
        <v>0</v>
      </c>
      <c r="W538" s="530">
        <v>0</v>
      </c>
      <c r="X538" s="530">
        <v>0</v>
      </c>
      <c r="Y538" s="530">
        <v>0</v>
      </c>
      <c r="Z538" s="530">
        <v>0</v>
      </c>
      <c r="AA538" s="530">
        <v>0</v>
      </c>
      <c r="AB538" s="530">
        <v>0</v>
      </c>
      <c r="AC538" s="530">
        <v>0</v>
      </c>
      <c r="AD538" s="530">
        <v>0</v>
      </c>
      <c r="AE538" s="530">
        <v>0</v>
      </c>
      <c r="AF538" s="530">
        <v>0</v>
      </c>
      <c r="AG538" s="530">
        <v>0</v>
      </c>
      <c r="AH538" s="530">
        <v>0</v>
      </c>
      <c r="AI538" s="530">
        <v>0</v>
      </c>
      <c r="AJ538" s="530">
        <v>0</v>
      </c>
      <c r="AK538" s="530">
        <v>0</v>
      </c>
      <c r="AL538" s="530">
        <v>0</v>
      </c>
      <c r="AM538" s="530">
        <v>0</v>
      </c>
      <c r="AN538" s="466"/>
      <c r="AO538" s="423"/>
      <c r="AP538" s="720"/>
      <c r="AQ538" s="595">
        <f t="shared" si="117"/>
        <v>0</v>
      </c>
      <c r="AR538" s="595">
        <f t="shared" si="118"/>
        <v>0</v>
      </c>
      <c r="AS538" s="596">
        <f t="shared" si="119"/>
        <v>0</v>
      </c>
      <c r="AT538" s="455"/>
      <c r="AU538" s="1020" t="s">
        <v>17</v>
      </c>
      <c r="AV538" s="1009" t="s">
        <v>195</v>
      </c>
      <c r="AW538" s="1013" t="s">
        <v>196</v>
      </c>
      <c r="AX538" s="1009" t="s">
        <v>197</v>
      </c>
      <c r="AY538" s="1007" t="s">
        <v>198</v>
      </c>
      <c r="BE538" s="439"/>
      <c r="BF538" s="456"/>
      <c r="BG538" s="456"/>
      <c r="BH538" s="456"/>
      <c r="BI538" s="456"/>
      <c r="BJ538" s="456"/>
      <c r="BK538" s="456"/>
      <c r="BL538" s="456"/>
      <c r="BM538" s="456"/>
      <c r="BN538" s="456"/>
      <c r="BO538" s="456"/>
      <c r="BP538" s="456"/>
      <c r="BQ538" s="456"/>
      <c r="BR538" s="456"/>
      <c r="BS538" s="456"/>
      <c r="BT538" s="456"/>
      <c r="BU538" s="456"/>
      <c r="BV538" s="456"/>
      <c r="BW538" s="456"/>
      <c r="BX538" s="456"/>
      <c r="BY538" s="456"/>
      <c r="BZ538" s="456"/>
      <c r="CA538" s="456"/>
      <c r="CB538" s="456"/>
      <c r="CC538" s="456"/>
      <c r="CD538" s="456"/>
      <c r="CE538" s="456"/>
      <c r="CF538" s="456"/>
      <c r="CG538" s="456"/>
      <c r="CH538" s="456"/>
      <c r="CI538" s="456"/>
      <c r="CJ538" s="456"/>
      <c r="CK538" s="456"/>
      <c r="CL538" s="456"/>
      <c r="CM538" s="456"/>
      <c r="CN538" s="456"/>
      <c r="CO538" s="456"/>
      <c r="CP538" s="456"/>
      <c r="CQ538" s="456"/>
      <c r="CR538" s="456"/>
      <c r="CS538" s="456"/>
    </row>
    <row r="539" spans="1:97" s="9" customFormat="1" ht="12.95" hidden="1" customHeight="1" x14ac:dyDescent="0.2">
      <c r="A539" s="463"/>
      <c r="B539" s="443"/>
      <c r="C539" s="451"/>
      <c r="D539" s="455" t="s">
        <v>71</v>
      </c>
      <c r="E539" s="455"/>
      <c r="F539" s="455"/>
      <c r="G539" s="13">
        <v>0</v>
      </c>
      <c r="H539" s="13">
        <v>0</v>
      </c>
      <c r="I539" s="13">
        <v>0</v>
      </c>
      <c r="J539" s="433">
        <v>100</v>
      </c>
      <c r="K539" s="691">
        <v>0</v>
      </c>
      <c r="L539" s="691">
        <v>0</v>
      </c>
      <c r="M539" s="457"/>
      <c r="N539" s="530">
        <v>0</v>
      </c>
      <c r="O539" s="530">
        <v>0</v>
      </c>
      <c r="P539" s="530">
        <v>0</v>
      </c>
      <c r="Q539" s="530">
        <v>0</v>
      </c>
      <c r="R539" s="530">
        <v>0</v>
      </c>
      <c r="S539" s="530">
        <v>0</v>
      </c>
      <c r="T539" s="530">
        <v>0</v>
      </c>
      <c r="U539" s="530">
        <v>0</v>
      </c>
      <c r="V539" s="530">
        <v>0</v>
      </c>
      <c r="W539" s="530">
        <v>0</v>
      </c>
      <c r="X539" s="530">
        <v>0</v>
      </c>
      <c r="Y539" s="530">
        <v>0</v>
      </c>
      <c r="Z539" s="530">
        <v>0</v>
      </c>
      <c r="AA539" s="530">
        <v>0</v>
      </c>
      <c r="AB539" s="530">
        <v>0</v>
      </c>
      <c r="AC539" s="530">
        <v>0</v>
      </c>
      <c r="AD539" s="530">
        <v>0</v>
      </c>
      <c r="AE539" s="530">
        <v>0</v>
      </c>
      <c r="AF539" s="530">
        <v>0</v>
      </c>
      <c r="AG539" s="530">
        <v>0</v>
      </c>
      <c r="AH539" s="530">
        <v>0</v>
      </c>
      <c r="AI539" s="530">
        <v>0</v>
      </c>
      <c r="AJ539" s="530">
        <v>0</v>
      </c>
      <c r="AK539" s="530">
        <v>0</v>
      </c>
      <c r="AL539" s="530">
        <v>0</v>
      </c>
      <c r="AM539" s="530">
        <v>0</v>
      </c>
      <c r="AN539" s="466"/>
      <c r="AO539" s="423"/>
      <c r="AP539" s="720"/>
      <c r="AQ539" s="595">
        <f t="shared" si="117"/>
        <v>0</v>
      </c>
      <c r="AR539" s="595">
        <f t="shared" si="118"/>
        <v>0</v>
      </c>
      <c r="AS539" s="596">
        <f t="shared" si="119"/>
        <v>0</v>
      </c>
      <c r="AT539" s="455"/>
      <c r="AU539" s="1021"/>
      <c r="AV539" s="1022"/>
      <c r="AW539" s="1008"/>
      <c r="AX539" s="1022"/>
      <c r="AY539" s="1026"/>
      <c r="BE539" s="439"/>
      <c r="BF539" s="456"/>
      <c r="BG539" s="456"/>
      <c r="BH539" s="456"/>
      <c r="BI539" s="456"/>
      <c r="BJ539" s="456"/>
      <c r="BK539" s="456"/>
      <c r="BL539" s="456"/>
      <c r="BM539" s="456"/>
      <c r="BN539" s="456"/>
      <c r="BO539" s="456"/>
      <c r="BP539" s="456"/>
      <c r="BQ539" s="456"/>
      <c r="BR539" s="456"/>
      <c r="BS539" s="456"/>
      <c r="BT539" s="456"/>
      <c r="BU539" s="456"/>
      <c r="BV539" s="456"/>
      <c r="BW539" s="456"/>
      <c r="BX539" s="456"/>
      <c r="BY539" s="456"/>
      <c r="BZ539" s="456"/>
      <c r="CA539" s="456"/>
      <c r="CB539" s="456"/>
      <c r="CC539" s="456"/>
      <c r="CD539" s="456"/>
      <c r="CE539" s="456"/>
      <c r="CF539" s="456"/>
      <c r="CG539" s="456"/>
      <c r="CH539" s="456"/>
      <c r="CI539" s="456"/>
      <c r="CJ539" s="456"/>
      <c r="CK539" s="456"/>
      <c r="CL539" s="456"/>
      <c r="CM539" s="456"/>
      <c r="CN539" s="456"/>
      <c r="CO539" s="456"/>
      <c r="CP539" s="456"/>
      <c r="CQ539" s="456"/>
      <c r="CR539" s="456"/>
      <c r="CS539" s="456"/>
    </row>
    <row r="540" spans="1:97" s="9" customFormat="1" ht="12.95" hidden="1" customHeight="1" x14ac:dyDescent="0.2">
      <c r="A540" s="463"/>
      <c r="B540" s="443"/>
      <c r="C540" s="451"/>
      <c r="D540" s="455" t="s">
        <v>71</v>
      </c>
      <c r="E540" s="455"/>
      <c r="F540" s="455"/>
      <c r="G540" s="13">
        <v>0</v>
      </c>
      <c r="H540" s="13">
        <v>0</v>
      </c>
      <c r="I540" s="13">
        <v>0</v>
      </c>
      <c r="J540" s="433">
        <v>100</v>
      </c>
      <c r="K540" s="691">
        <v>0</v>
      </c>
      <c r="L540" s="691">
        <v>0</v>
      </c>
      <c r="M540" s="457"/>
      <c r="N540" s="530">
        <v>0</v>
      </c>
      <c r="O540" s="530">
        <v>0</v>
      </c>
      <c r="P540" s="530">
        <v>0</v>
      </c>
      <c r="Q540" s="530">
        <v>0</v>
      </c>
      <c r="R540" s="530">
        <v>0</v>
      </c>
      <c r="S540" s="530">
        <v>0</v>
      </c>
      <c r="T540" s="530">
        <v>0</v>
      </c>
      <c r="U540" s="530">
        <v>0</v>
      </c>
      <c r="V540" s="530">
        <v>0</v>
      </c>
      <c r="W540" s="530">
        <v>0</v>
      </c>
      <c r="X540" s="530">
        <v>0</v>
      </c>
      <c r="Y540" s="530">
        <v>0</v>
      </c>
      <c r="Z540" s="530">
        <v>0</v>
      </c>
      <c r="AA540" s="530">
        <v>0</v>
      </c>
      <c r="AB540" s="530">
        <v>0</v>
      </c>
      <c r="AC540" s="530">
        <v>0</v>
      </c>
      <c r="AD540" s="530">
        <v>0</v>
      </c>
      <c r="AE540" s="530">
        <v>0</v>
      </c>
      <c r="AF540" s="530">
        <v>0</v>
      </c>
      <c r="AG540" s="530">
        <v>0</v>
      </c>
      <c r="AH540" s="530">
        <v>0</v>
      </c>
      <c r="AI540" s="530">
        <v>0</v>
      </c>
      <c r="AJ540" s="530">
        <v>0</v>
      </c>
      <c r="AK540" s="530">
        <v>0</v>
      </c>
      <c r="AL540" s="530">
        <v>0</v>
      </c>
      <c r="AM540" s="530">
        <v>0</v>
      </c>
      <c r="AN540" s="466"/>
      <c r="AO540" s="423"/>
      <c r="AP540" s="720"/>
      <c r="AQ540" s="595">
        <f t="shared" ref="AQ540:AQ541" si="120">TIME(INT(K540/100),K540-INT(K540/100)*100,0)</f>
        <v>0</v>
      </c>
      <c r="AR540" s="595">
        <f t="shared" ref="AR540:AR541" si="121">TIME(INT(L540/100),L540-INT(L540/100)*100,0)</f>
        <v>0</v>
      </c>
      <c r="AS540" s="596">
        <f t="shared" ref="AS540:AS541" si="122">(AR540-AQ540)*G540</f>
        <v>0</v>
      </c>
      <c r="AT540" s="455"/>
      <c r="AU540" s="546" t="s">
        <v>50</v>
      </c>
      <c r="AV540" s="528">
        <f>SUM(G548:G553,G555)</f>
        <v>0</v>
      </c>
      <c r="AW540" s="394">
        <f>SUM(AS549:AS552,AT548,AT553,AS555)</f>
        <v>0</v>
      </c>
      <c r="AX540" s="528">
        <f>SUM(H548:H553,H555)</f>
        <v>0</v>
      </c>
      <c r="AY540" s="547">
        <f>SUM(I548:I553,I555)</f>
        <v>0</v>
      </c>
      <c r="BE540" s="439"/>
      <c r="BF540" s="456"/>
      <c r="BG540" s="456"/>
      <c r="BH540" s="456"/>
      <c r="BI540" s="456"/>
      <c r="BJ540" s="456"/>
      <c r="BK540" s="456"/>
      <c r="BL540" s="456"/>
      <c r="BM540" s="456"/>
      <c r="BN540" s="456"/>
      <c r="BO540" s="456"/>
      <c r="BP540" s="456"/>
      <c r="BQ540" s="456"/>
      <c r="BR540" s="456"/>
      <c r="BS540" s="456"/>
      <c r="BT540" s="456"/>
      <c r="BU540" s="456"/>
      <c r="BV540" s="456"/>
      <c r="BW540" s="456"/>
      <c r="BX540" s="456"/>
      <c r="BY540" s="456"/>
      <c r="BZ540" s="456"/>
      <c r="CA540" s="456"/>
      <c r="CB540" s="456"/>
      <c r="CC540" s="456"/>
      <c r="CD540" s="456"/>
      <c r="CE540" s="456"/>
      <c r="CF540" s="456"/>
      <c r="CG540" s="456"/>
      <c r="CH540" s="456"/>
      <c r="CI540" s="456"/>
      <c r="CJ540" s="456"/>
      <c r="CK540" s="456"/>
      <c r="CL540" s="456"/>
      <c r="CM540" s="456"/>
      <c r="CN540" s="456"/>
      <c r="CO540" s="456"/>
      <c r="CP540" s="456"/>
      <c r="CQ540" s="456"/>
      <c r="CR540" s="456"/>
      <c r="CS540" s="456"/>
    </row>
    <row r="541" spans="1:97" s="9" customFormat="1" ht="12.95" hidden="1" customHeight="1" x14ac:dyDescent="0.2">
      <c r="A541" s="463"/>
      <c r="B541" s="443"/>
      <c r="C541" s="451"/>
      <c r="D541" s="455" t="s">
        <v>71</v>
      </c>
      <c r="E541" s="455"/>
      <c r="F541" s="455"/>
      <c r="G541" s="13">
        <v>0</v>
      </c>
      <c r="H541" s="13">
        <v>0</v>
      </c>
      <c r="I541" s="13">
        <v>0</v>
      </c>
      <c r="J541" s="433">
        <v>100</v>
      </c>
      <c r="K541" s="691">
        <v>0</v>
      </c>
      <c r="L541" s="691">
        <v>0</v>
      </c>
      <c r="M541" s="457"/>
      <c r="N541" s="530">
        <v>0</v>
      </c>
      <c r="O541" s="530">
        <v>0</v>
      </c>
      <c r="P541" s="530">
        <v>0</v>
      </c>
      <c r="Q541" s="530">
        <v>0</v>
      </c>
      <c r="R541" s="530">
        <v>0</v>
      </c>
      <c r="S541" s="530">
        <v>0</v>
      </c>
      <c r="T541" s="530">
        <v>0</v>
      </c>
      <c r="U541" s="530">
        <v>0</v>
      </c>
      <c r="V541" s="530">
        <v>0</v>
      </c>
      <c r="W541" s="530">
        <v>0</v>
      </c>
      <c r="X541" s="530">
        <v>0</v>
      </c>
      <c r="Y541" s="530">
        <v>0</v>
      </c>
      <c r="Z541" s="530">
        <v>0</v>
      </c>
      <c r="AA541" s="530">
        <v>0</v>
      </c>
      <c r="AB541" s="530">
        <v>0</v>
      </c>
      <c r="AC541" s="530">
        <v>0</v>
      </c>
      <c r="AD541" s="530">
        <v>0</v>
      </c>
      <c r="AE541" s="530">
        <v>0</v>
      </c>
      <c r="AF541" s="530">
        <v>0</v>
      </c>
      <c r="AG541" s="530">
        <v>0</v>
      </c>
      <c r="AH541" s="530">
        <v>0</v>
      </c>
      <c r="AI541" s="530">
        <v>0</v>
      </c>
      <c r="AJ541" s="530">
        <v>0</v>
      </c>
      <c r="AK541" s="530">
        <v>0</v>
      </c>
      <c r="AL541" s="530">
        <v>0</v>
      </c>
      <c r="AM541" s="530">
        <v>0</v>
      </c>
      <c r="AN541" s="466"/>
      <c r="AO541" s="423"/>
      <c r="AP541" s="720"/>
      <c r="AQ541" s="595">
        <f t="shared" si="120"/>
        <v>0</v>
      </c>
      <c r="AR541" s="595">
        <f t="shared" si="121"/>
        <v>0</v>
      </c>
      <c r="AS541" s="596">
        <f t="shared" si="122"/>
        <v>0</v>
      </c>
      <c r="AT541" s="455"/>
      <c r="AU541" s="353" t="s">
        <v>49</v>
      </c>
      <c r="AV541" s="422">
        <f>SUM(G542:G547,G554)</f>
        <v>0</v>
      </c>
      <c r="AW541" s="355">
        <f>SUM(AS542:AS547,AS554)</f>
        <v>0</v>
      </c>
      <c r="AX541" s="422">
        <f>SUM(H542:H547,H554)</f>
        <v>0</v>
      </c>
      <c r="AY541" s="547">
        <f>SUM(I542:I547,I554)</f>
        <v>0</v>
      </c>
      <c r="BE541" s="439"/>
      <c r="BF541" s="456"/>
      <c r="BG541" s="456"/>
      <c r="BH541" s="456"/>
      <c r="BI541" s="456"/>
      <c r="BJ541" s="456"/>
      <c r="BK541" s="456"/>
      <c r="BL541" s="456"/>
      <c r="BM541" s="456"/>
      <c r="BN541" s="456"/>
      <c r="BO541" s="456"/>
      <c r="BP541" s="456"/>
      <c r="BQ541" s="456"/>
      <c r="BR541" s="456"/>
      <c r="BS541" s="456"/>
      <c r="BT541" s="456"/>
      <c r="BU541" s="456"/>
      <c r="BV541" s="456"/>
      <c r="BW541" s="456"/>
      <c r="BX541" s="456"/>
      <c r="BY541" s="456"/>
      <c r="BZ541" s="456"/>
      <c r="CA541" s="456"/>
      <c r="CB541" s="456"/>
      <c r="CC541" s="456"/>
      <c r="CD541" s="456"/>
      <c r="CE541" s="456"/>
      <c r="CF541" s="456"/>
      <c r="CG541" s="456"/>
      <c r="CH541" s="456"/>
      <c r="CI541" s="456"/>
      <c r="CJ541" s="456"/>
      <c r="CK541" s="456"/>
      <c r="CL541" s="456"/>
      <c r="CM541" s="456"/>
      <c r="CN541" s="456"/>
      <c r="CO541" s="456"/>
      <c r="CP541" s="456"/>
      <c r="CQ541" s="456"/>
      <c r="CR541" s="456"/>
      <c r="CS541" s="456"/>
    </row>
    <row r="542" spans="1:97" s="9" customFormat="1" ht="12.95" hidden="1" customHeight="1" x14ac:dyDescent="0.2">
      <c r="A542" s="463"/>
      <c r="B542" s="443"/>
      <c r="C542" s="451"/>
      <c r="D542" s="455" t="s">
        <v>83</v>
      </c>
      <c r="E542" s="455"/>
      <c r="F542" s="455"/>
      <c r="G542" s="13">
        <v>0</v>
      </c>
      <c r="H542" s="13">
        <v>0</v>
      </c>
      <c r="I542" s="13">
        <v>0</v>
      </c>
      <c r="J542" s="433">
        <v>100</v>
      </c>
      <c r="K542" s="691">
        <v>0</v>
      </c>
      <c r="L542" s="691">
        <v>0</v>
      </c>
      <c r="M542" s="457" t="s">
        <v>2</v>
      </c>
      <c r="N542" s="530">
        <v>0</v>
      </c>
      <c r="O542" s="530">
        <v>0</v>
      </c>
      <c r="P542" s="530">
        <v>0</v>
      </c>
      <c r="Q542" s="530">
        <v>0</v>
      </c>
      <c r="R542" s="530">
        <v>0</v>
      </c>
      <c r="S542" s="530">
        <v>0</v>
      </c>
      <c r="T542" s="530">
        <v>0</v>
      </c>
      <c r="U542" s="530">
        <v>0</v>
      </c>
      <c r="V542" s="530">
        <v>0</v>
      </c>
      <c r="W542" s="530">
        <v>0</v>
      </c>
      <c r="X542" s="530">
        <v>0</v>
      </c>
      <c r="Y542" s="530">
        <v>0</v>
      </c>
      <c r="Z542" s="530">
        <v>0</v>
      </c>
      <c r="AA542" s="530">
        <v>0</v>
      </c>
      <c r="AB542" s="530">
        <v>0</v>
      </c>
      <c r="AC542" s="530">
        <v>0</v>
      </c>
      <c r="AD542" s="530">
        <v>0</v>
      </c>
      <c r="AE542" s="530">
        <v>0</v>
      </c>
      <c r="AF542" s="530">
        <v>0</v>
      </c>
      <c r="AG542" s="530">
        <v>0</v>
      </c>
      <c r="AH542" s="530">
        <v>0</v>
      </c>
      <c r="AI542" s="530">
        <v>0</v>
      </c>
      <c r="AJ542" s="530">
        <v>0</v>
      </c>
      <c r="AK542" s="530">
        <v>0</v>
      </c>
      <c r="AL542" s="530">
        <v>0</v>
      </c>
      <c r="AM542" s="530">
        <v>0</v>
      </c>
      <c r="AN542" s="466"/>
      <c r="AO542" s="423"/>
      <c r="AP542" s="720"/>
      <c r="AQ542" s="595">
        <f t="shared" si="117"/>
        <v>0</v>
      </c>
      <c r="AR542" s="595">
        <f t="shared" si="118"/>
        <v>0</v>
      </c>
      <c r="AS542" s="596">
        <f t="shared" si="119"/>
        <v>0</v>
      </c>
      <c r="AT542" s="455"/>
      <c r="AU542" s="425" t="s">
        <v>199</v>
      </c>
      <c r="AV542" s="426">
        <f>SUM(AV540:AV541)</f>
        <v>0</v>
      </c>
      <c r="AW542" s="355">
        <f>SUM(AW540:AW541)</f>
        <v>0</v>
      </c>
      <c r="AX542" s="354">
        <f>SUM(AX540:AX541)</f>
        <v>0</v>
      </c>
      <c r="AY542" s="356">
        <f>SUM(AY540:AY541)</f>
        <v>0</v>
      </c>
      <c r="BA542" s="522" t="str">
        <f>AU540</f>
        <v>Boat</v>
      </c>
      <c r="BB542" s="523">
        <f>AW540*24</f>
        <v>0</v>
      </c>
      <c r="BE542" s="439"/>
      <c r="BF542" s="456"/>
      <c r="BG542" s="456"/>
      <c r="BH542" s="456"/>
      <c r="BI542" s="456"/>
      <c r="BJ542" s="456"/>
      <c r="BK542" s="456"/>
      <c r="BL542" s="456"/>
      <c r="BM542" s="456"/>
      <c r="BN542" s="456"/>
      <c r="BO542" s="456"/>
      <c r="BP542" s="456"/>
      <c r="BQ542" s="456"/>
      <c r="BR542" s="456"/>
      <c r="BS542" s="456"/>
      <c r="BT542" s="456"/>
      <c r="BU542" s="456"/>
      <c r="BV542" s="456"/>
      <c r="BW542" s="456"/>
      <c r="BX542" s="456"/>
      <c r="BY542" s="456"/>
      <c r="BZ542" s="456"/>
      <c r="CA542" s="456"/>
      <c r="CB542" s="456"/>
      <c r="CC542" s="456"/>
      <c r="CD542" s="456"/>
      <c r="CE542" s="456"/>
      <c r="CF542" s="456"/>
      <c r="CG542" s="456"/>
      <c r="CH542" s="456"/>
      <c r="CI542" s="456"/>
      <c r="CJ542" s="456"/>
      <c r="CK542" s="456"/>
      <c r="CL542" s="456"/>
      <c r="CM542" s="456"/>
      <c r="CN542" s="456"/>
      <c r="CO542" s="456"/>
      <c r="CP542" s="456"/>
      <c r="CQ542" s="456"/>
      <c r="CR542" s="456"/>
      <c r="CS542" s="456"/>
    </row>
    <row r="543" spans="1:97" s="9" customFormat="1" ht="12.95" hidden="1" customHeight="1" x14ac:dyDescent="0.2">
      <c r="A543" s="463"/>
      <c r="B543" s="443"/>
      <c r="C543" s="451"/>
      <c r="D543" s="455" t="s">
        <v>83</v>
      </c>
      <c r="E543" s="455"/>
      <c r="F543" s="455"/>
      <c r="G543" s="13">
        <v>0</v>
      </c>
      <c r="H543" s="13">
        <v>0</v>
      </c>
      <c r="I543" s="13">
        <v>0</v>
      </c>
      <c r="J543" s="433">
        <v>100</v>
      </c>
      <c r="K543" s="691">
        <v>0</v>
      </c>
      <c r="L543" s="691">
        <v>0</v>
      </c>
      <c r="M543" s="457" t="s">
        <v>2</v>
      </c>
      <c r="N543" s="530">
        <v>0</v>
      </c>
      <c r="O543" s="530">
        <v>0</v>
      </c>
      <c r="P543" s="530">
        <v>0</v>
      </c>
      <c r="Q543" s="530">
        <v>0</v>
      </c>
      <c r="R543" s="530">
        <v>0</v>
      </c>
      <c r="S543" s="530">
        <v>0</v>
      </c>
      <c r="T543" s="530">
        <v>0</v>
      </c>
      <c r="U543" s="530">
        <v>0</v>
      </c>
      <c r="V543" s="530">
        <v>0</v>
      </c>
      <c r="W543" s="530">
        <v>0</v>
      </c>
      <c r="X543" s="530">
        <v>0</v>
      </c>
      <c r="Y543" s="530">
        <v>0</v>
      </c>
      <c r="Z543" s="530">
        <v>0</v>
      </c>
      <c r="AA543" s="530">
        <v>0</v>
      </c>
      <c r="AB543" s="530">
        <v>0</v>
      </c>
      <c r="AC543" s="530">
        <v>0</v>
      </c>
      <c r="AD543" s="530">
        <v>0</v>
      </c>
      <c r="AE543" s="530">
        <v>0</v>
      </c>
      <c r="AF543" s="530">
        <v>0</v>
      </c>
      <c r="AG543" s="530">
        <v>0</v>
      </c>
      <c r="AH543" s="530">
        <v>0</v>
      </c>
      <c r="AI543" s="530">
        <v>0</v>
      </c>
      <c r="AJ543" s="530">
        <v>0</v>
      </c>
      <c r="AK543" s="530">
        <v>0</v>
      </c>
      <c r="AL543" s="530">
        <v>0</v>
      </c>
      <c r="AM543" s="530">
        <v>0</v>
      </c>
      <c r="AN543" s="466"/>
      <c r="AO543" s="423"/>
      <c r="AP543" s="720"/>
      <c r="AQ543" s="595">
        <f t="shared" ref="AQ543:AQ552" si="123">TIME(INT(K543/100),K543-INT(K543/100)*100,0)</f>
        <v>0</v>
      </c>
      <c r="AR543" s="595">
        <f t="shared" ref="AR543:AR552" si="124">TIME(INT(L543/100),L543-INT(L543/100)*100,0)</f>
        <v>0</v>
      </c>
      <c r="AS543" s="596">
        <f t="shared" ref="AS543:AS552" si="125">(AR543-AQ543)*G543</f>
        <v>0</v>
      </c>
      <c r="AT543" s="455"/>
      <c r="AU543" s="343"/>
      <c r="AV543" s="343"/>
      <c r="BA543" s="533" t="str">
        <f>AU541</f>
        <v>Shore</v>
      </c>
      <c r="BB543" s="534">
        <f>AW541*24</f>
        <v>0</v>
      </c>
      <c r="BE543" s="439"/>
      <c r="BF543" s="456"/>
      <c r="BG543" s="456"/>
      <c r="BH543" s="456"/>
      <c r="BI543" s="456"/>
      <c r="BJ543" s="456"/>
      <c r="BK543" s="456"/>
      <c r="BL543" s="456"/>
      <c r="BM543" s="456"/>
      <c r="BN543" s="456"/>
      <c r="BO543" s="456"/>
      <c r="BP543" s="456"/>
      <c r="BQ543" s="456"/>
      <c r="BR543" s="456"/>
      <c r="BS543" s="456"/>
      <c r="BT543" s="456"/>
      <c r="BU543" s="456"/>
      <c r="BV543" s="456"/>
      <c r="BW543" s="456"/>
      <c r="BX543" s="456"/>
      <c r="BY543" s="456"/>
      <c r="BZ543" s="456"/>
      <c r="CA543" s="456"/>
      <c r="CB543" s="456"/>
      <c r="CC543" s="456"/>
      <c r="CD543" s="456"/>
      <c r="CE543" s="456"/>
      <c r="CF543" s="456"/>
      <c r="CG543" s="456"/>
      <c r="CH543" s="456"/>
      <c r="CI543" s="456"/>
      <c r="CJ543" s="456"/>
      <c r="CK543" s="456"/>
      <c r="CL543" s="456"/>
      <c r="CM543" s="456"/>
      <c r="CN543" s="456"/>
      <c r="CO543" s="456"/>
      <c r="CP543" s="456"/>
      <c r="CQ543" s="456"/>
      <c r="CR543" s="456"/>
      <c r="CS543" s="456"/>
    </row>
    <row r="544" spans="1:97" s="9" customFormat="1" ht="12.95" hidden="1" customHeight="1" x14ac:dyDescent="0.2">
      <c r="A544" s="463"/>
      <c r="B544" s="443"/>
      <c r="C544" s="451"/>
      <c r="D544" s="455" t="s">
        <v>71</v>
      </c>
      <c r="E544" s="455"/>
      <c r="F544" s="455"/>
      <c r="G544" s="13">
        <v>0</v>
      </c>
      <c r="H544" s="13">
        <v>0</v>
      </c>
      <c r="I544" s="13">
        <v>0</v>
      </c>
      <c r="J544" s="433">
        <v>100</v>
      </c>
      <c r="K544" s="691">
        <v>0</v>
      </c>
      <c r="L544" s="691">
        <v>0</v>
      </c>
      <c r="M544" s="457" t="s">
        <v>80</v>
      </c>
      <c r="N544" s="530">
        <v>0</v>
      </c>
      <c r="O544" s="530">
        <v>0</v>
      </c>
      <c r="P544" s="530">
        <v>0</v>
      </c>
      <c r="Q544" s="530">
        <v>0</v>
      </c>
      <c r="R544" s="530">
        <v>0</v>
      </c>
      <c r="S544" s="530">
        <v>0</v>
      </c>
      <c r="T544" s="530">
        <v>0</v>
      </c>
      <c r="U544" s="530">
        <v>0</v>
      </c>
      <c r="V544" s="530">
        <v>0</v>
      </c>
      <c r="W544" s="530">
        <v>0</v>
      </c>
      <c r="X544" s="530">
        <v>0</v>
      </c>
      <c r="Y544" s="530">
        <v>0</v>
      </c>
      <c r="Z544" s="530">
        <v>0</v>
      </c>
      <c r="AA544" s="530">
        <v>0</v>
      </c>
      <c r="AB544" s="530">
        <v>0</v>
      </c>
      <c r="AC544" s="530">
        <v>0</v>
      </c>
      <c r="AD544" s="530">
        <v>0</v>
      </c>
      <c r="AE544" s="530">
        <v>0</v>
      </c>
      <c r="AF544" s="530">
        <v>0</v>
      </c>
      <c r="AG544" s="530">
        <v>0</v>
      </c>
      <c r="AH544" s="530">
        <v>0</v>
      </c>
      <c r="AI544" s="530">
        <v>0</v>
      </c>
      <c r="AJ544" s="530">
        <v>0</v>
      </c>
      <c r="AK544" s="530">
        <v>0</v>
      </c>
      <c r="AL544" s="530">
        <v>0</v>
      </c>
      <c r="AM544" s="530">
        <v>0</v>
      </c>
      <c r="AN544" s="466"/>
      <c r="AO544" s="423"/>
      <c r="AP544" s="720"/>
      <c r="AQ544" s="595">
        <f t="shared" si="123"/>
        <v>0</v>
      </c>
      <c r="AR544" s="595">
        <f t="shared" si="124"/>
        <v>0</v>
      </c>
      <c r="AS544" s="596">
        <f t="shared" si="125"/>
        <v>0</v>
      </c>
      <c r="AT544" s="455"/>
      <c r="AU544" s="343"/>
      <c r="AV544" s="343"/>
      <c r="BE544" s="439"/>
      <c r="BF544" s="456"/>
      <c r="BG544" s="456"/>
      <c r="BH544" s="456"/>
      <c r="BI544" s="456"/>
      <c r="BJ544" s="456"/>
      <c r="BK544" s="456"/>
      <c r="BL544" s="456"/>
      <c r="BM544" s="456"/>
      <c r="BN544" s="456"/>
      <c r="BO544" s="456"/>
      <c r="BP544" s="456"/>
      <c r="BQ544" s="456"/>
      <c r="BR544" s="456"/>
      <c r="BS544" s="456"/>
      <c r="BT544" s="456"/>
      <c r="BU544" s="456"/>
      <c r="BV544" s="456"/>
      <c r="BW544" s="456"/>
      <c r="BX544" s="456"/>
      <c r="BY544" s="456"/>
      <c r="BZ544" s="456"/>
      <c r="CA544" s="456"/>
      <c r="CB544" s="456"/>
      <c r="CC544" s="456"/>
      <c r="CD544" s="456"/>
      <c r="CE544" s="456"/>
      <c r="CF544" s="456"/>
      <c r="CG544" s="456"/>
      <c r="CH544" s="456"/>
      <c r="CI544" s="456"/>
      <c r="CJ544" s="456"/>
      <c r="CK544" s="456"/>
      <c r="CL544" s="456"/>
      <c r="CM544" s="456"/>
      <c r="CN544" s="456"/>
      <c r="CO544" s="456"/>
      <c r="CP544" s="456"/>
      <c r="CQ544" s="456"/>
      <c r="CR544" s="456"/>
      <c r="CS544" s="456"/>
    </row>
    <row r="545" spans="1:97" s="9" customFormat="1" ht="12.95" hidden="1" customHeight="1" x14ac:dyDescent="0.2">
      <c r="A545" s="463"/>
      <c r="B545" s="443"/>
      <c r="C545" s="451"/>
      <c r="D545" s="455" t="s">
        <v>67</v>
      </c>
      <c r="E545" s="455"/>
      <c r="F545" s="455"/>
      <c r="G545" s="13">
        <v>0</v>
      </c>
      <c r="H545" s="13">
        <v>0</v>
      </c>
      <c r="I545" s="13">
        <v>0</v>
      </c>
      <c r="J545" s="433">
        <v>100</v>
      </c>
      <c r="K545" s="691">
        <v>0</v>
      </c>
      <c r="L545" s="691">
        <v>0</v>
      </c>
      <c r="M545" s="457" t="s">
        <v>80</v>
      </c>
      <c r="N545" s="530">
        <v>0</v>
      </c>
      <c r="O545" s="530">
        <v>0</v>
      </c>
      <c r="P545" s="530">
        <v>0</v>
      </c>
      <c r="Q545" s="530">
        <v>0</v>
      </c>
      <c r="R545" s="530">
        <v>0</v>
      </c>
      <c r="S545" s="530">
        <v>0</v>
      </c>
      <c r="T545" s="530">
        <v>0</v>
      </c>
      <c r="U545" s="530">
        <v>0</v>
      </c>
      <c r="V545" s="530">
        <v>0</v>
      </c>
      <c r="W545" s="530">
        <v>0</v>
      </c>
      <c r="X545" s="530">
        <v>0</v>
      </c>
      <c r="Y545" s="530">
        <v>0</v>
      </c>
      <c r="Z545" s="530">
        <v>0</v>
      </c>
      <c r="AA545" s="530">
        <v>0</v>
      </c>
      <c r="AB545" s="530">
        <v>0</v>
      </c>
      <c r="AC545" s="530">
        <v>0</v>
      </c>
      <c r="AD545" s="530">
        <v>0</v>
      </c>
      <c r="AE545" s="530">
        <v>0</v>
      </c>
      <c r="AF545" s="530">
        <v>0</v>
      </c>
      <c r="AG545" s="530">
        <v>0</v>
      </c>
      <c r="AH545" s="530">
        <v>0</v>
      </c>
      <c r="AI545" s="530">
        <v>0</v>
      </c>
      <c r="AJ545" s="530">
        <v>0</v>
      </c>
      <c r="AK545" s="530">
        <v>0</v>
      </c>
      <c r="AL545" s="530">
        <v>0</v>
      </c>
      <c r="AM545" s="530">
        <v>0</v>
      </c>
      <c r="AN545" s="466"/>
      <c r="AO545" s="423"/>
      <c r="AP545" s="720"/>
      <c r="AQ545" s="595">
        <f t="shared" si="123"/>
        <v>0</v>
      </c>
      <c r="AR545" s="595">
        <f t="shared" si="124"/>
        <v>0</v>
      </c>
      <c r="AS545" s="596">
        <f t="shared" si="125"/>
        <v>0</v>
      </c>
      <c r="AT545" s="455"/>
      <c r="AU545" s="420"/>
      <c r="AV545" s="420"/>
      <c r="BE545" s="439"/>
      <c r="BF545" s="456"/>
      <c r="BG545" s="456"/>
      <c r="BH545" s="456"/>
      <c r="BI545" s="456"/>
      <c r="BJ545" s="456"/>
      <c r="BK545" s="456"/>
      <c r="BL545" s="456"/>
      <c r="BM545" s="456"/>
      <c r="BN545" s="456"/>
      <c r="BO545" s="456"/>
      <c r="BP545" s="456"/>
      <c r="BQ545" s="456"/>
      <c r="BR545" s="456"/>
      <c r="BS545" s="456"/>
      <c r="BT545" s="456"/>
      <c r="BU545" s="456"/>
      <c r="BV545" s="456"/>
      <c r="BW545" s="456"/>
      <c r="BX545" s="456"/>
      <c r="BY545" s="456"/>
      <c r="BZ545" s="456"/>
      <c r="CA545" s="456"/>
      <c r="CB545" s="456"/>
      <c r="CC545" s="456"/>
      <c r="CD545" s="456"/>
      <c r="CE545" s="456"/>
      <c r="CF545" s="456"/>
      <c r="CG545" s="456"/>
      <c r="CH545" s="456"/>
      <c r="CI545" s="456"/>
      <c r="CJ545" s="456"/>
      <c r="CK545" s="456"/>
      <c r="CL545" s="456"/>
      <c r="CM545" s="456"/>
      <c r="CN545" s="456"/>
      <c r="CO545" s="456"/>
      <c r="CP545" s="456"/>
      <c r="CQ545" s="456"/>
      <c r="CR545" s="456"/>
      <c r="CS545" s="456"/>
    </row>
    <row r="546" spans="1:97" s="9" customFormat="1" ht="12.95" hidden="1" customHeight="1" x14ac:dyDescent="0.2">
      <c r="A546" s="463"/>
      <c r="B546" s="443"/>
      <c r="C546" s="451"/>
      <c r="D546" s="455" t="s">
        <v>67</v>
      </c>
      <c r="E546" s="455"/>
      <c r="F546" s="455"/>
      <c r="G546" s="13">
        <v>0</v>
      </c>
      <c r="H546" s="13">
        <v>0</v>
      </c>
      <c r="I546" s="13">
        <v>0</v>
      </c>
      <c r="J546" s="433">
        <v>100</v>
      </c>
      <c r="K546" s="691">
        <v>0</v>
      </c>
      <c r="L546" s="691">
        <v>0</v>
      </c>
      <c r="M546" s="457" t="s">
        <v>2</v>
      </c>
      <c r="N546" s="530">
        <v>0</v>
      </c>
      <c r="O546" s="530">
        <v>0</v>
      </c>
      <c r="P546" s="530">
        <v>0</v>
      </c>
      <c r="Q546" s="530">
        <v>0</v>
      </c>
      <c r="R546" s="530">
        <v>0</v>
      </c>
      <c r="S546" s="530">
        <v>0</v>
      </c>
      <c r="T546" s="530">
        <v>0</v>
      </c>
      <c r="U546" s="530">
        <v>0</v>
      </c>
      <c r="V546" s="530">
        <v>0</v>
      </c>
      <c r="W546" s="530">
        <v>0</v>
      </c>
      <c r="X546" s="530">
        <v>0</v>
      </c>
      <c r="Y546" s="530">
        <v>0</v>
      </c>
      <c r="Z546" s="530">
        <v>0</v>
      </c>
      <c r="AA546" s="530">
        <v>0</v>
      </c>
      <c r="AB546" s="530">
        <v>0</v>
      </c>
      <c r="AC546" s="530">
        <v>0</v>
      </c>
      <c r="AD546" s="530">
        <v>0</v>
      </c>
      <c r="AE546" s="530">
        <v>0</v>
      </c>
      <c r="AF546" s="530">
        <v>0</v>
      </c>
      <c r="AG546" s="530">
        <v>0</v>
      </c>
      <c r="AH546" s="530">
        <v>0</v>
      </c>
      <c r="AI546" s="530">
        <v>0</v>
      </c>
      <c r="AJ546" s="530">
        <v>0</v>
      </c>
      <c r="AK546" s="530">
        <v>0</v>
      </c>
      <c r="AL546" s="530">
        <v>0</v>
      </c>
      <c r="AM546" s="530">
        <v>0</v>
      </c>
      <c r="AN546" s="466"/>
      <c r="AO546" s="423"/>
      <c r="AP546" s="720"/>
      <c r="AQ546" s="595">
        <f t="shared" si="123"/>
        <v>0</v>
      </c>
      <c r="AR546" s="595">
        <f t="shared" si="124"/>
        <v>0</v>
      </c>
      <c r="AS546" s="596">
        <f t="shared" si="125"/>
        <v>0</v>
      </c>
      <c r="AT546" s="455"/>
      <c r="AU546" s="593"/>
      <c r="AV546" s="593"/>
      <c r="AW546" s="590"/>
      <c r="AX546" s="590"/>
      <c r="AY546" s="590"/>
      <c r="BE546" s="439"/>
      <c r="BF546" s="456"/>
      <c r="BG546" s="456"/>
      <c r="BH546" s="456"/>
      <c r="BI546" s="456"/>
      <c r="BJ546" s="456"/>
      <c r="BK546" s="456"/>
      <c r="BL546" s="456"/>
      <c r="BM546" s="456"/>
      <c r="BN546" s="456"/>
      <c r="BO546" s="456"/>
      <c r="BP546" s="456"/>
      <c r="BQ546" s="456"/>
      <c r="BR546" s="456"/>
      <c r="BS546" s="456"/>
      <c r="BT546" s="456"/>
      <c r="BU546" s="456"/>
      <c r="BV546" s="456"/>
      <c r="BW546" s="456"/>
      <c r="BX546" s="456"/>
      <c r="BY546" s="456"/>
      <c r="BZ546" s="456"/>
      <c r="CA546" s="456"/>
      <c r="CB546" s="456"/>
      <c r="CC546" s="456"/>
      <c r="CD546" s="456"/>
      <c r="CE546" s="456"/>
      <c r="CF546" s="456"/>
      <c r="CG546" s="456"/>
      <c r="CH546" s="456"/>
      <c r="CI546" s="456"/>
      <c r="CJ546" s="456"/>
      <c r="CK546" s="456"/>
      <c r="CL546" s="456"/>
      <c r="CM546" s="456"/>
      <c r="CN546" s="456"/>
      <c r="CO546" s="456"/>
      <c r="CP546" s="456"/>
      <c r="CQ546" s="456"/>
      <c r="CR546" s="456"/>
      <c r="CS546" s="456"/>
    </row>
    <row r="547" spans="1:97" s="9" customFormat="1" ht="12.95" hidden="1" customHeight="1" x14ac:dyDescent="0.2">
      <c r="A547" s="463"/>
      <c r="B547" s="443"/>
      <c r="C547" s="451"/>
      <c r="D547" s="455" t="s">
        <v>67</v>
      </c>
      <c r="E547" s="455"/>
      <c r="F547" s="455"/>
      <c r="G547" s="13">
        <v>0</v>
      </c>
      <c r="H547" s="13">
        <v>0</v>
      </c>
      <c r="I547" s="13">
        <v>0</v>
      </c>
      <c r="J547" s="433">
        <v>100</v>
      </c>
      <c r="K547" s="691">
        <v>0</v>
      </c>
      <c r="L547" s="691">
        <v>0</v>
      </c>
      <c r="M547" s="457" t="s">
        <v>2</v>
      </c>
      <c r="N547" s="530">
        <v>0</v>
      </c>
      <c r="O547" s="530">
        <v>0</v>
      </c>
      <c r="P547" s="530">
        <v>0</v>
      </c>
      <c r="Q547" s="530">
        <v>0</v>
      </c>
      <c r="R547" s="530">
        <v>0</v>
      </c>
      <c r="S547" s="530">
        <v>0</v>
      </c>
      <c r="T547" s="530">
        <v>0</v>
      </c>
      <c r="U547" s="530">
        <v>0</v>
      </c>
      <c r="V547" s="530">
        <v>0</v>
      </c>
      <c r="W547" s="530">
        <v>0</v>
      </c>
      <c r="X547" s="530">
        <v>0</v>
      </c>
      <c r="Y547" s="530">
        <v>0</v>
      </c>
      <c r="Z547" s="530">
        <v>0</v>
      </c>
      <c r="AA547" s="530">
        <v>0</v>
      </c>
      <c r="AB547" s="530">
        <v>0</v>
      </c>
      <c r="AC547" s="530">
        <v>0</v>
      </c>
      <c r="AD547" s="530">
        <v>0</v>
      </c>
      <c r="AE547" s="530">
        <v>0</v>
      </c>
      <c r="AF547" s="530">
        <v>0</v>
      </c>
      <c r="AG547" s="530">
        <v>0</v>
      </c>
      <c r="AH547" s="530">
        <v>0</v>
      </c>
      <c r="AI547" s="530">
        <v>0</v>
      </c>
      <c r="AJ547" s="530">
        <v>0</v>
      </c>
      <c r="AK547" s="530">
        <v>0</v>
      </c>
      <c r="AL547" s="530">
        <v>0</v>
      </c>
      <c r="AM547" s="530">
        <v>0</v>
      </c>
      <c r="AN547" s="466"/>
      <c r="AO547" s="423"/>
      <c r="AP547" s="720"/>
      <c r="AQ547" s="595">
        <f t="shared" si="123"/>
        <v>0</v>
      </c>
      <c r="AR547" s="595">
        <f t="shared" si="124"/>
        <v>0</v>
      </c>
      <c r="AS547" s="596">
        <f t="shared" si="125"/>
        <v>0</v>
      </c>
      <c r="AT547" s="455"/>
      <c r="AU547" s="593"/>
      <c r="AV547" s="593"/>
      <c r="AW547" s="590"/>
      <c r="AX547" s="590"/>
      <c r="AY547" s="590"/>
      <c r="BE547" s="439"/>
      <c r="BF547" s="456"/>
      <c r="BG547" s="456"/>
      <c r="BH547" s="456"/>
      <c r="BI547" s="456"/>
      <c r="BJ547" s="456"/>
      <c r="BK547" s="456"/>
      <c r="BL547" s="456"/>
      <c r="BM547" s="456"/>
      <c r="BN547" s="456"/>
      <c r="BO547" s="456"/>
      <c r="BP547" s="456"/>
      <c r="BQ547" s="456"/>
      <c r="BR547" s="456"/>
      <c r="BS547" s="456"/>
      <c r="BT547" s="456"/>
      <c r="BU547" s="456"/>
      <c r="BV547" s="456"/>
      <c r="BW547" s="456"/>
      <c r="BX547" s="456"/>
      <c r="BY547" s="456"/>
      <c r="BZ547" s="456"/>
      <c r="CA547" s="456"/>
      <c r="CB547" s="456"/>
      <c r="CC547" s="456"/>
      <c r="CD547" s="456"/>
      <c r="CE547" s="456"/>
      <c r="CF547" s="456"/>
      <c r="CG547" s="456"/>
      <c r="CH547" s="456"/>
      <c r="CI547" s="456"/>
      <c r="CJ547" s="456"/>
      <c r="CK547" s="456"/>
      <c r="CL547" s="456"/>
      <c r="CM547" s="456"/>
      <c r="CN547" s="456"/>
      <c r="CO547" s="456"/>
      <c r="CP547" s="456"/>
      <c r="CQ547" s="456"/>
      <c r="CR547" s="456"/>
      <c r="CS547" s="456"/>
    </row>
    <row r="548" spans="1:97" s="9" customFormat="1" ht="12.95" hidden="1" customHeight="1" x14ac:dyDescent="0.2">
      <c r="A548" s="463"/>
      <c r="B548" s="443"/>
      <c r="C548" s="451"/>
      <c r="D548" s="455" t="s">
        <v>203</v>
      </c>
      <c r="E548" s="455" t="s">
        <v>81</v>
      </c>
      <c r="F548" s="455"/>
      <c r="G548" s="13">
        <v>0</v>
      </c>
      <c r="H548" s="13">
        <v>0</v>
      </c>
      <c r="I548" s="13">
        <v>0</v>
      </c>
      <c r="J548" s="433">
        <v>0</v>
      </c>
      <c r="K548" s="691">
        <v>0</v>
      </c>
      <c r="L548" s="691">
        <v>0</v>
      </c>
      <c r="M548" s="457" t="s">
        <v>2</v>
      </c>
      <c r="N548" s="530">
        <v>0</v>
      </c>
      <c r="O548" s="530">
        <v>0</v>
      </c>
      <c r="P548" s="530">
        <v>0</v>
      </c>
      <c r="Q548" s="530">
        <v>0</v>
      </c>
      <c r="R548" s="530">
        <v>0</v>
      </c>
      <c r="S548" s="530">
        <v>0</v>
      </c>
      <c r="T548" s="530">
        <v>0</v>
      </c>
      <c r="U548" s="530">
        <v>0</v>
      </c>
      <c r="V548" s="530">
        <v>0</v>
      </c>
      <c r="W548" s="530">
        <v>0</v>
      </c>
      <c r="X548" s="530">
        <v>0</v>
      </c>
      <c r="Y548" s="530">
        <v>0</v>
      </c>
      <c r="Z548" s="530">
        <v>0</v>
      </c>
      <c r="AA548" s="530">
        <v>0</v>
      </c>
      <c r="AB548" s="530">
        <v>0</v>
      </c>
      <c r="AC548" s="530">
        <v>0</v>
      </c>
      <c r="AD548" s="530">
        <v>0</v>
      </c>
      <c r="AE548" s="530">
        <v>0</v>
      </c>
      <c r="AF548" s="530">
        <v>0</v>
      </c>
      <c r="AG548" s="530">
        <v>0</v>
      </c>
      <c r="AH548" s="530">
        <v>0</v>
      </c>
      <c r="AI548" s="530">
        <v>0</v>
      </c>
      <c r="AJ548" s="530">
        <v>0</v>
      </c>
      <c r="AK548" s="530">
        <v>0</v>
      </c>
      <c r="AL548" s="530">
        <v>0</v>
      </c>
      <c r="AM548" s="530">
        <v>0</v>
      </c>
      <c r="AN548" s="466"/>
      <c r="AO548" s="423"/>
      <c r="AP548" s="720"/>
      <c r="AQ548" s="595">
        <f t="shared" si="123"/>
        <v>0</v>
      </c>
      <c r="AR548" s="595">
        <f t="shared" si="124"/>
        <v>0</v>
      </c>
      <c r="AS548" s="596">
        <f t="shared" si="125"/>
        <v>0</v>
      </c>
      <c r="AT548" s="580">
        <f>AS548*0</f>
        <v>0</v>
      </c>
      <c r="AU548" s="591"/>
      <c r="AV548" s="591"/>
      <c r="AW548" s="591"/>
      <c r="AX548" s="591"/>
      <c r="AY548" s="591"/>
      <c r="AZ548" s="590"/>
      <c r="BA548" s="590"/>
      <c r="BB548" s="590"/>
      <c r="BE548" s="439"/>
      <c r="BF548" s="456"/>
      <c r="BG548" s="456"/>
      <c r="BH548" s="456"/>
      <c r="BI548" s="456"/>
      <c r="BJ548" s="456"/>
      <c r="BK548" s="456"/>
      <c r="BL548" s="456"/>
      <c r="BM548" s="456"/>
      <c r="BN548" s="456"/>
      <c r="BO548" s="456"/>
      <c r="BP548" s="456"/>
      <c r="BQ548" s="456"/>
      <c r="BR548" s="456"/>
      <c r="BS548" s="456"/>
      <c r="BT548" s="456"/>
      <c r="BU548" s="456"/>
      <c r="BV548" s="456"/>
      <c r="BW548" s="456"/>
      <c r="BX548" s="456"/>
      <c r="BY548" s="456"/>
      <c r="BZ548" s="456"/>
      <c r="CA548" s="456"/>
      <c r="CB548" s="456"/>
      <c r="CC548" s="456"/>
      <c r="CD548" s="456"/>
      <c r="CE548" s="456"/>
      <c r="CF548" s="456"/>
      <c r="CG548" s="456"/>
      <c r="CH548" s="456"/>
      <c r="CI548" s="456"/>
      <c r="CJ548" s="456"/>
      <c r="CK548" s="456"/>
      <c r="CL548" s="456"/>
      <c r="CM548" s="456"/>
      <c r="CN548" s="456"/>
      <c r="CO548" s="456"/>
      <c r="CP548" s="456"/>
      <c r="CQ548" s="456"/>
      <c r="CR548" s="456"/>
      <c r="CS548" s="456"/>
    </row>
    <row r="549" spans="1:97" s="9" customFormat="1" ht="12.95" hidden="1" customHeight="1" x14ac:dyDescent="0.2">
      <c r="A549" s="463"/>
      <c r="B549" s="443"/>
      <c r="C549" s="451"/>
      <c r="D549" s="455" t="s">
        <v>203</v>
      </c>
      <c r="E549" s="455" t="s">
        <v>81</v>
      </c>
      <c r="F549" s="455"/>
      <c r="G549" s="13">
        <v>0</v>
      </c>
      <c r="H549" s="13">
        <v>0</v>
      </c>
      <c r="I549" s="13">
        <v>0</v>
      </c>
      <c r="J549" s="433">
        <v>100</v>
      </c>
      <c r="K549" s="691">
        <v>0</v>
      </c>
      <c r="L549" s="691">
        <v>0</v>
      </c>
      <c r="M549" s="457" t="s">
        <v>80</v>
      </c>
      <c r="N549" s="530">
        <v>0</v>
      </c>
      <c r="O549" s="530">
        <v>0</v>
      </c>
      <c r="P549" s="530">
        <v>0</v>
      </c>
      <c r="Q549" s="530">
        <v>0</v>
      </c>
      <c r="R549" s="530">
        <v>0</v>
      </c>
      <c r="S549" s="530">
        <v>0</v>
      </c>
      <c r="T549" s="530">
        <v>0</v>
      </c>
      <c r="U549" s="530">
        <v>0</v>
      </c>
      <c r="V549" s="530">
        <v>0</v>
      </c>
      <c r="W549" s="530">
        <v>0</v>
      </c>
      <c r="X549" s="530">
        <v>0</v>
      </c>
      <c r="Y549" s="530">
        <v>0</v>
      </c>
      <c r="Z549" s="530">
        <v>0</v>
      </c>
      <c r="AA549" s="530">
        <v>0</v>
      </c>
      <c r="AB549" s="530">
        <v>0</v>
      </c>
      <c r="AC549" s="530">
        <v>0</v>
      </c>
      <c r="AD549" s="530">
        <v>0</v>
      </c>
      <c r="AE549" s="530">
        <v>0</v>
      </c>
      <c r="AF549" s="530">
        <v>0</v>
      </c>
      <c r="AG549" s="530">
        <v>0</v>
      </c>
      <c r="AH549" s="530">
        <v>0</v>
      </c>
      <c r="AI549" s="530">
        <v>0</v>
      </c>
      <c r="AJ549" s="530">
        <v>0</v>
      </c>
      <c r="AK549" s="530">
        <v>0</v>
      </c>
      <c r="AL549" s="530">
        <v>0</v>
      </c>
      <c r="AM549" s="530">
        <v>0</v>
      </c>
      <c r="AN549" s="466"/>
      <c r="AO549" s="423"/>
      <c r="AP549" s="720"/>
      <c r="AQ549" s="595">
        <f t="shared" si="123"/>
        <v>0</v>
      </c>
      <c r="AR549" s="595">
        <f t="shared" si="124"/>
        <v>0</v>
      </c>
      <c r="AS549" s="596">
        <f t="shared" si="125"/>
        <v>0</v>
      </c>
      <c r="AT549" s="455"/>
      <c r="AU549" s="591"/>
      <c r="AV549" s="591"/>
      <c r="AW549" s="591"/>
      <c r="AX549" s="591"/>
      <c r="AY549" s="591"/>
      <c r="AZ549" s="590"/>
      <c r="BA549" s="590"/>
      <c r="BB549" s="590"/>
      <c r="BE549" s="439"/>
      <c r="BF549" s="456"/>
      <c r="BG549" s="456"/>
      <c r="BH549" s="456"/>
      <c r="BI549" s="456"/>
      <c r="BJ549" s="456"/>
      <c r="BK549" s="456"/>
      <c r="BL549" s="456"/>
      <c r="BM549" s="456"/>
      <c r="BN549" s="456"/>
      <c r="BO549" s="456"/>
      <c r="BP549" s="456"/>
      <c r="BQ549" s="456"/>
      <c r="BR549" s="456"/>
      <c r="BS549" s="456"/>
      <c r="BT549" s="456"/>
      <c r="BU549" s="456"/>
      <c r="BV549" s="456"/>
      <c r="BW549" s="456"/>
      <c r="BX549" s="456"/>
      <c r="BY549" s="456"/>
      <c r="BZ549" s="456"/>
      <c r="CA549" s="456"/>
      <c r="CB549" s="456"/>
      <c r="CC549" s="456"/>
      <c r="CD549" s="456"/>
      <c r="CE549" s="456"/>
      <c r="CF549" s="456"/>
      <c r="CG549" s="456"/>
      <c r="CH549" s="456"/>
      <c r="CI549" s="456"/>
      <c r="CJ549" s="456"/>
      <c r="CK549" s="456"/>
      <c r="CL549" s="456"/>
      <c r="CM549" s="456"/>
      <c r="CN549" s="456"/>
      <c r="CO549" s="456"/>
      <c r="CP549" s="456"/>
      <c r="CQ549" s="456"/>
      <c r="CR549" s="456"/>
      <c r="CS549" s="456"/>
    </row>
    <row r="550" spans="1:97" s="9" customFormat="1" ht="12.95" hidden="1" customHeight="1" x14ac:dyDescent="0.2">
      <c r="A550" s="463"/>
      <c r="B550" s="443"/>
      <c r="C550" s="451"/>
      <c r="D550" s="455" t="s">
        <v>77</v>
      </c>
      <c r="E550" s="455" t="s">
        <v>78</v>
      </c>
      <c r="F550" s="455"/>
      <c r="G550" s="13">
        <v>0</v>
      </c>
      <c r="H550" s="13">
        <v>0</v>
      </c>
      <c r="I550" s="13">
        <v>0</v>
      </c>
      <c r="J550" s="433">
        <v>100</v>
      </c>
      <c r="K550" s="691">
        <v>0</v>
      </c>
      <c r="L550" s="691">
        <v>0</v>
      </c>
      <c r="M550" s="457" t="s">
        <v>80</v>
      </c>
      <c r="N550" s="530">
        <v>0</v>
      </c>
      <c r="O550" s="530">
        <v>0</v>
      </c>
      <c r="P550" s="530">
        <v>0</v>
      </c>
      <c r="Q550" s="530">
        <v>0</v>
      </c>
      <c r="R550" s="530">
        <v>0</v>
      </c>
      <c r="S550" s="530">
        <v>0</v>
      </c>
      <c r="T550" s="530">
        <v>0</v>
      </c>
      <c r="U550" s="530">
        <v>0</v>
      </c>
      <c r="V550" s="530">
        <v>0</v>
      </c>
      <c r="W550" s="530">
        <v>0</v>
      </c>
      <c r="X550" s="530">
        <v>0</v>
      </c>
      <c r="Y550" s="530">
        <v>0</v>
      </c>
      <c r="Z550" s="530">
        <v>0</v>
      </c>
      <c r="AA550" s="530">
        <v>0</v>
      </c>
      <c r="AB550" s="530">
        <v>0</v>
      </c>
      <c r="AC550" s="530">
        <v>0</v>
      </c>
      <c r="AD550" s="530">
        <v>0</v>
      </c>
      <c r="AE550" s="530">
        <v>0</v>
      </c>
      <c r="AF550" s="530">
        <v>0</v>
      </c>
      <c r="AG550" s="530">
        <v>0</v>
      </c>
      <c r="AH550" s="530">
        <v>0</v>
      </c>
      <c r="AI550" s="530">
        <v>0</v>
      </c>
      <c r="AJ550" s="530">
        <v>0</v>
      </c>
      <c r="AK550" s="530">
        <v>0</v>
      </c>
      <c r="AL550" s="530">
        <v>0</v>
      </c>
      <c r="AM550" s="530">
        <v>0</v>
      </c>
      <c r="AN550" s="466"/>
      <c r="AO550" s="423"/>
      <c r="AP550" s="720"/>
      <c r="AQ550" s="595">
        <f t="shared" si="123"/>
        <v>0</v>
      </c>
      <c r="AR550" s="595">
        <f t="shared" si="124"/>
        <v>0</v>
      </c>
      <c r="AS550" s="596">
        <f t="shared" si="125"/>
        <v>0</v>
      </c>
      <c r="AT550" s="455"/>
      <c r="AU550" s="421"/>
      <c r="AV550" s="421"/>
      <c r="AW550" s="13"/>
      <c r="AX550" s="13"/>
      <c r="AY550" s="13"/>
      <c r="AZ550" s="590"/>
      <c r="BA550" s="590"/>
      <c r="BB550" s="590"/>
      <c r="BE550" s="439"/>
      <c r="BF550" s="456"/>
      <c r="BG550" s="456"/>
      <c r="BH550" s="456"/>
      <c r="BI550" s="456"/>
      <c r="BJ550" s="456"/>
      <c r="BK550" s="456"/>
      <c r="BL550" s="456"/>
      <c r="BM550" s="456"/>
      <c r="BN550" s="456"/>
      <c r="BO550" s="456"/>
      <c r="BP550" s="456"/>
      <c r="BQ550" s="456"/>
      <c r="BR550" s="456"/>
      <c r="BS550" s="456"/>
      <c r="BT550" s="456"/>
      <c r="BU550" s="456"/>
      <c r="BV550" s="456"/>
      <c r="BW550" s="456"/>
      <c r="BX550" s="456"/>
      <c r="BY550" s="456"/>
      <c r="BZ550" s="456"/>
      <c r="CA550" s="456"/>
      <c r="CB550" s="456"/>
      <c r="CC550" s="456"/>
      <c r="CD550" s="456"/>
      <c r="CE550" s="456"/>
      <c r="CF550" s="456"/>
      <c r="CG550" s="456"/>
      <c r="CH550" s="456"/>
      <c r="CI550" s="456"/>
      <c r="CJ550" s="456"/>
      <c r="CK550" s="456"/>
      <c r="CL550" s="456"/>
      <c r="CM550" s="456"/>
      <c r="CN550" s="456"/>
      <c r="CO550" s="456"/>
      <c r="CP550" s="456"/>
      <c r="CQ550" s="456"/>
      <c r="CR550" s="456"/>
      <c r="CS550" s="456"/>
    </row>
    <row r="551" spans="1:97" s="9" customFormat="1" ht="12.95" hidden="1" customHeight="1" x14ac:dyDescent="0.2">
      <c r="A551" s="463"/>
      <c r="B551" s="443"/>
      <c r="C551" s="451"/>
      <c r="D551" s="455" t="s">
        <v>77</v>
      </c>
      <c r="E551" s="455" t="s">
        <v>78</v>
      </c>
      <c r="F551" s="455"/>
      <c r="G551" s="13">
        <v>0</v>
      </c>
      <c r="H551" s="13">
        <v>0</v>
      </c>
      <c r="I551" s="13">
        <v>0</v>
      </c>
      <c r="J551" s="433">
        <v>100</v>
      </c>
      <c r="K551" s="691">
        <v>0</v>
      </c>
      <c r="L551" s="691">
        <v>0</v>
      </c>
      <c r="M551" s="457" t="s">
        <v>80</v>
      </c>
      <c r="N551" s="530">
        <v>0</v>
      </c>
      <c r="O551" s="530">
        <v>0</v>
      </c>
      <c r="P551" s="530">
        <v>0</v>
      </c>
      <c r="Q551" s="530">
        <v>0</v>
      </c>
      <c r="R551" s="530">
        <v>0</v>
      </c>
      <c r="S551" s="530">
        <v>0</v>
      </c>
      <c r="T551" s="530">
        <v>0</v>
      </c>
      <c r="U551" s="530">
        <v>0</v>
      </c>
      <c r="V551" s="530">
        <v>0</v>
      </c>
      <c r="W551" s="530">
        <v>0</v>
      </c>
      <c r="X551" s="530">
        <v>0</v>
      </c>
      <c r="Y551" s="530">
        <v>0</v>
      </c>
      <c r="Z551" s="530">
        <v>0</v>
      </c>
      <c r="AA551" s="530">
        <v>0</v>
      </c>
      <c r="AB551" s="530">
        <v>0</v>
      </c>
      <c r="AC551" s="530">
        <v>0</v>
      </c>
      <c r="AD551" s="530">
        <v>0</v>
      </c>
      <c r="AE551" s="530">
        <v>0</v>
      </c>
      <c r="AF551" s="530">
        <v>0</v>
      </c>
      <c r="AG551" s="530">
        <v>0</v>
      </c>
      <c r="AH551" s="530">
        <v>0</v>
      </c>
      <c r="AI551" s="530">
        <v>0</v>
      </c>
      <c r="AJ551" s="530">
        <v>0</v>
      </c>
      <c r="AK551" s="530">
        <v>0</v>
      </c>
      <c r="AL551" s="530">
        <v>0</v>
      </c>
      <c r="AM551" s="530">
        <v>0</v>
      </c>
      <c r="AN551" s="466"/>
      <c r="AO551" s="423"/>
      <c r="AP551" s="720"/>
      <c r="AQ551" s="595">
        <f t="shared" si="123"/>
        <v>0</v>
      </c>
      <c r="AR551" s="595">
        <f t="shared" si="124"/>
        <v>0</v>
      </c>
      <c r="AS551" s="596">
        <f t="shared" si="125"/>
        <v>0</v>
      </c>
      <c r="AT551" s="455"/>
      <c r="AU551" s="421"/>
      <c r="AV551" s="421"/>
      <c r="AW551" s="13"/>
      <c r="AX551" s="13"/>
      <c r="AY551" s="13"/>
      <c r="AZ551" s="590"/>
      <c r="BA551" s="590"/>
      <c r="BB551" s="590"/>
      <c r="BE551" s="439"/>
      <c r="BF551" s="456"/>
      <c r="BG551" s="456"/>
      <c r="BH551" s="456"/>
      <c r="BI551" s="456"/>
      <c r="BJ551" s="456"/>
      <c r="BK551" s="456"/>
      <c r="BL551" s="456"/>
      <c r="BM551" s="456"/>
      <c r="BN551" s="456"/>
      <c r="BO551" s="456"/>
      <c r="BP551" s="456"/>
      <c r="BQ551" s="456"/>
      <c r="BR551" s="456"/>
      <c r="BS551" s="456"/>
      <c r="BT551" s="456"/>
      <c r="BU551" s="456"/>
      <c r="BV551" s="456"/>
      <c r="BW551" s="456"/>
      <c r="BX551" s="456"/>
      <c r="BY551" s="456"/>
      <c r="BZ551" s="456"/>
      <c r="CA551" s="456"/>
      <c r="CB551" s="456"/>
      <c r="CC551" s="456"/>
      <c r="CD551" s="456"/>
      <c r="CE551" s="456"/>
      <c r="CF551" s="456"/>
      <c r="CG551" s="456"/>
      <c r="CH551" s="456"/>
      <c r="CI551" s="456"/>
      <c r="CJ551" s="456"/>
      <c r="CK551" s="456"/>
      <c r="CL551" s="456"/>
      <c r="CM551" s="456"/>
      <c r="CN551" s="456"/>
      <c r="CO551" s="456"/>
      <c r="CP551" s="456"/>
      <c r="CQ551" s="456"/>
      <c r="CR551" s="456"/>
      <c r="CS551" s="456"/>
    </row>
    <row r="552" spans="1:97" s="590" customFormat="1" ht="12.95" hidden="1" customHeight="1" x14ac:dyDescent="0.2">
      <c r="A552" s="463"/>
      <c r="B552" s="443"/>
      <c r="C552" s="451"/>
      <c r="D552" s="455" t="s">
        <v>71</v>
      </c>
      <c r="E552" s="455" t="s">
        <v>205</v>
      </c>
      <c r="F552" s="455"/>
      <c r="G552" s="13">
        <v>0</v>
      </c>
      <c r="H552" s="13">
        <v>0</v>
      </c>
      <c r="I552" s="13">
        <v>0</v>
      </c>
      <c r="J552" s="433">
        <v>100</v>
      </c>
      <c r="K552" s="691">
        <v>0</v>
      </c>
      <c r="L552" s="691">
        <v>0</v>
      </c>
      <c r="M552" s="457" t="s">
        <v>2</v>
      </c>
      <c r="N552" s="530">
        <v>0</v>
      </c>
      <c r="O552" s="530">
        <v>0</v>
      </c>
      <c r="P552" s="530">
        <v>0</v>
      </c>
      <c r="Q552" s="530">
        <v>0</v>
      </c>
      <c r="R552" s="530">
        <v>0</v>
      </c>
      <c r="S552" s="530">
        <v>0</v>
      </c>
      <c r="T552" s="530">
        <v>0</v>
      </c>
      <c r="U552" s="530">
        <v>0</v>
      </c>
      <c r="V552" s="530">
        <v>0</v>
      </c>
      <c r="W552" s="530">
        <v>0</v>
      </c>
      <c r="X552" s="530">
        <v>0</v>
      </c>
      <c r="Y552" s="530">
        <v>0</v>
      </c>
      <c r="Z552" s="530">
        <v>0</v>
      </c>
      <c r="AA552" s="530">
        <v>0</v>
      </c>
      <c r="AB552" s="530">
        <v>0</v>
      </c>
      <c r="AC552" s="530">
        <v>0</v>
      </c>
      <c r="AD552" s="530">
        <v>0</v>
      </c>
      <c r="AE552" s="530">
        <v>0</v>
      </c>
      <c r="AF552" s="530">
        <v>0</v>
      </c>
      <c r="AG552" s="530">
        <v>0</v>
      </c>
      <c r="AH552" s="530">
        <v>0</v>
      </c>
      <c r="AI552" s="530">
        <v>0</v>
      </c>
      <c r="AJ552" s="530">
        <v>0</v>
      </c>
      <c r="AK552" s="530">
        <v>0</v>
      </c>
      <c r="AL552" s="530">
        <v>0</v>
      </c>
      <c r="AM552" s="530">
        <v>0</v>
      </c>
      <c r="AN552" s="466"/>
      <c r="AO552" s="423"/>
      <c r="AP552" s="720"/>
      <c r="AQ552" s="595">
        <f t="shared" si="123"/>
        <v>0</v>
      </c>
      <c r="AR552" s="595">
        <f t="shared" si="124"/>
        <v>0</v>
      </c>
      <c r="AS552" s="596">
        <f t="shared" si="125"/>
        <v>0</v>
      </c>
      <c r="AT552" s="455"/>
      <c r="AU552" s="421"/>
      <c r="AV552" s="421"/>
      <c r="AW552" s="13"/>
      <c r="AX552" s="13"/>
      <c r="AY552" s="13"/>
      <c r="AZ552" s="9"/>
      <c r="BA552" s="9"/>
      <c r="BB552" s="9"/>
      <c r="BE552" s="592"/>
    </row>
    <row r="553" spans="1:97" s="590" customFormat="1" ht="12.95" hidden="1" customHeight="1" x14ac:dyDescent="0.2">
      <c r="A553" s="463"/>
      <c r="B553" s="443"/>
      <c r="C553" s="451"/>
      <c r="D553" s="455" t="s">
        <v>71</v>
      </c>
      <c r="E553" s="455" t="s">
        <v>205</v>
      </c>
      <c r="F553" s="455"/>
      <c r="G553" s="13">
        <v>0</v>
      </c>
      <c r="H553" s="13">
        <v>0</v>
      </c>
      <c r="I553" s="13">
        <v>0</v>
      </c>
      <c r="J553" s="433">
        <v>5</v>
      </c>
      <c r="K553" s="691">
        <v>0</v>
      </c>
      <c r="L553" s="691">
        <v>0</v>
      </c>
      <c r="M553" s="457"/>
      <c r="N553" s="530">
        <v>0</v>
      </c>
      <c r="O553" s="530">
        <v>0</v>
      </c>
      <c r="P553" s="530">
        <v>0</v>
      </c>
      <c r="Q553" s="530">
        <v>0</v>
      </c>
      <c r="R553" s="530">
        <v>0</v>
      </c>
      <c r="S553" s="530">
        <v>0</v>
      </c>
      <c r="T553" s="530">
        <v>0</v>
      </c>
      <c r="U553" s="530">
        <v>0</v>
      </c>
      <c r="V553" s="530">
        <v>0</v>
      </c>
      <c r="W553" s="530">
        <v>0</v>
      </c>
      <c r="X553" s="530">
        <v>0</v>
      </c>
      <c r="Y553" s="530">
        <v>0</v>
      </c>
      <c r="Z553" s="530">
        <v>0</v>
      </c>
      <c r="AA553" s="530">
        <v>0</v>
      </c>
      <c r="AB553" s="530">
        <v>0</v>
      </c>
      <c r="AC553" s="530">
        <v>0</v>
      </c>
      <c r="AD553" s="530">
        <v>0</v>
      </c>
      <c r="AE553" s="530">
        <v>0</v>
      </c>
      <c r="AF553" s="530">
        <v>0</v>
      </c>
      <c r="AG553" s="530">
        <v>0</v>
      </c>
      <c r="AH553" s="530">
        <v>0</v>
      </c>
      <c r="AI553" s="530">
        <v>0</v>
      </c>
      <c r="AJ553" s="530">
        <v>0</v>
      </c>
      <c r="AK553" s="530">
        <v>0</v>
      </c>
      <c r="AL553" s="530">
        <v>0</v>
      </c>
      <c r="AM553" s="530">
        <v>0</v>
      </c>
      <c r="AN553" s="466"/>
      <c r="AO553" s="423"/>
      <c r="AP553" s="720"/>
      <c r="AQ553" s="595">
        <f t="shared" ref="AQ553:AQ555" si="126">TIME(INT(K553/100),K553-INT(K553/100)*100,0)</f>
        <v>0</v>
      </c>
      <c r="AR553" s="595">
        <f t="shared" ref="AR553:AR555" si="127">TIME(INT(L553/100),L553-INT(L553/100)*100,0)</f>
        <v>0</v>
      </c>
      <c r="AS553" s="596">
        <f t="shared" ref="AS553:AS555" si="128">(AR553-AQ553)*G553</f>
        <v>0</v>
      </c>
      <c r="AT553" s="580">
        <f>AS553*0.05</f>
        <v>0</v>
      </c>
      <c r="AU553" s="421"/>
      <c r="AV553" s="421"/>
      <c r="AW553" s="13"/>
      <c r="AX553" s="13"/>
      <c r="AY553" s="13"/>
      <c r="AZ553" s="9"/>
      <c r="BA553" s="9"/>
      <c r="BB553" s="9"/>
      <c r="BE553" s="592"/>
    </row>
    <row r="554" spans="1:97" s="594" customFormat="1" ht="12.95" hidden="1" customHeight="1" thickBot="1" x14ac:dyDescent="0.25">
      <c r="A554" s="463"/>
      <c r="B554" s="443"/>
      <c r="C554" s="451"/>
      <c r="D554" s="455" t="s">
        <v>77</v>
      </c>
      <c r="E554" s="455"/>
      <c r="F554" s="455"/>
      <c r="G554" s="13">
        <v>0</v>
      </c>
      <c r="H554" s="13">
        <v>0</v>
      </c>
      <c r="I554" s="13">
        <v>0</v>
      </c>
      <c r="J554" s="12">
        <v>100</v>
      </c>
      <c r="K554" s="691">
        <v>0</v>
      </c>
      <c r="L554" s="691">
        <v>0</v>
      </c>
      <c r="M554" s="455" t="s">
        <v>2</v>
      </c>
      <c r="N554" s="530">
        <v>0</v>
      </c>
      <c r="O554" s="530">
        <v>0</v>
      </c>
      <c r="P554" s="530">
        <v>0</v>
      </c>
      <c r="Q554" s="530">
        <v>0</v>
      </c>
      <c r="R554" s="530">
        <v>0</v>
      </c>
      <c r="S554" s="530">
        <v>0</v>
      </c>
      <c r="T554" s="530">
        <v>0</v>
      </c>
      <c r="U554" s="530">
        <v>0</v>
      </c>
      <c r="V554" s="530">
        <v>0</v>
      </c>
      <c r="W554" s="530">
        <v>0</v>
      </c>
      <c r="X554" s="530">
        <v>0</v>
      </c>
      <c r="Y554" s="530">
        <v>0</v>
      </c>
      <c r="Z554" s="530">
        <v>0</v>
      </c>
      <c r="AA554" s="530">
        <v>0</v>
      </c>
      <c r="AB554" s="530">
        <v>0</v>
      </c>
      <c r="AC554" s="530">
        <v>0</v>
      </c>
      <c r="AD554" s="530">
        <v>0</v>
      </c>
      <c r="AE554" s="530">
        <v>0</v>
      </c>
      <c r="AF554" s="530">
        <v>0</v>
      </c>
      <c r="AG554" s="530">
        <v>0</v>
      </c>
      <c r="AH554" s="530">
        <v>0</v>
      </c>
      <c r="AI554" s="530">
        <v>0</v>
      </c>
      <c r="AJ554" s="530">
        <v>0</v>
      </c>
      <c r="AK554" s="530">
        <v>0</v>
      </c>
      <c r="AL554" s="530">
        <v>0</v>
      </c>
      <c r="AM554" s="530">
        <v>0</v>
      </c>
      <c r="AN554" s="466"/>
      <c r="AO554" s="423"/>
      <c r="AP554" s="720"/>
      <c r="AQ554" s="595">
        <f t="shared" si="126"/>
        <v>0</v>
      </c>
      <c r="AR554" s="595">
        <f t="shared" si="127"/>
        <v>0</v>
      </c>
      <c r="AS554" s="596">
        <f t="shared" si="128"/>
        <v>0</v>
      </c>
      <c r="AT554" s="455"/>
      <c r="AU554" s="421"/>
      <c r="AV554" s="421"/>
      <c r="AW554" s="13"/>
      <c r="AX554" s="13"/>
      <c r="AY554" s="13"/>
      <c r="AZ554" s="9"/>
      <c r="BA554" s="9"/>
      <c r="BB554" s="9"/>
      <c r="BC554" s="590"/>
      <c r="BD554" s="590"/>
      <c r="BE554" s="592"/>
      <c r="BF554" s="590"/>
      <c r="BG554" s="590"/>
      <c r="BH554" s="590"/>
      <c r="BI554" s="590"/>
      <c r="BJ554" s="590"/>
      <c r="BK554" s="590"/>
      <c r="BL554" s="590"/>
      <c r="BM554" s="590"/>
      <c r="BN554" s="590"/>
      <c r="BO554" s="590"/>
      <c r="BP554" s="590"/>
      <c r="BQ554" s="590"/>
      <c r="BR554" s="590"/>
      <c r="BS554" s="590"/>
      <c r="BT554" s="590"/>
      <c r="BU554" s="590"/>
      <c r="BV554" s="590"/>
      <c r="BW554" s="590"/>
      <c r="BX554" s="590"/>
      <c r="BY554" s="590"/>
      <c r="BZ554" s="590"/>
      <c r="CA554" s="590"/>
      <c r="CB554" s="590"/>
      <c r="CC554" s="590"/>
      <c r="CD554" s="590"/>
      <c r="CE554" s="590"/>
      <c r="CF554" s="590"/>
      <c r="CG554" s="590"/>
      <c r="CH554" s="590"/>
      <c r="CI554" s="590"/>
      <c r="CJ554" s="590"/>
      <c r="CK554" s="590"/>
      <c r="CL554" s="590"/>
      <c r="CM554" s="590"/>
      <c r="CN554" s="590"/>
      <c r="CO554" s="590"/>
      <c r="CP554" s="590"/>
      <c r="CQ554" s="590"/>
      <c r="CR554" s="590"/>
    </row>
    <row r="555" spans="1:97" s="590" customFormat="1" ht="12.95" hidden="1" customHeight="1" x14ac:dyDescent="0.2">
      <c r="A555" s="463"/>
      <c r="B555" s="443"/>
      <c r="C555" s="451"/>
      <c r="D555" s="12" t="s">
        <v>203</v>
      </c>
      <c r="E555" s="455" t="s">
        <v>81</v>
      </c>
      <c r="F555" s="12"/>
      <c r="G555" s="13">
        <v>0</v>
      </c>
      <c r="H555" s="13">
        <v>0</v>
      </c>
      <c r="I555" s="13">
        <v>0</v>
      </c>
      <c r="J555" s="12">
        <v>100</v>
      </c>
      <c r="K555" s="691">
        <v>0</v>
      </c>
      <c r="L555" s="691">
        <v>0</v>
      </c>
      <c r="M555" s="455" t="s">
        <v>2</v>
      </c>
      <c r="N555" s="530">
        <v>0</v>
      </c>
      <c r="O555" s="530">
        <v>0</v>
      </c>
      <c r="P555" s="530">
        <v>0</v>
      </c>
      <c r="Q555" s="530">
        <v>0</v>
      </c>
      <c r="R555" s="530">
        <v>0</v>
      </c>
      <c r="S555" s="530">
        <v>0</v>
      </c>
      <c r="T555" s="530">
        <v>0</v>
      </c>
      <c r="U555" s="530">
        <v>0</v>
      </c>
      <c r="V555" s="530">
        <v>0</v>
      </c>
      <c r="W555" s="530">
        <v>0</v>
      </c>
      <c r="X555" s="530">
        <v>0</v>
      </c>
      <c r="Y555" s="530">
        <v>0</v>
      </c>
      <c r="Z555" s="530">
        <v>0</v>
      </c>
      <c r="AA555" s="530">
        <v>0</v>
      </c>
      <c r="AB555" s="530">
        <v>0</v>
      </c>
      <c r="AC555" s="530">
        <v>0</v>
      </c>
      <c r="AD555" s="530">
        <v>0</v>
      </c>
      <c r="AE555" s="530">
        <v>0</v>
      </c>
      <c r="AF555" s="530">
        <v>0</v>
      </c>
      <c r="AG555" s="530">
        <v>0</v>
      </c>
      <c r="AH555" s="530">
        <v>0</v>
      </c>
      <c r="AI555" s="530">
        <v>0</v>
      </c>
      <c r="AJ555" s="530">
        <v>0</v>
      </c>
      <c r="AK555" s="530">
        <v>0</v>
      </c>
      <c r="AL555" s="530">
        <v>0</v>
      </c>
      <c r="AM555" s="530">
        <v>0</v>
      </c>
      <c r="AN555" s="530"/>
      <c r="AO555" s="13"/>
      <c r="AP555" s="723"/>
      <c r="AQ555" s="595">
        <f t="shared" si="126"/>
        <v>0</v>
      </c>
      <c r="AR555" s="595">
        <f t="shared" si="127"/>
        <v>0</v>
      </c>
      <c r="AS555" s="596">
        <f t="shared" si="128"/>
        <v>0</v>
      </c>
      <c r="AT555" s="455"/>
      <c r="AU555" s="421"/>
      <c r="AV555" s="421"/>
      <c r="AW555" s="13"/>
      <c r="AX555" s="13"/>
      <c r="AY555" s="13"/>
      <c r="AZ555" s="9"/>
      <c r="BA555" s="9"/>
      <c r="BB555" s="9"/>
      <c r="BE555" s="592"/>
    </row>
    <row r="556" spans="1:97" s="9" customFormat="1" ht="12.95" hidden="1" customHeight="1" x14ac:dyDescent="0.2">
      <c r="A556" s="463"/>
      <c r="B556" s="443"/>
      <c r="C556" s="451"/>
      <c r="D556" s="12" t="s">
        <v>77</v>
      </c>
      <c r="E556" s="455" t="s">
        <v>78</v>
      </c>
      <c r="F556" s="12"/>
      <c r="G556" s="13">
        <v>0</v>
      </c>
      <c r="H556" s="13">
        <v>0</v>
      </c>
      <c r="I556" s="13">
        <v>0</v>
      </c>
      <c r="J556" s="12">
        <v>100</v>
      </c>
      <c r="K556" s="691">
        <v>0</v>
      </c>
      <c r="L556" s="691">
        <v>0</v>
      </c>
      <c r="M556" s="455" t="s">
        <v>80</v>
      </c>
      <c r="N556" s="530">
        <v>0</v>
      </c>
      <c r="O556" s="530">
        <v>0</v>
      </c>
      <c r="P556" s="530">
        <v>0</v>
      </c>
      <c r="Q556" s="530">
        <v>0</v>
      </c>
      <c r="R556" s="530">
        <v>0</v>
      </c>
      <c r="S556" s="530">
        <v>0</v>
      </c>
      <c r="T556" s="530">
        <v>0</v>
      </c>
      <c r="U556" s="530">
        <v>0</v>
      </c>
      <c r="V556" s="530">
        <v>0</v>
      </c>
      <c r="W556" s="530">
        <v>0</v>
      </c>
      <c r="X556" s="530">
        <v>0</v>
      </c>
      <c r="Y556" s="530">
        <v>0</v>
      </c>
      <c r="Z556" s="530">
        <v>0</v>
      </c>
      <c r="AA556" s="530">
        <v>0</v>
      </c>
      <c r="AB556" s="530">
        <v>0</v>
      </c>
      <c r="AC556" s="530">
        <v>0</v>
      </c>
      <c r="AD556" s="530">
        <v>0</v>
      </c>
      <c r="AE556" s="530">
        <v>0</v>
      </c>
      <c r="AF556" s="530">
        <v>0</v>
      </c>
      <c r="AG556" s="530">
        <v>0</v>
      </c>
      <c r="AH556" s="530">
        <v>0</v>
      </c>
      <c r="AI556" s="530">
        <v>0</v>
      </c>
      <c r="AJ556" s="530">
        <v>0</v>
      </c>
      <c r="AK556" s="530">
        <v>0</v>
      </c>
      <c r="AL556" s="530">
        <v>0</v>
      </c>
      <c r="AM556" s="530">
        <v>0</v>
      </c>
      <c r="AN556" s="530"/>
      <c r="AO556" s="13"/>
      <c r="AP556" s="723"/>
      <c r="AQ556" s="595">
        <f t="shared" ref="AQ556:AQ558" si="129">TIME(INT(K556/100),K556-INT(K556/100)*100,0)</f>
        <v>0</v>
      </c>
      <c r="AR556" s="595">
        <f t="shared" ref="AR556:AR558" si="130">TIME(INT(L556/100),L556-INT(L556/100)*100,0)</f>
        <v>0</v>
      </c>
      <c r="AS556" s="596">
        <f t="shared" ref="AS556:AS558" si="131">(AR556-AQ556)*G556</f>
        <v>0</v>
      </c>
      <c r="AT556" s="455"/>
      <c r="AU556" s="1020" t="s">
        <v>17</v>
      </c>
      <c r="AV556" s="1009" t="s">
        <v>195</v>
      </c>
      <c r="AW556" s="1013" t="s">
        <v>196</v>
      </c>
      <c r="AX556" s="1009" t="s">
        <v>197</v>
      </c>
      <c r="AY556" s="1007" t="s">
        <v>198</v>
      </c>
      <c r="BE556" s="439"/>
      <c r="BF556" s="456"/>
      <c r="BG556" s="456"/>
      <c r="BH556" s="456"/>
      <c r="BI556" s="456"/>
      <c r="BJ556" s="456"/>
      <c r="BK556" s="456"/>
      <c r="BL556" s="456"/>
      <c r="BM556" s="456"/>
      <c r="BN556" s="456"/>
      <c r="BO556" s="456"/>
      <c r="BP556" s="456"/>
      <c r="BQ556" s="456"/>
      <c r="BR556" s="456"/>
      <c r="BS556" s="456"/>
      <c r="BT556" s="456"/>
      <c r="BU556" s="456"/>
      <c r="BV556" s="456"/>
      <c r="BW556" s="456"/>
      <c r="BX556" s="456"/>
      <c r="BY556" s="456"/>
      <c r="BZ556" s="456"/>
      <c r="CA556" s="456"/>
      <c r="CB556" s="456"/>
      <c r="CC556" s="456"/>
      <c r="CD556" s="456"/>
      <c r="CE556" s="456"/>
      <c r="CF556" s="456"/>
      <c r="CG556" s="456"/>
      <c r="CH556" s="456"/>
      <c r="CI556" s="456"/>
      <c r="CJ556" s="456"/>
      <c r="CK556" s="456"/>
      <c r="CL556" s="456"/>
      <c r="CM556" s="456"/>
      <c r="CN556" s="456"/>
      <c r="CO556" s="456"/>
      <c r="CP556" s="456"/>
      <c r="CQ556" s="456"/>
      <c r="CR556" s="456"/>
      <c r="CS556" s="456"/>
    </row>
    <row r="557" spans="1:97" s="9" customFormat="1" ht="12.95" hidden="1" customHeight="1" x14ac:dyDescent="0.2">
      <c r="A557" s="463"/>
      <c r="B557" s="443"/>
      <c r="C557" s="451"/>
      <c r="D557" s="12" t="s">
        <v>77</v>
      </c>
      <c r="E557" s="455" t="s">
        <v>78</v>
      </c>
      <c r="F557" s="12"/>
      <c r="G557" s="13">
        <v>0</v>
      </c>
      <c r="H557" s="13">
        <v>0</v>
      </c>
      <c r="I557" s="13">
        <v>0</v>
      </c>
      <c r="J557" s="12">
        <v>100</v>
      </c>
      <c r="K557" s="691">
        <v>0</v>
      </c>
      <c r="L557" s="691">
        <v>0</v>
      </c>
      <c r="M557" s="455" t="s">
        <v>80</v>
      </c>
      <c r="N557" s="530">
        <v>0</v>
      </c>
      <c r="O557" s="530">
        <v>0</v>
      </c>
      <c r="P557" s="530">
        <v>0</v>
      </c>
      <c r="Q557" s="530">
        <v>0</v>
      </c>
      <c r="R557" s="530">
        <v>0</v>
      </c>
      <c r="S557" s="530">
        <v>0</v>
      </c>
      <c r="T557" s="530">
        <v>0</v>
      </c>
      <c r="U557" s="530">
        <v>0</v>
      </c>
      <c r="V557" s="530">
        <v>0</v>
      </c>
      <c r="W557" s="530">
        <v>0</v>
      </c>
      <c r="X557" s="530">
        <v>0</v>
      </c>
      <c r="Y557" s="530">
        <v>0</v>
      </c>
      <c r="Z557" s="530">
        <v>0</v>
      </c>
      <c r="AA557" s="530">
        <v>0</v>
      </c>
      <c r="AB557" s="530">
        <v>0</v>
      </c>
      <c r="AC557" s="530">
        <v>0</v>
      </c>
      <c r="AD557" s="530">
        <v>0</v>
      </c>
      <c r="AE557" s="530">
        <v>0</v>
      </c>
      <c r="AF557" s="530">
        <v>0</v>
      </c>
      <c r="AG557" s="530">
        <v>0</v>
      </c>
      <c r="AH557" s="530">
        <v>0</v>
      </c>
      <c r="AI557" s="530">
        <v>0</v>
      </c>
      <c r="AJ557" s="530">
        <v>0</v>
      </c>
      <c r="AK557" s="530">
        <v>0</v>
      </c>
      <c r="AL557" s="530">
        <v>0</v>
      </c>
      <c r="AM557" s="530">
        <v>0</v>
      </c>
      <c r="AN557" s="530"/>
      <c r="AO557" s="13"/>
      <c r="AP557" s="723"/>
      <c r="AQ557" s="595">
        <f t="shared" si="129"/>
        <v>0</v>
      </c>
      <c r="AR557" s="595">
        <f t="shared" si="130"/>
        <v>0</v>
      </c>
      <c r="AS557" s="596">
        <f t="shared" si="131"/>
        <v>0</v>
      </c>
      <c r="AT557" s="455"/>
      <c r="AU557" s="1021"/>
      <c r="AV557" s="1022"/>
      <c r="AW557" s="1008"/>
      <c r="AX557" s="1022"/>
      <c r="AY557" s="1026"/>
      <c r="BE557" s="439"/>
      <c r="BF557" s="456"/>
      <c r="BG557" s="456"/>
      <c r="BH557" s="456"/>
      <c r="BI557" s="456"/>
      <c r="BJ557" s="456"/>
      <c r="BK557" s="456"/>
      <c r="BL557" s="456"/>
      <c r="BM557" s="456"/>
      <c r="BN557" s="456"/>
      <c r="BO557" s="456"/>
      <c r="BP557" s="456"/>
      <c r="BQ557" s="456"/>
      <c r="BR557" s="456"/>
      <c r="BS557" s="456"/>
      <c r="BT557" s="456"/>
      <c r="BU557" s="456"/>
      <c r="BV557" s="456"/>
      <c r="BW557" s="456"/>
      <c r="BX557" s="456"/>
      <c r="BY557" s="456"/>
      <c r="BZ557" s="456"/>
      <c r="CA557" s="456"/>
      <c r="CB557" s="456"/>
      <c r="CC557" s="456"/>
      <c r="CD557" s="456"/>
      <c r="CE557" s="456"/>
      <c r="CF557" s="456"/>
      <c r="CG557" s="456"/>
      <c r="CH557" s="456"/>
      <c r="CI557" s="456"/>
      <c r="CJ557" s="456"/>
      <c r="CK557" s="456"/>
      <c r="CL557" s="456"/>
      <c r="CM557" s="456"/>
      <c r="CN557" s="456"/>
      <c r="CO557" s="456"/>
      <c r="CP557" s="456"/>
      <c r="CQ557" s="456"/>
      <c r="CR557" s="456"/>
      <c r="CS557" s="456"/>
    </row>
    <row r="558" spans="1:97" s="9" customFormat="1" ht="12.95" hidden="1" customHeight="1" x14ac:dyDescent="0.2">
      <c r="A558" s="463"/>
      <c r="B558" s="443"/>
      <c r="C558" s="451"/>
      <c r="D558" s="12" t="s">
        <v>77</v>
      </c>
      <c r="E558" s="455" t="s">
        <v>78</v>
      </c>
      <c r="F558" s="12"/>
      <c r="G558" s="13">
        <v>0</v>
      </c>
      <c r="H558" s="13">
        <v>0</v>
      </c>
      <c r="I558" s="13">
        <v>0</v>
      </c>
      <c r="J558" s="12">
        <v>100</v>
      </c>
      <c r="K558" s="691">
        <v>0</v>
      </c>
      <c r="L558" s="691">
        <v>0</v>
      </c>
      <c r="M558" s="455" t="s">
        <v>80</v>
      </c>
      <c r="N558" s="530">
        <v>0</v>
      </c>
      <c r="O558" s="530">
        <v>0</v>
      </c>
      <c r="P558" s="530">
        <v>0</v>
      </c>
      <c r="Q558" s="530">
        <v>0</v>
      </c>
      <c r="R558" s="530">
        <v>0</v>
      </c>
      <c r="S558" s="530">
        <v>0</v>
      </c>
      <c r="T558" s="530">
        <v>0</v>
      </c>
      <c r="U558" s="530">
        <v>0</v>
      </c>
      <c r="V558" s="530">
        <v>0</v>
      </c>
      <c r="W558" s="530">
        <v>0</v>
      </c>
      <c r="X558" s="530">
        <v>0</v>
      </c>
      <c r="Y558" s="530">
        <v>0</v>
      </c>
      <c r="Z558" s="530">
        <v>0</v>
      </c>
      <c r="AA558" s="530">
        <v>0</v>
      </c>
      <c r="AB558" s="530">
        <v>0</v>
      </c>
      <c r="AC558" s="530">
        <v>0</v>
      </c>
      <c r="AD558" s="530">
        <v>0</v>
      </c>
      <c r="AE558" s="530">
        <v>0</v>
      </c>
      <c r="AF558" s="530">
        <v>0</v>
      </c>
      <c r="AG558" s="530">
        <v>0</v>
      </c>
      <c r="AH558" s="530">
        <v>0</v>
      </c>
      <c r="AI558" s="530">
        <v>0</v>
      </c>
      <c r="AJ558" s="530">
        <v>0</v>
      </c>
      <c r="AK558" s="530">
        <v>0</v>
      </c>
      <c r="AL558" s="530">
        <v>0</v>
      </c>
      <c r="AM558" s="530">
        <v>0</v>
      </c>
      <c r="AN558" s="530"/>
      <c r="AO558" s="13"/>
      <c r="AP558" s="723"/>
      <c r="AQ558" s="595">
        <f t="shared" si="129"/>
        <v>0</v>
      </c>
      <c r="AR558" s="595">
        <f t="shared" si="130"/>
        <v>0</v>
      </c>
      <c r="AS558" s="596">
        <f t="shared" si="131"/>
        <v>0</v>
      </c>
      <c r="AT558" s="455"/>
      <c r="AU558" s="546" t="s">
        <v>50</v>
      </c>
      <c r="AV558" s="528">
        <f>SUM(G571:G572,G556:G558)</f>
        <v>0</v>
      </c>
      <c r="AW558" s="394">
        <f>SUM(AS556:AS558,AS571:AS572)</f>
        <v>0</v>
      </c>
      <c r="AX558" s="528">
        <f>SUM(H556:H558,H571:H572)</f>
        <v>0</v>
      </c>
      <c r="AY558" s="547">
        <f>SUM(I556:I558,I571:I572)</f>
        <v>0</v>
      </c>
      <c r="BE558" s="439"/>
      <c r="BF558" s="456"/>
      <c r="BG558" s="456"/>
      <c r="BH558" s="456"/>
      <c r="BI558" s="456"/>
      <c r="BJ558" s="456"/>
      <c r="BK558" s="456"/>
      <c r="BL558" s="456"/>
      <c r="BM558" s="456"/>
      <c r="BN558" s="456"/>
      <c r="BO558" s="456"/>
      <c r="BP558" s="456"/>
      <c r="BQ558" s="456"/>
      <c r="BR558" s="456"/>
      <c r="BS558" s="456"/>
      <c r="BT558" s="456"/>
      <c r="BU558" s="456"/>
      <c r="BV558" s="456"/>
      <c r="BW558" s="456"/>
      <c r="BX558" s="456"/>
      <c r="BY558" s="456"/>
      <c r="BZ558" s="456"/>
      <c r="CA558" s="456"/>
      <c r="CB558" s="456"/>
      <c r="CC558" s="456"/>
      <c r="CD558" s="456"/>
      <c r="CE558" s="456"/>
      <c r="CF558" s="456"/>
      <c r="CG558" s="456"/>
      <c r="CH558" s="456"/>
      <c r="CI558" s="456"/>
      <c r="CJ558" s="456"/>
      <c r="CK558" s="456"/>
      <c r="CL558" s="456"/>
      <c r="CM558" s="456"/>
      <c r="CN558" s="456"/>
      <c r="CO558" s="456"/>
      <c r="CP558" s="456"/>
      <c r="CQ558" s="456"/>
      <c r="CR558" s="456"/>
      <c r="CS558" s="456"/>
    </row>
    <row r="559" spans="1:97" s="9" customFormat="1" ht="12.95" hidden="1" customHeight="1" x14ac:dyDescent="0.2">
      <c r="A559" s="463"/>
      <c r="B559" s="443"/>
      <c r="C559" s="451"/>
      <c r="D559" s="12" t="s">
        <v>213</v>
      </c>
      <c r="E559" s="455"/>
      <c r="F559" s="12"/>
      <c r="G559" s="13">
        <v>0</v>
      </c>
      <c r="H559" s="13">
        <v>0</v>
      </c>
      <c r="I559" s="13">
        <v>0</v>
      </c>
      <c r="J559" s="12">
        <v>100</v>
      </c>
      <c r="K559" s="691">
        <v>0</v>
      </c>
      <c r="L559" s="691">
        <v>0</v>
      </c>
      <c r="M559" s="455" t="s">
        <v>144</v>
      </c>
      <c r="N559" s="530">
        <v>0</v>
      </c>
      <c r="O559" s="530">
        <v>0</v>
      </c>
      <c r="P559" s="530">
        <v>0</v>
      </c>
      <c r="Q559" s="530">
        <v>0</v>
      </c>
      <c r="R559" s="530">
        <v>0</v>
      </c>
      <c r="S559" s="530">
        <v>0</v>
      </c>
      <c r="T559" s="530">
        <v>0</v>
      </c>
      <c r="U559" s="530">
        <v>0</v>
      </c>
      <c r="V559" s="530">
        <v>0</v>
      </c>
      <c r="W559" s="530">
        <v>0</v>
      </c>
      <c r="X559" s="530">
        <v>0</v>
      </c>
      <c r="Y559" s="530">
        <v>0</v>
      </c>
      <c r="Z559" s="530">
        <v>0</v>
      </c>
      <c r="AA559" s="530">
        <v>0</v>
      </c>
      <c r="AB559" s="530">
        <v>0</v>
      </c>
      <c r="AC559" s="530">
        <v>0</v>
      </c>
      <c r="AD559" s="530">
        <v>0</v>
      </c>
      <c r="AE559" s="530">
        <v>0</v>
      </c>
      <c r="AF559" s="530">
        <v>0</v>
      </c>
      <c r="AG559" s="530">
        <v>0</v>
      </c>
      <c r="AH559" s="530">
        <v>0</v>
      </c>
      <c r="AI559" s="530">
        <v>0</v>
      </c>
      <c r="AJ559" s="530">
        <v>0</v>
      </c>
      <c r="AK559" s="530">
        <v>0</v>
      </c>
      <c r="AL559" s="530">
        <v>0</v>
      </c>
      <c r="AM559" s="530">
        <v>0</v>
      </c>
      <c r="AN559" s="530"/>
      <c r="AO559" s="13"/>
      <c r="AP559" s="723"/>
      <c r="AQ559" s="595">
        <f t="shared" ref="AQ559:AQ572" si="132">TIME(INT(K559/100),K559-INT(K559/100)*100,0)</f>
        <v>0</v>
      </c>
      <c r="AR559" s="595">
        <f t="shared" ref="AR559:AR572" si="133">TIME(INT(L559/100),L559-INT(L559/100)*100,0)</f>
        <v>0</v>
      </c>
      <c r="AS559" s="596">
        <f t="shared" ref="AS559:AS572" si="134">(AR559-AQ559)*G559</f>
        <v>0</v>
      </c>
      <c r="AT559" s="455"/>
      <c r="AU559" s="353" t="s">
        <v>49</v>
      </c>
      <c r="AV559" s="422">
        <f>SUM(G559:G570)</f>
        <v>0</v>
      </c>
      <c r="AW559" s="355">
        <f>SUM(AS559:AS570)</f>
        <v>0</v>
      </c>
      <c r="AX559" s="422">
        <f>SUM(H559:H570)</f>
        <v>0</v>
      </c>
      <c r="AY559" s="547">
        <f>SUM(I559:I570)</f>
        <v>0</v>
      </c>
      <c r="BE559" s="439"/>
      <c r="BF559" s="456"/>
      <c r="BG559" s="456"/>
      <c r="BH559" s="456"/>
      <c r="BI559" s="456"/>
      <c r="BJ559" s="456"/>
      <c r="BK559" s="456"/>
      <c r="BL559" s="456"/>
      <c r="BM559" s="456"/>
      <c r="BN559" s="456"/>
      <c r="BO559" s="456"/>
      <c r="BP559" s="456"/>
      <c r="BQ559" s="456"/>
      <c r="BR559" s="456"/>
      <c r="BS559" s="456"/>
      <c r="BT559" s="456"/>
      <c r="BU559" s="456"/>
      <c r="BV559" s="456"/>
      <c r="BW559" s="456"/>
      <c r="BX559" s="456"/>
      <c r="BY559" s="456"/>
      <c r="BZ559" s="456"/>
      <c r="CA559" s="456"/>
      <c r="CB559" s="456"/>
      <c r="CC559" s="456"/>
      <c r="CD559" s="456"/>
      <c r="CE559" s="456"/>
      <c r="CF559" s="456"/>
      <c r="CG559" s="456"/>
      <c r="CH559" s="456"/>
      <c r="CI559" s="456"/>
      <c r="CJ559" s="456"/>
      <c r="CK559" s="456"/>
      <c r="CL559" s="456"/>
      <c r="CM559" s="456"/>
      <c r="CN559" s="456"/>
      <c r="CO559" s="456"/>
      <c r="CP559" s="456"/>
      <c r="CQ559" s="456"/>
      <c r="CR559" s="456"/>
      <c r="CS559" s="456"/>
    </row>
    <row r="560" spans="1:97" s="9" customFormat="1" ht="12.95" hidden="1" customHeight="1" x14ac:dyDescent="0.2">
      <c r="A560" s="463"/>
      <c r="B560" s="443"/>
      <c r="C560" s="451"/>
      <c r="D560" s="12" t="s">
        <v>213</v>
      </c>
      <c r="E560" s="455"/>
      <c r="F560" s="12"/>
      <c r="G560" s="13">
        <v>0</v>
      </c>
      <c r="H560" s="13">
        <v>0</v>
      </c>
      <c r="I560" s="13">
        <v>0</v>
      </c>
      <c r="J560" s="12">
        <v>100</v>
      </c>
      <c r="K560" s="691">
        <v>0</v>
      </c>
      <c r="L560" s="691">
        <v>0</v>
      </c>
      <c r="M560" s="455" t="s">
        <v>2</v>
      </c>
      <c r="N560" s="530">
        <v>0</v>
      </c>
      <c r="O560" s="530">
        <v>0</v>
      </c>
      <c r="P560" s="530">
        <v>0</v>
      </c>
      <c r="Q560" s="530">
        <v>0</v>
      </c>
      <c r="R560" s="530">
        <v>0</v>
      </c>
      <c r="S560" s="530">
        <v>0</v>
      </c>
      <c r="T560" s="530">
        <v>0</v>
      </c>
      <c r="U560" s="530">
        <v>0</v>
      </c>
      <c r="V560" s="530">
        <v>0</v>
      </c>
      <c r="W560" s="530">
        <v>0</v>
      </c>
      <c r="X560" s="530">
        <v>0</v>
      </c>
      <c r="Y560" s="530">
        <v>0</v>
      </c>
      <c r="Z560" s="530">
        <v>0</v>
      </c>
      <c r="AA560" s="530">
        <v>0</v>
      </c>
      <c r="AB560" s="530">
        <v>0</v>
      </c>
      <c r="AC560" s="530">
        <v>0</v>
      </c>
      <c r="AD560" s="530">
        <v>0</v>
      </c>
      <c r="AE560" s="530">
        <v>0</v>
      </c>
      <c r="AF560" s="530">
        <v>0</v>
      </c>
      <c r="AG560" s="530">
        <v>0</v>
      </c>
      <c r="AH560" s="530">
        <v>0</v>
      </c>
      <c r="AI560" s="530">
        <v>0</v>
      </c>
      <c r="AJ560" s="530">
        <v>0</v>
      </c>
      <c r="AK560" s="530">
        <v>0</v>
      </c>
      <c r="AL560" s="530">
        <v>0</v>
      </c>
      <c r="AM560" s="530">
        <v>0</v>
      </c>
      <c r="AN560" s="530"/>
      <c r="AO560" s="13"/>
      <c r="AP560" s="723"/>
      <c r="AQ560" s="595">
        <f t="shared" si="132"/>
        <v>0</v>
      </c>
      <c r="AR560" s="595">
        <f t="shared" si="133"/>
        <v>0</v>
      </c>
      <c r="AS560" s="596">
        <f t="shared" si="134"/>
        <v>0</v>
      </c>
      <c r="AT560" s="455"/>
      <c r="AU560" s="425" t="s">
        <v>199</v>
      </c>
      <c r="AV560" s="426">
        <f>SUM(AV558:AV559)</f>
        <v>0</v>
      </c>
      <c r="AW560" s="355">
        <f>SUM(AW558:AW559)</f>
        <v>0</v>
      </c>
      <c r="AX560" s="354">
        <f>SUM(AX558:AX559)</f>
        <v>0</v>
      </c>
      <c r="AY560" s="356">
        <f>SUM(AY558:AY559)</f>
        <v>0</v>
      </c>
      <c r="BA560" s="522" t="str">
        <f>AU558</f>
        <v>Boat</v>
      </c>
      <c r="BB560" s="523">
        <f>AW558*24</f>
        <v>0</v>
      </c>
      <c r="BE560" s="439"/>
      <c r="BF560" s="456"/>
      <c r="BG560" s="456"/>
      <c r="BH560" s="456"/>
      <c r="BI560" s="456"/>
      <c r="BJ560" s="456"/>
      <c r="BK560" s="456"/>
      <c r="BL560" s="456"/>
      <c r="BM560" s="456"/>
      <c r="BN560" s="456"/>
      <c r="BO560" s="456"/>
      <c r="BP560" s="456"/>
      <c r="BQ560" s="456"/>
      <c r="BR560" s="456"/>
      <c r="BS560" s="456"/>
      <c r="BT560" s="456"/>
      <c r="BU560" s="456"/>
      <c r="BV560" s="456"/>
      <c r="BW560" s="456"/>
      <c r="BX560" s="456"/>
      <c r="BY560" s="456"/>
      <c r="BZ560" s="456"/>
      <c r="CA560" s="456"/>
      <c r="CB560" s="456"/>
      <c r="CC560" s="456"/>
      <c r="CD560" s="456"/>
      <c r="CE560" s="456"/>
      <c r="CF560" s="456"/>
      <c r="CG560" s="456"/>
      <c r="CH560" s="456"/>
      <c r="CI560" s="456"/>
      <c r="CJ560" s="456"/>
      <c r="CK560" s="456"/>
      <c r="CL560" s="456"/>
      <c r="CM560" s="456"/>
      <c r="CN560" s="456"/>
      <c r="CO560" s="456"/>
      <c r="CP560" s="456"/>
      <c r="CQ560" s="456"/>
      <c r="CR560" s="456"/>
      <c r="CS560" s="456"/>
    </row>
    <row r="561" spans="1:97" s="9" customFormat="1" ht="12.95" hidden="1" customHeight="1" x14ac:dyDescent="0.2">
      <c r="A561" s="463"/>
      <c r="B561" s="443"/>
      <c r="C561" s="451"/>
      <c r="D561" s="12" t="s">
        <v>213</v>
      </c>
      <c r="E561" s="455"/>
      <c r="F561" s="12"/>
      <c r="G561" s="13">
        <v>0</v>
      </c>
      <c r="H561" s="13">
        <v>0</v>
      </c>
      <c r="I561" s="13">
        <v>0</v>
      </c>
      <c r="J561" s="12">
        <v>100</v>
      </c>
      <c r="K561" s="691">
        <v>0</v>
      </c>
      <c r="L561" s="691">
        <v>0</v>
      </c>
      <c r="M561" s="455" t="s">
        <v>2</v>
      </c>
      <c r="N561" s="530">
        <v>0</v>
      </c>
      <c r="O561" s="530">
        <v>0</v>
      </c>
      <c r="P561" s="530">
        <v>0</v>
      </c>
      <c r="Q561" s="530">
        <v>0</v>
      </c>
      <c r="R561" s="530">
        <v>0</v>
      </c>
      <c r="S561" s="530">
        <v>0</v>
      </c>
      <c r="T561" s="530">
        <v>0</v>
      </c>
      <c r="U561" s="530">
        <v>0</v>
      </c>
      <c r="V561" s="530">
        <v>0</v>
      </c>
      <c r="W561" s="530">
        <v>0</v>
      </c>
      <c r="X561" s="530">
        <v>0</v>
      </c>
      <c r="Y561" s="530">
        <v>0</v>
      </c>
      <c r="Z561" s="530">
        <v>0</v>
      </c>
      <c r="AA561" s="530">
        <v>0</v>
      </c>
      <c r="AB561" s="530">
        <v>0</v>
      </c>
      <c r="AC561" s="530">
        <v>0</v>
      </c>
      <c r="AD561" s="530">
        <v>0</v>
      </c>
      <c r="AE561" s="530">
        <v>0</v>
      </c>
      <c r="AF561" s="530">
        <v>0</v>
      </c>
      <c r="AG561" s="530">
        <v>0</v>
      </c>
      <c r="AH561" s="530">
        <v>0</v>
      </c>
      <c r="AI561" s="530">
        <v>0</v>
      </c>
      <c r="AJ561" s="530">
        <v>0</v>
      </c>
      <c r="AK561" s="530">
        <v>0</v>
      </c>
      <c r="AL561" s="530">
        <v>0</v>
      </c>
      <c r="AM561" s="530">
        <v>0</v>
      </c>
      <c r="AN561" s="530"/>
      <c r="AO561" s="13"/>
      <c r="AP561" s="723"/>
      <c r="AQ561" s="595">
        <f t="shared" si="132"/>
        <v>0</v>
      </c>
      <c r="AR561" s="595">
        <f t="shared" si="133"/>
        <v>0</v>
      </c>
      <c r="AS561" s="596">
        <f t="shared" si="134"/>
        <v>0</v>
      </c>
      <c r="AT561" s="455"/>
      <c r="AU561" s="421"/>
      <c r="AV561" s="421"/>
      <c r="AW561" s="421"/>
      <c r="AX561" s="421"/>
      <c r="AY561" s="421"/>
      <c r="BA561" s="533" t="str">
        <f>AU559</f>
        <v>Shore</v>
      </c>
      <c r="BB561" s="534">
        <f>AW559*24</f>
        <v>0</v>
      </c>
      <c r="BE561" s="439"/>
      <c r="BF561" s="456"/>
      <c r="BG561" s="456"/>
      <c r="BH561" s="456"/>
      <c r="BI561" s="456"/>
      <c r="BJ561" s="456"/>
      <c r="BK561" s="456"/>
      <c r="BL561" s="456"/>
      <c r="BM561" s="456"/>
      <c r="BN561" s="456"/>
      <c r="BO561" s="456"/>
      <c r="BP561" s="456"/>
      <c r="BQ561" s="456"/>
      <c r="BR561" s="456"/>
      <c r="BS561" s="456"/>
      <c r="BT561" s="456"/>
      <c r="BU561" s="456"/>
      <c r="BV561" s="456"/>
      <c r="BW561" s="456"/>
      <c r="BX561" s="456"/>
      <c r="BY561" s="456"/>
      <c r="BZ561" s="456"/>
      <c r="CA561" s="456"/>
      <c r="CB561" s="456"/>
      <c r="CC561" s="456"/>
      <c r="CD561" s="456"/>
      <c r="CE561" s="456"/>
      <c r="CF561" s="456"/>
      <c r="CG561" s="456"/>
      <c r="CH561" s="456"/>
      <c r="CI561" s="456"/>
      <c r="CJ561" s="456"/>
      <c r="CK561" s="456"/>
      <c r="CL561" s="456"/>
      <c r="CM561" s="456"/>
      <c r="CN561" s="456"/>
      <c r="CO561" s="456"/>
      <c r="CP561" s="456"/>
      <c r="CQ561" s="456"/>
      <c r="CR561" s="456"/>
      <c r="CS561" s="456"/>
    </row>
    <row r="562" spans="1:97" s="9" customFormat="1" ht="12.95" hidden="1" customHeight="1" x14ac:dyDescent="0.2">
      <c r="A562" s="463"/>
      <c r="B562" s="443"/>
      <c r="C562" s="451"/>
      <c r="D562" s="12" t="s">
        <v>213</v>
      </c>
      <c r="E562" s="455"/>
      <c r="F562" s="12"/>
      <c r="G562" s="13">
        <v>0</v>
      </c>
      <c r="H562" s="13">
        <v>0</v>
      </c>
      <c r="I562" s="13">
        <v>0</v>
      </c>
      <c r="J562" s="12">
        <v>100</v>
      </c>
      <c r="K562" s="691">
        <v>0</v>
      </c>
      <c r="L562" s="691">
        <v>0</v>
      </c>
      <c r="M562" s="455" t="s">
        <v>2</v>
      </c>
      <c r="N562" s="530">
        <v>0</v>
      </c>
      <c r="O562" s="530">
        <v>0</v>
      </c>
      <c r="P562" s="530">
        <v>0</v>
      </c>
      <c r="Q562" s="530">
        <v>0</v>
      </c>
      <c r="R562" s="530">
        <v>0</v>
      </c>
      <c r="S562" s="530">
        <v>0</v>
      </c>
      <c r="T562" s="530">
        <v>0</v>
      </c>
      <c r="U562" s="530">
        <v>0</v>
      </c>
      <c r="V562" s="530">
        <v>0</v>
      </c>
      <c r="W562" s="530">
        <v>0</v>
      </c>
      <c r="X562" s="530">
        <v>0</v>
      </c>
      <c r="Y562" s="530">
        <v>0</v>
      </c>
      <c r="Z562" s="530">
        <v>0</v>
      </c>
      <c r="AA562" s="530">
        <v>0</v>
      </c>
      <c r="AB562" s="530">
        <v>0</v>
      </c>
      <c r="AC562" s="530">
        <v>0</v>
      </c>
      <c r="AD562" s="530">
        <v>0</v>
      </c>
      <c r="AE562" s="530">
        <v>0</v>
      </c>
      <c r="AF562" s="530">
        <v>0</v>
      </c>
      <c r="AG562" s="530">
        <v>0</v>
      </c>
      <c r="AH562" s="530">
        <v>0</v>
      </c>
      <c r="AI562" s="530">
        <v>0</v>
      </c>
      <c r="AJ562" s="530">
        <v>0</v>
      </c>
      <c r="AK562" s="530">
        <v>0</v>
      </c>
      <c r="AL562" s="530">
        <v>0</v>
      </c>
      <c r="AM562" s="530">
        <v>0</v>
      </c>
      <c r="AN562" s="530"/>
      <c r="AO562" s="13"/>
      <c r="AP562" s="723"/>
      <c r="AQ562" s="595">
        <f t="shared" si="132"/>
        <v>0</v>
      </c>
      <c r="AR562" s="595">
        <f t="shared" si="133"/>
        <v>0</v>
      </c>
      <c r="AS562" s="596">
        <f t="shared" si="134"/>
        <v>0</v>
      </c>
      <c r="AT562" s="455"/>
      <c r="AU562" s="421"/>
      <c r="AV562" s="421"/>
      <c r="AW562" s="421"/>
      <c r="AX562" s="421"/>
      <c r="AY562" s="421"/>
      <c r="BE562" s="439"/>
      <c r="BF562" s="456"/>
      <c r="BG562" s="456"/>
      <c r="BH562" s="456"/>
      <c r="BI562" s="456"/>
      <c r="BJ562" s="456"/>
      <c r="BK562" s="456"/>
      <c r="BL562" s="456"/>
      <c r="BM562" s="456"/>
      <c r="BN562" s="456"/>
      <c r="BO562" s="456"/>
      <c r="BP562" s="456"/>
      <c r="BQ562" s="456"/>
      <c r="BR562" s="456"/>
      <c r="BS562" s="456"/>
      <c r="BT562" s="456"/>
      <c r="BU562" s="456"/>
      <c r="BV562" s="456"/>
      <c r="BW562" s="456"/>
      <c r="BX562" s="456"/>
      <c r="BY562" s="456"/>
      <c r="BZ562" s="456"/>
      <c r="CA562" s="456"/>
      <c r="CB562" s="456"/>
      <c r="CC562" s="456"/>
      <c r="CD562" s="456"/>
      <c r="CE562" s="456"/>
      <c r="CF562" s="456"/>
      <c r="CG562" s="456"/>
      <c r="CH562" s="456"/>
      <c r="CI562" s="456"/>
      <c r="CJ562" s="456"/>
      <c r="CK562" s="456"/>
      <c r="CL562" s="456"/>
      <c r="CM562" s="456"/>
      <c r="CN562" s="456"/>
      <c r="CO562" s="456"/>
      <c r="CP562" s="456"/>
      <c r="CQ562" s="456"/>
      <c r="CR562" s="456"/>
      <c r="CS562" s="456"/>
    </row>
    <row r="563" spans="1:97" s="9" customFormat="1" ht="12.95" hidden="1" customHeight="1" x14ac:dyDescent="0.2">
      <c r="A563" s="463"/>
      <c r="B563" s="443"/>
      <c r="C563" s="451"/>
      <c r="D563" s="12" t="s">
        <v>213</v>
      </c>
      <c r="E563" s="455"/>
      <c r="F563" s="12"/>
      <c r="G563" s="13">
        <v>0</v>
      </c>
      <c r="H563" s="13">
        <v>0</v>
      </c>
      <c r="I563" s="13">
        <v>0</v>
      </c>
      <c r="J563" s="12">
        <v>100</v>
      </c>
      <c r="K563" s="691">
        <v>0</v>
      </c>
      <c r="L563" s="691">
        <v>0</v>
      </c>
      <c r="M563" s="455" t="s">
        <v>2</v>
      </c>
      <c r="N563" s="530">
        <v>0</v>
      </c>
      <c r="O563" s="530">
        <v>0</v>
      </c>
      <c r="P563" s="530">
        <v>0</v>
      </c>
      <c r="Q563" s="530">
        <v>0</v>
      </c>
      <c r="R563" s="530">
        <v>0</v>
      </c>
      <c r="S563" s="530">
        <v>0</v>
      </c>
      <c r="T563" s="530">
        <v>0</v>
      </c>
      <c r="U563" s="530">
        <v>0</v>
      </c>
      <c r="V563" s="530">
        <v>0</v>
      </c>
      <c r="W563" s="530">
        <v>0</v>
      </c>
      <c r="X563" s="530">
        <v>0</v>
      </c>
      <c r="Y563" s="530">
        <v>0</v>
      </c>
      <c r="Z563" s="530">
        <v>0</v>
      </c>
      <c r="AA563" s="530">
        <v>0</v>
      </c>
      <c r="AB563" s="530">
        <v>0</v>
      </c>
      <c r="AC563" s="530">
        <v>0</v>
      </c>
      <c r="AD563" s="530">
        <v>0</v>
      </c>
      <c r="AE563" s="530">
        <v>0</v>
      </c>
      <c r="AF563" s="530">
        <v>0</v>
      </c>
      <c r="AG563" s="530">
        <v>0</v>
      </c>
      <c r="AH563" s="530">
        <v>0</v>
      </c>
      <c r="AI563" s="530">
        <v>0</v>
      </c>
      <c r="AJ563" s="530">
        <v>0</v>
      </c>
      <c r="AK563" s="530">
        <v>0</v>
      </c>
      <c r="AL563" s="530">
        <v>0</v>
      </c>
      <c r="AM563" s="530">
        <v>0</v>
      </c>
      <c r="AN563" s="530"/>
      <c r="AO563" s="13"/>
      <c r="AP563" s="723"/>
      <c r="AQ563" s="595">
        <f t="shared" si="132"/>
        <v>0</v>
      </c>
      <c r="AR563" s="595">
        <f t="shared" si="133"/>
        <v>0</v>
      </c>
      <c r="AS563" s="596">
        <f t="shared" si="134"/>
        <v>0</v>
      </c>
      <c r="AT563" s="455"/>
      <c r="AU563" s="437"/>
      <c r="AV563" s="438"/>
      <c r="AW563" s="439"/>
      <c r="AX563" s="437"/>
      <c r="AY563" s="438"/>
      <c r="BE563" s="439"/>
      <c r="BF563" s="456"/>
      <c r="BG563" s="456"/>
      <c r="BH563" s="456"/>
      <c r="BI563" s="456"/>
      <c r="BJ563" s="456"/>
      <c r="BK563" s="456"/>
      <c r="BL563" s="456"/>
      <c r="BM563" s="456"/>
      <c r="BN563" s="456"/>
      <c r="BO563" s="456"/>
      <c r="BP563" s="456"/>
      <c r="BQ563" s="456"/>
      <c r="BR563" s="456"/>
      <c r="BS563" s="456"/>
      <c r="BT563" s="456"/>
      <c r="BU563" s="456"/>
      <c r="BV563" s="456"/>
      <c r="BW563" s="456"/>
      <c r="BX563" s="456"/>
      <c r="BY563" s="456"/>
      <c r="BZ563" s="456"/>
      <c r="CA563" s="456"/>
      <c r="CB563" s="456"/>
      <c r="CC563" s="456"/>
      <c r="CD563" s="456"/>
      <c r="CE563" s="456"/>
      <c r="CF563" s="456"/>
      <c r="CG563" s="456"/>
      <c r="CH563" s="456"/>
      <c r="CI563" s="456"/>
      <c r="CJ563" s="456"/>
      <c r="CK563" s="456"/>
      <c r="CL563" s="456"/>
      <c r="CM563" s="456"/>
      <c r="CN563" s="456"/>
      <c r="CO563" s="456"/>
      <c r="CP563" s="456"/>
      <c r="CQ563" s="456"/>
      <c r="CR563" s="456"/>
      <c r="CS563" s="456"/>
    </row>
    <row r="564" spans="1:97" s="9" customFormat="1" ht="12.95" hidden="1" customHeight="1" x14ac:dyDescent="0.2">
      <c r="A564" s="463"/>
      <c r="B564" s="443"/>
      <c r="C564" s="451"/>
      <c r="D564" s="12" t="s">
        <v>214</v>
      </c>
      <c r="E564" s="455"/>
      <c r="F564" s="12"/>
      <c r="G564" s="13">
        <v>0</v>
      </c>
      <c r="H564" s="13">
        <v>0</v>
      </c>
      <c r="I564" s="13">
        <v>0</v>
      </c>
      <c r="J564" s="12">
        <v>100</v>
      </c>
      <c r="K564" s="691">
        <v>0</v>
      </c>
      <c r="L564" s="691">
        <v>0</v>
      </c>
      <c r="M564" s="455" t="s">
        <v>2</v>
      </c>
      <c r="N564" s="530">
        <v>0</v>
      </c>
      <c r="O564" s="530">
        <v>0</v>
      </c>
      <c r="P564" s="530">
        <v>0</v>
      </c>
      <c r="Q564" s="530">
        <v>0</v>
      </c>
      <c r="R564" s="530">
        <v>0</v>
      </c>
      <c r="S564" s="530">
        <v>0</v>
      </c>
      <c r="T564" s="530">
        <v>0</v>
      </c>
      <c r="U564" s="530">
        <v>0</v>
      </c>
      <c r="V564" s="530">
        <v>0</v>
      </c>
      <c r="W564" s="530">
        <v>0</v>
      </c>
      <c r="X564" s="530">
        <v>0</v>
      </c>
      <c r="Y564" s="530">
        <v>0</v>
      </c>
      <c r="Z564" s="530">
        <v>0</v>
      </c>
      <c r="AA564" s="530">
        <v>0</v>
      </c>
      <c r="AB564" s="530">
        <v>0</v>
      </c>
      <c r="AC564" s="530">
        <v>0</v>
      </c>
      <c r="AD564" s="530">
        <v>0</v>
      </c>
      <c r="AE564" s="530">
        <v>0</v>
      </c>
      <c r="AF564" s="530">
        <v>0</v>
      </c>
      <c r="AG564" s="530">
        <v>0</v>
      </c>
      <c r="AH564" s="530">
        <v>0</v>
      </c>
      <c r="AI564" s="530">
        <v>0</v>
      </c>
      <c r="AJ564" s="530">
        <v>0</v>
      </c>
      <c r="AK564" s="530">
        <v>0</v>
      </c>
      <c r="AL564" s="530">
        <v>0</v>
      </c>
      <c r="AM564" s="530">
        <v>0</v>
      </c>
      <c r="AN564" s="530"/>
      <c r="AO564" s="13"/>
      <c r="AP564" s="723"/>
      <c r="AQ564" s="595">
        <f t="shared" si="132"/>
        <v>0</v>
      </c>
      <c r="AR564" s="595">
        <f t="shared" si="133"/>
        <v>0</v>
      </c>
      <c r="AS564" s="596">
        <f t="shared" si="134"/>
        <v>0</v>
      </c>
      <c r="AT564" s="455"/>
      <c r="AU564" s="437"/>
      <c r="AV564" s="438"/>
      <c r="AW564" s="439"/>
      <c r="AX564" s="437"/>
      <c r="AY564" s="438"/>
      <c r="BE564" s="439"/>
      <c r="BF564" s="456"/>
      <c r="BG564" s="456"/>
      <c r="BH564" s="456"/>
      <c r="BI564" s="456"/>
      <c r="BJ564" s="456"/>
      <c r="BK564" s="456"/>
      <c r="BL564" s="456"/>
      <c r="BM564" s="456"/>
      <c r="BN564" s="456"/>
      <c r="BO564" s="456"/>
      <c r="BP564" s="456"/>
      <c r="BQ564" s="456"/>
      <c r="BR564" s="456"/>
      <c r="BS564" s="456"/>
      <c r="BT564" s="456"/>
      <c r="BU564" s="456"/>
      <c r="BV564" s="456"/>
      <c r="BW564" s="456"/>
      <c r="BX564" s="456"/>
      <c r="BY564" s="456"/>
      <c r="BZ564" s="456"/>
      <c r="CA564" s="456"/>
      <c r="CB564" s="456"/>
      <c r="CC564" s="456"/>
      <c r="CD564" s="456"/>
      <c r="CE564" s="456"/>
      <c r="CF564" s="456"/>
      <c r="CG564" s="456"/>
      <c r="CH564" s="456"/>
      <c r="CI564" s="456"/>
      <c r="CJ564" s="456"/>
      <c r="CK564" s="456"/>
      <c r="CL564" s="456"/>
      <c r="CM564" s="456"/>
      <c r="CN564" s="456"/>
      <c r="CO564" s="456"/>
      <c r="CP564" s="456"/>
      <c r="CQ564" s="456"/>
      <c r="CR564" s="456"/>
      <c r="CS564" s="456"/>
    </row>
    <row r="565" spans="1:97" s="9" customFormat="1" ht="12.95" hidden="1" customHeight="1" thickBot="1" x14ac:dyDescent="0.25">
      <c r="A565" s="463"/>
      <c r="B565" s="443"/>
      <c r="C565" s="451"/>
      <c r="D565" s="12" t="s">
        <v>214</v>
      </c>
      <c r="E565" s="455"/>
      <c r="F565" s="12"/>
      <c r="G565" s="13">
        <v>0</v>
      </c>
      <c r="H565" s="13">
        <v>0</v>
      </c>
      <c r="I565" s="13">
        <v>0</v>
      </c>
      <c r="J565" s="12">
        <v>100</v>
      </c>
      <c r="K565" s="691">
        <v>0</v>
      </c>
      <c r="L565" s="691">
        <v>0</v>
      </c>
      <c r="M565" s="455" t="s">
        <v>2</v>
      </c>
      <c r="N565" s="530">
        <v>0</v>
      </c>
      <c r="O565" s="530">
        <v>0</v>
      </c>
      <c r="P565" s="530">
        <v>0</v>
      </c>
      <c r="Q565" s="530">
        <v>0</v>
      </c>
      <c r="R565" s="530">
        <v>0</v>
      </c>
      <c r="S565" s="530">
        <v>0</v>
      </c>
      <c r="T565" s="530">
        <v>0</v>
      </c>
      <c r="U565" s="530">
        <v>0</v>
      </c>
      <c r="V565" s="530">
        <v>0</v>
      </c>
      <c r="W565" s="530">
        <v>0</v>
      </c>
      <c r="X565" s="530">
        <v>0</v>
      </c>
      <c r="Y565" s="530">
        <v>0</v>
      </c>
      <c r="Z565" s="530">
        <v>0</v>
      </c>
      <c r="AA565" s="530">
        <v>0</v>
      </c>
      <c r="AB565" s="530">
        <v>0</v>
      </c>
      <c r="AC565" s="530">
        <v>0</v>
      </c>
      <c r="AD565" s="530">
        <v>0</v>
      </c>
      <c r="AE565" s="530">
        <v>0</v>
      </c>
      <c r="AF565" s="530">
        <v>0</v>
      </c>
      <c r="AG565" s="530">
        <v>0</v>
      </c>
      <c r="AH565" s="530">
        <v>0</v>
      </c>
      <c r="AI565" s="530">
        <v>0</v>
      </c>
      <c r="AJ565" s="530">
        <v>0</v>
      </c>
      <c r="AK565" s="530">
        <v>0</v>
      </c>
      <c r="AL565" s="530">
        <v>0</v>
      </c>
      <c r="AM565" s="530">
        <v>0</v>
      </c>
      <c r="AN565" s="530"/>
      <c r="AO565" s="13"/>
      <c r="AP565" s="723"/>
      <c r="AQ565" s="595">
        <f t="shared" si="132"/>
        <v>0</v>
      </c>
      <c r="AR565" s="595">
        <f t="shared" si="133"/>
        <v>0</v>
      </c>
      <c r="AS565" s="596">
        <f t="shared" si="134"/>
        <v>0</v>
      </c>
      <c r="AT565" s="455"/>
      <c r="AU565" s="437"/>
      <c r="AV565" s="438"/>
      <c r="AW565" s="439"/>
      <c r="AX565" s="437"/>
      <c r="AY565" s="438"/>
      <c r="AZ565" s="396"/>
      <c r="BA565" s="396"/>
      <c r="BB565" s="396"/>
      <c r="BE565" s="439"/>
      <c r="BF565" s="456"/>
      <c r="BG565" s="456"/>
      <c r="BH565" s="456"/>
      <c r="BI565" s="456"/>
      <c r="BJ565" s="456"/>
      <c r="BK565" s="456"/>
      <c r="BL565" s="456"/>
      <c r="BM565" s="456"/>
      <c r="BN565" s="456"/>
      <c r="BO565" s="456"/>
      <c r="BP565" s="456"/>
      <c r="BQ565" s="456"/>
      <c r="BR565" s="456"/>
      <c r="BS565" s="456"/>
      <c r="BT565" s="456"/>
      <c r="BU565" s="456"/>
      <c r="BV565" s="456"/>
      <c r="BW565" s="456"/>
      <c r="BX565" s="456"/>
      <c r="BY565" s="456"/>
      <c r="BZ565" s="456"/>
      <c r="CA565" s="456"/>
      <c r="CB565" s="456"/>
      <c r="CC565" s="456"/>
      <c r="CD565" s="456"/>
      <c r="CE565" s="456"/>
      <c r="CF565" s="456"/>
      <c r="CG565" s="456"/>
      <c r="CH565" s="456"/>
      <c r="CI565" s="456"/>
      <c r="CJ565" s="456"/>
      <c r="CK565" s="456"/>
      <c r="CL565" s="456"/>
      <c r="CM565" s="456"/>
      <c r="CN565" s="456"/>
      <c r="CO565" s="456"/>
      <c r="CP565" s="456"/>
      <c r="CQ565" s="456"/>
      <c r="CR565" s="456"/>
      <c r="CS565" s="456"/>
    </row>
    <row r="566" spans="1:97" s="9" customFormat="1" ht="12.95" hidden="1" customHeight="1" x14ac:dyDescent="0.2">
      <c r="A566" s="463"/>
      <c r="B566" s="443"/>
      <c r="C566" s="451"/>
      <c r="D566" s="12" t="s">
        <v>215</v>
      </c>
      <c r="E566" s="455"/>
      <c r="F566" s="12"/>
      <c r="G566" s="13">
        <v>0</v>
      </c>
      <c r="H566" s="13">
        <v>0</v>
      </c>
      <c r="I566" s="13">
        <v>0</v>
      </c>
      <c r="J566" s="12">
        <v>100</v>
      </c>
      <c r="K566" s="691">
        <v>0</v>
      </c>
      <c r="L566" s="691">
        <v>0</v>
      </c>
      <c r="M566" s="455" t="s">
        <v>2</v>
      </c>
      <c r="N566" s="530">
        <v>0</v>
      </c>
      <c r="O566" s="530">
        <v>0</v>
      </c>
      <c r="P566" s="530">
        <v>0</v>
      </c>
      <c r="Q566" s="530">
        <v>0</v>
      </c>
      <c r="R566" s="530">
        <v>0</v>
      </c>
      <c r="S566" s="530">
        <v>0</v>
      </c>
      <c r="T566" s="530">
        <v>0</v>
      </c>
      <c r="U566" s="530">
        <v>0</v>
      </c>
      <c r="V566" s="530">
        <v>0</v>
      </c>
      <c r="W566" s="530">
        <v>0</v>
      </c>
      <c r="X566" s="530">
        <v>0</v>
      </c>
      <c r="Y566" s="530">
        <v>0</v>
      </c>
      <c r="Z566" s="530">
        <v>0</v>
      </c>
      <c r="AA566" s="530">
        <v>0</v>
      </c>
      <c r="AB566" s="530">
        <v>0</v>
      </c>
      <c r="AC566" s="530">
        <v>0</v>
      </c>
      <c r="AD566" s="530">
        <v>0</v>
      </c>
      <c r="AE566" s="530">
        <v>0</v>
      </c>
      <c r="AF566" s="530">
        <v>0</v>
      </c>
      <c r="AG566" s="530">
        <v>0</v>
      </c>
      <c r="AH566" s="530">
        <v>0</v>
      </c>
      <c r="AI566" s="530">
        <v>0</v>
      </c>
      <c r="AJ566" s="530">
        <v>0</v>
      </c>
      <c r="AK566" s="530">
        <v>0</v>
      </c>
      <c r="AL566" s="530">
        <v>0</v>
      </c>
      <c r="AM566" s="530">
        <v>0</v>
      </c>
      <c r="AN566" s="530"/>
      <c r="AO566" s="13"/>
      <c r="AP566" s="723"/>
      <c r="AQ566" s="595">
        <f t="shared" si="132"/>
        <v>0</v>
      </c>
      <c r="AR566" s="595">
        <f t="shared" si="133"/>
        <v>0</v>
      </c>
      <c r="AS566" s="596">
        <f t="shared" si="134"/>
        <v>0</v>
      </c>
      <c r="AT566" s="455"/>
      <c r="AU566" s="437"/>
      <c r="AV566" s="438"/>
      <c r="AW566" s="439"/>
      <c r="AX566" s="437"/>
      <c r="AY566" s="438"/>
      <c r="BE566" s="439"/>
      <c r="BF566" s="456"/>
      <c r="BG566" s="456"/>
      <c r="BH566" s="456"/>
      <c r="BI566" s="456"/>
      <c r="BJ566" s="456"/>
      <c r="BK566" s="456"/>
      <c r="BL566" s="456"/>
      <c r="BM566" s="456"/>
      <c r="BN566" s="456"/>
      <c r="BO566" s="456"/>
      <c r="BP566" s="456"/>
      <c r="BQ566" s="456"/>
      <c r="BR566" s="456"/>
      <c r="BS566" s="456"/>
      <c r="BT566" s="456"/>
      <c r="BU566" s="456"/>
      <c r="BV566" s="456"/>
      <c r="BW566" s="456"/>
      <c r="BX566" s="456"/>
      <c r="BY566" s="456"/>
      <c r="BZ566" s="456"/>
      <c r="CA566" s="456"/>
      <c r="CB566" s="456"/>
      <c r="CC566" s="456"/>
      <c r="CD566" s="456"/>
      <c r="CE566" s="456"/>
      <c r="CF566" s="456"/>
      <c r="CG566" s="456"/>
      <c r="CH566" s="456"/>
      <c r="CI566" s="456"/>
      <c r="CJ566" s="456"/>
      <c r="CK566" s="456"/>
      <c r="CL566" s="456"/>
      <c r="CM566" s="456"/>
      <c r="CN566" s="456"/>
      <c r="CO566" s="456"/>
      <c r="CP566" s="456"/>
      <c r="CQ566" s="456"/>
      <c r="CR566" s="456"/>
      <c r="CS566" s="456"/>
    </row>
    <row r="567" spans="1:97" s="9" customFormat="1" ht="12.95" hidden="1" customHeight="1" x14ac:dyDescent="0.2">
      <c r="A567" s="463"/>
      <c r="B567" s="443"/>
      <c r="C567" s="451"/>
      <c r="D567" s="455" t="s">
        <v>215</v>
      </c>
      <c r="E567" s="455"/>
      <c r="F567" s="12"/>
      <c r="G567" s="13">
        <v>0</v>
      </c>
      <c r="H567" s="13">
        <v>0</v>
      </c>
      <c r="I567" s="13">
        <v>0</v>
      </c>
      <c r="J567" s="12">
        <v>100</v>
      </c>
      <c r="K567" s="691">
        <v>0</v>
      </c>
      <c r="L567" s="691">
        <v>0</v>
      </c>
      <c r="M567" s="455" t="s">
        <v>2</v>
      </c>
      <c r="N567" s="530">
        <v>0</v>
      </c>
      <c r="O567" s="530">
        <v>0</v>
      </c>
      <c r="P567" s="530">
        <v>0</v>
      </c>
      <c r="Q567" s="530">
        <v>0</v>
      </c>
      <c r="R567" s="530">
        <v>0</v>
      </c>
      <c r="S567" s="530">
        <v>0</v>
      </c>
      <c r="T567" s="530">
        <v>0</v>
      </c>
      <c r="U567" s="530">
        <v>0</v>
      </c>
      <c r="V567" s="530">
        <v>0</v>
      </c>
      <c r="W567" s="530">
        <v>0</v>
      </c>
      <c r="X567" s="530">
        <v>0</v>
      </c>
      <c r="Y567" s="530">
        <v>0</v>
      </c>
      <c r="Z567" s="530">
        <v>0</v>
      </c>
      <c r="AA567" s="530">
        <v>0</v>
      </c>
      <c r="AB567" s="530">
        <v>0</v>
      </c>
      <c r="AC567" s="530">
        <v>0</v>
      </c>
      <c r="AD567" s="530">
        <v>0</v>
      </c>
      <c r="AE567" s="530">
        <v>0</v>
      </c>
      <c r="AF567" s="530">
        <v>0</v>
      </c>
      <c r="AG567" s="530">
        <v>0</v>
      </c>
      <c r="AH567" s="530">
        <v>0</v>
      </c>
      <c r="AI567" s="530">
        <v>0</v>
      </c>
      <c r="AJ567" s="530">
        <v>0</v>
      </c>
      <c r="AK567" s="530">
        <v>0</v>
      </c>
      <c r="AL567" s="530">
        <v>0</v>
      </c>
      <c r="AM567" s="530">
        <v>0</v>
      </c>
      <c r="AN567" s="530"/>
      <c r="AO567" s="13"/>
      <c r="AP567" s="723"/>
      <c r="AQ567" s="595">
        <f t="shared" si="132"/>
        <v>0</v>
      </c>
      <c r="AR567" s="595">
        <f t="shared" si="133"/>
        <v>0</v>
      </c>
      <c r="AS567" s="596">
        <f t="shared" si="134"/>
        <v>0</v>
      </c>
      <c r="AT567" s="455"/>
      <c r="AU567" s="437"/>
      <c r="AV567" s="438"/>
      <c r="AW567" s="439"/>
      <c r="AX567" s="437"/>
      <c r="AY567" s="438"/>
      <c r="BE567" s="439"/>
      <c r="BF567" s="456"/>
      <c r="BG567" s="456"/>
      <c r="BH567" s="456"/>
      <c r="BI567" s="456"/>
      <c r="BJ567" s="456"/>
      <c r="BK567" s="456"/>
      <c r="BL567" s="456"/>
      <c r="BM567" s="456"/>
      <c r="BN567" s="456"/>
      <c r="BO567" s="456"/>
      <c r="BP567" s="456"/>
      <c r="BQ567" s="456"/>
      <c r="BR567" s="456"/>
      <c r="BS567" s="456"/>
      <c r="BT567" s="456"/>
      <c r="BU567" s="456"/>
      <c r="BV567" s="456"/>
      <c r="BW567" s="456"/>
      <c r="BX567" s="456"/>
      <c r="BY567" s="456"/>
      <c r="BZ567" s="456"/>
      <c r="CA567" s="456"/>
      <c r="CB567" s="456"/>
      <c r="CC567" s="456"/>
      <c r="CD567" s="456"/>
      <c r="CE567" s="456"/>
      <c r="CF567" s="456"/>
      <c r="CG567" s="456"/>
      <c r="CH567" s="456"/>
      <c r="CI567" s="456"/>
      <c r="CJ567" s="456"/>
      <c r="CK567" s="456"/>
      <c r="CL567" s="456"/>
      <c r="CM567" s="456"/>
      <c r="CN567" s="456"/>
      <c r="CO567" s="456"/>
      <c r="CP567" s="456"/>
      <c r="CQ567" s="456"/>
      <c r="CR567" s="456"/>
      <c r="CS567" s="456"/>
    </row>
    <row r="568" spans="1:97" s="9" customFormat="1" ht="12.95" hidden="1" customHeight="1" x14ac:dyDescent="0.2">
      <c r="A568" s="463"/>
      <c r="B568" s="443"/>
      <c r="C568" s="451"/>
      <c r="D568" s="13" t="s">
        <v>67</v>
      </c>
      <c r="E568" s="13"/>
      <c r="F568" s="12"/>
      <c r="G568" s="13">
        <v>0</v>
      </c>
      <c r="H568" s="13">
        <v>0</v>
      </c>
      <c r="I568" s="13">
        <v>0</v>
      </c>
      <c r="J568" s="12">
        <v>100</v>
      </c>
      <c r="K568" s="691">
        <v>0</v>
      </c>
      <c r="L568" s="691">
        <v>0</v>
      </c>
      <c r="M568" s="455" t="s">
        <v>2</v>
      </c>
      <c r="N568" s="530">
        <v>0</v>
      </c>
      <c r="O568" s="530">
        <v>0</v>
      </c>
      <c r="P568" s="530">
        <v>0</v>
      </c>
      <c r="Q568" s="530">
        <v>0</v>
      </c>
      <c r="R568" s="530">
        <v>0</v>
      </c>
      <c r="S568" s="530">
        <v>0</v>
      </c>
      <c r="T568" s="530">
        <v>0</v>
      </c>
      <c r="U568" s="530">
        <v>0</v>
      </c>
      <c r="V568" s="530">
        <v>0</v>
      </c>
      <c r="W568" s="530">
        <v>0</v>
      </c>
      <c r="X568" s="530">
        <v>0</v>
      </c>
      <c r="Y568" s="530">
        <v>0</v>
      </c>
      <c r="Z568" s="530">
        <v>0</v>
      </c>
      <c r="AA568" s="530">
        <v>0</v>
      </c>
      <c r="AB568" s="530">
        <v>0</v>
      </c>
      <c r="AC568" s="530">
        <v>0</v>
      </c>
      <c r="AD568" s="530">
        <v>0</v>
      </c>
      <c r="AE568" s="530">
        <v>0</v>
      </c>
      <c r="AF568" s="530">
        <v>0</v>
      </c>
      <c r="AG568" s="530">
        <v>0</v>
      </c>
      <c r="AH568" s="530">
        <v>0</v>
      </c>
      <c r="AI568" s="530">
        <v>0</v>
      </c>
      <c r="AJ568" s="530">
        <v>0</v>
      </c>
      <c r="AK568" s="530">
        <v>0</v>
      </c>
      <c r="AL568" s="530">
        <v>0</v>
      </c>
      <c r="AM568" s="530">
        <v>0</v>
      </c>
      <c r="AN568" s="530"/>
      <c r="AO568" s="13"/>
      <c r="AP568" s="723"/>
      <c r="AQ568" s="595">
        <f t="shared" si="132"/>
        <v>0</v>
      </c>
      <c r="AR568" s="595">
        <f t="shared" si="133"/>
        <v>0</v>
      </c>
      <c r="AS568" s="596">
        <f t="shared" si="134"/>
        <v>0</v>
      </c>
      <c r="AT568" s="455"/>
      <c r="AU568" s="437"/>
      <c r="AV568" s="438"/>
      <c r="AW568" s="439"/>
      <c r="AX568" s="437"/>
      <c r="AY568" s="438"/>
      <c r="BE568" s="439"/>
      <c r="BF568" s="456"/>
      <c r="BG568" s="456"/>
      <c r="BH568" s="456"/>
      <c r="BI568" s="456"/>
      <c r="BJ568" s="456"/>
      <c r="BK568" s="456"/>
      <c r="BL568" s="456"/>
      <c r="BM568" s="456"/>
      <c r="BN568" s="456"/>
      <c r="BO568" s="456"/>
      <c r="BP568" s="456"/>
      <c r="BQ568" s="456"/>
      <c r="BR568" s="456"/>
      <c r="BS568" s="456"/>
      <c r="BT568" s="456"/>
      <c r="BU568" s="456"/>
      <c r="BV568" s="456"/>
      <c r="BW568" s="456"/>
      <c r="BX568" s="456"/>
      <c r="BY568" s="456"/>
      <c r="BZ568" s="456"/>
      <c r="CA568" s="456"/>
      <c r="CB568" s="456"/>
      <c r="CC568" s="456"/>
      <c r="CD568" s="456"/>
      <c r="CE568" s="456"/>
      <c r="CF568" s="456"/>
      <c r="CG568" s="456"/>
      <c r="CH568" s="456"/>
      <c r="CI568" s="456"/>
      <c r="CJ568" s="456"/>
      <c r="CK568" s="456"/>
      <c r="CL568" s="456"/>
      <c r="CM568" s="456"/>
      <c r="CN568" s="456"/>
      <c r="CO568" s="456"/>
      <c r="CP568" s="456"/>
      <c r="CQ568" s="456"/>
      <c r="CR568" s="456"/>
      <c r="CS568" s="456"/>
    </row>
    <row r="569" spans="1:97" s="9" customFormat="1" ht="12.95" hidden="1" customHeight="1" x14ac:dyDescent="0.2">
      <c r="A569" s="463"/>
      <c r="B569" s="443"/>
      <c r="C569" s="451"/>
      <c r="D569" s="13" t="s">
        <v>67</v>
      </c>
      <c r="E569" s="13"/>
      <c r="F569" s="12"/>
      <c r="G569" s="13">
        <v>0</v>
      </c>
      <c r="H569" s="13">
        <v>0</v>
      </c>
      <c r="I569" s="13">
        <v>0</v>
      </c>
      <c r="J569" s="12">
        <v>100</v>
      </c>
      <c r="K569" s="691">
        <v>0</v>
      </c>
      <c r="L569" s="691">
        <v>0</v>
      </c>
      <c r="M569" s="455" t="s">
        <v>2</v>
      </c>
      <c r="N569" s="530">
        <v>0</v>
      </c>
      <c r="O569" s="530">
        <v>0</v>
      </c>
      <c r="P569" s="530">
        <v>0</v>
      </c>
      <c r="Q569" s="530">
        <v>0</v>
      </c>
      <c r="R569" s="530">
        <v>0</v>
      </c>
      <c r="S569" s="530">
        <v>0</v>
      </c>
      <c r="T569" s="530">
        <v>0</v>
      </c>
      <c r="U569" s="530">
        <v>0</v>
      </c>
      <c r="V569" s="530">
        <v>0</v>
      </c>
      <c r="W569" s="530">
        <v>0</v>
      </c>
      <c r="X569" s="530">
        <v>0</v>
      </c>
      <c r="Y569" s="530">
        <v>0</v>
      </c>
      <c r="Z569" s="530">
        <v>0</v>
      </c>
      <c r="AA569" s="530">
        <v>0</v>
      </c>
      <c r="AB569" s="530">
        <v>0</v>
      </c>
      <c r="AC569" s="530">
        <v>0</v>
      </c>
      <c r="AD569" s="530">
        <v>0</v>
      </c>
      <c r="AE569" s="530">
        <v>0</v>
      </c>
      <c r="AF569" s="530">
        <v>0</v>
      </c>
      <c r="AG569" s="530">
        <v>0</v>
      </c>
      <c r="AH569" s="530">
        <v>0</v>
      </c>
      <c r="AI569" s="530">
        <v>0</v>
      </c>
      <c r="AJ569" s="530">
        <v>0</v>
      </c>
      <c r="AK569" s="530">
        <v>0</v>
      </c>
      <c r="AL569" s="530">
        <v>0</v>
      </c>
      <c r="AM569" s="530">
        <v>0</v>
      </c>
      <c r="AN569" s="530"/>
      <c r="AO569" s="13"/>
      <c r="AP569" s="723"/>
      <c r="AQ569" s="595">
        <f t="shared" si="132"/>
        <v>0</v>
      </c>
      <c r="AR569" s="595">
        <f t="shared" si="133"/>
        <v>0</v>
      </c>
      <c r="AS569" s="596">
        <f t="shared" si="134"/>
        <v>0</v>
      </c>
      <c r="AT569" s="455"/>
      <c r="AU569" s="1020" t="s">
        <v>17</v>
      </c>
      <c r="AV569" s="1009" t="s">
        <v>195</v>
      </c>
      <c r="AW569" s="1013" t="s">
        <v>196</v>
      </c>
      <c r="AX569" s="1009" t="s">
        <v>197</v>
      </c>
      <c r="AY569" s="1007" t="s">
        <v>198</v>
      </c>
      <c r="BE569" s="439"/>
      <c r="BF569" s="456"/>
      <c r="BG569" s="456"/>
      <c r="BH569" s="456"/>
      <c r="BI569" s="456"/>
      <c r="BJ569" s="456"/>
      <c r="BK569" s="456"/>
      <c r="BL569" s="456"/>
      <c r="BM569" s="456"/>
      <c r="BN569" s="456"/>
      <c r="BO569" s="456"/>
      <c r="BP569" s="456"/>
      <c r="BQ569" s="456"/>
      <c r="BR569" s="456"/>
      <c r="BS569" s="456"/>
      <c r="BT569" s="456"/>
      <c r="BU569" s="456"/>
      <c r="BV569" s="456"/>
      <c r="BW569" s="456"/>
      <c r="BX569" s="456"/>
      <c r="BY569" s="456"/>
      <c r="BZ569" s="456"/>
      <c r="CA569" s="456"/>
      <c r="CB569" s="456"/>
      <c r="CC569" s="456"/>
      <c r="CD569" s="456"/>
      <c r="CE569" s="456"/>
      <c r="CF569" s="456"/>
      <c r="CG569" s="456"/>
      <c r="CH569" s="456"/>
      <c r="CI569" s="456"/>
      <c r="CJ569" s="456"/>
      <c r="CK569" s="456"/>
      <c r="CL569" s="456"/>
      <c r="CM569" s="456"/>
      <c r="CN569" s="456"/>
      <c r="CO569" s="456"/>
      <c r="CP569" s="456"/>
      <c r="CQ569" s="456"/>
      <c r="CR569" s="456"/>
      <c r="CS569" s="456"/>
    </row>
    <row r="570" spans="1:97" s="9" customFormat="1" ht="12.95" hidden="1" customHeight="1" x14ac:dyDescent="0.2">
      <c r="A570" s="463"/>
      <c r="B570" s="443"/>
      <c r="C570" s="451"/>
      <c r="D570" s="13" t="s">
        <v>71</v>
      </c>
      <c r="E570" s="13"/>
      <c r="F570" s="12"/>
      <c r="G570" s="13">
        <v>0</v>
      </c>
      <c r="H570" s="13">
        <v>0</v>
      </c>
      <c r="I570" s="13">
        <v>0</v>
      </c>
      <c r="J570" s="12">
        <v>100</v>
      </c>
      <c r="K570" s="691">
        <v>0</v>
      </c>
      <c r="L570" s="691">
        <v>0</v>
      </c>
      <c r="M570" s="455" t="s">
        <v>2</v>
      </c>
      <c r="N570" s="530">
        <v>0</v>
      </c>
      <c r="O570" s="530">
        <v>0</v>
      </c>
      <c r="P570" s="530">
        <v>0</v>
      </c>
      <c r="Q570" s="530">
        <v>0</v>
      </c>
      <c r="R570" s="530">
        <v>0</v>
      </c>
      <c r="S570" s="530">
        <v>0</v>
      </c>
      <c r="T570" s="530">
        <v>0</v>
      </c>
      <c r="U570" s="530">
        <v>0</v>
      </c>
      <c r="V570" s="530">
        <v>0</v>
      </c>
      <c r="W570" s="530">
        <v>0</v>
      </c>
      <c r="X570" s="530">
        <v>0</v>
      </c>
      <c r="Y570" s="530">
        <v>0</v>
      </c>
      <c r="Z570" s="530">
        <v>0</v>
      </c>
      <c r="AA570" s="530">
        <v>0</v>
      </c>
      <c r="AB570" s="530">
        <v>0</v>
      </c>
      <c r="AC570" s="530">
        <v>0</v>
      </c>
      <c r="AD570" s="530">
        <v>0</v>
      </c>
      <c r="AE570" s="530">
        <v>0</v>
      </c>
      <c r="AF570" s="530">
        <v>0</v>
      </c>
      <c r="AG570" s="530">
        <v>0</v>
      </c>
      <c r="AH570" s="530">
        <v>0</v>
      </c>
      <c r="AI570" s="530">
        <v>0</v>
      </c>
      <c r="AJ570" s="530">
        <v>0</v>
      </c>
      <c r="AK570" s="530">
        <v>0</v>
      </c>
      <c r="AL570" s="530">
        <v>0</v>
      </c>
      <c r="AM570" s="530">
        <v>0</v>
      </c>
      <c r="AN570" s="530"/>
      <c r="AO570" s="13"/>
      <c r="AP570" s="723"/>
      <c r="AQ570" s="595">
        <f t="shared" si="132"/>
        <v>0</v>
      </c>
      <c r="AR570" s="595">
        <f t="shared" si="133"/>
        <v>0</v>
      </c>
      <c r="AS570" s="596">
        <f t="shared" si="134"/>
        <v>0</v>
      </c>
      <c r="AT570" s="455"/>
      <c r="AU570" s="1021"/>
      <c r="AV570" s="1022"/>
      <c r="AW570" s="1008"/>
      <c r="AX570" s="1022"/>
      <c r="AY570" s="1026"/>
      <c r="BE570" s="439"/>
      <c r="BF570" s="456"/>
      <c r="BG570" s="456"/>
      <c r="BH570" s="456"/>
      <c r="BI570" s="456"/>
      <c r="BJ570" s="456"/>
      <c r="BK570" s="456"/>
      <c r="BL570" s="456"/>
      <c r="BM570" s="456"/>
      <c r="BN570" s="456"/>
      <c r="BO570" s="456"/>
      <c r="BP570" s="456"/>
      <c r="BQ570" s="456"/>
      <c r="BR570" s="456"/>
      <c r="BS570" s="456"/>
      <c r="BT570" s="456"/>
      <c r="BU570" s="456"/>
      <c r="BV570" s="456"/>
      <c r="BW570" s="456"/>
      <c r="BX570" s="456"/>
      <c r="BY570" s="456"/>
      <c r="BZ570" s="456"/>
      <c r="CA570" s="456"/>
      <c r="CB570" s="456"/>
      <c r="CC570" s="456"/>
      <c r="CD570" s="456"/>
      <c r="CE570" s="456"/>
      <c r="CF570" s="456"/>
      <c r="CG570" s="456"/>
      <c r="CH570" s="456"/>
      <c r="CI570" s="456"/>
      <c r="CJ570" s="456"/>
      <c r="CK570" s="456"/>
      <c r="CL570" s="456"/>
      <c r="CM570" s="456"/>
      <c r="CN570" s="456"/>
      <c r="CO570" s="456"/>
      <c r="CP570" s="456"/>
      <c r="CQ570" s="456"/>
      <c r="CR570" s="456"/>
      <c r="CS570" s="456"/>
    </row>
    <row r="571" spans="1:97" s="9" customFormat="1" ht="12.95" hidden="1" customHeight="1" x14ac:dyDescent="0.2">
      <c r="A571" s="463"/>
      <c r="B571" s="443"/>
      <c r="C571" s="451"/>
      <c r="D571" s="13" t="s">
        <v>77</v>
      </c>
      <c r="E571" s="13" t="s">
        <v>78</v>
      </c>
      <c r="F571" s="13"/>
      <c r="G571" s="13">
        <v>0</v>
      </c>
      <c r="H571" s="13">
        <v>0</v>
      </c>
      <c r="I571" s="13">
        <v>0</v>
      </c>
      <c r="J571" s="12">
        <v>100</v>
      </c>
      <c r="K571" s="691">
        <v>0</v>
      </c>
      <c r="L571" s="691">
        <v>0</v>
      </c>
      <c r="M571" s="455" t="s">
        <v>2</v>
      </c>
      <c r="N571" s="530">
        <v>0</v>
      </c>
      <c r="O571" s="530">
        <v>0</v>
      </c>
      <c r="P571" s="530">
        <v>0</v>
      </c>
      <c r="Q571" s="530">
        <v>0</v>
      </c>
      <c r="R571" s="530">
        <v>0</v>
      </c>
      <c r="S571" s="530">
        <v>0</v>
      </c>
      <c r="T571" s="530">
        <v>0</v>
      </c>
      <c r="U571" s="530">
        <v>0</v>
      </c>
      <c r="V571" s="530">
        <v>0</v>
      </c>
      <c r="W571" s="530">
        <v>0</v>
      </c>
      <c r="X571" s="530">
        <v>0</v>
      </c>
      <c r="Y571" s="530">
        <v>0</v>
      </c>
      <c r="Z571" s="530">
        <v>0</v>
      </c>
      <c r="AA571" s="530">
        <v>0</v>
      </c>
      <c r="AB571" s="530">
        <v>0</v>
      </c>
      <c r="AC571" s="530">
        <v>0</v>
      </c>
      <c r="AD571" s="530">
        <v>0</v>
      </c>
      <c r="AE571" s="530">
        <v>0</v>
      </c>
      <c r="AF571" s="530">
        <v>0</v>
      </c>
      <c r="AG571" s="530">
        <v>0</v>
      </c>
      <c r="AH571" s="530">
        <v>0</v>
      </c>
      <c r="AI571" s="530">
        <v>0</v>
      </c>
      <c r="AJ571" s="530">
        <v>0</v>
      </c>
      <c r="AK571" s="530">
        <v>0</v>
      </c>
      <c r="AL571" s="530">
        <v>0</v>
      </c>
      <c r="AM571" s="530">
        <v>0</v>
      </c>
      <c r="AN571" s="530"/>
      <c r="AO571" s="13"/>
      <c r="AP571" s="723"/>
      <c r="AQ571" s="595">
        <f t="shared" si="132"/>
        <v>0</v>
      </c>
      <c r="AR571" s="595">
        <f t="shared" si="133"/>
        <v>0</v>
      </c>
      <c r="AS571" s="596">
        <f t="shared" si="134"/>
        <v>0</v>
      </c>
      <c r="AT571" s="455"/>
      <c r="AU571" s="546" t="s">
        <v>50</v>
      </c>
      <c r="AV571" s="528">
        <f>0</f>
        <v>0</v>
      </c>
      <c r="AW571" s="394">
        <f>0</f>
        <v>0</v>
      </c>
      <c r="AX571" s="528">
        <f>0</f>
        <v>0</v>
      </c>
      <c r="AY571" s="547">
        <f>0</f>
        <v>0</v>
      </c>
      <c r="BE571" s="439"/>
      <c r="BF571" s="456"/>
      <c r="BG571" s="456"/>
      <c r="BH571" s="456"/>
      <c r="BI571" s="456"/>
      <c r="BJ571" s="456"/>
      <c r="BK571" s="456"/>
      <c r="BL571" s="456"/>
      <c r="BM571" s="456"/>
      <c r="BN571" s="456"/>
      <c r="BO571" s="456"/>
      <c r="BP571" s="456"/>
      <c r="BQ571" s="456"/>
      <c r="BR571" s="456"/>
      <c r="BS571" s="456"/>
      <c r="BT571" s="456"/>
      <c r="BU571" s="456"/>
      <c r="BV571" s="456"/>
      <c r="BW571" s="456"/>
      <c r="BX571" s="456"/>
      <c r="BY571" s="456"/>
      <c r="BZ571" s="456"/>
      <c r="CA571" s="456"/>
      <c r="CB571" s="456"/>
      <c r="CC571" s="456"/>
      <c r="CD571" s="456"/>
      <c r="CE571" s="456"/>
      <c r="CF571" s="456"/>
      <c r="CG571" s="456"/>
      <c r="CH571" s="456"/>
      <c r="CI571" s="456"/>
      <c r="CJ571" s="456"/>
      <c r="CK571" s="456"/>
      <c r="CL571" s="456"/>
      <c r="CM571" s="456"/>
      <c r="CN571" s="456"/>
      <c r="CO571" s="456"/>
      <c r="CP571" s="456"/>
      <c r="CQ571" s="456"/>
      <c r="CR571" s="456"/>
      <c r="CS571" s="456"/>
    </row>
    <row r="572" spans="1:97" s="9" customFormat="1" ht="12.95" hidden="1" customHeight="1" x14ac:dyDescent="0.2">
      <c r="A572" s="463"/>
      <c r="B572" s="443"/>
      <c r="C572" s="451"/>
      <c r="D572" s="13" t="s">
        <v>77</v>
      </c>
      <c r="E572" s="13" t="s">
        <v>81</v>
      </c>
      <c r="F572" s="13"/>
      <c r="G572" s="13">
        <v>0</v>
      </c>
      <c r="H572" s="13">
        <v>0</v>
      </c>
      <c r="I572" s="13">
        <v>0</v>
      </c>
      <c r="J572" s="12">
        <v>100</v>
      </c>
      <c r="K572" s="691">
        <v>0</v>
      </c>
      <c r="L572" s="691">
        <v>0</v>
      </c>
      <c r="M572" s="455" t="s">
        <v>2</v>
      </c>
      <c r="N572" s="530">
        <v>0</v>
      </c>
      <c r="O572" s="530">
        <v>0</v>
      </c>
      <c r="P572" s="530">
        <v>0</v>
      </c>
      <c r="Q572" s="530">
        <v>0</v>
      </c>
      <c r="R572" s="530">
        <v>0</v>
      </c>
      <c r="S572" s="530">
        <v>0</v>
      </c>
      <c r="T572" s="530">
        <v>0</v>
      </c>
      <c r="U572" s="530">
        <v>0</v>
      </c>
      <c r="V572" s="530">
        <v>0</v>
      </c>
      <c r="W572" s="530">
        <v>0</v>
      </c>
      <c r="X572" s="530">
        <v>0</v>
      </c>
      <c r="Y572" s="530">
        <v>0</v>
      </c>
      <c r="Z572" s="530">
        <v>0</v>
      </c>
      <c r="AA572" s="530">
        <v>0</v>
      </c>
      <c r="AB572" s="530">
        <v>0</v>
      </c>
      <c r="AC572" s="530">
        <v>0</v>
      </c>
      <c r="AD572" s="530">
        <v>0</v>
      </c>
      <c r="AE572" s="530">
        <v>0</v>
      </c>
      <c r="AF572" s="530">
        <v>0</v>
      </c>
      <c r="AG572" s="530">
        <v>0</v>
      </c>
      <c r="AH572" s="530">
        <v>0</v>
      </c>
      <c r="AI572" s="530">
        <v>0</v>
      </c>
      <c r="AJ572" s="530">
        <v>0</v>
      </c>
      <c r="AK572" s="530">
        <v>0</v>
      </c>
      <c r="AL572" s="530">
        <v>0</v>
      </c>
      <c r="AM572" s="530">
        <v>0</v>
      </c>
      <c r="AN572" s="530"/>
      <c r="AO572" s="13"/>
      <c r="AP572" s="723"/>
      <c r="AQ572" s="595">
        <f t="shared" si="132"/>
        <v>0</v>
      </c>
      <c r="AR572" s="595">
        <f t="shared" si="133"/>
        <v>0</v>
      </c>
      <c r="AS572" s="596">
        <f t="shared" si="134"/>
        <v>0</v>
      </c>
      <c r="AT572" s="455"/>
      <c r="AU572" s="353" t="s">
        <v>49</v>
      </c>
      <c r="AV572" s="422">
        <f>SUM(G573:G580)</f>
        <v>0</v>
      </c>
      <c r="AW572" s="355">
        <f>SUM(AS573:AS580)</f>
        <v>0</v>
      </c>
      <c r="AX572" s="422">
        <f>SUM(H573:H580)</f>
        <v>0</v>
      </c>
      <c r="AY572" s="547">
        <f>SUM(I573:I580)</f>
        <v>0</v>
      </c>
      <c r="BE572" s="439"/>
      <c r="BF572" s="456"/>
      <c r="BG572" s="456"/>
      <c r="BH572" s="456"/>
      <c r="BI572" s="456"/>
      <c r="BJ572" s="456"/>
      <c r="BK572" s="456"/>
      <c r="BL572" s="456"/>
      <c r="BM572" s="456"/>
      <c r="BN572" s="456"/>
      <c r="BO572" s="456"/>
      <c r="BP572" s="456"/>
      <c r="BQ572" s="456"/>
      <c r="BR572" s="456"/>
      <c r="BS572" s="456"/>
      <c r="BT572" s="456"/>
      <c r="BU572" s="456"/>
      <c r="BV572" s="456"/>
      <c r="BW572" s="456"/>
      <c r="BX572" s="456"/>
      <c r="BY572" s="456"/>
      <c r="BZ572" s="456"/>
      <c r="CA572" s="456"/>
      <c r="CB572" s="456"/>
      <c r="CC572" s="456"/>
      <c r="CD572" s="456"/>
      <c r="CE572" s="456"/>
      <c r="CF572" s="456"/>
      <c r="CG572" s="456"/>
      <c r="CH572" s="456"/>
      <c r="CI572" s="456"/>
      <c r="CJ572" s="456"/>
      <c r="CK572" s="456"/>
      <c r="CL572" s="456"/>
      <c r="CM572" s="456"/>
      <c r="CN572" s="456"/>
      <c r="CO572" s="456"/>
      <c r="CP572" s="456"/>
      <c r="CQ572" s="456"/>
      <c r="CR572" s="456"/>
      <c r="CS572" s="456"/>
    </row>
    <row r="573" spans="1:97" s="9" customFormat="1" ht="12.95" hidden="1" customHeight="1" x14ac:dyDescent="0.2">
      <c r="A573" s="530"/>
      <c r="B573" s="443"/>
      <c r="C573" s="451"/>
      <c r="D573" s="13" t="s">
        <v>213</v>
      </c>
      <c r="E573" s="13"/>
      <c r="F573" s="13"/>
      <c r="G573" s="13">
        <v>0</v>
      </c>
      <c r="H573" s="13">
        <v>0</v>
      </c>
      <c r="I573" s="13">
        <v>0</v>
      </c>
      <c r="J573" s="12">
        <v>100</v>
      </c>
      <c r="K573" s="691">
        <v>0</v>
      </c>
      <c r="L573" s="691">
        <v>0</v>
      </c>
      <c r="M573" s="455" t="s">
        <v>2</v>
      </c>
      <c r="N573" s="530">
        <v>0</v>
      </c>
      <c r="O573" s="530">
        <v>0</v>
      </c>
      <c r="P573" s="530">
        <v>0</v>
      </c>
      <c r="Q573" s="530">
        <v>0</v>
      </c>
      <c r="R573" s="530">
        <v>0</v>
      </c>
      <c r="S573" s="530">
        <v>0</v>
      </c>
      <c r="T573" s="530">
        <v>0</v>
      </c>
      <c r="U573" s="530">
        <v>0</v>
      </c>
      <c r="V573" s="530">
        <v>0</v>
      </c>
      <c r="W573" s="530">
        <v>0</v>
      </c>
      <c r="X573" s="530">
        <v>0</v>
      </c>
      <c r="Y573" s="530">
        <v>0</v>
      </c>
      <c r="Z573" s="530">
        <v>0</v>
      </c>
      <c r="AA573" s="530">
        <v>0</v>
      </c>
      <c r="AB573" s="530">
        <v>0</v>
      </c>
      <c r="AC573" s="530">
        <v>0</v>
      </c>
      <c r="AD573" s="530">
        <v>0</v>
      </c>
      <c r="AE573" s="530">
        <v>0</v>
      </c>
      <c r="AF573" s="530">
        <v>0</v>
      </c>
      <c r="AG573" s="530">
        <v>0</v>
      </c>
      <c r="AH573" s="530">
        <v>0</v>
      </c>
      <c r="AI573" s="530">
        <v>0</v>
      </c>
      <c r="AJ573" s="530">
        <v>0</v>
      </c>
      <c r="AK573" s="530">
        <v>0</v>
      </c>
      <c r="AL573" s="530">
        <v>0</v>
      </c>
      <c r="AM573" s="530">
        <v>0</v>
      </c>
      <c r="AN573" s="530"/>
      <c r="AO573" s="13"/>
      <c r="AP573" s="723"/>
      <c r="AQ573" s="595">
        <f t="shared" ref="AQ573:AQ578" si="135">TIME(INT(K573/100),K573-INT(K573/100)*100,0)</f>
        <v>0</v>
      </c>
      <c r="AR573" s="595">
        <f t="shared" ref="AR573:AR578" si="136">TIME(INT(L573/100),L573-INT(L573/100)*100,0)</f>
        <v>0</v>
      </c>
      <c r="AS573" s="596">
        <f t="shared" ref="AS573:AS578" si="137">(AR573-AQ573)*G573</f>
        <v>0</v>
      </c>
      <c r="AT573" s="455"/>
      <c r="AU573" s="425" t="s">
        <v>199</v>
      </c>
      <c r="AV573" s="426">
        <f>SUM(AV571:AV572)</f>
        <v>0</v>
      </c>
      <c r="AW573" s="355">
        <f>SUM(AW571:AW572)</f>
        <v>0</v>
      </c>
      <c r="AX573" s="354">
        <f>SUM(AX571:AX572)</f>
        <v>0</v>
      </c>
      <c r="AY573" s="356">
        <f>SUM(AY571:AY572)</f>
        <v>0</v>
      </c>
      <c r="BA573" s="522" t="str">
        <f>AU571</f>
        <v>Boat</v>
      </c>
      <c r="BB573" s="523">
        <f>AW571*24</f>
        <v>0</v>
      </c>
      <c r="BE573" s="439"/>
      <c r="BF573" s="456"/>
      <c r="BG573" s="456"/>
      <c r="BH573" s="456"/>
      <c r="BI573" s="456"/>
      <c r="BJ573" s="456"/>
      <c r="BK573" s="456"/>
      <c r="BL573" s="456"/>
      <c r="BM573" s="456"/>
      <c r="BN573" s="456"/>
      <c r="BO573" s="456"/>
      <c r="BP573" s="456"/>
      <c r="BQ573" s="456"/>
      <c r="BR573" s="456"/>
      <c r="BS573" s="456"/>
      <c r="BT573" s="456"/>
      <c r="BU573" s="456"/>
      <c r="BV573" s="456"/>
      <c r="BW573" s="456"/>
      <c r="BX573" s="456"/>
      <c r="BY573" s="456"/>
      <c r="BZ573" s="456"/>
      <c r="CA573" s="456"/>
      <c r="CB573" s="456"/>
      <c r="CC573" s="456"/>
      <c r="CD573" s="456"/>
      <c r="CE573" s="456"/>
      <c r="CF573" s="456"/>
      <c r="CG573" s="456"/>
      <c r="CH573" s="456"/>
      <c r="CI573" s="456"/>
      <c r="CJ573" s="456"/>
      <c r="CK573" s="456"/>
      <c r="CL573" s="456"/>
      <c r="CM573" s="456"/>
      <c r="CN573" s="456"/>
      <c r="CO573" s="456"/>
      <c r="CP573" s="456"/>
      <c r="CQ573" s="456"/>
      <c r="CR573" s="456"/>
      <c r="CS573" s="456"/>
    </row>
    <row r="574" spans="1:97" s="9" customFormat="1" ht="12.95" hidden="1" customHeight="1" x14ac:dyDescent="0.2">
      <c r="A574" s="530"/>
      <c r="B574" s="443"/>
      <c r="C574" s="451"/>
      <c r="D574" s="13" t="s">
        <v>213</v>
      </c>
      <c r="E574" s="13"/>
      <c r="F574" s="13"/>
      <c r="G574" s="13">
        <v>0</v>
      </c>
      <c r="H574" s="13">
        <v>0</v>
      </c>
      <c r="I574" s="13">
        <v>0</v>
      </c>
      <c r="J574" s="12">
        <v>100</v>
      </c>
      <c r="K574" s="691">
        <v>0</v>
      </c>
      <c r="L574" s="691">
        <v>0</v>
      </c>
      <c r="M574" s="455" t="s">
        <v>2</v>
      </c>
      <c r="N574" s="530">
        <v>0</v>
      </c>
      <c r="O574" s="530">
        <v>0</v>
      </c>
      <c r="P574" s="530">
        <v>0</v>
      </c>
      <c r="Q574" s="530">
        <v>0</v>
      </c>
      <c r="R574" s="530">
        <v>0</v>
      </c>
      <c r="S574" s="530">
        <v>0</v>
      </c>
      <c r="T574" s="530">
        <v>0</v>
      </c>
      <c r="U574" s="530">
        <v>0</v>
      </c>
      <c r="V574" s="530">
        <v>0</v>
      </c>
      <c r="W574" s="530">
        <v>0</v>
      </c>
      <c r="X574" s="530">
        <v>0</v>
      </c>
      <c r="Y574" s="530">
        <v>0</v>
      </c>
      <c r="Z574" s="530">
        <v>0</v>
      </c>
      <c r="AA574" s="530">
        <v>0</v>
      </c>
      <c r="AB574" s="530">
        <v>0</v>
      </c>
      <c r="AC574" s="530">
        <v>0</v>
      </c>
      <c r="AD574" s="530">
        <v>0</v>
      </c>
      <c r="AE574" s="530">
        <v>0</v>
      </c>
      <c r="AF574" s="530">
        <v>0</v>
      </c>
      <c r="AG574" s="530">
        <v>0</v>
      </c>
      <c r="AH574" s="530">
        <v>0</v>
      </c>
      <c r="AI574" s="530">
        <v>0</v>
      </c>
      <c r="AJ574" s="530">
        <v>0</v>
      </c>
      <c r="AK574" s="530">
        <v>0</v>
      </c>
      <c r="AL574" s="530">
        <v>0</v>
      </c>
      <c r="AM574" s="530">
        <v>0</v>
      </c>
      <c r="AN574" s="530"/>
      <c r="AO574" s="13"/>
      <c r="AP574" s="723"/>
      <c r="AQ574" s="595">
        <f t="shared" si="135"/>
        <v>0</v>
      </c>
      <c r="AR574" s="595">
        <f t="shared" si="136"/>
        <v>0</v>
      </c>
      <c r="AS574" s="596">
        <f t="shared" si="137"/>
        <v>0</v>
      </c>
      <c r="AT574" s="455"/>
      <c r="AU574" s="437"/>
      <c r="AV574" s="438"/>
      <c r="AW574" s="439"/>
      <c r="AX574" s="437"/>
      <c r="AY574" s="438"/>
      <c r="BA574" s="533" t="str">
        <f>AU572</f>
        <v>Shore</v>
      </c>
      <c r="BB574" s="534">
        <f>AW572*24</f>
        <v>0</v>
      </c>
      <c r="BE574" s="439"/>
      <c r="BF574" s="456"/>
      <c r="BG574" s="456"/>
      <c r="BH574" s="456"/>
      <c r="BI574" s="456"/>
      <c r="BJ574" s="456"/>
      <c r="BK574" s="456"/>
      <c r="BL574" s="456"/>
      <c r="BM574" s="456"/>
      <c r="BN574" s="456"/>
      <c r="BO574" s="456"/>
      <c r="BP574" s="456"/>
      <c r="BQ574" s="456"/>
      <c r="BR574" s="456"/>
      <c r="BS574" s="456"/>
      <c r="BT574" s="456"/>
      <c r="BU574" s="456"/>
      <c r="BV574" s="456"/>
      <c r="BW574" s="456"/>
      <c r="BX574" s="456"/>
      <c r="BY574" s="456"/>
      <c r="BZ574" s="456"/>
      <c r="CA574" s="456"/>
      <c r="CB574" s="456"/>
      <c r="CC574" s="456"/>
      <c r="CD574" s="456"/>
      <c r="CE574" s="456"/>
      <c r="CF574" s="456"/>
      <c r="CG574" s="456"/>
      <c r="CH574" s="456"/>
      <c r="CI574" s="456"/>
      <c r="CJ574" s="456"/>
      <c r="CK574" s="456"/>
      <c r="CL574" s="456"/>
      <c r="CM574" s="456"/>
      <c r="CN574" s="456"/>
      <c r="CO574" s="456"/>
      <c r="CP574" s="456"/>
      <c r="CQ574" s="456"/>
      <c r="CR574" s="456"/>
      <c r="CS574" s="456"/>
    </row>
    <row r="575" spans="1:97" s="9" customFormat="1" ht="12.95" hidden="1" customHeight="1" x14ac:dyDescent="0.2">
      <c r="A575" s="530"/>
      <c r="B575" s="443"/>
      <c r="C575" s="451"/>
      <c r="D575" s="13" t="s">
        <v>213</v>
      </c>
      <c r="E575" s="13"/>
      <c r="F575" s="13"/>
      <c r="G575" s="13">
        <v>0</v>
      </c>
      <c r="H575" s="13">
        <v>0</v>
      </c>
      <c r="I575" s="13">
        <v>0</v>
      </c>
      <c r="J575" s="12">
        <v>100</v>
      </c>
      <c r="K575" s="691">
        <v>0</v>
      </c>
      <c r="L575" s="691">
        <v>0</v>
      </c>
      <c r="M575" s="455" t="s">
        <v>2</v>
      </c>
      <c r="N575" s="530">
        <v>0</v>
      </c>
      <c r="O575" s="530">
        <v>0</v>
      </c>
      <c r="P575" s="530">
        <v>0</v>
      </c>
      <c r="Q575" s="530">
        <v>0</v>
      </c>
      <c r="R575" s="530">
        <v>0</v>
      </c>
      <c r="S575" s="530">
        <v>0</v>
      </c>
      <c r="T575" s="530">
        <v>0</v>
      </c>
      <c r="U575" s="530">
        <v>0</v>
      </c>
      <c r="V575" s="530">
        <v>0</v>
      </c>
      <c r="W575" s="530">
        <v>0</v>
      </c>
      <c r="X575" s="530">
        <v>0</v>
      </c>
      <c r="Y575" s="530">
        <v>0</v>
      </c>
      <c r="Z575" s="530">
        <v>0</v>
      </c>
      <c r="AA575" s="530">
        <v>0</v>
      </c>
      <c r="AB575" s="530">
        <v>0</v>
      </c>
      <c r="AC575" s="530">
        <v>0</v>
      </c>
      <c r="AD575" s="530">
        <v>0</v>
      </c>
      <c r="AE575" s="530">
        <v>0</v>
      </c>
      <c r="AF575" s="530">
        <v>0</v>
      </c>
      <c r="AG575" s="530">
        <v>0</v>
      </c>
      <c r="AH575" s="530">
        <v>0</v>
      </c>
      <c r="AI575" s="530">
        <v>0</v>
      </c>
      <c r="AJ575" s="530">
        <v>0</v>
      </c>
      <c r="AK575" s="530">
        <v>0</v>
      </c>
      <c r="AL575" s="530">
        <v>0</v>
      </c>
      <c r="AM575" s="530">
        <v>0</v>
      </c>
      <c r="AN575" s="530"/>
      <c r="AO575" s="13"/>
      <c r="AP575" s="723"/>
      <c r="AQ575" s="595">
        <f t="shared" si="135"/>
        <v>0</v>
      </c>
      <c r="AR575" s="595">
        <f t="shared" si="136"/>
        <v>0</v>
      </c>
      <c r="AS575" s="596">
        <f t="shared" si="137"/>
        <v>0</v>
      </c>
      <c r="AT575" s="455"/>
      <c r="AU575" s="437"/>
      <c r="AV575" s="438"/>
      <c r="AW575" s="439"/>
      <c r="AX575" s="437"/>
      <c r="AY575" s="438"/>
      <c r="BE575" s="439"/>
      <c r="BF575" s="456"/>
      <c r="BG575" s="456"/>
      <c r="BH575" s="456"/>
      <c r="BI575" s="456"/>
      <c r="BJ575" s="456"/>
      <c r="BK575" s="456"/>
      <c r="BL575" s="456"/>
      <c r="BM575" s="456"/>
      <c r="BN575" s="456"/>
      <c r="BO575" s="456"/>
      <c r="BP575" s="456"/>
      <c r="BQ575" s="456"/>
      <c r="BR575" s="456"/>
      <c r="BS575" s="456"/>
      <c r="BT575" s="456"/>
      <c r="BU575" s="456"/>
      <c r="BV575" s="456"/>
      <c r="BW575" s="456"/>
      <c r="BX575" s="456"/>
      <c r="BY575" s="456"/>
      <c r="BZ575" s="456"/>
      <c r="CA575" s="456"/>
      <c r="CB575" s="456"/>
      <c r="CC575" s="456"/>
      <c r="CD575" s="456"/>
      <c r="CE575" s="456"/>
      <c r="CF575" s="456"/>
      <c r="CG575" s="456"/>
      <c r="CH575" s="456"/>
      <c r="CI575" s="456"/>
      <c r="CJ575" s="456"/>
      <c r="CK575" s="456"/>
      <c r="CL575" s="456"/>
      <c r="CM575" s="456"/>
      <c r="CN575" s="456"/>
      <c r="CO575" s="456"/>
      <c r="CP575" s="456"/>
      <c r="CQ575" s="456"/>
      <c r="CR575" s="456"/>
      <c r="CS575" s="456"/>
    </row>
    <row r="576" spans="1:97" s="9" customFormat="1" ht="12.95" hidden="1" customHeight="1" x14ac:dyDescent="0.2">
      <c r="A576" s="530"/>
      <c r="B576" s="443"/>
      <c r="C576" s="451"/>
      <c r="D576" s="13" t="s">
        <v>213</v>
      </c>
      <c r="E576" s="13"/>
      <c r="F576" s="13"/>
      <c r="G576" s="13">
        <v>0</v>
      </c>
      <c r="H576" s="13">
        <v>0</v>
      </c>
      <c r="I576" s="13">
        <v>0</v>
      </c>
      <c r="J576" s="12">
        <v>100</v>
      </c>
      <c r="K576" s="691">
        <v>0</v>
      </c>
      <c r="L576" s="691">
        <v>0</v>
      </c>
      <c r="M576" s="455" t="s">
        <v>2</v>
      </c>
      <c r="N576" s="530">
        <v>0</v>
      </c>
      <c r="O576" s="530">
        <v>0</v>
      </c>
      <c r="P576" s="530">
        <v>0</v>
      </c>
      <c r="Q576" s="530">
        <v>0</v>
      </c>
      <c r="R576" s="530">
        <v>0</v>
      </c>
      <c r="S576" s="530">
        <v>0</v>
      </c>
      <c r="T576" s="530">
        <v>0</v>
      </c>
      <c r="U576" s="530">
        <v>0</v>
      </c>
      <c r="V576" s="530">
        <v>0</v>
      </c>
      <c r="W576" s="530">
        <v>0</v>
      </c>
      <c r="X576" s="530">
        <v>0</v>
      </c>
      <c r="Y576" s="530">
        <v>0</v>
      </c>
      <c r="Z576" s="530">
        <v>0</v>
      </c>
      <c r="AA576" s="530">
        <v>0</v>
      </c>
      <c r="AB576" s="530">
        <v>0</v>
      </c>
      <c r="AC576" s="530">
        <v>0</v>
      </c>
      <c r="AD576" s="530">
        <v>0</v>
      </c>
      <c r="AE576" s="530">
        <v>0</v>
      </c>
      <c r="AF576" s="530">
        <v>0</v>
      </c>
      <c r="AG576" s="530">
        <v>0</v>
      </c>
      <c r="AH576" s="530">
        <v>0</v>
      </c>
      <c r="AI576" s="530">
        <v>0</v>
      </c>
      <c r="AJ576" s="530">
        <v>0</v>
      </c>
      <c r="AK576" s="530">
        <v>0</v>
      </c>
      <c r="AL576" s="530">
        <v>0</v>
      </c>
      <c r="AM576" s="530">
        <v>0</v>
      </c>
      <c r="AN576" s="530"/>
      <c r="AO576" s="13"/>
      <c r="AP576" s="723"/>
      <c r="AQ576" s="595">
        <f t="shared" si="135"/>
        <v>0</v>
      </c>
      <c r="AR576" s="595">
        <f t="shared" si="136"/>
        <v>0</v>
      </c>
      <c r="AS576" s="596">
        <f t="shared" si="137"/>
        <v>0</v>
      </c>
      <c r="AT576" s="455"/>
      <c r="AU576" s="437"/>
      <c r="AV576" s="438"/>
      <c r="AW576" s="439"/>
      <c r="AX576" s="437"/>
      <c r="AY576" s="438"/>
      <c r="AZ576" s="433"/>
      <c r="BA576" s="433"/>
      <c r="BB576" s="433"/>
      <c r="BE576" s="439"/>
      <c r="BF576" s="456"/>
      <c r="BG576" s="456"/>
      <c r="BH576" s="456"/>
      <c r="BI576" s="456"/>
      <c r="BJ576" s="456"/>
      <c r="BK576" s="456"/>
      <c r="BL576" s="456"/>
      <c r="BM576" s="456"/>
      <c r="BN576" s="456"/>
      <c r="BO576" s="456"/>
      <c r="BP576" s="456"/>
      <c r="BQ576" s="456"/>
      <c r="BR576" s="456"/>
      <c r="BS576" s="456"/>
      <c r="BT576" s="456"/>
      <c r="BU576" s="456"/>
      <c r="BV576" s="456"/>
      <c r="BW576" s="456"/>
      <c r="BX576" s="456"/>
      <c r="BY576" s="456"/>
      <c r="BZ576" s="456"/>
      <c r="CA576" s="456"/>
      <c r="CB576" s="456"/>
      <c r="CC576" s="456"/>
      <c r="CD576" s="456"/>
      <c r="CE576" s="456"/>
      <c r="CF576" s="456"/>
      <c r="CG576" s="456"/>
      <c r="CH576" s="456"/>
      <c r="CI576" s="456"/>
      <c r="CJ576" s="456"/>
      <c r="CK576" s="456"/>
      <c r="CL576" s="456"/>
      <c r="CM576" s="456"/>
      <c r="CN576" s="456"/>
      <c r="CO576" s="456"/>
      <c r="CP576" s="456"/>
      <c r="CQ576" s="456"/>
      <c r="CR576" s="456"/>
      <c r="CS576" s="456"/>
    </row>
    <row r="577" spans="1:100" s="9" customFormat="1" ht="12.95" hidden="1" customHeight="1" x14ac:dyDescent="0.2">
      <c r="A577" s="530"/>
      <c r="B577" s="443"/>
      <c r="C577" s="451"/>
      <c r="D577" s="13" t="s">
        <v>67</v>
      </c>
      <c r="E577" s="13"/>
      <c r="F577" s="13"/>
      <c r="G577" s="13">
        <v>0</v>
      </c>
      <c r="H577" s="13">
        <v>0</v>
      </c>
      <c r="I577" s="13">
        <v>0</v>
      </c>
      <c r="J577" s="12">
        <v>100</v>
      </c>
      <c r="K577" s="691">
        <v>0</v>
      </c>
      <c r="L577" s="691">
        <v>0</v>
      </c>
      <c r="M577" s="455" t="s">
        <v>2</v>
      </c>
      <c r="N577" s="530">
        <v>0</v>
      </c>
      <c r="O577" s="530">
        <v>0</v>
      </c>
      <c r="P577" s="530">
        <v>0</v>
      </c>
      <c r="Q577" s="530">
        <v>0</v>
      </c>
      <c r="R577" s="530">
        <v>0</v>
      </c>
      <c r="S577" s="530">
        <v>0</v>
      </c>
      <c r="T577" s="530">
        <v>0</v>
      </c>
      <c r="U577" s="530">
        <v>0</v>
      </c>
      <c r="V577" s="530">
        <v>0</v>
      </c>
      <c r="W577" s="530">
        <v>0</v>
      </c>
      <c r="X577" s="530">
        <v>0</v>
      </c>
      <c r="Y577" s="530">
        <v>0</v>
      </c>
      <c r="Z577" s="530">
        <v>0</v>
      </c>
      <c r="AA577" s="530">
        <v>0</v>
      </c>
      <c r="AB577" s="530">
        <v>0</v>
      </c>
      <c r="AC577" s="530">
        <v>0</v>
      </c>
      <c r="AD577" s="530">
        <v>0</v>
      </c>
      <c r="AE577" s="530">
        <v>0</v>
      </c>
      <c r="AF577" s="530">
        <v>0</v>
      </c>
      <c r="AG577" s="530">
        <v>0</v>
      </c>
      <c r="AH577" s="530">
        <v>0</v>
      </c>
      <c r="AI577" s="530">
        <v>0</v>
      </c>
      <c r="AJ577" s="530">
        <v>0</v>
      </c>
      <c r="AK577" s="530">
        <v>0</v>
      </c>
      <c r="AL577" s="530">
        <v>0</v>
      </c>
      <c r="AM577" s="530">
        <v>0</v>
      </c>
      <c r="AN577" s="530"/>
      <c r="AO577" s="13"/>
      <c r="AP577" s="723"/>
      <c r="AQ577" s="595">
        <f t="shared" si="135"/>
        <v>0</v>
      </c>
      <c r="AR577" s="595">
        <f t="shared" si="136"/>
        <v>0</v>
      </c>
      <c r="AS577" s="596">
        <f t="shared" si="137"/>
        <v>0</v>
      </c>
      <c r="AT577" s="455"/>
      <c r="AU577" s="448"/>
      <c r="AV577" s="449"/>
      <c r="AW577" s="450"/>
      <c r="AX577" s="448"/>
      <c r="AY577" s="449"/>
      <c r="AZ577" s="13"/>
      <c r="BA577" s="13"/>
      <c r="BB577" s="13"/>
      <c r="BE577" s="439"/>
      <c r="BF577" s="456"/>
      <c r="BG577" s="456"/>
      <c r="BH577" s="456"/>
      <c r="BI577" s="456"/>
      <c r="BJ577" s="456"/>
      <c r="BK577" s="456"/>
      <c r="BL577" s="456"/>
      <c r="BM577" s="456"/>
      <c r="BN577" s="456"/>
      <c r="BO577" s="456"/>
      <c r="BP577" s="456"/>
      <c r="BQ577" s="456"/>
      <c r="BR577" s="456"/>
      <c r="BS577" s="456"/>
      <c r="BT577" s="456"/>
      <c r="BU577" s="456"/>
      <c r="BV577" s="456"/>
      <c r="BW577" s="456"/>
      <c r="BX577" s="456"/>
      <c r="BY577" s="456"/>
      <c r="BZ577" s="456"/>
      <c r="CA577" s="456"/>
      <c r="CB577" s="456"/>
      <c r="CC577" s="456"/>
      <c r="CD577" s="456"/>
      <c r="CE577" s="456"/>
      <c r="CF577" s="456"/>
      <c r="CG577" s="456"/>
      <c r="CH577" s="456"/>
      <c r="CI577" s="456"/>
      <c r="CJ577" s="456"/>
      <c r="CK577" s="456"/>
      <c r="CL577" s="456"/>
      <c r="CM577" s="456"/>
      <c r="CN577" s="456"/>
      <c r="CO577" s="456"/>
      <c r="CP577" s="456"/>
      <c r="CQ577" s="456"/>
      <c r="CR577" s="456"/>
      <c r="CS577" s="456"/>
    </row>
    <row r="578" spans="1:100" s="584" customFormat="1" ht="12.95" hidden="1" customHeight="1" thickBot="1" x14ac:dyDescent="0.25">
      <c r="A578" s="530"/>
      <c r="B578" s="443"/>
      <c r="C578" s="451"/>
      <c r="D578" s="454" t="s">
        <v>83</v>
      </c>
      <c r="E578" s="453"/>
      <c r="F578" s="440"/>
      <c r="G578" s="13">
        <v>0</v>
      </c>
      <c r="H578" s="13">
        <v>0</v>
      </c>
      <c r="I578" s="13">
        <v>0</v>
      </c>
      <c r="J578" s="12">
        <v>100</v>
      </c>
      <c r="K578" s="691">
        <v>0</v>
      </c>
      <c r="L578" s="691">
        <v>0</v>
      </c>
      <c r="M578" s="455" t="s">
        <v>2</v>
      </c>
      <c r="N578" s="530">
        <v>0</v>
      </c>
      <c r="O578" s="530">
        <v>0</v>
      </c>
      <c r="P578" s="530">
        <v>0</v>
      </c>
      <c r="Q578" s="530">
        <v>0</v>
      </c>
      <c r="R578" s="530">
        <v>0</v>
      </c>
      <c r="S578" s="530">
        <v>0</v>
      </c>
      <c r="T578" s="530">
        <v>0</v>
      </c>
      <c r="U578" s="530">
        <v>0</v>
      </c>
      <c r="V578" s="530">
        <v>0</v>
      </c>
      <c r="W578" s="530">
        <v>0</v>
      </c>
      <c r="X578" s="530">
        <v>0</v>
      </c>
      <c r="Y578" s="530">
        <v>0</v>
      </c>
      <c r="Z578" s="530">
        <v>0</v>
      </c>
      <c r="AA578" s="530">
        <v>0</v>
      </c>
      <c r="AB578" s="530">
        <v>0</v>
      </c>
      <c r="AC578" s="530">
        <v>0</v>
      </c>
      <c r="AD578" s="530">
        <v>0</v>
      </c>
      <c r="AE578" s="530">
        <v>0</v>
      </c>
      <c r="AF578" s="530">
        <v>0</v>
      </c>
      <c r="AG578" s="530">
        <v>0</v>
      </c>
      <c r="AH578" s="530">
        <v>0</v>
      </c>
      <c r="AI578" s="530">
        <v>0</v>
      </c>
      <c r="AJ578" s="530">
        <v>0</v>
      </c>
      <c r="AK578" s="530">
        <v>0</v>
      </c>
      <c r="AL578" s="530">
        <v>0</v>
      </c>
      <c r="AM578" s="530">
        <v>0</v>
      </c>
      <c r="AN578" s="463"/>
      <c r="AO578" s="440"/>
      <c r="AP578" s="725"/>
      <c r="AQ578" s="595">
        <f t="shared" si="135"/>
        <v>0</v>
      </c>
      <c r="AR578" s="595">
        <f t="shared" si="136"/>
        <v>0</v>
      </c>
      <c r="AS578" s="596">
        <f t="shared" si="137"/>
        <v>0</v>
      </c>
      <c r="AT578" s="582"/>
      <c r="AU578" s="448"/>
      <c r="AV578" s="449"/>
      <c r="AW578" s="450"/>
      <c r="AX578" s="448"/>
      <c r="AY578" s="449"/>
      <c r="AZ578" s="421"/>
      <c r="BA578" s="421"/>
      <c r="BB578" s="421"/>
      <c r="BE578" s="460"/>
      <c r="BF578" s="585"/>
      <c r="BG578" s="585"/>
      <c r="BH578" s="585"/>
      <c r="BI578" s="585"/>
      <c r="BJ578" s="585"/>
      <c r="BK578" s="585"/>
      <c r="BL578" s="585"/>
      <c r="BM578" s="585"/>
      <c r="BN578" s="585"/>
      <c r="BO578" s="585"/>
      <c r="BP578" s="585"/>
      <c r="BQ578" s="585"/>
      <c r="BR578" s="585"/>
      <c r="BS578" s="585"/>
      <c r="BT578" s="585"/>
      <c r="BU578" s="585"/>
      <c r="BV578" s="585"/>
      <c r="BW578" s="585"/>
      <c r="BX578" s="585"/>
      <c r="BY578" s="585"/>
      <c r="BZ578" s="585"/>
      <c r="CA578" s="585"/>
      <c r="CB578" s="585"/>
      <c r="CC578" s="585"/>
      <c r="CD578" s="585"/>
      <c r="CE578" s="585"/>
      <c r="CF578" s="585"/>
      <c r="CG578" s="585"/>
      <c r="CH578" s="585"/>
      <c r="CI578" s="585"/>
      <c r="CJ578" s="585"/>
      <c r="CK578" s="585"/>
      <c r="CL578" s="585"/>
      <c r="CM578" s="585"/>
      <c r="CN578" s="585"/>
      <c r="CO578" s="585"/>
      <c r="CP578" s="585"/>
      <c r="CQ578" s="585"/>
      <c r="CR578" s="585"/>
      <c r="CS578" s="585"/>
    </row>
    <row r="579" spans="1:100" s="10" customFormat="1" ht="12.95" hidden="1" customHeight="1" x14ac:dyDescent="0.2">
      <c r="A579" s="530"/>
      <c r="B579" s="443"/>
      <c r="C579" s="451"/>
      <c r="D579" s="454" t="s">
        <v>71</v>
      </c>
      <c r="E579" s="453"/>
      <c r="F579" s="440"/>
      <c r="G579" s="13">
        <v>0</v>
      </c>
      <c r="H579" s="13">
        <v>0</v>
      </c>
      <c r="I579" s="13">
        <v>0</v>
      </c>
      <c r="J579" s="12">
        <v>100</v>
      </c>
      <c r="K579" s="691">
        <v>0</v>
      </c>
      <c r="L579" s="691">
        <v>0</v>
      </c>
      <c r="M579" s="457" t="s">
        <v>80</v>
      </c>
      <c r="N579" s="530">
        <v>0</v>
      </c>
      <c r="O579" s="530">
        <v>0</v>
      </c>
      <c r="P579" s="530">
        <v>0</v>
      </c>
      <c r="Q579" s="530">
        <v>0</v>
      </c>
      <c r="R579" s="530">
        <v>0</v>
      </c>
      <c r="S579" s="530">
        <v>0</v>
      </c>
      <c r="T579" s="530">
        <v>0</v>
      </c>
      <c r="U579" s="530">
        <v>0</v>
      </c>
      <c r="V579" s="530">
        <v>0</v>
      </c>
      <c r="W579" s="530">
        <v>0</v>
      </c>
      <c r="X579" s="530">
        <v>0</v>
      </c>
      <c r="Y579" s="530">
        <v>0</v>
      </c>
      <c r="Z579" s="530">
        <v>0</v>
      </c>
      <c r="AA579" s="530">
        <v>0</v>
      </c>
      <c r="AB579" s="530">
        <v>0</v>
      </c>
      <c r="AC579" s="530">
        <v>0</v>
      </c>
      <c r="AD579" s="530">
        <v>0</v>
      </c>
      <c r="AE579" s="530">
        <v>0</v>
      </c>
      <c r="AF579" s="530">
        <v>0</v>
      </c>
      <c r="AG579" s="530">
        <v>0</v>
      </c>
      <c r="AH579" s="530">
        <v>0</v>
      </c>
      <c r="AI579" s="530">
        <v>0</v>
      </c>
      <c r="AJ579" s="530">
        <v>0</v>
      </c>
      <c r="AK579" s="530">
        <v>0</v>
      </c>
      <c r="AL579" s="530">
        <v>0</v>
      </c>
      <c r="AM579" s="530">
        <v>0</v>
      </c>
      <c r="AN579" s="463"/>
      <c r="AO579" s="440"/>
      <c r="AP579" s="725"/>
      <c r="AQ579" s="595">
        <f>TIME(INT(K579/100),K579-INT(K579/100)*100,0)</f>
        <v>0</v>
      </c>
      <c r="AR579" s="595">
        <f>TIME(INT(L579/100),L579-INT(L579/100)*100,0)</f>
        <v>0</v>
      </c>
      <c r="AS579" s="596">
        <f>(AR579-AQ579)*G579</f>
        <v>0</v>
      </c>
      <c r="AT579" s="13"/>
      <c r="AU579" s="437"/>
      <c r="AV579" s="438"/>
      <c r="AW579" s="439"/>
      <c r="AX579" s="437"/>
      <c r="AY579" s="438"/>
      <c r="AZ579" s="421"/>
      <c r="BA579" s="421"/>
      <c r="BB579" s="421"/>
      <c r="BE579" s="439"/>
      <c r="BF579" s="393"/>
      <c r="BG579" s="393"/>
      <c r="BH579" s="393"/>
      <c r="BI579" s="393"/>
      <c r="BJ579" s="393"/>
      <c r="BK579" s="393"/>
      <c r="BL579" s="393"/>
      <c r="BM579" s="393"/>
      <c r="BN579" s="393"/>
      <c r="BO579" s="393"/>
      <c r="BP579" s="393"/>
      <c r="BQ579" s="393"/>
      <c r="BR579" s="393"/>
      <c r="BS579" s="393"/>
      <c r="BT579" s="393"/>
      <c r="BU579" s="393"/>
      <c r="BV579" s="393"/>
      <c r="BW579" s="393"/>
      <c r="BX579" s="393"/>
      <c r="BY579" s="393"/>
      <c r="BZ579" s="393"/>
      <c r="CA579" s="393"/>
      <c r="CB579" s="393"/>
      <c r="CC579" s="393"/>
      <c r="CD579" s="393"/>
      <c r="CE579" s="393"/>
      <c r="CF579" s="393"/>
      <c r="CG579" s="393"/>
      <c r="CH579" s="393"/>
      <c r="CI579" s="393"/>
      <c r="CJ579" s="393"/>
      <c r="CK579" s="393"/>
      <c r="CL579" s="393"/>
      <c r="CM579" s="393"/>
      <c r="CN579" s="393"/>
      <c r="CO579" s="393"/>
      <c r="CP579" s="393"/>
      <c r="CQ579" s="393"/>
      <c r="CR579" s="393"/>
      <c r="CS579" s="393"/>
    </row>
    <row r="580" spans="1:100" s="435" customFormat="1" ht="12.95" hidden="1" customHeight="1" x14ac:dyDescent="0.2">
      <c r="A580" s="444"/>
      <c r="B580" s="443"/>
      <c r="C580" s="451"/>
      <c r="D580" s="454" t="s">
        <v>214</v>
      </c>
      <c r="E580" s="453"/>
      <c r="F580" s="440"/>
      <c r="G580" s="13">
        <v>0</v>
      </c>
      <c r="H580" s="13">
        <v>0</v>
      </c>
      <c r="I580" s="13">
        <v>0</v>
      </c>
      <c r="J580" s="12">
        <v>100</v>
      </c>
      <c r="K580" s="691">
        <v>0</v>
      </c>
      <c r="L580" s="691">
        <v>0</v>
      </c>
      <c r="M580" s="457" t="s">
        <v>2</v>
      </c>
      <c r="N580" s="530">
        <v>0</v>
      </c>
      <c r="O580" s="530">
        <v>0</v>
      </c>
      <c r="P580" s="530">
        <v>0</v>
      </c>
      <c r="Q580" s="530">
        <v>0</v>
      </c>
      <c r="R580" s="530">
        <v>0</v>
      </c>
      <c r="S580" s="530">
        <v>0</v>
      </c>
      <c r="T580" s="530">
        <v>0</v>
      </c>
      <c r="U580" s="530">
        <v>0</v>
      </c>
      <c r="V580" s="530">
        <v>0</v>
      </c>
      <c r="W580" s="530">
        <v>0</v>
      </c>
      <c r="X580" s="530">
        <v>0</v>
      </c>
      <c r="Y580" s="530">
        <v>0</v>
      </c>
      <c r="Z580" s="530">
        <v>0</v>
      </c>
      <c r="AA580" s="530">
        <v>0</v>
      </c>
      <c r="AB580" s="530">
        <v>0</v>
      </c>
      <c r="AC580" s="530">
        <v>0</v>
      </c>
      <c r="AD580" s="530">
        <v>0</v>
      </c>
      <c r="AE580" s="530">
        <v>0</v>
      </c>
      <c r="AF580" s="530">
        <v>0</v>
      </c>
      <c r="AG580" s="530">
        <v>0</v>
      </c>
      <c r="AH580" s="530">
        <v>0</v>
      </c>
      <c r="AI580" s="530">
        <v>0</v>
      </c>
      <c r="AJ580" s="530">
        <v>0</v>
      </c>
      <c r="AK580" s="530">
        <v>0</v>
      </c>
      <c r="AL580" s="530">
        <v>0</v>
      </c>
      <c r="AM580" s="530">
        <v>0</v>
      </c>
      <c r="AN580" s="463"/>
      <c r="AO580" s="440"/>
      <c r="AP580" s="725"/>
      <c r="AQ580" s="595">
        <f>TIME(INT(K580/100),K580-INT(K580/100)*100,0)</f>
        <v>0</v>
      </c>
      <c r="AR580" s="595">
        <f>TIME(INT(L580/100),L580-INT(L580/100)*100,0)</f>
        <v>0</v>
      </c>
      <c r="AS580" s="596">
        <f>(AR580-AQ580)*G580</f>
        <v>0</v>
      </c>
      <c r="AT580" s="433"/>
      <c r="AU580" s="437"/>
      <c r="AV580" s="438"/>
      <c r="AW580" s="439"/>
      <c r="AX580" s="437"/>
      <c r="AY580" s="438"/>
      <c r="AZ580" s="439"/>
      <c r="BA580" s="437"/>
      <c r="BB580" s="438"/>
      <c r="BE580" s="439"/>
      <c r="BF580" s="483"/>
      <c r="BG580" s="483"/>
      <c r="BH580" s="483"/>
      <c r="BI580" s="483"/>
      <c r="BJ580" s="483"/>
      <c r="BK580" s="483"/>
      <c r="BL580" s="483"/>
      <c r="BM580" s="483"/>
      <c r="BN580" s="483"/>
      <c r="BO580" s="483"/>
      <c r="BP580" s="483"/>
      <c r="BQ580" s="483"/>
      <c r="BR580" s="483"/>
      <c r="BS580" s="483"/>
      <c r="BT580" s="483"/>
      <c r="BU580" s="483"/>
      <c r="BV580" s="483"/>
      <c r="BW580" s="483"/>
      <c r="BX580" s="483"/>
      <c r="BY580" s="483"/>
      <c r="BZ580" s="483"/>
      <c r="CA580" s="483"/>
      <c r="CB580" s="483"/>
      <c r="CC580" s="483"/>
      <c r="CD580" s="483"/>
      <c r="CE580" s="483"/>
      <c r="CF580" s="483"/>
      <c r="CG580" s="483"/>
      <c r="CH580" s="483"/>
      <c r="CI580" s="483"/>
      <c r="CJ580" s="483"/>
      <c r="CK580" s="483"/>
      <c r="CL580" s="483"/>
      <c r="CM580" s="483"/>
      <c r="CN580" s="483"/>
      <c r="CO580" s="483"/>
      <c r="CP580" s="483"/>
      <c r="CQ580" s="483"/>
      <c r="CR580" s="483"/>
      <c r="CS580" s="483"/>
    </row>
    <row r="581" spans="1:100" s="10" customFormat="1" ht="12.95" customHeight="1" x14ac:dyDescent="0.2">
      <c r="A581" s="927"/>
      <c r="B581" s="910"/>
      <c r="C581" s="934"/>
      <c r="D581" s="454"/>
      <c r="E581" s="453"/>
      <c r="F581" s="440"/>
      <c r="G581" s="440"/>
      <c r="H581" s="440"/>
      <c r="I581" s="463"/>
      <c r="J581" s="666"/>
      <c r="K581" s="463"/>
      <c r="L581" s="691"/>
      <c r="M581" s="457"/>
      <c r="N581" s="463"/>
      <c r="O581" s="463"/>
      <c r="P581" s="463"/>
      <c r="Q581" s="463"/>
      <c r="R581" s="463"/>
      <c r="S581" s="463"/>
      <c r="T581" s="463"/>
      <c r="U581" s="463"/>
      <c r="V581" s="463"/>
      <c r="W581" s="463"/>
      <c r="X581" s="463"/>
      <c r="Y581" s="463"/>
      <c r="Z581" s="463"/>
      <c r="AA581" s="463"/>
      <c r="AB581" s="463"/>
      <c r="AC581" s="463"/>
      <c r="AD581" s="463"/>
      <c r="AE581" s="463"/>
      <c r="AF581" s="463"/>
      <c r="AG581" s="463"/>
      <c r="AH581" s="463"/>
      <c r="AI581" s="463"/>
      <c r="AJ581" s="463"/>
      <c r="AK581" s="463"/>
      <c r="AL581" s="463"/>
      <c r="AM581" s="463"/>
      <c r="AN581" s="463"/>
      <c r="AO581" s="440"/>
      <c r="AP581" s="725"/>
      <c r="AQ581" s="457"/>
      <c r="AR581" s="440"/>
      <c r="AS581" s="602"/>
      <c r="AT581" s="13"/>
      <c r="AU581" s="437"/>
      <c r="AV581" s="438"/>
      <c r="AW581" s="439"/>
      <c r="AX581" s="437"/>
      <c r="AY581" s="438"/>
      <c r="AZ581" s="450"/>
      <c r="BA581" s="448"/>
      <c r="BB581" s="449"/>
      <c r="BE581" s="439"/>
      <c r="BF581" s="928"/>
      <c r="BG581" s="928"/>
      <c r="BH581" s="928"/>
      <c r="BI581" s="928"/>
      <c r="BJ581" s="928"/>
      <c r="BK581" s="928"/>
      <c r="BL581" s="928"/>
      <c r="BM581" s="928"/>
      <c r="BN581" s="928"/>
      <c r="BO581" s="928"/>
      <c r="BP581" s="928"/>
      <c r="BQ581" s="928"/>
      <c r="BR581" s="928"/>
      <c r="BS581" s="928"/>
      <c r="BT581" s="928"/>
      <c r="BU581" s="928"/>
      <c r="BV581" s="928"/>
      <c r="BW581" s="928"/>
      <c r="BX581" s="928"/>
      <c r="BY581" s="928"/>
      <c r="BZ581" s="928"/>
      <c r="CA581" s="928"/>
      <c r="CB581" s="928"/>
      <c r="CC581" s="928"/>
      <c r="CD581" s="928"/>
      <c r="CE581" s="155"/>
      <c r="CF581" s="155"/>
      <c r="CG581" s="155"/>
      <c r="CH581" s="155"/>
      <c r="CI581" s="155"/>
      <c r="CJ581" s="155"/>
      <c r="CK581" s="155"/>
      <c r="CL581" s="155"/>
      <c r="CM581" s="155"/>
      <c r="CN581" s="928"/>
      <c r="CO581" s="928"/>
      <c r="CP581" s="928"/>
      <c r="CQ581" s="928"/>
      <c r="CR581" s="928"/>
      <c r="CS581" s="928"/>
      <c r="CT581" s="13"/>
      <c r="CU581" s="13"/>
      <c r="CV581" s="13"/>
    </row>
    <row r="582" spans="1:100" s="10" customFormat="1" ht="12.95" customHeight="1" x14ac:dyDescent="0.2">
      <c r="A582" s="927"/>
      <c r="B582" s="910"/>
      <c r="C582" s="934"/>
      <c r="D582" s="454"/>
      <c r="E582" s="453"/>
      <c r="F582" s="440"/>
      <c r="G582" s="440"/>
      <c r="H582" s="440"/>
      <c r="I582" s="463"/>
      <c r="J582" s="666"/>
      <c r="K582" s="463"/>
      <c r="L582" s="691"/>
      <c r="M582" s="457"/>
      <c r="N582" s="463"/>
      <c r="O582" s="463"/>
      <c r="P582" s="463"/>
      <c r="Q582" s="463"/>
      <c r="R582" s="463"/>
      <c r="S582" s="463"/>
      <c r="T582" s="463"/>
      <c r="U582" s="463"/>
      <c r="V582" s="463"/>
      <c r="W582" s="463"/>
      <c r="X582" s="463"/>
      <c r="Y582" s="463"/>
      <c r="Z582" s="463"/>
      <c r="AA582" s="463"/>
      <c r="AB582" s="463"/>
      <c r="AC582" s="463"/>
      <c r="AD582" s="463"/>
      <c r="AE582" s="463"/>
      <c r="AF582" s="463"/>
      <c r="AG582" s="463"/>
      <c r="AH582" s="463"/>
      <c r="AI582" s="463"/>
      <c r="AJ582" s="463"/>
      <c r="AK582" s="463"/>
      <c r="AL582" s="463"/>
      <c r="AM582" s="463"/>
      <c r="AN582" s="463"/>
      <c r="AO582" s="440"/>
      <c r="AP582" s="725"/>
      <c r="AQ582" s="457"/>
      <c r="AR582" s="440"/>
      <c r="AS582" s="602"/>
      <c r="AT582" s="13"/>
      <c r="AU582" s="437"/>
      <c r="AV582" s="438"/>
      <c r="AW582" s="439"/>
      <c r="AX582" s="437"/>
      <c r="AY582" s="438"/>
      <c r="AZ582" s="450"/>
      <c r="BA582" s="448"/>
      <c r="BB582" s="449"/>
      <c r="BE582" s="439"/>
      <c r="BF582" s="928"/>
      <c r="BG582" s="928"/>
      <c r="BH582" s="928"/>
      <c r="BI582" s="928"/>
      <c r="BJ582" s="928"/>
      <c r="BK582" s="928"/>
      <c r="BL582" s="928"/>
      <c r="BM582" s="928"/>
      <c r="BN582" s="928"/>
      <c r="BO582" s="928"/>
      <c r="BP582" s="928"/>
      <c r="BQ582" s="928"/>
      <c r="BR582" s="928"/>
      <c r="BS582" s="928"/>
      <c r="BT582" s="928"/>
      <c r="BU582" s="928"/>
      <c r="BV582" s="928"/>
      <c r="BW582" s="928"/>
      <c r="BX582" s="928"/>
      <c r="BY582" s="928"/>
      <c r="BZ582" s="928"/>
      <c r="CA582" s="928"/>
      <c r="CB582" s="928"/>
      <c r="CC582" s="928"/>
      <c r="CD582" s="928"/>
      <c r="CE582" s="155"/>
      <c r="CF582" s="155"/>
      <c r="CG582" s="155"/>
      <c r="CH582" s="155"/>
      <c r="CI582" s="155"/>
      <c r="CJ582" s="155"/>
      <c r="CK582" s="155"/>
      <c r="CL582" s="155"/>
      <c r="CM582" s="155"/>
      <c r="CN582" s="928"/>
      <c r="CO582" s="928"/>
      <c r="CP582" s="928"/>
      <c r="CQ582" s="928"/>
      <c r="CR582" s="928"/>
      <c r="CS582" s="928"/>
      <c r="CT582" s="13"/>
      <c r="CU582" s="13"/>
      <c r="CV582" s="13"/>
    </row>
    <row r="583" spans="1:100" s="10" customFormat="1" ht="12.95" customHeight="1" x14ac:dyDescent="0.2">
      <c r="A583" s="927"/>
      <c r="B583" s="910"/>
      <c r="C583" s="934"/>
      <c r="D583" s="454"/>
      <c r="E583" s="453"/>
      <c r="F583" s="440"/>
      <c r="G583" s="440"/>
      <c r="H583" s="440"/>
      <c r="I583" s="463"/>
      <c r="J583" s="666"/>
      <c r="K583" s="463"/>
      <c r="L583" s="691"/>
      <c r="M583" s="457"/>
      <c r="N583" s="463"/>
      <c r="O583" s="463"/>
      <c r="P583" s="463"/>
      <c r="Q583" s="463"/>
      <c r="R583" s="463"/>
      <c r="S583" s="463"/>
      <c r="T583" s="463"/>
      <c r="U583" s="463"/>
      <c r="V583" s="463"/>
      <c r="W583" s="463"/>
      <c r="X583" s="463"/>
      <c r="Y583" s="463"/>
      <c r="Z583" s="463"/>
      <c r="AA583" s="463"/>
      <c r="AB583" s="463"/>
      <c r="AC583" s="463"/>
      <c r="AD583" s="463"/>
      <c r="AE583" s="463"/>
      <c r="AF583" s="463"/>
      <c r="AG583" s="463"/>
      <c r="AH583" s="463"/>
      <c r="AI583" s="463"/>
      <c r="AJ583" s="463"/>
      <c r="AK583" s="463"/>
      <c r="AL583" s="463"/>
      <c r="AM583" s="463"/>
      <c r="AN583" s="463"/>
      <c r="AO583" s="440"/>
      <c r="AP583" s="725"/>
      <c r="AQ583" s="457"/>
      <c r="AR583" s="440"/>
      <c r="AS583" s="602"/>
      <c r="AT583" s="13"/>
      <c r="AU583" s="437"/>
      <c r="AV583" s="438"/>
      <c r="AW583" s="439"/>
      <c r="AX583" s="437"/>
      <c r="AY583" s="438"/>
      <c r="AZ583" s="450"/>
      <c r="BA583" s="448"/>
      <c r="BB583" s="449"/>
      <c r="BE583" s="439"/>
      <c r="BF583" s="928"/>
      <c r="BG583" s="928"/>
      <c r="BH583" s="928"/>
      <c r="BI583" s="928"/>
      <c r="BJ583" s="928"/>
      <c r="BK583" s="928"/>
      <c r="BL583" s="928"/>
      <c r="BM583" s="928"/>
      <c r="BN583" s="928"/>
      <c r="BO583" s="928"/>
      <c r="BP583" s="928"/>
      <c r="BQ583" s="928"/>
      <c r="BR583" s="928"/>
      <c r="BS583" s="928"/>
      <c r="BT583" s="928"/>
      <c r="BU583" s="928"/>
      <c r="BV583" s="928"/>
      <c r="BW583" s="928"/>
      <c r="BX583" s="928"/>
      <c r="BY583" s="928"/>
      <c r="BZ583" s="928"/>
      <c r="CA583" s="928"/>
      <c r="CB583" s="928"/>
      <c r="CC583" s="928"/>
      <c r="CD583" s="928"/>
      <c r="CE583" s="155"/>
      <c r="CF583" s="155"/>
      <c r="CG583" s="155"/>
      <c r="CH583" s="155"/>
      <c r="CI583" s="155"/>
      <c r="CJ583" s="155"/>
      <c r="CK583" s="155"/>
      <c r="CL583" s="155"/>
      <c r="CM583" s="155"/>
      <c r="CN583" s="928"/>
      <c r="CO583" s="928"/>
      <c r="CP583" s="928"/>
      <c r="CQ583" s="928"/>
      <c r="CR583" s="928"/>
      <c r="CS583" s="928"/>
      <c r="CT583" s="13"/>
      <c r="CU583" s="13"/>
      <c r="CV583" s="13"/>
    </row>
    <row r="584" spans="1:100" s="10" customFormat="1" ht="12.95" customHeight="1" x14ac:dyDescent="0.2">
      <c r="A584" s="927"/>
      <c r="B584" s="910"/>
      <c r="C584" s="934"/>
      <c r="D584" s="454"/>
      <c r="E584" s="453"/>
      <c r="F584" s="440"/>
      <c r="G584" s="440"/>
      <c r="H584" s="440"/>
      <c r="I584" s="463"/>
      <c r="J584" s="666"/>
      <c r="K584" s="463"/>
      <c r="L584" s="691"/>
      <c r="M584" s="457"/>
      <c r="N584" s="463"/>
      <c r="O584" s="463"/>
      <c r="P584" s="463"/>
      <c r="Q584" s="463"/>
      <c r="R584" s="463"/>
      <c r="S584" s="463"/>
      <c r="T584" s="463"/>
      <c r="U584" s="463"/>
      <c r="V584" s="463"/>
      <c r="W584" s="463"/>
      <c r="X584" s="463"/>
      <c r="Y584" s="463"/>
      <c r="Z584" s="463"/>
      <c r="AA584" s="463"/>
      <c r="AB584" s="463"/>
      <c r="AC584" s="463"/>
      <c r="AD584" s="463"/>
      <c r="AE584" s="463"/>
      <c r="AF584" s="463"/>
      <c r="AG584" s="463"/>
      <c r="AH584" s="463"/>
      <c r="AI584" s="463"/>
      <c r="AJ584" s="463"/>
      <c r="AK584" s="463"/>
      <c r="AL584" s="463"/>
      <c r="AM584" s="463"/>
      <c r="AN584" s="463"/>
      <c r="AO584" s="440"/>
      <c r="AP584" s="725"/>
      <c r="AQ584" s="457"/>
      <c r="AR584" s="440"/>
      <c r="AS584" s="602"/>
      <c r="AT584" s="13"/>
      <c r="AU584" s="437"/>
      <c r="AV584" s="438"/>
      <c r="AW584" s="439"/>
      <c r="AX584" s="437"/>
      <c r="AY584" s="438"/>
      <c r="AZ584" s="450"/>
      <c r="BA584" s="448"/>
      <c r="BB584" s="449"/>
      <c r="BE584" s="439"/>
      <c r="BF584" s="928"/>
      <c r="BG584" s="928"/>
      <c r="BH584" s="928"/>
      <c r="BI584" s="928"/>
      <c r="BJ584" s="928"/>
      <c r="BK584" s="928"/>
      <c r="BL584" s="928"/>
      <c r="BM584" s="928"/>
      <c r="BN584" s="928"/>
      <c r="BO584" s="928"/>
      <c r="BP584" s="928"/>
      <c r="BQ584" s="928"/>
      <c r="BR584" s="928"/>
      <c r="BS584" s="928"/>
      <c r="BT584" s="928"/>
      <c r="BU584" s="928"/>
      <c r="BV584" s="928"/>
      <c r="BW584" s="928"/>
      <c r="BX584" s="928"/>
      <c r="BY584" s="928"/>
      <c r="BZ584" s="928"/>
      <c r="CA584" s="928"/>
      <c r="CB584" s="928"/>
      <c r="CC584" s="928"/>
      <c r="CD584" s="928"/>
      <c r="CE584" s="155"/>
      <c r="CF584" s="155"/>
      <c r="CG584" s="155"/>
      <c r="CH584" s="155"/>
      <c r="CI584" s="155"/>
      <c r="CJ584" s="155"/>
      <c r="CK584" s="155"/>
      <c r="CL584" s="155"/>
      <c r="CM584" s="155"/>
      <c r="CN584" s="928"/>
      <c r="CO584" s="928"/>
      <c r="CP584" s="928"/>
      <c r="CQ584" s="928"/>
      <c r="CR584" s="928"/>
      <c r="CS584" s="928"/>
      <c r="CT584" s="13"/>
      <c r="CU584" s="13"/>
      <c r="CV584" s="13"/>
    </row>
    <row r="585" spans="1:100" s="10" customFormat="1" ht="12.95" customHeight="1" x14ac:dyDescent="0.2">
      <c r="A585" s="927"/>
      <c r="B585" s="910"/>
      <c r="C585" s="934"/>
      <c r="D585" s="454"/>
      <c r="E585" s="453"/>
      <c r="F585" s="440"/>
      <c r="G585" s="440"/>
      <c r="H585" s="440"/>
      <c r="I585" s="463"/>
      <c r="J585" s="666"/>
      <c r="K585" s="463"/>
      <c r="L585" s="691"/>
      <c r="M585" s="457"/>
      <c r="N585" s="463"/>
      <c r="O585" s="463"/>
      <c r="P585" s="463"/>
      <c r="Q585" s="463"/>
      <c r="R585" s="463"/>
      <c r="S585" s="463"/>
      <c r="T585" s="463"/>
      <c r="U585" s="463"/>
      <c r="V585" s="463"/>
      <c r="W585" s="463"/>
      <c r="X585" s="463"/>
      <c r="Y585" s="463"/>
      <c r="Z585" s="463"/>
      <c r="AA585" s="463"/>
      <c r="AB585" s="463"/>
      <c r="AC585" s="463"/>
      <c r="AD585" s="463"/>
      <c r="AE585" s="463"/>
      <c r="AF585" s="463"/>
      <c r="AG585" s="463"/>
      <c r="AH585" s="463"/>
      <c r="AI585" s="463"/>
      <c r="AJ585" s="463"/>
      <c r="AK585" s="463"/>
      <c r="AL585" s="463"/>
      <c r="AM585" s="463"/>
      <c r="AN585" s="463"/>
      <c r="AO585" s="440"/>
      <c r="AP585" s="725"/>
      <c r="AQ585" s="457"/>
      <c r="AR585" s="440"/>
      <c r="AS585" s="602"/>
      <c r="AT585" s="13"/>
      <c r="AU585" s="437"/>
      <c r="AV585" s="438"/>
      <c r="AW585" s="439"/>
      <c r="AX585" s="437"/>
      <c r="AY585" s="438"/>
      <c r="AZ585" s="450"/>
      <c r="BA585" s="448"/>
      <c r="BB585" s="449"/>
      <c r="BE585" s="439"/>
      <c r="BF585" s="928"/>
      <c r="BG585" s="928"/>
      <c r="BH585" s="928"/>
      <c r="BI585" s="928"/>
      <c r="BJ585" s="928"/>
      <c r="BK585" s="928"/>
      <c r="BL585" s="928"/>
      <c r="BM585" s="928"/>
      <c r="BN585" s="928"/>
      <c r="BO585" s="928"/>
      <c r="BP585" s="928"/>
      <c r="BQ585" s="928"/>
      <c r="BR585" s="928"/>
      <c r="BS585" s="928"/>
      <c r="BT585" s="928"/>
      <c r="BU585" s="928"/>
      <c r="BV585" s="928"/>
      <c r="BW585" s="928"/>
      <c r="BX585" s="928"/>
      <c r="BY585" s="928"/>
      <c r="BZ585" s="928"/>
      <c r="CA585" s="928"/>
      <c r="CB585" s="928"/>
      <c r="CC585" s="928"/>
      <c r="CD585" s="928"/>
      <c r="CE585" s="155"/>
      <c r="CF585" s="155"/>
      <c r="CG585" s="155"/>
      <c r="CH585" s="155"/>
      <c r="CI585" s="155"/>
      <c r="CJ585" s="155"/>
      <c r="CK585" s="155"/>
      <c r="CL585" s="155"/>
      <c r="CM585" s="155"/>
      <c r="CN585" s="928"/>
      <c r="CO585" s="928"/>
      <c r="CP585" s="928"/>
      <c r="CQ585" s="928"/>
      <c r="CR585" s="928"/>
      <c r="CS585" s="928"/>
      <c r="CT585" s="13"/>
      <c r="CU585" s="13"/>
      <c r="CV585" s="13"/>
    </row>
    <row r="586" spans="1:100" s="13" customFormat="1" ht="12.95" customHeight="1" x14ac:dyDescent="0.2">
      <c r="A586" s="463"/>
      <c r="B586" s="452"/>
      <c r="C586" s="453"/>
      <c r="D586" s="454"/>
      <c r="E586" s="453"/>
      <c r="F586" s="440"/>
      <c r="G586" s="440"/>
      <c r="H586" s="440"/>
      <c r="I586" s="463"/>
      <c r="J586" s="597"/>
      <c r="K586" s="463"/>
      <c r="L586" s="691"/>
      <c r="M586" s="457"/>
      <c r="N586" s="463"/>
      <c r="O586" s="463"/>
      <c r="P586" s="463"/>
      <c r="Q586" s="463"/>
      <c r="R586" s="463"/>
      <c r="S586" s="463"/>
      <c r="T586" s="463"/>
      <c r="U586" s="463"/>
      <c r="V586" s="463"/>
      <c r="W586" s="463"/>
      <c r="X586" s="463"/>
      <c r="Y586" s="463"/>
      <c r="Z586" s="463"/>
      <c r="AA586" s="463"/>
      <c r="AB586" s="463"/>
      <c r="AC586" s="463"/>
      <c r="AD586" s="463"/>
      <c r="AE586" s="463"/>
      <c r="AF586" s="463"/>
      <c r="AG586" s="463"/>
      <c r="AH586" s="463"/>
      <c r="AI586" s="463"/>
      <c r="AJ586" s="463"/>
      <c r="AK586" s="463"/>
      <c r="AL586" s="463"/>
      <c r="AM586" s="463"/>
      <c r="AN586" s="463"/>
      <c r="AO586" s="440"/>
      <c r="AP586" s="725"/>
      <c r="AQ586" s="457"/>
      <c r="AR586" s="440"/>
      <c r="AS586" s="602"/>
      <c r="AU586" s="448"/>
      <c r="AV586" s="449"/>
      <c r="AW586" s="450"/>
      <c r="AX586" s="448"/>
      <c r="AY586" s="449"/>
      <c r="AZ586" s="439"/>
      <c r="BA586" s="437"/>
      <c r="BB586" s="438"/>
      <c r="BE586" s="439"/>
      <c r="BF586" s="864"/>
      <c r="BG586" s="864"/>
      <c r="BH586" s="864"/>
      <c r="BI586" s="864"/>
      <c r="BJ586" s="864"/>
      <c r="BK586" s="864"/>
      <c r="BL586" s="864"/>
      <c r="BM586" s="864"/>
      <c r="BN586" s="864"/>
      <c r="BO586" s="864"/>
      <c r="BP586" s="864"/>
      <c r="BQ586" s="864"/>
      <c r="BR586" s="864"/>
      <c r="BS586" s="864"/>
      <c r="BT586" s="864"/>
      <c r="BU586" s="864"/>
      <c r="BV586" s="864"/>
      <c r="BW586" s="864"/>
      <c r="BX586" s="864"/>
      <c r="BY586" s="864"/>
      <c r="BZ586" s="864"/>
      <c r="CA586" s="864"/>
      <c r="CB586" s="864"/>
      <c r="CC586" s="864"/>
      <c r="CD586" s="864"/>
      <c r="CE586" s="864"/>
      <c r="CF586" s="864"/>
      <c r="CG586" s="864"/>
      <c r="CH586" s="864"/>
      <c r="CI586" s="864"/>
      <c r="CJ586" s="864"/>
      <c r="CK586" s="864"/>
      <c r="CL586" s="864"/>
      <c r="CM586" s="864"/>
      <c r="CN586" s="864"/>
      <c r="CO586" s="864"/>
      <c r="CP586" s="864"/>
      <c r="CQ586" s="864"/>
      <c r="CR586" s="864"/>
      <c r="CS586" s="864"/>
    </row>
    <row r="587" spans="1:100" s="13" customFormat="1" ht="12.95" customHeight="1" x14ac:dyDescent="0.2">
      <c r="A587" s="463"/>
      <c r="B587" s="452"/>
      <c r="C587" s="453"/>
      <c r="D587" s="454"/>
      <c r="E587" s="453"/>
      <c r="F587" s="440"/>
      <c r="G587" s="440"/>
      <c r="H587" s="440"/>
      <c r="I587" s="463"/>
      <c r="J587" s="597"/>
      <c r="K587" s="463"/>
      <c r="L587" s="691"/>
      <c r="M587" s="12" t="s">
        <v>210</v>
      </c>
      <c r="N587" s="583">
        <f>SUM(N4:N585)</f>
        <v>2</v>
      </c>
      <c r="O587" s="583">
        <f>SUM(O4:O585)</f>
        <v>1</v>
      </c>
      <c r="P587" s="583">
        <f t="shared" ref="P587:AM587" si="138">SUM(P4:P585)</f>
        <v>0</v>
      </c>
      <c r="Q587" s="583">
        <f t="shared" si="138"/>
        <v>6</v>
      </c>
      <c r="R587" s="583">
        <f t="shared" si="138"/>
        <v>1</v>
      </c>
      <c r="S587" s="583">
        <f t="shared" si="138"/>
        <v>8</v>
      </c>
      <c r="T587" s="583">
        <f t="shared" si="138"/>
        <v>0</v>
      </c>
      <c r="U587" s="583">
        <f t="shared" si="138"/>
        <v>9</v>
      </c>
      <c r="V587" s="583">
        <f>SUM(V4:V229)</f>
        <v>67</v>
      </c>
      <c r="W587" s="583">
        <f t="shared" si="138"/>
        <v>0</v>
      </c>
      <c r="X587" s="583">
        <f t="shared" si="138"/>
        <v>5</v>
      </c>
      <c r="Y587" s="583">
        <f t="shared" si="138"/>
        <v>2</v>
      </c>
      <c r="Z587" s="583">
        <f t="shared" si="138"/>
        <v>0</v>
      </c>
      <c r="AA587" s="583">
        <f t="shared" si="138"/>
        <v>17</v>
      </c>
      <c r="AB587" s="583">
        <f t="shared" si="138"/>
        <v>0</v>
      </c>
      <c r="AC587" s="583">
        <f t="shared" si="138"/>
        <v>6</v>
      </c>
      <c r="AD587" s="583">
        <f t="shared" si="138"/>
        <v>0</v>
      </c>
      <c r="AE587" s="583">
        <f t="shared" si="138"/>
        <v>10</v>
      </c>
      <c r="AF587" s="583">
        <f t="shared" si="138"/>
        <v>1</v>
      </c>
      <c r="AG587" s="583">
        <f t="shared" si="138"/>
        <v>3</v>
      </c>
      <c r="AH587" s="583">
        <f t="shared" si="138"/>
        <v>0</v>
      </c>
      <c r="AI587" s="583">
        <f t="shared" si="138"/>
        <v>9</v>
      </c>
      <c r="AJ587" s="583">
        <f t="shared" si="138"/>
        <v>0</v>
      </c>
      <c r="AK587" s="583">
        <f t="shared" si="138"/>
        <v>9</v>
      </c>
      <c r="AL587" s="583">
        <f t="shared" si="138"/>
        <v>0</v>
      </c>
      <c r="AM587" s="583">
        <f t="shared" si="138"/>
        <v>3</v>
      </c>
      <c r="AN587" s="463"/>
      <c r="AO587" s="440"/>
      <c r="AP587" s="725"/>
      <c r="AQ587" s="457"/>
      <c r="AR587" s="440"/>
      <c r="AS587" s="602"/>
      <c r="AT587" s="457"/>
      <c r="AU587" s="448"/>
      <c r="AV587" s="449"/>
      <c r="AW587" s="450"/>
      <c r="AX587" s="448"/>
      <c r="AY587" s="449"/>
      <c r="AZ587" s="439"/>
      <c r="BA587" s="437"/>
      <c r="BB587" s="438"/>
      <c r="BE587" s="439"/>
      <c r="BF587" s="864"/>
      <c r="BG587" s="864"/>
      <c r="BH587" s="864"/>
      <c r="BI587" s="864"/>
      <c r="BJ587" s="864"/>
      <c r="BK587" s="864"/>
      <c r="BL587" s="864"/>
      <c r="BM587" s="864"/>
      <c r="BN587" s="864"/>
      <c r="BO587" s="864"/>
      <c r="BP587" s="864"/>
      <c r="BQ587" s="864"/>
      <c r="BR587" s="864"/>
      <c r="BS587" s="864"/>
      <c r="BT587" s="864"/>
      <c r="BU587" s="864"/>
      <c r="BV587" s="864"/>
      <c r="BW587" s="864"/>
      <c r="BX587" s="864"/>
      <c r="BY587" s="864"/>
      <c r="BZ587" s="864"/>
      <c r="CA587" s="864"/>
      <c r="CB587" s="864"/>
      <c r="CC587" s="864"/>
      <c r="CD587" s="864"/>
      <c r="CE587" s="864"/>
      <c r="CF587" s="864"/>
      <c r="CG587" s="864"/>
      <c r="CH587" s="864"/>
      <c r="CI587" s="864"/>
      <c r="CJ587" s="864"/>
      <c r="CK587" s="864"/>
      <c r="CL587" s="864"/>
      <c r="CM587" s="864"/>
      <c r="CN587" s="864"/>
      <c r="CO587" s="864"/>
      <c r="CP587" s="864"/>
      <c r="CQ587" s="864"/>
      <c r="CR587" s="864"/>
      <c r="CS587" s="864"/>
    </row>
    <row r="588" spans="1:100" s="13" customFormat="1" ht="12.95" customHeight="1" x14ac:dyDescent="0.2">
      <c r="A588" s="463"/>
      <c r="B588" s="452"/>
      <c r="C588" s="453"/>
      <c r="D588" s="454"/>
      <c r="E588" s="453"/>
      <c r="F588" s="440"/>
      <c r="G588" s="440"/>
      <c r="H588" s="440"/>
      <c r="I588" s="463"/>
      <c r="J588" s="597"/>
      <c r="K588" s="463"/>
      <c r="L588" s="691"/>
      <c r="M588" s="457"/>
      <c r="N588" s="463"/>
      <c r="O588" s="463"/>
      <c r="P588" s="463"/>
      <c r="Q588" s="463"/>
      <c r="R588" s="463"/>
      <c r="S588" s="463"/>
      <c r="T588" s="463"/>
      <c r="U588" s="463"/>
      <c r="V588" s="463"/>
      <c r="W588" s="463"/>
      <c r="X588" s="463"/>
      <c r="Y588" s="463"/>
      <c r="Z588" s="463"/>
      <c r="AA588" s="463"/>
      <c r="AB588" s="463"/>
      <c r="AC588" s="463"/>
      <c r="AD588" s="463"/>
      <c r="AE588" s="463"/>
      <c r="AF588" s="463"/>
      <c r="AG588" s="463"/>
      <c r="AH588" s="463"/>
      <c r="AI588" s="463"/>
      <c r="AJ588" s="463"/>
      <c r="AK588" s="463"/>
      <c r="AL588" s="463"/>
      <c r="AM588" s="463"/>
      <c r="AN588" s="463"/>
      <c r="AO588" s="440"/>
      <c r="AP588" s="725"/>
      <c r="AQ588" s="457"/>
      <c r="AR588" s="440"/>
      <c r="AS588" s="602"/>
      <c r="AT588" s="457"/>
      <c r="AU588" s="437"/>
      <c r="AV588" s="438"/>
      <c r="AW588" s="439"/>
      <c r="AX588" s="437"/>
      <c r="AY588" s="438"/>
      <c r="AZ588" s="439"/>
      <c r="BA588" s="437"/>
      <c r="BB588" s="438"/>
      <c r="BC588" s="864"/>
      <c r="BD588" s="864"/>
      <c r="BE588" s="864"/>
      <c r="BF588" s="864"/>
      <c r="BG588" s="864"/>
      <c r="BH588" s="864"/>
      <c r="BI588" s="864"/>
      <c r="BJ588" s="864"/>
      <c r="BK588" s="864"/>
      <c r="BL588" s="864"/>
      <c r="BM588" s="864"/>
      <c r="BN588" s="864"/>
      <c r="BO588" s="864"/>
      <c r="BP588" s="864"/>
      <c r="BQ588" s="864"/>
      <c r="BR588" s="864"/>
      <c r="BS588" s="864"/>
      <c r="BT588" s="864"/>
      <c r="BU588" s="864"/>
      <c r="BV588" s="864"/>
      <c r="BW588" s="864"/>
      <c r="BX588" s="864"/>
      <c r="BY588" s="864"/>
      <c r="BZ588" s="864"/>
      <c r="CA588" s="864"/>
      <c r="CB588" s="864"/>
      <c r="CC588" s="864"/>
      <c r="CD588" s="864"/>
      <c r="CE588" s="864"/>
      <c r="CF588" s="864"/>
      <c r="CG588" s="864"/>
      <c r="CH588" s="864"/>
      <c r="CI588" s="864"/>
      <c r="CJ588" s="864"/>
      <c r="CK588" s="864"/>
      <c r="CL588" s="864"/>
      <c r="CM588" s="864"/>
      <c r="CN588" s="864"/>
      <c r="CO588" s="864"/>
      <c r="CP588" s="864"/>
      <c r="CQ588" s="864"/>
      <c r="CR588" s="864"/>
      <c r="CS588" s="864"/>
    </row>
    <row r="589" spans="1:100" s="13" customFormat="1" ht="12.95" customHeight="1" x14ac:dyDescent="0.2">
      <c r="A589" s="464"/>
      <c r="B589" s="445"/>
      <c r="C589" s="446"/>
      <c r="D589" s="447"/>
      <c r="E589" s="446"/>
      <c r="F589" s="485"/>
      <c r="G589" s="485"/>
      <c r="H589" s="485"/>
      <c r="I589" s="463"/>
      <c r="J589" s="598"/>
      <c r="K589" s="463"/>
      <c r="L589" s="691"/>
      <c r="M589" s="458"/>
      <c r="N589" s="464"/>
      <c r="O589" s="464"/>
      <c r="P589" s="464"/>
      <c r="Q589" s="464"/>
      <c r="R589" s="464"/>
      <c r="S589" s="464"/>
      <c r="T589" s="463"/>
      <c r="U589" s="463"/>
      <c r="V589" s="463"/>
      <c r="W589" s="464"/>
      <c r="X589" s="464"/>
      <c r="Y589" s="464"/>
      <c r="Z589" s="464"/>
      <c r="AA589" s="464"/>
      <c r="AB589" s="464"/>
      <c r="AC589" s="464"/>
      <c r="AD589" s="464"/>
      <c r="AE589" s="464"/>
      <c r="AF589" s="464"/>
      <c r="AG589" s="464"/>
      <c r="AH589" s="464"/>
      <c r="AI589" s="464"/>
      <c r="AJ589" s="464"/>
      <c r="AK589" s="464"/>
      <c r="AL589" s="464"/>
      <c r="AM589" s="464"/>
      <c r="AN589" s="464"/>
      <c r="AO589" s="485"/>
      <c r="AP589" s="728"/>
      <c r="AQ589" s="458"/>
      <c r="AR589" s="485"/>
      <c r="AS589" s="609"/>
      <c r="AT589" s="458"/>
      <c r="AU589" s="437"/>
      <c r="AV589" s="438"/>
      <c r="AW589" s="439"/>
      <c r="AX589" s="437"/>
      <c r="AY589" s="438"/>
      <c r="AZ589" s="439"/>
      <c r="BA589" s="437"/>
      <c r="BB589" s="438"/>
      <c r="BC589" s="864"/>
      <c r="BD589" s="864"/>
      <c r="BE589" s="864"/>
      <c r="BF589" s="864"/>
      <c r="BG589" s="864"/>
      <c r="BH589" s="864"/>
      <c r="BI589" s="864"/>
      <c r="BJ589" s="864"/>
      <c r="BK589" s="864"/>
      <c r="BL589" s="864"/>
      <c r="BM589" s="864"/>
      <c r="BN589" s="864"/>
      <c r="BO589" s="864"/>
      <c r="BP589" s="864"/>
      <c r="BQ589" s="864"/>
      <c r="BR589" s="864"/>
      <c r="BS589" s="864"/>
      <c r="BT589" s="864"/>
      <c r="BU589" s="864"/>
      <c r="BV589" s="864"/>
      <c r="BW589" s="864"/>
      <c r="BX589" s="864"/>
      <c r="BY589" s="864"/>
      <c r="BZ589" s="864"/>
      <c r="CA589" s="864"/>
      <c r="CB589" s="864"/>
      <c r="CC589" s="864"/>
      <c r="CD589" s="864"/>
      <c r="CE589" s="864"/>
      <c r="CF589" s="864"/>
      <c r="CG589" s="864"/>
      <c r="CH589" s="864"/>
      <c r="CI589" s="864"/>
      <c r="CJ589" s="864"/>
      <c r="CK589" s="864"/>
      <c r="CL589" s="864"/>
      <c r="CM589" s="864"/>
      <c r="CN589" s="864"/>
      <c r="CO589" s="864"/>
      <c r="CP589" s="864"/>
      <c r="CQ589" s="864"/>
      <c r="CR589" s="864"/>
      <c r="CS589" s="864"/>
    </row>
    <row r="590" spans="1:100" s="435" customFormat="1" ht="12.95" customHeight="1" x14ac:dyDescent="0.2">
      <c r="A590" s="464"/>
      <c r="B590" s="445"/>
      <c r="C590" s="446"/>
      <c r="D590" s="447"/>
      <c r="E590" s="446"/>
      <c r="F590" s="485"/>
      <c r="G590" s="485"/>
      <c r="H590" s="485"/>
      <c r="I590" s="463"/>
      <c r="J590" s="598"/>
      <c r="K590" s="463"/>
      <c r="L590" s="691"/>
      <c r="M590" s="458"/>
      <c r="N590" s="464"/>
      <c r="O590" s="464"/>
      <c r="P590" s="464"/>
      <c r="Q590" s="464"/>
      <c r="R590" s="464"/>
      <c r="S590" s="464"/>
      <c r="T590" s="463"/>
      <c r="U590" s="463"/>
      <c r="V590" s="463"/>
      <c r="W590" s="464"/>
      <c r="X590" s="464"/>
      <c r="Y590" s="464"/>
      <c r="Z590" s="464"/>
      <c r="AA590" s="464"/>
      <c r="AB590" s="464"/>
      <c r="AC590" s="464"/>
      <c r="AD590" s="464"/>
      <c r="AE590" s="464"/>
      <c r="AF590" s="464"/>
      <c r="AG590" s="464"/>
      <c r="AH590" s="464"/>
      <c r="AI590" s="464"/>
      <c r="AJ590" s="464"/>
      <c r="AK590" s="464"/>
      <c r="AL590" s="464"/>
      <c r="AM590" s="464"/>
      <c r="AN590" s="464"/>
      <c r="AO590" s="485"/>
      <c r="AP590" s="728"/>
      <c r="AQ590" s="458"/>
      <c r="AR590" s="485"/>
      <c r="AS590" s="609"/>
      <c r="AT590" s="457"/>
      <c r="AU590" s="437"/>
      <c r="AV590" s="438"/>
      <c r="AW590" s="439"/>
      <c r="AX590" s="437"/>
      <c r="AY590" s="438"/>
      <c r="AZ590" s="439"/>
      <c r="BA590" s="437"/>
      <c r="BB590" s="438"/>
      <c r="BC590" s="439"/>
      <c r="BD590" s="437"/>
      <c r="BE590" s="438"/>
      <c r="BF590" s="439"/>
      <c r="BG590" s="439"/>
      <c r="BH590" s="438"/>
      <c r="BI590" s="439"/>
      <c r="BJ590" s="439"/>
      <c r="BK590" s="438"/>
      <c r="BL590" s="439"/>
      <c r="BM590" s="439"/>
      <c r="BN590" s="438"/>
      <c r="BO590" s="439"/>
      <c r="BP590" s="439"/>
      <c r="BQ590" s="438"/>
      <c r="BR590" s="439"/>
      <c r="BS590" s="437"/>
      <c r="BT590" s="438"/>
      <c r="BU590" s="439"/>
      <c r="BV590" s="437"/>
      <c r="BW590" s="438"/>
      <c r="BX590" s="439"/>
      <c r="BY590" s="437"/>
      <c r="BZ590" s="438"/>
      <c r="CA590" s="439"/>
      <c r="CB590" s="437"/>
      <c r="CC590" s="438"/>
      <c r="CD590" s="439"/>
      <c r="CE590" s="437"/>
      <c r="CF590" s="438"/>
      <c r="CG590" s="439"/>
      <c r="CH590" s="437"/>
      <c r="CI590" s="438"/>
      <c r="CJ590" s="439"/>
      <c r="CK590" s="439"/>
      <c r="CL590" s="438"/>
      <c r="CM590" s="439"/>
      <c r="CN590" s="437"/>
      <c r="CO590" s="438"/>
      <c r="CP590" s="439"/>
      <c r="CQ590" s="437"/>
      <c r="CR590" s="438"/>
      <c r="CS590" s="439"/>
      <c r="CT590" s="457"/>
      <c r="CU590" s="457"/>
      <c r="CV590" s="457"/>
    </row>
    <row r="591" spans="1:100" s="435" customFormat="1" ht="12.95" customHeight="1" x14ac:dyDescent="0.2">
      <c r="A591" s="463"/>
      <c r="B591" s="452"/>
      <c r="C591" s="453"/>
      <c r="D591" s="454"/>
      <c r="E591" s="453"/>
      <c r="F591" s="440"/>
      <c r="G591" s="440"/>
      <c r="H591" s="440"/>
      <c r="I591" s="463"/>
      <c r="J591" s="597"/>
      <c r="K591" s="463"/>
      <c r="L591" s="691"/>
      <c r="M591" s="457"/>
      <c r="N591" s="463"/>
      <c r="O591" s="463"/>
      <c r="P591" s="463"/>
      <c r="Q591" s="463"/>
      <c r="R591" s="463"/>
      <c r="S591" s="463"/>
      <c r="T591" s="463"/>
      <c r="U591" s="463"/>
      <c r="V591" s="463"/>
      <c r="W591" s="463"/>
      <c r="X591" s="463"/>
      <c r="Y591" s="463"/>
      <c r="Z591" s="463"/>
      <c r="AA591" s="463"/>
      <c r="AB591" s="463"/>
      <c r="AC591" s="463"/>
      <c r="AD591" s="463"/>
      <c r="AE591" s="463"/>
      <c r="AF591" s="463"/>
      <c r="AG591" s="463"/>
      <c r="AH591" s="463"/>
      <c r="AI591" s="463"/>
      <c r="AJ591" s="463"/>
      <c r="AK591" s="463"/>
      <c r="AL591" s="463"/>
      <c r="AM591" s="463"/>
      <c r="AN591" s="463"/>
      <c r="AO591" s="440"/>
      <c r="AP591" s="725"/>
      <c r="AQ591" s="457"/>
      <c r="AR591" s="440"/>
      <c r="AS591" s="602"/>
      <c r="AT591" s="457"/>
      <c r="AU591" s="437"/>
      <c r="AV591" s="438"/>
      <c r="AW591" s="439"/>
      <c r="AX591" s="437"/>
      <c r="AY591" s="438"/>
      <c r="AZ591" s="450"/>
      <c r="BA591" s="448"/>
      <c r="BB591" s="449"/>
      <c r="BC591" s="439"/>
      <c r="BD591" s="437"/>
      <c r="BE591" s="438"/>
      <c r="BF591" s="439"/>
      <c r="BG591" s="439"/>
      <c r="BH591" s="438"/>
      <c r="BI591" s="439"/>
      <c r="BJ591" s="439"/>
      <c r="BK591" s="438"/>
      <c r="BL591" s="439"/>
      <c r="BM591" s="439"/>
      <c r="BN591" s="438"/>
      <c r="BO591" s="439"/>
      <c r="BP591" s="439"/>
      <c r="BQ591" s="438"/>
      <c r="BR591" s="439"/>
      <c r="BS591" s="437"/>
      <c r="BT591" s="438"/>
      <c r="BU591" s="439"/>
      <c r="BV591" s="437"/>
      <c r="BW591" s="438"/>
      <c r="BX591" s="439"/>
      <c r="BY591" s="437"/>
      <c r="BZ591" s="438"/>
      <c r="CA591" s="439"/>
      <c r="CB591" s="437"/>
      <c r="CC591" s="438"/>
      <c r="CD591" s="439"/>
      <c r="CE591" s="437"/>
      <c r="CF591" s="438"/>
      <c r="CG591" s="439"/>
      <c r="CH591" s="437"/>
      <c r="CI591" s="438"/>
      <c r="CJ591" s="439"/>
      <c r="CK591" s="439"/>
      <c r="CL591" s="438"/>
      <c r="CM591" s="439"/>
      <c r="CN591" s="437"/>
      <c r="CO591" s="438"/>
      <c r="CP591" s="439"/>
      <c r="CQ591" s="437"/>
      <c r="CR591" s="438"/>
      <c r="CS591" s="439"/>
      <c r="CT591" s="457"/>
      <c r="CU591" s="457"/>
      <c r="CV591" s="457"/>
    </row>
    <row r="592" spans="1:100" s="459" customFormat="1" ht="12.95" customHeight="1" x14ac:dyDescent="0.2">
      <c r="A592" s="463"/>
      <c r="B592" s="452"/>
      <c r="C592" s="453"/>
      <c r="D592" s="454"/>
      <c r="E592" s="453"/>
      <c r="F592" s="440"/>
      <c r="G592" s="440"/>
      <c r="H592" s="440"/>
      <c r="I592" s="463"/>
      <c r="J592" s="597"/>
      <c r="K592" s="463"/>
      <c r="L592" s="691"/>
      <c r="M592" s="457"/>
      <c r="N592" s="463"/>
      <c r="O592" s="463"/>
      <c r="P592" s="463"/>
      <c r="Q592" s="463"/>
      <c r="R592" s="463"/>
      <c r="S592" s="463"/>
      <c r="T592" s="463"/>
      <c r="U592" s="463"/>
      <c r="V592" s="463"/>
      <c r="W592" s="463"/>
      <c r="X592" s="463"/>
      <c r="Y592" s="463"/>
      <c r="Z592" s="463"/>
      <c r="AA592" s="463"/>
      <c r="AB592" s="463"/>
      <c r="AC592" s="463"/>
      <c r="AD592" s="463"/>
      <c r="AE592" s="463"/>
      <c r="AF592" s="463"/>
      <c r="AG592" s="463"/>
      <c r="AH592" s="463"/>
      <c r="AI592" s="463"/>
      <c r="AJ592" s="463"/>
      <c r="AK592" s="463"/>
      <c r="AL592" s="463"/>
      <c r="AM592" s="463"/>
      <c r="AN592" s="463"/>
      <c r="AO592" s="440"/>
      <c r="AP592" s="725"/>
      <c r="AQ592" s="457"/>
      <c r="AR592" s="440"/>
      <c r="AS592" s="602"/>
      <c r="AT592" s="457"/>
      <c r="AU592" s="448"/>
      <c r="AV592" s="449"/>
      <c r="AW592" s="450"/>
      <c r="AX592" s="448"/>
      <c r="AY592" s="449"/>
      <c r="AZ592" s="450"/>
      <c r="BA592" s="448"/>
      <c r="BB592" s="449"/>
      <c r="BC592" s="450"/>
      <c r="BD592" s="448"/>
      <c r="BE592" s="449"/>
      <c r="BF592" s="450"/>
      <c r="BG592" s="450"/>
      <c r="BH592" s="449"/>
      <c r="BI592" s="450"/>
      <c r="BJ592" s="450"/>
      <c r="BK592" s="449"/>
      <c r="BL592" s="450"/>
      <c r="BM592" s="450"/>
      <c r="BN592" s="449"/>
      <c r="BO592" s="450"/>
      <c r="BP592" s="450"/>
      <c r="BQ592" s="449"/>
      <c r="BR592" s="450"/>
      <c r="BS592" s="448"/>
      <c r="BT592" s="449"/>
      <c r="BU592" s="450"/>
      <c r="BV592" s="448"/>
      <c r="BW592" s="449"/>
      <c r="BX592" s="450"/>
      <c r="BY592" s="448"/>
      <c r="BZ592" s="449"/>
      <c r="CA592" s="450"/>
      <c r="CB592" s="448"/>
      <c r="CC592" s="449"/>
      <c r="CD592" s="450"/>
      <c r="CE592" s="448"/>
      <c r="CF592" s="449"/>
      <c r="CG592" s="450"/>
      <c r="CH592" s="448"/>
      <c r="CI592" s="449"/>
      <c r="CJ592" s="450"/>
      <c r="CK592" s="450"/>
      <c r="CL592" s="449"/>
      <c r="CM592" s="450"/>
      <c r="CN592" s="448"/>
      <c r="CO592" s="449"/>
      <c r="CP592" s="450"/>
      <c r="CQ592" s="448"/>
      <c r="CR592" s="449"/>
      <c r="CS592" s="450"/>
      <c r="CT592" s="458"/>
      <c r="CU592" s="458"/>
      <c r="CV592" s="458"/>
    </row>
    <row r="593" spans="1:100" s="435" customFormat="1" ht="12.95" customHeight="1" x14ac:dyDescent="0.2">
      <c r="A593" s="463"/>
      <c r="B593" s="452"/>
      <c r="C593" s="453"/>
      <c r="D593" s="454"/>
      <c r="E593" s="453"/>
      <c r="F593" s="440"/>
      <c r="G593" s="440"/>
      <c r="H593" s="440"/>
      <c r="I593" s="463"/>
      <c r="J593" s="597"/>
      <c r="K593" s="463"/>
      <c r="L593" s="691"/>
      <c r="M593" s="457"/>
      <c r="N593" s="463"/>
      <c r="O593" s="463"/>
      <c r="P593" s="463"/>
      <c r="Q593" s="463"/>
      <c r="R593" s="463"/>
      <c r="S593" s="463"/>
      <c r="T593" s="463"/>
      <c r="U593" s="463"/>
      <c r="V593" s="463"/>
      <c r="W593" s="463"/>
      <c r="X593" s="463"/>
      <c r="Y593" s="463"/>
      <c r="Z593" s="463"/>
      <c r="AA593" s="463"/>
      <c r="AB593" s="463"/>
      <c r="AC593" s="463"/>
      <c r="AD593" s="463"/>
      <c r="AE593" s="463"/>
      <c r="AF593" s="463"/>
      <c r="AG593" s="463"/>
      <c r="AH593" s="463"/>
      <c r="AI593" s="463"/>
      <c r="AJ593" s="463"/>
      <c r="AK593" s="463"/>
      <c r="AL593" s="463"/>
      <c r="AM593" s="463"/>
      <c r="AN593" s="463"/>
      <c r="AO593" s="440"/>
      <c r="AP593" s="725"/>
      <c r="AQ593" s="457"/>
      <c r="AR593" s="440"/>
      <c r="AS593" s="602"/>
      <c r="AT593" s="457"/>
      <c r="AU593" s="448"/>
      <c r="AV593" s="449"/>
      <c r="AW593" s="450"/>
      <c r="AX593" s="448"/>
      <c r="AY593" s="449"/>
      <c r="AZ593" s="439"/>
      <c r="BA593" s="437"/>
      <c r="BB593" s="438"/>
      <c r="BC593" s="439"/>
      <c r="BD593" s="437"/>
      <c r="BE593" s="438"/>
      <c r="BF593" s="439"/>
      <c r="BG593" s="439"/>
      <c r="BH593" s="438"/>
      <c r="BI593" s="439"/>
      <c r="BJ593" s="439"/>
      <c r="BK593" s="438"/>
      <c r="BL593" s="439"/>
      <c r="BM593" s="439"/>
      <c r="BN593" s="438"/>
      <c r="BO593" s="439"/>
      <c r="BP593" s="439"/>
      <c r="BQ593" s="438"/>
      <c r="BR593" s="439"/>
      <c r="BS593" s="437"/>
      <c r="BT593" s="438"/>
      <c r="BU593" s="439"/>
      <c r="BV593" s="437"/>
      <c r="BW593" s="438"/>
      <c r="BX593" s="439"/>
      <c r="BY593" s="437"/>
      <c r="BZ593" s="438"/>
      <c r="CA593" s="439"/>
      <c r="CB593" s="437"/>
      <c r="CC593" s="438"/>
      <c r="CD593" s="439"/>
      <c r="CE593" s="437"/>
      <c r="CF593" s="438"/>
      <c r="CG593" s="439"/>
      <c r="CH593" s="437"/>
      <c r="CI593" s="438"/>
      <c r="CJ593" s="439"/>
      <c r="CK593" s="439"/>
      <c r="CL593" s="438"/>
      <c r="CM593" s="439"/>
      <c r="CN593" s="437"/>
      <c r="CO593" s="438"/>
      <c r="CP593" s="439"/>
      <c r="CQ593" s="437"/>
      <c r="CR593" s="438"/>
      <c r="CS593" s="439"/>
      <c r="CT593" s="457"/>
      <c r="CU593" s="457"/>
      <c r="CV593" s="457"/>
    </row>
    <row r="594" spans="1:100" s="435" customFormat="1" ht="12.95" customHeight="1" x14ac:dyDescent="0.2">
      <c r="A594" s="463"/>
      <c r="B594" s="452"/>
      <c r="C594" s="453"/>
      <c r="D594" s="454"/>
      <c r="E594" s="457"/>
      <c r="F594" s="440"/>
      <c r="G594" s="440"/>
      <c r="H594" s="440"/>
      <c r="I594" s="463"/>
      <c r="J594" s="597"/>
      <c r="K594" s="463"/>
      <c r="L594" s="691"/>
      <c r="M594" s="457"/>
      <c r="N594" s="463"/>
      <c r="O594" s="463"/>
      <c r="P594" s="463"/>
      <c r="Q594" s="463"/>
      <c r="R594" s="463"/>
      <c r="S594" s="463"/>
      <c r="T594" s="463"/>
      <c r="U594" s="463"/>
      <c r="V594" s="463"/>
      <c r="W594" s="463"/>
      <c r="X594" s="463"/>
      <c r="Y594" s="463"/>
      <c r="Z594" s="463"/>
      <c r="AA594" s="463"/>
      <c r="AB594" s="463"/>
      <c r="AC594" s="463"/>
      <c r="AD594" s="463"/>
      <c r="AE594" s="463"/>
      <c r="AF594" s="463"/>
      <c r="AG594" s="463"/>
      <c r="AH594" s="463"/>
      <c r="AI594" s="463"/>
      <c r="AJ594" s="463"/>
      <c r="AK594" s="463"/>
      <c r="AL594" s="463"/>
      <c r="AM594" s="463"/>
      <c r="AN594" s="463"/>
      <c r="AO594" s="440"/>
      <c r="AP594" s="725"/>
      <c r="AQ594" s="457"/>
      <c r="AR594" s="440"/>
      <c r="AS594" s="602"/>
      <c r="AT594" s="457"/>
      <c r="AU594" s="437"/>
      <c r="AV594" s="438"/>
      <c r="AW594" s="439"/>
      <c r="AX594" s="437"/>
      <c r="AY594" s="438"/>
      <c r="AZ594" s="439"/>
      <c r="BA594" s="437"/>
      <c r="BB594" s="438"/>
      <c r="BC594" s="439"/>
      <c r="BD594" s="437"/>
      <c r="BE594" s="438"/>
      <c r="BF594" s="439"/>
      <c r="BG594" s="439"/>
      <c r="BH594" s="438"/>
      <c r="BI594" s="439"/>
      <c r="BJ594" s="439"/>
      <c r="BK594" s="438"/>
      <c r="BL594" s="439"/>
      <c r="BM594" s="439"/>
      <c r="BN594" s="438"/>
      <c r="BO594" s="439"/>
      <c r="BP594" s="439"/>
      <c r="BQ594" s="438"/>
      <c r="BR594" s="439"/>
      <c r="BS594" s="437"/>
      <c r="BT594" s="438"/>
      <c r="BU594" s="439"/>
      <c r="BV594" s="437"/>
      <c r="BW594" s="438"/>
      <c r="BX594" s="439"/>
      <c r="BY594" s="437"/>
      <c r="BZ594" s="438"/>
      <c r="CA594" s="439"/>
      <c r="CB594" s="437"/>
      <c r="CC594" s="438"/>
      <c r="CD594" s="439"/>
      <c r="CE594" s="437"/>
      <c r="CF594" s="438"/>
      <c r="CG594" s="439"/>
      <c r="CH594" s="437"/>
      <c r="CI594" s="438"/>
      <c r="CJ594" s="439"/>
      <c r="CK594" s="439"/>
      <c r="CL594" s="438"/>
      <c r="CM594" s="439"/>
      <c r="CN594" s="437"/>
      <c r="CO594" s="438"/>
      <c r="CP594" s="439"/>
      <c r="CQ594" s="437"/>
      <c r="CR594" s="438"/>
      <c r="CS594" s="439"/>
      <c r="CT594" s="457"/>
      <c r="CU594" s="457"/>
      <c r="CV594" s="457"/>
    </row>
    <row r="595" spans="1:100" s="435" customFormat="1" ht="12.95" customHeight="1" x14ac:dyDescent="0.2">
      <c r="A595" s="464"/>
      <c r="B595" s="445"/>
      <c r="C595" s="446"/>
      <c r="D595" s="447"/>
      <c r="E595" s="446"/>
      <c r="F595" s="485"/>
      <c r="G595" s="485"/>
      <c r="H595" s="485"/>
      <c r="I595" s="463"/>
      <c r="J595" s="598"/>
      <c r="K595" s="464"/>
      <c r="L595" s="691"/>
      <c r="M595" s="458"/>
      <c r="N595" s="464"/>
      <c r="O595" s="464"/>
      <c r="P595" s="464"/>
      <c r="Q595" s="464"/>
      <c r="R595" s="464"/>
      <c r="S595" s="464"/>
      <c r="T595" s="463"/>
      <c r="U595" s="463"/>
      <c r="V595" s="463"/>
      <c r="W595" s="464"/>
      <c r="X595" s="464"/>
      <c r="Y595" s="464"/>
      <c r="Z595" s="464"/>
      <c r="AA595" s="464"/>
      <c r="AB595" s="464"/>
      <c r="AC595" s="464"/>
      <c r="AD595" s="464"/>
      <c r="AE595" s="464"/>
      <c r="AF595" s="464"/>
      <c r="AG595" s="464"/>
      <c r="AH595" s="464"/>
      <c r="AI595" s="464"/>
      <c r="AJ595" s="464"/>
      <c r="AK595" s="464"/>
      <c r="AL595" s="464"/>
      <c r="AM595" s="464"/>
      <c r="AN595" s="464"/>
      <c r="AO595" s="485"/>
      <c r="AP595" s="728"/>
      <c r="AQ595" s="458"/>
      <c r="AR595" s="485"/>
      <c r="AS595" s="609"/>
      <c r="AT595" s="458"/>
      <c r="AU595" s="437"/>
      <c r="AV595" s="438"/>
      <c r="AW595" s="439"/>
      <c r="AX595" s="437"/>
      <c r="AY595" s="438"/>
      <c r="AZ595" s="439"/>
      <c r="BA595" s="437"/>
      <c r="BB595" s="438"/>
      <c r="BC595" s="439"/>
      <c r="BD595" s="437"/>
      <c r="BE595" s="438"/>
      <c r="BF595" s="439"/>
      <c r="BG595" s="439"/>
      <c r="BH595" s="438"/>
      <c r="BI595" s="439"/>
      <c r="BJ595" s="439"/>
      <c r="BK595" s="438"/>
      <c r="BL595" s="439"/>
      <c r="BM595" s="439"/>
      <c r="BN595" s="438"/>
      <c r="BO595" s="439"/>
      <c r="BP595" s="439"/>
      <c r="BQ595" s="438"/>
      <c r="BR595" s="439"/>
      <c r="BS595" s="437"/>
      <c r="BT595" s="438"/>
      <c r="BU595" s="439"/>
      <c r="BV595" s="437"/>
      <c r="BW595" s="438"/>
      <c r="BX595" s="439"/>
      <c r="BY595" s="437"/>
      <c r="BZ595" s="438"/>
      <c r="CA595" s="439"/>
      <c r="CB595" s="437"/>
      <c r="CC595" s="438"/>
      <c r="CD595" s="439"/>
      <c r="CE595" s="437"/>
      <c r="CF595" s="438"/>
      <c r="CG595" s="439"/>
      <c r="CH595" s="437"/>
      <c r="CI595" s="438"/>
      <c r="CJ595" s="439"/>
      <c r="CK595" s="439"/>
      <c r="CL595" s="438"/>
      <c r="CM595" s="439"/>
      <c r="CN595" s="437"/>
      <c r="CO595" s="438"/>
      <c r="CP595" s="439"/>
      <c r="CQ595" s="437"/>
      <c r="CR595" s="438"/>
      <c r="CS595" s="439"/>
      <c r="CT595" s="457"/>
      <c r="CU595" s="457"/>
      <c r="CV595" s="457"/>
    </row>
    <row r="596" spans="1:100" s="435" customFormat="1" ht="12.95" customHeight="1" x14ac:dyDescent="0.2">
      <c r="A596" s="464"/>
      <c r="B596" s="445"/>
      <c r="C596" s="446"/>
      <c r="D596" s="447"/>
      <c r="E596" s="446"/>
      <c r="F596" s="485"/>
      <c r="G596" s="485"/>
      <c r="H596" s="485"/>
      <c r="I596" s="463"/>
      <c r="J596" s="598"/>
      <c r="K596" s="485"/>
      <c r="L596" s="691"/>
      <c r="M596" s="458"/>
      <c r="N596" s="464"/>
      <c r="O596" s="464"/>
      <c r="P596" s="464"/>
      <c r="Q596" s="464"/>
      <c r="R596" s="464"/>
      <c r="S596" s="464"/>
      <c r="T596" s="463"/>
      <c r="U596" s="463"/>
      <c r="V596" s="463"/>
      <c r="W596" s="464"/>
      <c r="X596" s="464"/>
      <c r="Y596" s="464"/>
      <c r="Z596" s="464"/>
      <c r="AA596" s="464"/>
      <c r="AB596" s="464"/>
      <c r="AC596" s="464"/>
      <c r="AD596" s="464"/>
      <c r="AE596" s="464"/>
      <c r="AF596" s="464"/>
      <c r="AG596" s="464"/>
      <c r="AH596" s="464"/>
      <c r="AI596" s="464"/>
      <c r="AJ596" s="464"/>
      <c r="AK596" s="464"/>
      <c r="AL596" s="464"/>
      <c r="AM596" s="464"/>
      <c r="AN596" s="464"/>
      <c r="AO596" s="485"/>
      <c r="AP596" s="728"/>
      <c r="AQ596" s="458"/>
      <c r="AR596" s="485"/>
      <c r="AS596" s="609"/>
      <c r="AT596" s="458"/>
      <c r="AU596" s="437"/>
      <c r="AV596" s="438"/>
      <c r="AW596" s="439"/>
      <c r="AX596" s="437"/>
      <c r="AY596" s="438"/>
      <c r="AZ596" s="439"/>
      <c r="BA596" s="437"/>
      <c r="BB596" s="438"/>
      <c r="BC596" s="439"/>
      <c r="BD596" s="437"/>
      <c r="BE596" s="438"/>
      <c r="BF596" s="439"/>
      <c r="BG596" s="439"/>
      <c r="BH596" s="438"/>
      <c r="BI596" s="439"/>
      <c r="BJ596" s="439"/>
      <c r="BK596" s="438"/>
      <c r="BL596" s="439"/>
      <c r="BM596" s="439"/>
      <c r="BN596" s="438"/>
      <c r="BO596" s="439"/>
      <c r="BP596" s="439"/>
      <c r="BQ596" s="438"/>
      <c r="BR596" s="439"/>
      <c r="BS596" s="437"/>
      <c r="BT596" s="438"/>
      <c r="BU596" s="439"/>
      <c r="BV596" s="437"/>
      <c r="BW596" s="438"/>
      <c r="BX596" s="439"/>
      <c r="BY596" s="437"/>
      <c r="BZ596" s="438"/>
      <c r="CA596" s="439"/>
      <c r="CB596" s="437"/>
      <c r="CC596" s="438"/>
      <c r="CD596" s="439"/>
      <c r="CE596" s="437"/>
      <c r="CF596" s="438"/>
      <c r="CG596" s="439"/>
      <c r="CH596" s="437"/>
      <c r="CI596" s="438"/>
      <c r="CJ596" s="439"/>
      <c r="CK596" s="439"/>
      <c r="CL596" s="438"/>
      <c r="CM596" s="439"/>
      <c r="CN596" s="437"/>
      <c r="CO596" s="438"/>
      <c r="CP596" s="439"/>
      <c r="CQ596" s="437"/>
      <c r="CR596" s="438"/>
      <c r="CS596" s="439"/>
      <c r="CT596" s="457"/>
      <c r="CU596" s="457"/>
      <c r="CV596" s="457"/>
    </row>
    <row r="597" spans="1:100" s="435" customFormat="1" ht="12.95" customHeight="1" x14ac:dyDescent="0.2">
      <c r="A597" s="463"/>
      <c r="B597" s="452"/>
      <c r="C597" s="453"/>
      <c r="D597" s="454"/>
      <c r="E597" s="453"/>
      <c r="F597" s="440"/>
      <c r="G597" s="440"/>
      <c r="H597" s="440"/>
      <c r="I597" s="463"/>
      <c r="J597" s="597"/>
      <c r="K597" s="440"/>
      <c r="L597" s="691"/>
      <c r="M597" s="457"/>
      <c r="N597" s="463"/>
      <c r="O597" s="463"/>
      <c r="P597" s="463"/>
      <c r="Q597" s="463"/>
      <c r="R597" s="463"/>
      <c r="S597" s="463"/>
      <c r="T597" s="463"/>
      <c r="U597" s="463"/>
      <c r="V597" s="463"/>
      <c r="W597" s="463"/>
      <c r="X597" s="463"/>
      <c r="Y597" s="463"/>
      <c r="Z597" s="463"/>
      <c r="AA597" s="463"/>
      <c r="AB597" s="463"/>
      <c r="AC597" s="463"/>
      <c r="AD597" s="463"/>
      <c r="AE597" s="463"/>
      <c r="AF597" s="463"/>
      <c r="AG597" s="463"/>
      <c r="AH597" s="463"/>
      <c r="AI597" s="463"/>
      <c r="AJ597" s="463"/>
      <c r="AK597" s="463"/>
      <c r="AL597" s="463"/>
      <c r="AM597" s="463"/>
      <c r="AN597" s="463"/>
      <c r="AO597" s="440"/>
      <c r="AP597" s="725"/>
      <c r="AQ597" s="457"/>
      <c r="AR597" s="440"/>
      <c r="AS597" s="602"/>
      <c r="AT597" s="457"/>
      <c r="AU597" s="437"/>
      <c r="AV597" s="438"/>
      <c r="AW597" s="439"/>
      <c r="AX597" s="437"/>
      <c r="AY597" s="438"/>
      <c r="AZ597" s="450"/>
      <c r="BA597" s="448"/>
      <c r="BB597" s="449"/>
      <c r="BC597" s="439"/>
      <c r="BD597" s="437"/>
      <c r="BE597" s="438"/>
      <c r="BF597" s="439"/>
      <c r="BG597" s="439"/>
      <c r="BH597" s="438"/>
      <c r="BI597" s="439"/>
      <c r="BJ597" s="439"/>
      <c r="BK597" s="438"/>
      <c r="BL597" s="439"/>
      <c r="BM597" s="439"/>
      <c r="BN597" s="438"/>
      <c r="BO597" s="439"/>
      <c r="BP597" s="439"/>
      <c r="BQ597" s="438"/>
      <c r="BR597" s="439"/>
      <c r="BS597" s="437"/>
      <c r="BT597" s="438"/>
      <c r="BU597" s="439"/>
      <c r="BV597" s="437"/>
      <c r="BW597" s="438"/>
      <c r="BX597" s="439"/>
      <c r="BY597" s="437"/>
      <c r="BZ597" s="438"/>
      <c r="CA597" s="439"/>
      <c r="CB597" s="437"/>
      <c r="CC597" s="438"/>
      <c r="CD597" s="439"/>
      <c r="CE597" s="437"/>
      <c r="CF597" s="438"/>
      <c r="CG597" s="439"/>
      <c r="CH597" s="437"/>
      <c r="CI597" s="438"/>
      <c r="CJ597" s="439"/>
      <c r="CK597" s="439"/>
      <c r="CL597" s="438"/>
      <c r="CM597" s="439"/>
      <c r="CN597" s="437"/>
      <c r="CO597" s="438"/>
      <c r="CP597" s="439"/>
      <c r="CQ597" s="437"/>
      <c r="CR597" s="438"/>
      <c r="CS597" s="439"/>
      <c r="CT597" s="457"/>
      <c r="CU597" s="457"/>
      <c r="CV597" s="457"/>
    </row>
    <row r="598" spans="1:100" s="459" customFormat="1" ht="12.95" customHeight="1" x14ac:dyDescent="0.2">
      <c r="A598" s="463"/>
      <c r="B598" s="452"/>
      <c r="C598" s="453"/>
      <c r="D598" s="454"/>
      <c r="E598" s="453"/>
      <c r="F598" s="440"/>
      <c r="G598" s="440"/>
      <c r="H598" s="440"/>
      <c r="I598" s="463"/>
      <c r="J598" s="597"/>
      <c r="K598" s="440"/>
      <c r="L598" s="691"/>
      <c r="M598" s="457"/>
      <c r="N598" s="463"/>
      <c r="O598" s="463"/>
      <c r="P598" s="463"/>
      <c r="Q598" s="463"/>
      <c r="R598" s="463"/>
      <c r="S598" s="463"/>
      <c r="T598" s="463"/>
      <c r="U598" s="463"/>
      <c r="V598" s="463"/>
      <c r="W598" s="463"/>
      <c r="X598" s="463"/>
      <c r="Y598" s="463"/>
      <c r="Z598" s="463"/>
      <c r="AA598" s="463"/>
      <c r="AB598" s="463"/>
      <c r="AC598" s="463"/>
      <c r="AD598" s="463"/>
      <c r="AE598" s="463"/>
      <c r="AF598" s="463"/>
      <c r="AG598" s="463"/>
      <c r="AH598" s="463"/>
      <c r="AI598" s="463"/>
      <c r="AJ598" s="463"/>
      <c r="AK598" s="463"/>
      <c r="AL598" s="463"/>
      <c r="AM598" s="463"/>
      <c r="AN598" s="463"/>
      <c r="AO598" s="440"/>
      <c r="AP598" s="725"/>
      <c r="AQ598" s="457"/>
      <c r="AR598" s="440"/>
      <c r="AS598" s="602"/>
      <c r="AT598" s="457"/>
      <c r="AU598" s="448"/>
      <c r="AV598" s="449"/>
      <c r="AW598" s="450"/>
      <c r="AX598" s="448"/>
      <c r="AY598" s="449"/>
      <c r="AZ598" s="450"/>
      <c r="BA598" s="448"/>
      <c r="BB598" s="449"/>
      <c r="BC598" s="450"/>
      <c r="BD598" s="448"/>
      <c r="BE598" s="449"/>
      <c r="BF598" s="450"/>
      <c r="BG598" s="450"/>
      <c r="BH598" s="449"/>
      <c r="BI598" s="450"/>
      <c r="BJ598" s="450"/>
      <c r="BK598" s="449"/>
      <c r="BL598" s="450"/>
      <c r="BM598" s="450"/>
      <c r="BN598" s="449"/>
      <c r="BO598" s="450"/>
      <c r="BP598" s="450"/>
      <c r="BQ598" s="449"/>
      <c r="BR598" s="450"/>
      <c r="BS598" s="448"/>
      <c r="BT598" s="449"/>
      <c r="BU598" s="450"/>
      <c r="BV598" s="448"/>
      <c r="BW598" s="449"/>
      <c r="BX598" s="450"/>
      <c r="BY598" s="448"/>
      <c r="BZ598" s="449"/>
      <c r="CA598" s="450"/>
      <c r="CB598" s="448"/>
      <c r="CC598" s="449"/>
      <c r="CD598" s="450"/>
      <c r="CE598" s="448"/>
      <c r="CF598" s="449"/>
      <c r="CG598" s="450"/>
      <c r="CH598" s="448"/>
      <c r="CI598" s="449"/>
      <c r="CJ598" s="450"/>
      <c r="CK598" s="450"/>
      <c r="CL598" s="449"/>
      <c r="CM598" s="450"/>
      <c r="CN598" s="448"/>
      <c r="CO598" s="449"/>
      <c r="CP598" s="450"/>
      <c r="CQ598" s="448"/>
      <c r="CR598" s="449"/>
      <c r="CS598" s="450"/>
      <c r="CT598" s="458"/>
      <c r="CU598" s="458"/>
      <c r="CV598" s="458"/>
    </row>
    <row r="599" spans="1:100" s="459" customFormat="1" ht="12.95" customHeight="1" x14ac:dyDescent="0.2">
      <c r="A599" s="463"/>
      <c r="B599" s="452"/>
      <c r="C599" s="453"/>
      <c r="D599" s="454"/>
      <c r="E599" s="453"/>
      <c r="F599" s="440"/>
      <c r="G599" s="440"/>
      <c r="H599" s="440"/>
      <c r="I599" s="463"/>
      <c r="J599" s="597"/>
      <c r="K599" s="440"/>
      <c r="L599" s="691"/>
      <c r="M599" s="457"/>
      <c r="N599" s="463"/>
      <c r="O599" s="463"/>
      <c r="P599" s="463"/>
      <c r="Q599" s="463"/>
      <c r="R599" s="463"/>
      <c r="S599" s="463"/>
      <c r="T599" s="463"/>
      <c r="U599" s="463"/>
      <c r="V599" s="463"/>
      <c r="W599" s="463"/>
      <c r="X599" s="463"/>
      <c r="Y599" s="463"/>
      <c r="Z599" s="463"/>
      <c r="AA599" s="463"/>
      <c r="AB599" s="463"/>
      <c r="AC599" s="463"/>
      <c r="AD599" s="463"/>
      <c r="AE599" s="463"/>
      <c r="AF599" s="463"/>
      <c r="AG599" s="463"/>
      <c r="AH599" s="463"/>
      <c r="AI599" s="463"/>
      <c r="AJ599" s="463"/>
      <c r="AK599" s="463"/>
      <c r="AL599" s="463"/>
      <c r="AM599" s="463"/>
      <c r="AN599" s="463"/>
      <c r="AO599" s="440"/>
      <c r="AP599" s="725"/>
      <c r="AQ599" s="457"/>
      <c r="AR599" s="440"/>
      <c r="AS599" s="602"/>
      <c r="AT599" s="457"/>
      <c r="AU599" s="448"/>
      <c r="AV599" s="449"/>
      <c r="AW599" s="450"/>
      <c r="AX599" s="448"/>
      <c r="AY599" s="449"/>
      <c r="AZ599" s="439"/>
      <c r="BA599" s="437"/>
      <c r="BB599" s="438"/>
      <c r="BC599" s="450"/>
      <c r="BD599" s="448"/>
      <c r="BE599" s="449"/>
      <c r="BF599" s="450"/>
      <c r="BG599" s="450"/>
      <c r="BH599" s="449"/>
      <c r="BI599" s="450"/>
      <c r="BJ599" s="450"/>
      <c r="BK599" s="449"/>
      <c r="BL599" s="450"/>
      <c r="BM599" s="450"/>
      <c r="BN599" s="449"/>
      <c r="BO599" s="450"/>
      <c r="BP599" s="450"/>
      <c r="BQ599" s="449"/>
      <c r="BR599" s="450"/>
      <c r="BS599" s="448"/>
      <c r="BT599" s="449"/>
      <c r="BU599" s="450"/>
      <c r="BV599" s="448"/>
      <c r="BW599" s="449"/>
      <c r="BX599" s="450"/>
      <c r="BY599" s="448"/>
      <c r="BZ599" s="449"/>
      <c r="CA599" s="450"/>
      <c r="CB599" s="448"/>
      <c r="CC599" s="449"/>
      <c r="CD599" s="450"/>
      <c r="CE599" s="448"/>
      <c r="CF599" s="449"/>
      <c r="CG599" s="450"/>
      <c r="CH599" s="448"/>
      <c r="CI599" s="449"/>
      <c r="CJ599" s="450"/>
      <c r="CK599" s="450"/>
      <c r="CL599" s="449"/>
      <c r="CM599" s="450"/>
      <c r="CN599" s="448"/>
      <c r="CO599" s="449"/>
      <c r="CP599" s="450"/>
      <c r="CQ599" s="448"/>
      <c r="CR599" s="449"/>
      <c r="CS599" s="450"/>
      <c r="CT599" s="458"/>
      <c r="CU599" s="458"/>
      <c r="CV599" s="458"/>
    </row>
    <row r="600" spans="1:100" s="435" customFormat="1" ht="12.95" customHeight="1" x14ac:dyDescent="0.2">
      <c r="A600" s="463"/>
      <c r="B600" s="452"/>
      <c r="C600" s="453"/>
      <c r="D600" s="339"/>
      <c r="E600" s="61"/>
      <c r="F600" s="440"/>
      <c r="G600" s="440"/>
      <c r="H600" s="440"/>
      <c r="I600" s="463"/>
      <c r="J600" s="597"/>
      <c r="K600" s="440"/>
      <c r="L600" s="691"/>
      <c r="M600" s="457"/>
      <c r="N600" s="463"/>
      <c r="O600" s="463"/>
      <c r="P600" s="463"/>
      <c r="Q600" s="463"/>
      <c r="R600" s="463"/>
      <c r="S600" s="463"/>
      <c r="T600" s="463"/>
      <c r="U600" s="463"/>
      <c r="V600" s="463"/>
      <c r="W600" s="463"/>
      <c r="X600" s="463"/>
      <c r="Y600" s="463"/>
      <c r="Z600" s="463"/>
      <c r="AA600" s="463"/>
      <c r="AB600" s="463"/>
      <c r="AC600" s="463"/>
      <c r="AD600" s="463"/>
      <c r="AE600" s="463"/>
      <c r="AF600" s="463"/>
      <c r="AG600" s="463"/>
      <c r="AH600" s="463"/>
      <c r="AI600" s="463"/>
      <c r="AJ600" s="463"/>
      <c r="AK600" s="463"/>
      <c r="AL600" s="463"/>
      <c r="AM600" s="463"/>
      <c r="AN600" s="463"/>
      <c r="AO600" s="440"/>
      <c r="AP600" s="725"/>
      <c r="AQ600" s="457"/>
      <c r="AR600" s="440"/>
      <c r="AS600" s="602"/>
      <c r="AT600" s="457"/>
      <c r="AU600" s="437"/>
      <c r="AV600" s="438"/>
      <c r="AW600" s="439"/>
      <c r="AX600" s="437"/>
      <c r="AY600" s="438"/>
      <c r="AZ600" s="439"/>
      <c r="BA600" s="437"/>
      <c r="BB600" s="438"/>
      <c r="BC600" s="439"/>
      <c r="BD600" s="437"/>
      <c r="BE600" s="438"/>
      <c r="BF600" s="439"/>
      <c r="BG600" s="439"/>
      <c r="BH600" s="438"/>
      <c r="BI600" s="439"/>
      <c r="BJ600" s="439"/>
      <c r="BK600" s="438"/>
      <c r="BL600" s="439"/>
      <c r="BM600" s="439"/>
      <c r="BN600" s="438"/>
      <c r="BO600" s="439"/>
      <c r="BP600" s="439"/>
      <c r="BQ600" s="438"/>
      <c r="BR600" s="439"/>
      <c r="BS600" s="437"/>
      <c r="BT600" s="438"/>
      <c r="BU600" s="439"/>
      <c r="BV600" s="437"/>
      <c r="BW600" s="438"/>
      <c r="BX600" s="439"/>
      <c r="BY600" s="437"/>
      <c r="BZ600" s="438"/>
      <c r="CA600" s="439"/>
      <c r="CB600" s="437"/>
      <c r="CC600" s="438"/>
      <c r="CD600" s="439"/>
      <c r="CE600" s="437"/>
      <c r="CF600" s="438"/>
      <c r="CG600" s="439"/>
      <c r="CH600" s="437"/>
      <c r="CI600" s="438"/>
      <c r="CJ600" s="439"/>
      <c r="CK600" s="439"/>
      <c r="CL600" s="438"/>
      <c r="CM600" s="439"/>
      <c r="CN600" s="437"/>
      <c r="CO600" s="438"/>
      <c r="CP600" s="439"/>
      <c r="CQ600" s="437"/>
      <c r="CR600" s="438"/>
      <c r="CS600" s="439"/>
      <c r="CT600" s="457"/>
      <c r="CU600" s="457"/>
      <c r="CV600" s="457"/>
    </row>
    <row r="601" spans="1:100" s="435" customFormat="1" ht="12.95" customHeight="1" x14ac:dyDescent="0.2">
      <c r="A601" s="464"/>
      <c r="B601" s="445"/>
      <c r="C601" s="446"/>
      <c r="D601" s="309"/>
      <c r="E601" s="69"/>
      <c r="F601" s="485"/>
      <c r="G601" s="485"/>
      <c r="H601" s="485"/>
      <c r="I601" s="463"/>
      <c r="J601" s="598"/>
      <c r="K601" s="485"/>
      <c r="L601" s="691"/>
      <c r="M601" s="458"/>
      <c r="N601" s="464"/>
      <c r="O601" s="464"/>
      <c r="P601" s="464"/>
      <c r="Q601" s="464"/>
      <c r="R601" s="464"/>
      <c r="S601" s="464"/>
      <c r="T601" s="463"/>
      <c r="U601" s="463"/>
      <c r="V601" s="463"/>
      <c r="W601" s="464"/>
      <c r="X601" s="464"/>
      <c r="Y601" s="464"/>
      <c r="Z601" s="464"/>
      <c r="AA601" s="464"/>
      <c r="AB601" s="464"/>
      <c r="AC601" s="464"/>
      <c r="AD601" s="464"/>
      <c r="AE601" s="464"/>
      <c r="AF601" s="464"/>
      <c r="AG601" s="464"/>
      <c r="AH601" s="464"/>
      <c r="AI601" s="464"/>
      <c r="AJ601" s="464"/>
      <c r="AK601" s="464"/>
      <c r="AL601" s="464"/>
      <c r="AM601" s="464"/>
      <c r="AN601" s="464"/>
      <c r="AO601" s="485"/>
      <c r="AP601" s="728"/>
      <c r="AQ601" s="458"/>
      <c r="AR601" s="485"/>
      <c r="AS601" s="609"/>
      <c r="AT601" s="458"/>
      <c r="AU601" s="437"/>
      <c r="AV601" s="438"/>
      <c r="AW601" s="439"/>
      <c r="AX601" s="437"/>
      <c r="AY601" s="438"/>
      <c r="AZ601" s="439"/>
      <c r="BA601" s="437"/>
      <c r="BB601" s="438"/>
      <c r="BC601" s="439"/>
      <c r="BD601" s="437"/>
      <c r="BE601" s="438"/>
      <c r="BF601" s="439"/>
      <c r="BG601" s="439"/>
      <c r="BH601" s="438"/>
      <c r="BI601" s="439"/>
      <c r="BJ601" s="439"/>
      <c r="BK601" s="438"/>
      <c r="BL601" s="439"/>
      <c r="BM601" s="439"/>
      <c r="BN601" s="438"/>
      <c r="BO601" s="439"/>
      <c r="BP601" s="439"/>
      <c r="BQ601" s="438"/>
      <c r="BR601" s="439"/>
      <c r="BS601" s="437"/>
      <c r="BT601" s="438"/>
      <c r="BU601" s="439"/>
      <c r="BV601" s="437"/>
      <c r="BW601" s="438"/>
      <c r="BX601" s="439"/>
      <c r="BY601" s="437"/>
      <c r="BZ601" s="438"/>
      <c r="CA601" s="439"/>
      <c r="CB601" s="437"/>
      <c r="CC601" s="438"/>
      <c r="CD601" s="439"/>
      <c r="CE601" s="437"/>
      <c r="CF601" s="438"/>
      <c r="CG601" s="439"/>
      <c r="CH601" s="437"/>
      <c r="CI601" s="438"/>
      <c r="CJ601" s="439"/>
      <c r="CK601" s="439"/>
      <c r="CL601" s="438"/>
      <c r="CM601" s="439"/>
      <c r="CN601" s="437"/>
      <c r="CO601" s="438"/>
      <c r="CP601" s="439"/>
      <c r="CQ601" s="437"/>
      <c r="CR601" s="438"/>
      <c r="CS601" s="439"/>
      <c r="CT601" s="457"/>
      <c r="CU601" s="457"/>
      <c r="CV601" s="457"/>
    </row>
    <row r="602" spans="1:100" s="435" customFormat="1" ht="12.95" customHeight="1" x14ac:dyDescent="0.2">
      <c r="A602" s="464"/>
      <c r="B602" s="445"/>
      <c r="C602" s="446"/>
      <c r="D602" s="309"/>
      <c r="E602" s="69"/>
      <c r="F602" s="485"/>
      <c r="G602" s="485"/>
      <c r="H602" s="485"/>
      <c r="I602" s="463"/>
      <c r="J602" s="598"/>
      <c r="K602" s="485"/>
      <c r="L602" s="691"/>
      <c r="M602" s="458"/>
      <c r="N602" s="464"/>
      <c r="O602" s="464"/>
      <c r="P602" s="464"/>
      <c r="Q602" s="464"/>
      <c r="R602" s="464"/>
      <c r="S602" s="464"/>
      <c r="T602" s="463"/>
      <c r="U602" s="463"/>
      <c r="V602" s="463"/>
      <c r="W602" s="464"/>
      <c r="X602" s="464"/>
      <c r="Y602" s="464"/>
      <c r="Z602" s="464"/>
      <c r="AA602" s="464"/>
      <c r="AB602" s="464"/>
      <c r="AC602" s="464"/>
      <c r="AD602" s="464"/>
      <c r="AE602" s="464"/>
      <c r="AF602" s="464"/>
      <c r="AG602" s="464"/>
      <c r="AH602" s="464"/>
      <c r="AI602" s="464"/>
      <c r="AJ602" s="464"/>
      <c r="AK602" s="464"/>
      <c r="AL602" s="464"/>
      <c r="AM602" s="464"/>
      <c r="AN602" s="464"/>
      <c r="AO602" s="485"/>
      <c r="AP602" s="728"/>
      <c r="AQ602" s="458"/>
      <c r="AR602" s="485"/>
      <c r="AS602" s="609"/>
      <c r="AT602" s="458"/>
      <c r="AU602" s="483"/>
      <c r="AV602" s="438"/>
      <c r="AW602" s="439"/>
      <c r="AX602" s="483"/>
      <c r="AY602" s="438"/>
      <c r="AZ602" s="439"/>
      <c r="BA602" s="437"/>
      <c r="BB602" s="438"/>
      <c r="BC602" s="439"/>
      <c r="BD602" s="437"/>
      <c r="BE602" s="438"/>
      <c r="BF602" s="439"/>
      <c r="BG602" s="439"/>
      <c r="BH602" s="438"/>
      <c r="BI602" s="439"/>
      <c r="BJ602" s="439"/>
      <c r="BK602" s="438"/>
      <c r="BL602" s="439"/>
      <c r="BM602" s="439"/>
      <c r="BN602" s="438"/>
      <c r="BO602" s="439"/>
      <c r="BP602" s="439"/>
      <c r="BQ602" s="438"/>
      <c r="BR602" s="439"/>
      <c r="BS602" s="437"/>
      <c r="BT602" s="438"/>
      <c r="BU602" s="439"/>
      <c r="BV602" s="437"/>
      <c r="BW602" s="438"/>
      <c r="BX602" s="439"/>
      <c r="BY602" s="437"/>
      <c r="BZ602" s="438"/>
      <c r="CA602" s="439"/>
      <c r="CB602" s="437"/>
      <c r="CC602" s="438"/>
      <c r="CD602" s="439"/>
      <c r="CE602" s="437"/>
      <c r="CF602" s="438"/>
      <c r="CG602" s="439"/>
      <c r="CH602" s="437"/>
      <c r="CI602" s="438"/>
      <c r="CJ602" s="439"/>
      <c r="CK602" s="439"/>
      <c r="CL602" s="438"/>
      <c r="CM602" s="439"/>
      <c r="CN602" s="437"/>
      <c r="CO602" s="438"/>
      <c r="CP602" s="439"/>
      <c r="CQ602" s="437"/>
      <c r="CR602" s="438"/>
      <c r="CS602" s="439"/>
      <c r="CT602" s="457"/>
      <c r="CU602" s="457"/>
      <c r="CV602" s="457"/>
    </row>
    <row r="603" spans="1:100" s="435" customFormat="1" ht="12.95" customHeight="1" x14ac:dyDescent="0.2">
      <c r="A603" s="463"/>
      <c r="B603" s="452"/>
      <c r="C603" s="453"/>
      <c r="D603" s="339"/>
      <c r="E603" s="61"/>
      <c r="F603" s="440"/>
      <c r="G603" s="440"/>
      <c r="H603" s="440"/>
      <c r="I603" s="463"/>
      <c r="J603" s="597"/>
      <c r="K603" s="440"/>
      <c r="L603" s="691"/>
      <c r="M603" s="457"/>
      <c r="N603" s="463"/>
      <c r="O603" s="463"/>
      <c r="P603" s="463"/>
      <c r="Q603" s="463"/>
      <c r="R603" s="463"/>
      <c r="S603" s="463"/>
      <c r="T603" s="463"/>
      <c r="U603" s="463"/>
      <c r="V603" s="463"/>
      <c r="W603" s="463"/>
      <c r="X603" s="463"/>
      <c r="Y603" s="463"/>
      <c r="Z603" s="463"/>
      <c r="AA603" s="463"/>
      <c r="AB603" s="463"/>
      <c r="AC603" s="463"/>
      <c r="AD603" s="463"/>
      <c r="AE603" s="463"/>
      <c r="AF603" s="463"/>
      <c r="AG603" s="463"/>
      <c r="AH603" s="463"/>
      <c r="AI603" s="463"/>
      <c r="AJ603" s="463"/>
      <c r="AK603" s="463"/>
      <c r="AL603" s="463"/>
      <c r="AM603" s="463"/>
      <c r="AN603" s="463"/>
      <c r="AO603" s="440"/>
      <c r="AP603" s="725"/>
      <c r="AQ603" s="457"/>
      <c r="AR603" s="440"/>
      <c r="AS603" s="602"/>
      <c r="AT603" s="457"/>
      <c r="AU603" s="483"/>
      <c r="AV603" s="438"/>
      <c r="AW603" s="439"/>
      <c r="AX603" s="483"/>
      <c r="AY603" s="438"/>
      <c r="AZ603" s="450"/>
      <c r="BA603" s="448"/>
      <c r="BB603" s="449"/>
      <c r="BC603" s="439"/>
      <c r="BD603" s="437"/>
      <c r="BE603" s="438"/>
      <c r="BF603" s="439"/>
      <c r="BG603" s="439"/>
      <c r="BH603" s="438"/>
      <c r="BI603" s="439"/>
      <c r="BJ603" s="439"/>
      <c r="BK603" s="438"/>
      <c r="BL603" s="439"/>
      <c r="BM603" s="439"/>
      <c r="BN603" s="438"/>
      <c r="BO603" s="439"/>
      <c r="BP603" s="439"/>
      <c r="BQ603" s="438"/>
      <c r="BR603" s="439"/>
      <c r="BS603" s="437"/>
      <c r="BT603" s="438"/>
      <c r="BU603" s="439"/>
      <c r="BV603" s="437"/>
      <c r="BW603" s="438"/>
      <c r="BX603" s="439"/>
      <c r="BY603" s="437"/>
      <c r="BZ603" s="438"/>
      <c r="CA603" s="439"/>
      <c r="CB603" s="437"/>
      <c r="CC603" s="438"/>
      <c r="CD603" s="439"/>
      <c r="CE603" s="437"/>
      <c r="CF603" s="438"/>
      <c r="CG603" s="439"/>
      <c r="CH603" s="437"/>
      <c r="CI603" s="438"/>
      <c r="CJ603" s="439"/>
      <c r="CK603" s="439"/>
      <c r="CL603" s="438"/>
      <c r="CM603" s="439"/>
      <c r="CN603" s="437"/>
      <c r="CO603" s="438"/>
      <c r="CP603" s="439"/>
      <c r="CQ603" s="437"/>
      <c r="CR603" s="438"/>
      <c r="CS603" s="439"/>
      <c r="CT603" s="457"/>
      <c r="CU603" s="457"/>
      <c r="CV603" s="457"/>
    </row>
    <row r="604" spans="1:100" s="459" customFormat="1" ht="12.95" customHeight="1" x14ac:dyDescent="0.2">
      <c r="A604" s="463"/>
      <c r="B604" s="452"/>
      <c r="C604" s="453"/>
      <c r="D604" s="339"/>
      <c r="E604" s="61"/>
      <c r="F604" s="440"/>
      <c r="G604" s="440"/>
      <c r="H604" s="440"/>
      <c r="I604" s="463"/>
      <c r="J604" s="597"/>
      <c r="K604" s="440"/>
      <c r="L604" s="691"/>
      <c r="M604" s="457"/>
      <c r="N604" s="463"/>
      <c r="O604" s="463"/>
      <c r="P604" s="463"/>
      <c r="Q604" s="463"/>
      <c r="R604" s="463"/>
      <c r="S604" s="463"/>
      <c r="T604" s="463"/>
      <c r="U604" s="463"/>
      <c r="V604" s="463"/>
      <c r="W604" s="463"/>
      <c r="X604" s="463"/>
      <c r="Y604" s="463"/>
      <c r="Z604" s="463"/>
      <c r="AA604" s="463"/>
      <c r="AB604" s="463"/>
      <c r="AC604" s="463"/>
      <c r="AD604" s="463"/>
      <c r="AE604" s="463"/>
      <c r="AF604" s="463"/>
      <c r="AG604" s="463"/>
      <c r="AH604" s="463"/>
      <c r="AI604" s="463"/>
      <c r="AJ604" s="463"/>
      <c r="AK604" s="463"/>
      <c r="AL604" s="463"/>
      <c r="AM604" s="463"/>
      <c r="AN604" s="463"/>
      <c r="AO604" s="440"/>
      <c r="AP604" s="725"/>
      <c r="AQ604" s="457"/>
      <c r="AR604" s="440"/>
      <c r="AS604" s="602"/>
      <c r="AT604" s="457"/>
      <c r="AU604" s="483"/>
      <c r="AV604" s="438"/>
      <c r="AW604" s="439"/>
      <c r="AX604" s="483"/>
      <c r="AY604" s="438"/>
      <c r="AZ604" s="450"/>
      <c r="BA604" s="448"/>
      <c r="BB604" s="449"/>
      <c r="BC604" s="450"/>
      <c r="BD604" s="448"/>
      <c r="BE604" s="449"/>
      <c r="BF604" s="450"/>
      <c r="BG604" s="450"/>
      <c r="BH604" s="449"/>
      <c r="BI604" s="450"/>
      <c r="BJ604" s="450"/>
      <c r="BK604" s="449"/>
      <c r="BL604" s="450"/>
      <c r="BM604" s="450"/>
      <c r="BN604" s="449"/>
      <c r="BO604" s="450"/>
      <c r="BP604" s="450"/>
      <c r="BQ604" s="449"/>
      <c r="BR604" s="450"/>
      <c r="BS604" s="448"/>
      <c r="BT604" s="449"/>
      <c r="BU604" s="450"/>
      <c r="BV604" s="448"/>
      <c r="BW604" s="449"/>
      <c r="BX604" s="450"/>
      <c r="BY604" s="448"/>
      <c r="BZ604" s="449"/>
      <c r="CA604" s="450"/>
      <c r="CB604" s="448"/>
      <c r="CC604" s="449"/>
      <c r="CD604" s="450"/>
      <c r="CE604" s="448"/>
      <c r="CF604" s="449"/>
      <c r="CG604" s="450"/>
      <c r="CH604" s="448"/>
      <c r="CI604" s="449"/>
      <c r="CJ604" s="450"/>
      <c r="CK604" s="450"/>
      <c r="CL604" s="449"/>
      <c r="CM604" s="450"/>
      <c r="CN604" s="448"/>
      <c r="CO604" s="449"/>
      <c r="CP604" s="450"/>
      <c r="CQ604" s="448"/>
      <c r="CR604" s="449"/>
      <c r="CS604" s="450"/>
      <c r="CT604" s="458"/>
      <c r="CU604" s="458"/>
      <c r="CV604" s="458"/>
    </row>
    <row r="605" spans="1:100" s="459" customFormat="1" ht="12.95" customHeight="1" x14ac:dyDescent="0.2">
      <c r="A605" s="463"/>
      <c r="B605" s="452"/>
      <c r="C605" s="453"/>
      <c r="D605" s="339"/>
      <c r="E605" s="61"/>
      <c r="F605" s="440"/>
      <c r="G605" s="440"/>
      <c r="H605" s="440"/>
      <c r="I605" s="463"/>
      <c r="J605" s="597"/>
      <c r="K605" s="440"/>
      <c r="L605" s="691"/>
      <c r="M605" s="457"/>
      <c r="N605" s="463"/>
      <c r="O605" s="463"/>
      <c r="P605" s="463"/>
      <c r="Q605" s="463"/>
      <c r="R605" s="463"/>
      <c r="S605" s="463"/>
      <c r="T605" s="463"/>
      <c r="U605" s="463"/>
      <c r="V605" s="463"/>
      <c r="W605" s="463"/>
      <c r="X605" s="463"/>
      <c r="Y605" s="463"/>
      <c r="Z605" s="463"/>
      <c r="AA605" s="463"/>
      <c r="AB605" s="463"/>
      <c r="AC605" s="463"/>
      <c r="AD605" s="463"/>
      <c r="AE605" s="463"/>
      <c r="AF605" s="463"/>
      <c r="AG605" s="463"/>
      <c r="AH605" s="463"/>
      <c r="AI605" s="463"/>
      <c r="AJ605" s="463"/>
      <c r="AK605" s="463"/>
      <c r="AL605" s="463"/>
      <c r="AM605" s="463"/>
      <c r="AN605" s="463"/>
      <c r="AO605" s="440"/>
      <c r="AP605" s="725"/>
      <c r="AQ605" s="457"/>
      <c r="AR605" s="440"/>
      <c r="AS605" s="602"/>
      <c r="AT605" s="457"/>
      <c r="AU605" s="483"/>
      <c r="AV605" s="438"/>
      <c r="AW605" s="439"/>
      <c r="AX605" s="483"/>
      <c r="AY605" s="438"/>
      <c r="AZ605" s="439"/>
      <c r="BA605" s="437"/>
      <c r="BB605" s="438"/>
      <c r="BC605" s="450"/>
      <c r="BD605" s="448"/>
      <c r="BE605" s="449"/>
      <c r="BF605" s="450"/>
      <c r="BG605" s="450"/>
      <c r="BH605" s="449"/>
      <c r="BI605" s="450"/>
      <c r="BJ605" s="450"/>
      <c r="BK605" s="449"/>
      <c r="BL605" s="450"/>
      <c r="BM605" s="450"/>
      <c r="BN605" s="449"/>
      <c r="BO605" s="450"/>
      <c r="BP605" s="450"/>
      <c r="BQ605" s="449"/>
      <c r="BR605" s="450"/>
      <c r="BS605" s="448"/>
      <c r="BT605" s="449"/>
      <c r="BU605" s="450"/>
      <c r="BV605" s="448"/>
      <c r="BW605" s="449"/>
      <c r="BX605" s="450"/>
      <c r="BY605" s="448"/>
      <c r="BZ605" s="449"/>
      <c r="CA605" s="450"/>
      <c r="CB605" s="448"/>
      <c r="CC605" s="449"/>
      <c r="CD605" s="450"/>
      <c r="CE605" s="448"/>
      <c r="CF605" s="449"/>
      <c r="CG605" s="450"/>
      <c r="CH605" s="448"/>
      <c r="CI605" s="449"/>
      <c r="CJ605" s="450"/>
      <c r="CK605" s="450"/>
      <c r="CL605" s="449"/>
      <c r="CM605" s="450"/>
      <c r="CN605" s="448"/>
      <c r="CO605" s="449"/>
      <c r="CP605" s="450"/>
      <c r="CQ605" s="448"/>
      <c r="CR605" s="449"/>
      <c r="CS605" s="450"/>
      <c r="CT605" s="458"/>
      <c r="CU605" s="458"/>
      <c r="CV605" s="458"/>
    </row>
    <row r="606" spans="1:100" s="435" customFormat="1" ht="12.95" customHeight="1" x14ac:dyDescent="0.2">
      <c r="A606" s="463"/>
      <c r="B606" s="452"/>
      <c r="C606" s="453"/>
      <c r="D606" s="339"/>
      <c r="E606" s="61"/>
      <c r="F606" s="440"/>
      <c r="G606" s="440"/>
      <c r="H606" s="440"/>
      <c r="I606" s="463"/>
      <c r="J606" s="597"/>
      <c r="K606" s="440"/>
      <c r="L606" s="691"/>
      <c r="M606" s="457"/>
      <c r="N606" s="463"/>
      <c r="O606" s="463"/>
      <c r="P606" s="463"/>
      <c r="Q606" s="463"/>
      <c r="R606" s="463"/>
      <c r="S606" s="463"/>
      <c r="T606" s="463"/>
      <c r="U606" s="463"/>
      <c r="V606" s="463"/>
      <c r="W606" s="463"/>
      <c r="X606" s="463"/>
      <c r="Y606" s="463"/>
      <c r="Z606" s="463"/>
      <c r="AA606" s="463"/>
      <c r="AB606" s="463"/>
      <c r="AC606" s="463"/>
      <c r="AD606" s="463"/>
      <c r="AE606" s="463"/>
      <c r="AF606" s="463"/>
      <c r="AG606" s="463"/>
      <c r="AH606" s="463"/>
      <c r="AI606" s="463"/>
      <c r="AJ606" s="463"/>
      <c r="AK606" s="463"/>
      <c r="AL606" s="463"/>
      <c r="AM606" s="463"/>
      <c r="AN606" s="463"/>
      <c r="AO606" s="440"/>
      <c r="AP606" s="725"/>
      <c r="AQ606" s="457"/>
      <c r="AR606" s="440"/>
      <c r="AS606" s="602"/>
      <c r="AT606" s="457"/>
      <c r="AU606" s="483"/>
      <c r="AV606" s="438"/>
      <c r="AW606" s="439"/>
      <c r="AX606" s="483"/>
      <c r="AY606" s="438"/>
      <c r="AZ606" s="439"/>
      <c r="BA606" s="437"/>
      <c r="BB606" s="438"/>
      <c r="BC606" s="439"/>
      <c r="BD606" s="437"/>
      <c r="BE606" s="438"/>
      <c r="BF606" s="439"/>
      <c r="BG606" s="439"/>
      <c r="BH606" s="438"/>
      <c r="BI606" s="439"/>
      <c r="BJ606" s="439"/>
      <c r="BK606" s="438"/>
      <c r="BL606" s="439"/>
      <c r="BM606" s="439"/>
      <c r="BN606" s="438"/>
      <c r="BO606" s="439"/>
      <c r="BP606" s="439"/>
      <c r="BQ606" s="438"/>
      <c r="BR606" s="439"/>
      <c r="BS606" s="437"/>
      <c r="BT606" s="438"/>
      <c r="BU606" s="439"/>
      <c r="BV606" s="437"/>
      <c r="BW606" s="438"/>
      <c r="BX606" s="439"/>
      <c r="BY606" s="437"/>
      <c r="BZ606" s="438"/>
      <c r="CA606" s="439"/>
      <c r="CB606" s="437"/>
      <c r="CC606" s="438"/>
      <c r="CD606" s="439"/>
      <c r="CE606" s="437"/>
      <c r="CF606" s="438"/>
      <c r="CG606" s="439"/>
      <c r="CH606" s="437"/>
      <c r="CI606" s="438"/>
      <c r="CJ606" s="439"/>
      <c r="CK606" s="439"/>
      <c r="CL606" s="438"/>
      <c r="CM606" s="439"/>
      <c r="CN606" s="437"/>
      <c r="CO606" s="438"/>
      <c r="CP606" s="439"/>
      <c r="CQ606" s="437"/>
      <c r="CR606" s="438"/>
      <c r="CS606" s="439"/>
      <c r="CT606" s="457"/>
      <c r="CU606" s="457"/>
      <c r="CV606" s="457"/>
    </row>
    <row r="607" spans="1:100" s="435" customFormat="1" ht="12.95" customHeight="1" x14ac:dyDescent="0.2">
      <c r="A607" s="464"/>
      <c r="B607" s="445"/>
      <c r="C607" s="446"/>
      <c r="D607" s="309"/>
      <c r="E607" s="69"/>
      <c r="F607" s="485"/>
      <c r="G607" s="485"/>
      <c r="H607" s="485"/>
      <c r="I607" s="463"/>
      <c r="J607" s="598"/>
      <c r="K607" s="485"/>
      <c r="L607" s="691"/>
      <c r="M607" s="458"/>
      <c r="N607" s="464"/>
      <c r="O607" s="464"/>
      <c r="P607" s="464"/>
      <c r="Q607" s="464"/>
      <c r="R607" s="464"/>
      <c r="S607" s="464"/>
      <c r="T607" s="463"/>
      <c r="U607" s="463"/>
      <c r="V607" s="463"/>
      <c r="W607" s="464"/>
      <c r="X607" s="464"/>
      <c r="Y607" s="464"/>
      <c r="Z607" s="464"/>
      <c r="AA607" s="464"/>
      <c r="AB607" s="464"/>
      <c r="AC607" s="464"/>
      <c r="AD607" s="464"/>
      <c r="AE607" s="464"/>
      <c r="AF607" s="464"/>
      <c r="AG607" s="464"/>
      <c r="AH607" s="464"/>
      <c r="AI607" s="464"/>
      <c r="AJ607" s="464"/>
      <c r="AK607" s="464"/>
      <c r="AL607" s="464"/>
      <c r="AM607" s="464"/>
      <c r="AN607" s="464"/>
      <c r="AO607" s="485"/>
      <c r="AP607" s="728"/>
      <c r="AQ607" s="458"/>
      <c r="AR607" s="485"/>
      <c r="AS607" s="609"/>
      <c r="AT607" s="458"/>
      <c r="AU607" s="483"/>
      <c r="AV607" s="438"/>
      <c r="AW607" s="439"/>
      <c r="AX607" s="483"/>
      <c r="AY607" s="438"/>
      <c r="AZ607" s="439"/>
      <c r="BA607" s="437"/>
      <c r="BB607" s="438"/>
      <c r="BC607" s="439"/>
      <c r="BD607" s="437"/>
      <c r="BE607" s="438"/>
      <c r="BF607" s="439"/>
      <c r="BG607" s="439"/>
      <c r="BH607" s="438"/>
      <c r="BI607" s="439"/>
      <c r="BJ607" s="439"/>
      <c r="BK607" s="438"/>
      <c r="BL607" s="439"/>
      <c r="BM607" s="439"/>
      <c r="BN607" s="438"/>
      <c r="BO607" s="439"/>
      <c r="BP607" s="439"/>
      <c r="BQ607" s="438"/>
      <c r="BR607" s="439"/>
      <c r="BS607" s="437"/>
      <c r="BT607" s="438"/>
      <c r="BU607" s="439"/>
      <c r="BV607" s="437"/>
      <c r="BW607" s="438"/>
      <c r="BX607" s="439"/>
      <c r="BY607" s="437"/>
      <c r="BZ607" s="438"/>
      <c r="CA607" s="439"/>
      <c r="CB607" s="437"/>
      <c r="CC607" s="438"/>
      <c r="CD607" s="439"/>
      <c r="CE607" s="437"/>
      <c r="CF607" s="438"/>
      <c r="CG607" s="439"/>
      <c r="CH607" s="437"/>
      <c r="CI607" s="438"/>
      <c r="CJ607" s="439"/>
      <c r="CK607" s="439"/>
      <c r="CL607" s="438"/>
      <c r="CM607" s="439"/>
      <c r="CN607" s="437"/>
      <c r="CO607" s="438"/>
      <c r="CP607" s="439"/>
      <c r="CQ607" s="437"/>
      <c r="CR607" s="438"/>
      <c r="CS607" s="439"/>
      <c r="CT607" s="457"/>
      <c r="CU607" s="457"/>
      <c r="CV607" s="457"/>
    </row>
    <row r="608" spans="1:100" s="435" customFormat="1" ht="12.95" customHeight="1" x14ac:dyDescent="0.2">
      <c r="A608" s="464"/>
      <c r="B608" s="445"/>
      <c r="C608" s="446"/>
      <c r="D608" s="309"/>
      <c r="E608" s="69"/>
      <c r="F608" s="485"/>
      <c r="G608" s="485"/>
      <c r="H608" s="485"/>
      <c r="I608" s="463"/>
      <c r="J608" s="598"/>
      <c r="K608" s="485"/>
      <c r="L608" s="691"/>
      <c r="M608" s="458"/>
      <c r="N608" s="464"/>
      <c r="O608" s="464"/>
      <c r="P608" s="464"/>
      <c r="Q608" s="464"/>
      <c r="R608" s="464"/>
      <c r="S608" s="464"/>
      <c r="T608" s="463"/>
      <c r="U608" s="463"/>
      <c r="V608" s="463"/>
      <c r="W608" s="464"/>
      <c r="X608" s="464"/>
      <c r="Y608" s="464"/>
      <c r="Z608" s="464"/>
      <c r="AA608" s="464"/>
      <c r="AB608" s="464"/>
      <c r="AC608" s="464"/>
      <c r="AD608" s="464"/>
      <c r="AE608" s="464"/>
      <c r="AF608" s="464"/>
      <c r="AG608" s="464"/>
      <c r="AH608" s="464"/>
      <c r="AI608" s="464"/>
      <c r="AJ608" s="464"/>
      <c r="AK608" s="464"/>
      <c r="AL608" s="464"/>
      <c r="AM608" s="464"/>
      <c r="AN608" s="464"/>
      <c r="AO608" s="485"/>
      <c r="AP608" s="728"/>
      <c r="AQ608" s="458"/>
      <c r="AR608" s="485"/>
      <c r="AS608" s="609"/>
      <c r="AT608" s="458"/>
      <c r="AU608" s="483"/>
      <c r="AV608" s="438"/>
      <c r="AW608" s="439"/>
      <c r="AX608" s="483"/>
      <c r="AY608" s="438"/>
      <c r="AZ608" s="439"/>
      <c r="BA608" s="437"/>
      <c r="BB608" s="438"/>
      <c r="BC608" s="439"/>
      <c r="BD608" s="437"/>
      <c r="BE608" s="438"/>
      <c r="BF608" s="439"/>
      <c r="BG608" s="439"/>
      <c r="BH608" s="438"/>
      <c r="BI608" s="439"/>
      <c r="BJ608" s="439"/>
      <c r="BK608" s="438"/>
      <c r="BL608" s="439"/>
      <c r="BM608" s="439"/>
      <c r="BN608" s="438"/>
      <c r="BO608" s="439"/>
      <c r="BP608" s="439"/>
      <c r="BQ608" s="438"/>
      <c r="BR608" s="439"/>
      <c r="BS608" s="437"/>
      <c r="BT608" s="438"/>
      <c r="BU608" s="439"/>
      <c r="BV608" s="437"/>
      <c r="BW608" s="438"/>
      <c r="BX608" s="439"/>
      <c r="BY608" s="437"/>
      <c r="BZ608" s="438"/>
      <c r="CA608" s="439"/>
      <c r="CB608" s="437"/>
      <c r="CC608" s="438"/>
      <c r="CD608" s="439"/>
      <c r="CE608" s="437"/>
      <c r="CF608" s="438"/>
      <c r="CG608" s="439"/>
      <c r="CH608" s="437"/>
      <c r="CI608" s="438"/>
      <c r="CJ608" s="439"/>
      <c r="CK608" s="439"/>
      <c r="CL608" s="438"/>
      <c r="CM608" s="439"/>
      <c r="CN608" s="437"/>
      <c r="CO608" s="438"/>
      <c r="CP608" s="439"/>
      <c r="CQ608" s="437"/>
      <c r="CR608" s="438"/>
      <c r="CS608" s="439"/>
      <c r="CT608" s="457"/>
      <c r="CU608" s="457"/>
      <c r="CV608" s="457"/>
    </row>
    <row r="609" spans="1:100" s="435" customFormat="1" ht="12.75" x14ac:dyDescent="0.2">
      <c r="A609" s="463"/>
      <c r="B609" s="452"/>
      <c r="C609" s="453"/>
      <c r="D609" s="339"/>
      <c r="E609" s="333"/>
      <c r="F609" s="440"/>
      <c r="G609" s="440"/>
      <c r="H609" s="440"/>
      <c r="I609" s="463"/>
      <c r="J609" s="597"/>
      <c r="K609" s="440"/>
      <c r="L609" s="691"/>
      <c r="M609" s="457"/>
      <c r="N609" s="463"/>
      <c r="O609" s="463"/>
      <c r="P609" s="463"/>
      <c r="Q609" s="463"/>
      <c r="R609" s="463"/>
      <c r="S609" s="463"/>
      <c r="T609" s="463"/>
      <c r="U609" s="463"/>
      <c r="V609" s="463"/>
      <c r="W609" s="463"/>
      <c r="X609" s="463"/>
      <c r="Y609" s="463"/>
      <c r="Z609" s="463"/>
      <c r="AA609" s="463"/>
      <c r="AB609" s="463"/>
      <c r="AC609" s="463"/>
      <c r="AD609" s="463"/>
      <c r="AE609" s="463"/>
      <c r="AF609" s="463"/>
      <c r="AG609" s="463"/>
      <c r="AH609" s="463"/>
      <c r="AI609" s="463"/>
      <c r="AJ609" s="463"/>
      <c r="AK609" s="463"/>
      <c r="AL609" s="463"/>
      <c r="AM609" s="463"/>
      <c r="AN609" s="463"/>
      <c r="AO609" s="440"/>
      <c r="AP609" s="725"/>
      <c r="AQ609" s="457"/>
      <c r="AR609" s="440"/>
      <c r="AS609" s="602"/>
      <c r="AT609" s="457"/>
      <c r="AU609" s="483"/>
      <c r="AV609" s="438"/>
      <c r="AW609" s="439"/>
      <c r="AX609" s="483"/>
      <c r="AY609" s="438"/>
      <c r="AZ609" s="450"/>
      <c r="BA609" s="448"/>
      <c r="BB609" s="449"/>
      <c r="BC609" s="439"/>
      <c r="BD609" s="437"/>
      <c r="BE609" s="438"/>
      <c r="BF609" s="439"/>
      <c r="BG609" s="439"/>
      <c r="BH609" s="438"/>
      <c r="BI609" s="439"/>
      <c r="BJ609" s="439"/>
      <c r="BK609" s="438"/>
      <c r="BL609" s="439"/>
      <c r="BM609" s="439"/>
      <c r="BN609" s="438"/>
      <c r="BO609" s="439"/>
      <c r="BP609" s="439"/>
      <c r="BQ609" s="438"/>
      <c r="BR609" s="439"/>
      <c r="BS609" s="437"/>
      <c r="BT609" s="438"/>
      <c r="BU609" s="439"/>
      <c r="BV609" s="437"/>
      <c r="BW609" s="438"/>
      <c r="BX609" s="439"/>
      <c r="BY609" s="437"/>
      <c r="BZ609" s="438"/>
      <c r="CA609" s="439"/>
      <c r="CB609" s="437"/>
      <c r="CC609" s="438"/>
      <c r="CD609" s="439"/>
      <c r="CE609" s="437"/>
      <c r="CF609" s="438"/>
      <c r="CG609" s="439"/>
      <c r="CH609" s="437"/>
      <c r="CI609" s="438"/>
      <c r="CJ609" s="439"/>
      <c r="CK609" s="439"/>
      <c r="CL609" s="438"/>
      <c r="CM609" s="439"/>
      <c r="CN609" s="437"/>
      <c r="CO609" s="438"/>
      <c r="CP609" s="439"/>
      <c r="CQ609" s="437"/>
      <c r="CR609" s="438"/>
      <c r="CS609" s="439"/>
      <c r="CT609" s="457"/>
      <c r="CU609" s="457"/>
      <c r="CV609" s="457"/>
    </row>
    <row r="610" spans="1:100" s="435" customFormat="1" ht="12.75" x14ac:dyDescent="0.2">
      <c r="A610" s="463"/>
      <c r="B610" s="452"/>
      <c r="C610" s="453"/>
      <c r="D610" s="339"/>
      <c r="E610" s="61"/>
      <c r="F610" s="436"/>
      <c r="G610" s="436"/>
      <c r="H610" s="440"/>
      <c r="I610" s="463"/>
      <c r="J610" s="597"/>
      <c r="K610" s="440"/>
      <c r="L610" s="691"/>
      <c r="M610" s="457"/>
      <c r="N610" s="463"/>
      <c r="O610" s="463"/>
      <c r="P610" s="463"/>
      <c r="Q610" s="463"/>
      <c r="R610" s="463"/>
      <c r="S610" s="463"/>
      <c r="T610" s="463"/>
      <c r="U610" s="463"/>
      <c r="V610" s="463"/>
      <c r="W610" s="463"/>
      <c r="X610" s="463"/>
      <c r="Y610" s="463"/>
      <c r="Z610" s="463"/>
      <c r="AA610" s="463"/>
      <c r="AB610" s="463"/>
      <c r="AC610" s="463"/>
      <c r="AD610" s="463"/>
      <c r="AE610" s="463"/>
      <c r="AF610" s="463"/>
      <c r="AG610" s="463"/>
      <c r="AH610" s="463"/>
      <c r="AI610" s="463"/>
      <c r="AJ610" s="463"/>
      <c r="AK610" s="463"/>
      <c r="AL610" s="463"/>
      <c r="AM610" s="463"/>
      <c r="AN610" s="463"/>
      <c r="AO610" s="440"/>
      <c r="AP610" s="725"/>
      <c r="AQ610" s="457"/>
      <c r="AR610" s="440"/>
      <c r="AS610" s="602"/>
      <c r="AT610" s="457"/>
      <c r="AU610" s="483"/>
      <c r="AV610" s="438"/>
      <c r="AW610" s="439"/>
      <c r="AX610" s="483"/>
      <c r="AY610" s="438"/>
      <c r="AZ610" s="450"/>
      <c r="BA610" s="448"/>
      <c r="BB610" s="449"/>
      <c r="BC610" s="450"/>
      <c r="BD610" s="448"/>
      <c r="BE610" s="449"/>
      <c r="BF610" s="450"/>
      <c r="BG610" s="450"/>
      <c r="BH610" s="449"/>
      <c r="BI610" s="450"/>
      <c r="BJ610" s="450"/>
      <c r="BK610" s="449"/>
      <c r="BL610" s="450"/>
      <c r="BM610" s="450"/>
      <c r="BN610" s="449"/>
      <c r="BO610" s="450"/>
      <c r="BP610" s="450"/>
      <c r="BQ610" s="449"/>
      <c r="BR610" s="450"/>
      <c r="BS610" s="448"/>
      <c r="BT610" s="449"/>
      <c r="BU610" s="450"/>
      <c r="BV610" s="448"/>
      <c r="BW610" s="449"/>
      <c r="BX610" s="450"/>
      <c r="BY610" s="448"/>
      <c r="BZ610" s="449"/>
      <c r="CA610" s="450"/>
      <c r="CB610" s="448"/>
      <c r="CC610" s="449"/>
      <c r="CD610" s="450"/>
      <c r="CE610" s="448"/>
      <c r="CF610" s="449"/>
      <c r="CG610" s="450"/>
      <c r="CH610" s="448"/>
      <c r="CI610" s="449"/>
      <c r="CJ610" s="450"/>
      <c r="CK610" s="450"/>
      <c r="CL610" s="449"/>
      <c r="CM610" s="450"/>
      <c r="CN610" s="448"/>
      <c r="CO610" s="449"/>
      <c r="CP610" s="450"/>
      <c r="CQ610" s="448"/>
      <c r="CR610" s="449"/>
      <c r="CS610" s="450"/>
      <c r="CT610" s="457"/>
      <c r="CU610" s="457"/>
      <c r="CV610" s="457"/>
    </row>
    <row r="611" spans="1:100" s="435" customFormat="1" ht="12.75" x14ac:dyDescent="0.2">
      <c r="A611" s="463"/>
      <c r="B611" s="452"/>
      <c r="C611" s="453"/>
      <c r="D611" s="339"/>
      <c r="E611" s="61"/>
      <c r="F611" s="436"/>
      <c r="G611" s="436"/>
      <c r="H611" s="436"/>
      <c r="I611" s="463"/>
      <c r="J611" s="597"/>
      <c r="K611" s="436"/>
      <c r="L611" s="691"/>
      <c r="M611" s="457"/>
      <c r="N611" s="463"/>
      <c r="O611" s="463"/>
      <c r="P611" s="463"/>
      <c r="Q611" s="463"/>
      <c r="R611" s="463"/>
      <c r="S611" s="463"/>
      <c r="T611" s="463"/>
      <c r="U611" s="463"/>
      <c r="V611" s="463"/>
      <c r="W611" s="463"/>
      <c r="X611" s="463"/>
      <c r="Y611" s="463"/>
      <c r="Z611" s="463"/>
      <c r="AA611" s="463"/>
      <c r="AB611" s="463"/>
      <c r="AC611" s="463"/>
      <c r="AD611" s="463"/>
      <c r="AE611" s="463"/>
      <c r="AF611" s="463"/>
      <c r="AG611" s="463"/>
      <c r="AH611" s="463"/>
      <c r="AI611" s="463"/>
      <c r="AJ611" s="463"/>
      <c r="AK611" s="463"/>
      <c r="AL611" s="463"/>
      <c r="AM611" s="463"/>
      <c r="AN611" s="463"/>
      <c r="AO611" s="454"/>
      <c r="AP611" s="725"/>
      <c r="AQ611" s="457"/>
      <c r="AR611" s="463"/>
      <c r="AS611" s="602"/>
      <c r="AT611" s="457"/>
      <c r="AU611" s="483"/>
      <c r="AV611" s="438"/>
      <c r="AW611" s="439"/>
      <c r="AX611" s="483"/>
      <c r="AY611" s="438"/>
      <c r="AZ611" s="439"/>
      <c r="BA611" s="437"/>
      <c r="BB611" s="438"/>
      <c r="BC611" s="450"/>
      <c r="BD611" s="448"/>
      <c r="BE611" s="449"/>
      <c r="BF611" s="450"/>
      <c r="BG611" s="450"/>
      <c r="BH611" s="449"/>
      <c r="BI611" s="450"/>
      <c r="BJ611" s="450"/>
      <c r="BK611" s="449"/>
      <c r="BL611" s="450"/>
      <c r="BM611" s="450"/>
      <c r="BN611" s="449"/>
      <c r="BO611" s="450"/>
      <c r="BP611" s="450"/>
      <c r="BQ611" s="449"/>
      <c r="BR611" s="450"/>
      <c r="BS611" s="448"/>
      <c r="BT611" s="449"/>
      <c r="BU611" s="450"/>
      <c r="BV611" s="448"/>
      <c r="BW611" s="449"/>
      <c r="BX611" s="450"/>
      <c r="BY611" s="448"/>
      <c r="BZ611" s="449"/>
      <c r="CA611" s="450"/>
      <c r="CB611" s="448"/>
      <c r="CC611" s="449"/>
      <c r="CD611" s="450"/>
      <c r="CE611" s="448"/>
      <c r="CF611" s="449"/>
      <c r="CG611" s="450"/>
      <c r="CH611" s="448"/>
      <c r="CI611" s="449"/>
      <c r="CJ611" s="450"/>
      <c r="CK611" s="450"/>
      <c r="CL611" s="449"/>
      <c r="CM611" s="450"/>
      <c r="CN611" s="448"/>
      <c r="CO611" s="449"/>
      <c r="CP611" s="450"/>
      <c r="CQ611" s="448"/>
      <c r="CR611" s="449"/>
      <c r="CS611" s="450"/>
      <c r="CT611" s="457"/>
      <c r="CU611" s="457"/>
      <c r="CV611" s="457"/>
    </row>
    <row r="612" spans="1:100" s="435" customFormat="1" ht="12.75" x14ac:dyDescent="0.2">
      <c r="A612" s="463"/>
      <c r="B612" s="452"/>
      <c r="C612" s="453"/>
      <c r="D612" s="339"/>
      <c r="E612" s="61"/>
      <c r="F612" s="436"/>
      <c r="G612" s="436"/>
      <c r="H612" s="436"/>
      <c r="I612" s="463"/>
      <c r="J612" s="597"/>
      <c r="K612" s="436"/>
      <c r="L612" s="691"/>
      <c r="M612" s="457"/>
      <c r="N612" s="463"/>
      <c r="O612" s="463"/>
      <c r="P612" s="463"/>
      <c r="Q612" s="463"/>
      <c r="R612" s="463"/>
      <c r="S612" s="463"/>
      <c r="T612" s="463"/>
      <c r="U612" s="463"/>
      <c r="V612" s="463"/>
      <c r="W612" s="463"/>
      <c r="X612" s="463"/>
      <c r="Y612" s="463"/>
      <c r="Z612" s="463"/>
      <c r="AA612" s="463"/>
      <c r="AB612" s="463"/>
      <c r="AC612" s="463"/>
      <c r="AD612" s="463"/>
      <c r="AE612" s="463"/>
      <c r="AF612" s="463"/>
      <c r="AG612" s="463"/>
      <c r="AH612" s="463"/>
      <c r="AI612" s="463"/>
      <c r="AJ612" s="463"/>
      <c r="AK612" s="463"/>
      <c r="AL612" s="463"/>
      <c r="AM612" s="463"/>
      <c r="AN612" s="463"/>
      <c r="AO612" s="454"/>
      <c r="AP612" s="725"/>
      <c r="AQ612" s="457"/>
      <c r="AR612" s="463"/>
      <c r="AS612" s="602"/>
      <c r="AT612" s="457"/>
      <c r="AU612" s="483"/>
      <c r="AV612" s="438"/>
      <c r="AW612" s="439"/>
      <c r="AX612" s="483"/>
      <c r="AY612" s="438"/>
      <c r="AZ612" s="439"/>
      <c r="BA612" s="437"/>
      <c r="BB612" s="438"/>
      <c r="BC612" s="439"/>
      <c r="BD612" s="437"/>
      <c r="BE612" s="438"/>
      <c r="BF612" s="439"/>
      <c r="BG612" s="439"/>
      <c r="BH612" s="438"/>
      <c r="BI612" s="439"/>
      <c r="BJ612" s="439"/>
      <c r="BK612" s="438"/>
      <c r="BL612" s="439"/>
      <c r="BM612" s="439"/>
      <c r="BN612" s="438"/>
      <c r="BO612" s="439"/>
      <c r="BP612" s="439"/>
      <c r="BQ612" s="438"/>
      <c r="BR612" s="439"/>
      <c r="BS612" s="437"/>
      <c r="BT612" s="438"/>
      <c r="BU612" s="439"/>
      <c r="BV612" s="437"/>
      <c r="BW612" s="438"/>
      <c r="BX612" s="439"/>
      <c r="BY612" s="437"/>
      <c r="BZ612" s="438"/>
      <c r="CA612" s="439"/>
      <c r="CB612" s="437"/>
      <c r="CC612" s="438"/>
      <c r="CD612" s="439"/>
      <c r="CE612" s="437"/>
      <c r="CF612" s="438"/>
      <c r="CG612" s="439"/>
      <c r="CH612" s="437"/>
      <c r="CI612" s="438"/>
      <c r="CJ612" s="439"/>
      <c r="CK612" s="439"/>
      <c r="CL612" s="438"/>
      <c r="CM612" s="439"/>
      <c r="CN612" s="437"/>
      <c r="CO612" s="438"/>
      <c r="CP612" s="439"/>
      <c r="CQ612" s="437"/>
      <c r="CR612" s="438"/>
      <c r="CS612" s="439"/>
      <c r="CT612" s="457"/>
      <c r="CU612" s="457"/>
      <c r="CV612" s="457"/>
    </row>
    <row r="613" spans="1:100" s="435" customFormat="1" ht="12.75" x14ac:dyDescent="0.2">
      <c r="A613" s="463"/>
      <c r="B613" s="452"/>
      <c r="C613" s="453"/>
      <c r="D613" s="339"/>
      <c r="E613" s="61"/>
      <c r="F613" s="436"/>
      <c r="G613" s="436"/>
      <c r="H613" s="436"/>
      <c r="I613" s="463"/>
      <c r="J613" s="597"/>
      <c r="K613" s="436"/>
      <c r="L613" s="691"/>
      <c r="M613" s="457"/>
      <c r="N613" s="463"/>
      <c r="O613" s="463"/>
      <c r="P613" s="463"/>
      <c r="Q613" s="463"/>
      <c r="R613" s="463"/>
      <c r="S613" s="463"/>
      <c r="T613" s="463"/>
      <c r="U613" s="463"/>
      <c r="V613" s="463"/>
      <c r="W613" s="463"/>
      <c r="X613" s="463"/>
      <c r="Y613" s="463"/>
      <c r="Z613" s="463"/>
      <c r="AA613" s="463"/>
      <c r="AB613" s="463"/>
      <c r="AC613" s="463"/>
      <c r="AD613" s="463"/>
      <c r="AE613" s="463"/>
      <c r="AF613" s="463"/>
      <c r="AG613" s="463"/>
      <c r="AH613" s="463"/>
      <c r="AI613" s="463"/>
      <c r="AJ613" s="463"/>
      <c r="AK613" s="463"/>
      <c r="AL613" s="463"/>
      <c r="AM613" s="463"/>
      <c r="AN613" s="463"/>
      <c r="AO613" s="454"/>
      <c r="AP613" s="725"/>
      <c r="AQ613" s="457"/>
      <c r="AR613" s="463"/>
      <c r="AS613" s="602"/>
      <c r="AT613" s="458"/>
      <c r="AU613" s="483"/>
      <c r="AV613" s="438"/>
      <c r="AW613" s="439"/>
      <c r="AX613" s="483"/>
      <c r="AY613" s="438"/>
      <c r="AZ613" s="439"/>
      <c r="BA613" s="897"/>
      <c r="BB613" s="438"/>
      <c r="BC613" s="439"/>
      <c r="BD613" s="437"/>
      <c r="BE613" s="438"/>
      <c r="BF613" s="439"/>
      <c r="BG613" s="439"/>
      <c r="BH613" s="438"/>
      <c r="BI613" s="439"/>
      <c r="BJ613" s="439"/>
      <c r="BK613" s="438"/>
      <c r="BL613" s="439"/>
      <c r="BM613" s="439"/>
      <c r="BN613" s="438"/>
      <c r="BO613" s="439"/>
      <c r="BP613" s="439"/>
      <c r="BQ613" s="438"/>
      <c r="BR613" s="439"/>
      <c r="BS613" s="437"/>
      <c r="BT613" s="438"/>
      <c r="BU613" s="439"/>
      <c r="BV613" s="437"/>
      <c r="BW613" s="438"/>
      <c r="BX613" s="439"/>
      <c r="BY613" s="437"/>
      <c r="BZ613" s="438"/>
      <c r="CA613" s="439"/>
      <c r="CB613" s="437"/>
      <c r="CC613" s="438"/>
      <c r="CD613" s="439"/>
      <c r="CE613" s="437"/>
      <c r="CF613" s="438"/>
      <c r="CG613" s="439"/>
      <c r="CH613" s="437"/>
      <c r="CI613" s="438"/>
      <c r="CJ613" s="439"/>
      <c r="CK613" s="439"/>
      <c r="CL613" s="438"/>
      <c r="CM613" s="439"/>
      <c r="CN613" s="437"/>
      <c r="CO613" s="438"/>
      <c r="CP613" s="439"/>
      <c r="CQ613" s="437"/>
      <c r="CR613" s="438"/>
      <c r="CS613" s="439"/>
      <c r="CT613" s="457"/>
      <c r="CU613" s="457"/>
      <c r="CV613" s="457"/>
    </row>
    <row r="614" spans="1:100" s="435" customFormat="1" ht="12.75" x14ac:dyDescent="0.2">
      <c r="A614" s="463"/>
      <c r="B614" s="452"/>
      <c r="C614" s="453"/>
      <c r="D614" s="339"/>
      <c r="E614" s="61"/>
      <c r="F614" s="436"/>
      <c r="G614" s="436"/>
      <c r="H614" s="436"/>
      <c r="I614" s="463"/>
      <c r="J614" s="597"/>
      <c r="K614" s="436"/>
      <c r="L614" s="691"/>
      <c r="M614" s="457"/>
      <c r="N614" s="463"/>
      <c r="O614" s="463"/>
      <c r="P614" s="463"/>
      <c r="Q614" s="463"/>
      <c r="R614" s="463"/>
      <c r="S614" s="463"/>
      <c r="T614" s="463"/>
      <c r="U614" s="463"/>
      <c r="V614" s="463"/>
      <c r="W614" s="463"/>
      <c r="X614" s="463"/>
      <c r="Y614" s="463"/>
      <c r="Z614" s="463"/>
      <c r="AA614" s="463"/>
      <c r="AB614" s="463"/>
      <c r="AC614" s="463"/>
      <c r="AD614" s="463"/>
      <c r="AE614" s="463"/>
      <c r="AF614" s="463"/>
      <c r="AG614" s="463"/>
      <c r="AH614" s="463"/>
      <c r="AI614" s="463"/>
      <c r="AJ614" s="463"/>
      <c r="AK614" s="463"/>
      <c r="AL614" s="463"/>
      <c r="AM614" s="463"/>
      <c r="AN614" s="463"/>
      <c r="AO614" s="454"/>
      <c r="AP614" s="725"/>
      <c r="AQ614" s="457"/>
      <c r="AR614" s="463"/>
      <c r="AS614" s="602"/>
      <c r="AT614" s="458"/>
      <c r="AU614" s="483"/>
      <c r="AV614" s="438"/>
      <c r="AW614" s="439"/>
      <c r="AX614" s="483"/>
      <c r="AY614" s="438"/>
      <c r="AZ614" s="439"/>
      <c r="BA614" s="897"/>
      <c r="BB614" s="438"/>
      <c r="BC614" s="439"/>
      <c r="BD614" s="437"/>
      <c r="BE614" s="438"/>
      <c r="BF614" s="439"/>
      <c r="BG614" s="439"/>
      <c r="BH614" s="438"/>
      <c r="BI614" s="439"/>
      <c r="BJ614" s="439"/>
      <c r="BK614" s="438"/>
      <c r="BL614" s="439"/>
      <c r="BM614" s="439"/>
      <c r="BN614" s="438"/>
      <c r="BO614" s="439"/>
      <c r="BP614" s="439"/>
      <c r="BQ614" s="438"/>
      <c r="BR614" s="439"/>
      <c r="BS614" s="437"/>
      <c r="BT614" s="438"/>
      <c r="BU614" s="439"/>
      <c r="BV614" s="437"/>
      <c r="BW614" s="438"/>
      <c r="BX614" s="439"/>
      <c r="BY614" s="437"/>
      <c r="BZ614" s="438"/>
      <c r="CA614" s="439"/>
      <c r="CB614" s="437"/>
      <c r="CC614" s="438"/>
      <c r="CD614" s="439"/>
      <c r="CE614" s="437"/>
      <c r="CF614" s="438"/>
      <c r="CG614" s="439"/>
      <c r="CH614" s="437"/>
      <c r="CI614" s="438"/>
      <c r="CJ614" s="439"/>
      <c r="CK614" s="439"/>
      <c r="CL614" s="438"/>
      <c r="CM614" s="439"/>
      <c r="CN614" s="437"/>
      <c r="CO614" s="438"/>
      <c r="CP614" s="439"/>
      <c r="CQ614" s="437"/>
      <c r="CR614" s="438"/>
      <c r="CS614" s="439"/>
      <c r="CT614" s="457"/>
      <c r="CU614" s="457"/>
      <c r="CV614" s="457"/>
    </row>
    <row r="615" spans="1:100" s="435" customFormat="1" ht="12.75" x14ac:dyDescent="0.2">
      <c r="A615" s="463"/>
      <c r="B615" s="452"/>
      <c r="C615" s="453"/>
      <c r="D615" s="339"/>
      <c r="E615" s="340"/>
      <c r="F615" s="436"/>
      <c r="G615" s="436"/>
      <c r="H615" s="436"/>
      <c r="I615" s="463"/>
      <c r="J615" s="597"/>
      <c r="K615" s="436"/>
      <c r="L615" s="691"/>
      <c r="M615" s="457"/>
      <c r="N615" s="463"/>
      <c r="O615" s="463"/>
      <c r="P615" s="463"/>
      <c r="Q615" s="463"/>
      <c r="R615" s="463"/>
      <c r="S615" s="463"/>
      <c r="T615" s="463"/>
      <c r="U615" s="463"/>
      <c r="V615" s="463"/>
      <c r="W615" s="463"/>
      <c r="X615" s="463"/>
      <c r="Y615" s="463"/>
      <c r="Z615" s="463"/>
      <c r="AA615" s="463"/>
      <c r="AB615" s="463"/>
      <c r="AC615" s="463"/>
      <c r="AD615" s="463"/>
      <c r="AE615" s="463"/>
      <c r="AF615" s="463"/>
      <c r="AG615" s="463"/>
      <c r="AH615" s="463"/>
      <c r="AI615" s="463"/>
      <c r="AJ615" s="463"/>
      <c r="AK615" s="463"/>
      <c r="AL615" s="463"/>
      <c r="AM615" s="463"/>
      <c r="AN615" s="463"/>
      <c r="AO615" s="454"/>
      <c r="AP615" s="725"/>
      <c r="AQ615" s="457"/>
      <c r="AR615" s="463"/>
      <c r="AS615" s="602"/>
      <c r="AT615" s="457"/>
      <c r="AU615" s="483"/>
      <c r="AV615" s="438"/>
      <c r="AW615" s="439"/>
      <c r="AX615" s="483"/>
      <c r="AY615" s="438"/>
      <c r="AZ615" s="439"/>
      <c r="BA615" s="897"/>
      <c r="BB615" s="438"/>
      <c r="BC615" s="439"/>
      <c r="BD615" s="437"/>
      <c r="BE615" s="438"/>
      <c r="BF615" s="439"/>
      <c r="BG615" s="439"/>
      <c r="BH615" s="438"/>
      <c r="BI615" s="439"/>
      <c r="BJ615" s="439"/>
      <c r="BK615" s="438"/>
      <c r="BL615" s="439"/>
      <c r="BM615" s="439"/>
      <c r="BN615" s="438"/>
      <c r="BO615" s="439"/>
      <c r="BP615" s="439"/>
      <c r="BQ615" s="438"/>
      <c r="BR615" s="439"/>
      <c r="BS615" s="437"/>
      <c r="BT615" s="438"/>
      <c r="BU615" s="439"/>
      <c r="BV615" s="437"/>
      <c r="BW615" s="438"/>
      <c r="BX615" s="439"/>
      <c r="BY615" s="437"/>
      <c r="BZ615" s="438"/>
      <c r="CA615" s="439"/>
      <c r="CB615" s="437"/>
      <c r="CC615" s="438"/>
      <c r="CD615" s="439"/>
      <c r="CE615" s="437"/>
      <c r="CF615" s="438"/>
      <c r="CG615" s="439"/>
      <c r="CH615" s="437"/>
      <c r="CI615" s="438"/>
      <c r="CJ615" s="439"/>
      <c r="CK615" s="439"/>
      <c r="CL615" s="438"/>
      <c r="CM615" s="439"/>
      <c r="CN615" s="437"/>
      <c r="CO615" s="438"/>
      <c r="CP615" s="439"/>
      <c r="CQ615" s="437"/>
      <c r="CR615" s="438"/>
      <c r="CS615" s="439"/>
      <c r="CT615" s="457"/>
      <c r="CU615" s="457"/>
      <c r="CV615" s="457"/>
    </row>
    <row r="616" spans="1:100" s="435" customFormat="1" ht="12.75" x14ac:dyDescent="0.2">
      <c r="A616" s="463"/>
      <c r="B616" s="452"/>
      <c r="C616" s="453"/>
      <c r="D616" s="339"/>
      <c r="E616" s="340"/>
      <c r="F616" s="436"/>
      <c r="G616" s="436"/>
      <c r="H616" s="436"/>
      <c r="I616" s="463"/>
      <c r="J616" s="597"/>
      <c r="K616" s="436"/>
      <c r="L616" s="691"/>
      <c r="M616" s="457"/>
      <c r="N616" s="463"/>
      <c r="O616" s="463"/>
      <c r="P616" s="463"/>
      <c r="Q616" s="463"/>
      <c r="R616" s="463"/>
      <c r="S616" s="463"/>
      <c r="T616" s="463"/>
      <c r="U616" s="463"/>
      <c r="V616" s="463"/>
      <c r="W616" s="463"/>
      <c r="X616" s="463"/>
      <c r="Y616" s="463"/>
      <c r="Z616" s="463"/>
      <c r="AA616" s="463"/>
      <c r="AB616" s="463"/>
      <c r="AC616" s="463"/>
      <c r="AD616" s="463"/>
      <c r="AE616" s="463"/>
      <c r="AF616" s="463"/>
      <c r="AG616" s="463"/>
      <c r="AH616" s="463"/>
      <c r="AI616" s="463"/>
      <c r="AJ616" s="463"/>
      <c r="AK616" s="463"/>
      <c r="AL616" s="463"/>
      <c r="AM616" s="463"/>
      <c r="AN616" s="463"/>
      <c r="AO616" s="454"/>
      <c r="AP616" s="725"/>
      <c r="AQ616" s="457"/>
      <c r="AR616" s="463"/>
      <c r="AS616" s="602"/>
      <c r="AT616" s="457"/>
      <c r="AU616" s="483"/>
      <c r="AV616" s="438"/>
      <c r="AW616" s="439"/>
      <c r="AX616" s="483"/>
      <c r="AY616" s="438"/>
      <c r="AZ616" s="439"/>
      <c r="BA616" s="897"/>
      <c r="BB616" s="438"/>
      <c r="BC616" s="450"/>
      <c r="BD616" s="448"/>
      <c r="BE616" s="449"/>
      <c r="BF616" s="450"/>
      <c r="BG616" s="450"/>
      <c r="BH616" s="449"/>
      <c r="BI616" s="450"/>
      <c r="BJ616" s="450"/>
      <c r="BK616" s="449"/>
      <c r="BL616" s="450"/>
      <c r="BM616" s="450"/>
      <c r="BN616" s="449"/>
      <c r="BO616" s="450"/>
      <c r="BP616" s="450"/>
      <c r="BQ616" s="449"/>
      <c r="BR616" s="450"/>
      <c r="BS616" s="448"/>
      <c r="BT616" s="449"/>
      <c r="BU616" s="450"/>
      <c r="BV616" s="448"/>
      <c r="BW616" s="449"/>
      <c r="BX616" s="450"/>
      <c r="BY616" s="448"/>
      <c r="BZ616" s="449"/>
      <c r="CA616" s="450"/>
      <c r="CB616" s="448"/>
      <c r="CC616" s="449"/>
      <c r="CD616" s="450"/>
      <c r="CE616" s="448"/>
      <c r="CF616" s="449"/>
      <c r="CG616" s="450"/>
      <c r="CH616" s="448"/>
      <c r="CI616" s="449"/>
      <c r="CJ616" s="450"/>
      <c r="CK616" s="450"/>
      <c r="CL616" s="449"/>
      <c r="CM616" s="450"/>
      <c r="CN616" s="448"/>
      <c r="CO616" s="449"/>
      <c r="CP616" s="450"/>
      <c r="CQ616" s="448"/>
      <c r="CR616" s="449"/>
      <c r="CS616" s="450"/>
      <c r="CT616" s="457"/>
      <c r="CU616" s="457"/>
      <c r="CV616" s="457"/>
    </row>
    <row r="617" spans="1:100" s="435" customFormat="1" ht="12.75" x14ac:dyDescent="0.2">
      <c r="A617" s="463"/>
      <c r="B617" s="452"/>
      <c r="C617" s="453"/>
      <c r="D617" s="339"/>
      <c r="E617" s="340"/>
      <c r="F617" s="436"/>
      <c r="G617" s="436"/>
      <c r="H617" s="436"/>
      <c r="I617" s="463"/>
      <c r="J617" s="597"/>
      <c r="K617" s="436"/>
      <c r="L617" s="691"/>
      <c r="M617" s="457"/>
      <c r="N617" s="463"/>
      <c r="O617" s="463"/>
      <c r="P617" s="463"/>
      <c r="Q617" s="463"/>
      <c r="R617" s="463"/>
      <c r="S617" s="463"/>
      <c r="T617" s="463"/>
      <c r="U617" s="463"/>
      <c r="V617" s="463"/>
      <c r="W617" s="463"/>
      <c r="X617" s="463"/>
      <c r="Y617" s="463"/>
      <c r="Z617" s="463"/>
      <c r="AA617" s="463"/>
      <c r="AB617" s="463"/>
      <c r="AC617" s="463"/>
      <c r="AD617" s="463"/>
      <c r="AE617" s="463"/>
      <c r="AF617" s="463"/>
      <c r="AG617" s="463"/>
      <c r="AH617" s="463"/>
      <c r="AI617" s="463"/>
      <c r="AJ617" s="463"/>
      <c r="AK617" s="463"/>
      <c r="AL617" s="463"/>
      <c r="AM617" s="463"/>
      <c r="AN617" s="463"/>
      <c r="AO617" s="454"/>
      <c r="AP617" s="725"/>
      <c r="AQ617" s="457"/>
      <c r="AR617" s="463"/>
      <c r="AS617" s="602"/>
      <c r="AT617" s="457"/>
      <c r="AU617" s="483"/>
      <c r="AV617" s="438"/>
      <c r="AW617" s="439"/>
      <c r="AX617" s="483"/>
      <c r="AY617" s="438"/>
      <c r="AZ617" s="439"/>
      <c r="BA617" s="897"/>
      <c r="BB617" s="438"/>
      <c r="BC617" s="450"/>
      <c r="BD617" s="448"/>
      <c r="BE617" s="449"/>
      <c r="BF617" s="450"/>
      <c r="BG617" s="450"/>
      <c r="BH617" s="449"/>
      <c r="BI617" s="450"/>
      <c r="BJ617" s="450"/>
      <c r="BK617" s="449"/>
      <c r="BL617" s="450"/>
      <c r="BM617" s="450"/>
      <c r="BN617" s="449"/>
      <c r="BO617" s="450"/>
      <c r="BP617" s="450"/>
      <c r="BQ617" s="449"/>
      <c r="BR617" s="450"/>
      <c r="BS617" s="448"/>
      <c r="BT617" s="449"/>
      <c r="BU617" s="450"/>
      <c r="BV617" s="448"/>
      <c r="BW617" s="449"/>
      <c r="BX617" s="450"/>
      <c r="BY617" s="448"/>
      <c r="BZ617" s="449"/>
      <c r="CA617" s="450"/>
      <c r="CB617" s="448"/>
      <c r="CC617" s="449"/>
      <c r="CD617" s="450"/>
      <c r="CE617" s="448"/>
      <c r="CF617" s="449"/>
      <c r="CG617" s="450"/>
      <c r="CH617" s="448"/>
      <c r="CI617" s="449"/>
      <c r="CJ617" s="450"/>
      <c r="CK617" s="450"/>
      <c r="CL617" s="449"/>
      <c r="CM617" s="450"/>
      <c r="CN617" s="448"/>
      <c r="CO617" s="449"/>
      <c r="CP617" s="450"/>
      <c r="CQ617" s="448"/>
      <c r="CR617" s="449"/>
      <c r="CS617" s="450"/>
      <c r="CT617" s="457"/>
      <c r="CU617" s="457"/>
      <c r="CV617" s="457"/>
    </row>
    <row r="618" spans="1:100" s="435" customFormat="1" ht="12.75" x14ac:dyDescent="0.2">
      <c r="A618" s="463"/>
      <c r="B618" s="452"/>
      <c r="C618" s="453"/>
      <c r="D618" s="339"/>
      <c r="E618" s="340"/>
      <c r="F618" s="436"/>
      <c r="G618" s="436"/>
      <c r="H618" s="436"/>
      <c r="I618" s="463"/>
      <c r="J618" s="597"/>
      <c r="K618" s="436"/>
      <c r="L618" s="691"/>
      <c r="M618" s="457"/>
      <c r="N618" s="463"/>
      <c r="O618" s="463"/>
      <c r="P618" s="463"/>
      <c r="Q618" s="463"/>
      <c r="R618" s="463"/>
      <c r="S618" s="463"/>
      <c r="T618" s="463"/>
      <c r="U618" s="463"/>
      <c r="V618" s="463"/>
      <c r="W618" s="463"/>
      <c r="X618" s="463"/>
      <c r="Y618" s="463"/>
      <c r="Z618" s="463"/>
      <c r="AA618" s="463"/>
      <c r="AB618" s="463"/>
      <c r="AC618" s="463"/>
      <c r="AD618" s="463"/>
      <c r="AE618" s="463"/>
      <c r="AF618" s="463"/>
      <c r="AG618" s="463"/>
      <c r="AH618" s="463"/>
      <c r="AI618" s="463"/>
      <c r="AJ618" s="463"/>
      <c r="AK618" s="463"/>
      <c r="AL618" s="463"/>
      <c r="AM618" s="463"/>
      <c r="AN618" s="463"/>
      <c r="AO618" s="454"/>
      <c r="AP618" s="725"/>
      <c r="AQ618" s="457"/>
      <c r="AR618" s="463"/>
      <c r="AS618" s="602"/>
      <c r="AT618" s="457"/>
      <c r="AU618" s="483"/>
      <c r="AV618" s="438"/>
      <c r="AW618" s="439"/>
      <c r="AX618" s="483"/>
      <c r="AY618" s="438"/>
      <c r="AZ618" s="439"/>
      <c r="BA618" s="897"/>
      <c r="BB618" s="438"/>
      <c r="BC618" s="439"/>
      <c r="BD618" s="437"/>
      <c r="BE618" s="438"/>
      <c r="BF618" s="439"/>
      <c r="BG618" s="439"/>
      <c r="BH618" s="438"/>
      <c r="BI618" s="439"/>
      <c r="BJ618" s="439"/>
      <c r="BK618" s="438"/>
      <c r="BL618" s="439"/>
      <c r="BM618" s="439"/>
      <c r="BN618" s="438"/>
      <c r="BO618" s="439"/>
      <c r="BP618" s="439"/>
      <c r="BQ618" s="438"/>
      <c r="BR618" s="439"/>
      <c r="BS618" s="437"/>
      <c r="BT618" s="438"/>
      <c r="BU618" s="439"/>
      <c r="BV618" s="437"/>
      <c r="BW618" s="438"/>
      <c r="BX618" s="439"/>
      <c r="BY618" s="437"/>
      <c r="BZ618" s="438"/>
      <c r="CA618" s="439"/>
      <c r="CB618" s="437"/>
      <c r="CC618" s="438"/>
      <c r="CD618" s="439"/>
      <c r="CE618" s="437"/>
      <c r="CF618" s="438"/>
      <c r="CG618" s="439"/>
      <c r="CH618" s="437"/>
      <c r="CI618" s="438"/>
      <c r="CJ618" s="439"/>
      <c r="CK618" s="439"/>
      <c r="CL618" s="438"/>
      <c r="CM618" s="439"/>
      <c r="CN618" s="437"/>
      <c r="CO618" s="438"/>
      <c r="CP618" s="439"/>
      <c r="CQ618" s="437"/>
      <c r="CR618" s="438"/>
      <c r="CS618" s="439"/>
      <c r="CT618" s="457"/>
      <c r="CU618" s="457"/>
      <c r="CV618" s="457"/>
    </row>
    <row r="619" spans="1:100" s="435" customFormat="1" ht="12.75" x14ac:dyDescent="0.2">
      <c r="A619" s="463"/>
      <c r="B619" s="452"/>
      <c r="C619" s="453"/>
      <c r="D619" s="339"/>
      <c r="E619" s="340"/>
      <c r="F619" s="436"/>
      <c r="G619" s="436"/>
      <c r="H619" s="436"/>
      <c r="I619" s="463"/>
      <c r="J619" s="597"/>
      <c r="K619" s="436"/>
      <c r="L619" s="691"/>
      <c r="M619" s="457"/>
      <c r="N619" s="463"/>
      <c r="O619" s="463"/>
      <c r="P619" s="463"/>
      <c r="Q619" s="463"/>
      <c r="R619" s="463"/>
      <c r="S619" s="463"/>
      <c r="T619" s="463"/>
      <c r="U619" s="463"/>
      <c r="V619" s="463"/>
      <c r="W619" s="463"/>
      <c r="X619" s="463"/>
      <c r="Y619" s="463"/>
      <c r="Z619" s="463"/>
      <c r="AA619" s="463"/>
      <c r="AB619" s="463"/>
      <c r="AC619" s="463"/>
      <c r="AD619" s="463"/>
      <c r="AE619" s="463"/>
      <c r="AF619" s="463"/>
      <c r="AG619" s="463"/>
      <c r="AH619" s="463"/>
      <c r="AI619" s="463"/>
      <c r="AJ619" s="463"/>
      <c r="AK619" s="463"/>
      <c r="AL619" s="463"/>
      <c r="AM619" s="463"/>
      <c r="AN619" s="463"/>
      <c r="AO619" s="454"/>
      <c r="AP619" s="725"/>
      <c r="AQ619" s="457"/>
      <c r="AR619" s="463"/>
      <c r="AS619" s="602"/>
      <c r="AT619" s="457"/>
      <c r="AU619" s="483"/>
      <c r="AV619" s="438"/>
      <c r="AW619" s="439"/>
      <c r="AX619" s="483"/>
      <c r="AY619" s="438"/>
      <c r="AZ619" s="439"/>
      <c r="BA619" s="897"/>
      <c r="BB619" s="438"/>
      <c r="BC619" s="439"/>
      <c r="BD619" s="437"/>
      <c r="BE619" s="438"/>
      <c r="BF619" s="439"/>
      <c r="BG619" s="439"/>
      <c r="BH619" s="438"/>
      <c r="BI619" s="439"/>
      <c r="BJ619" s="439"/>
      <c r="BK619" s="438"/>
      <c r="BL619" s="439"/>
      <c r="BM619" s="439"/>
      <c r="BN619" s="438"/>
      <c r="BO619" s="439"/>
      <c r="BP619" s="439"/>
      <c r="BQ619" s="438"/>
      <c r="BR619" s="439"/>
      <c r="BS619" s="437"/>
      <c r="BT619" s="438"/>
      <c r="BU619" s="439"/>
      <c r="BV619" s="437"/>
      <c r="BW619" s="438"/>
      <c r="BX619" s="439"/>
      <c r="BY619" s="437"/>
      <c r="BZ619" s="438"/>
      <c r="CA619" s="439"/>
      <c r="CB619" s="437"/>
      <c r="CC619" s="438"/>
      <c r="CD619" s="439"/>
      <c r="CE619" s="437"/>
      <c r="CF619" s="438"/>
      <c r="CG619" s="439"/>
      <c r="CH619" s="437"/>
      <c r="CI619" s="438"/>
      <c r="CJ619" s="439"/>
      <c r="CK619" s="439"/>
      <c r="CL619" s="438"/>
      <c r="CM619" s="439"/>
      <c r="CN619" s="437"/>
      <c r="CO619" s="438"/>
      <c r="CP619" s="439"/>
      <c r="CQ619" s="437"/>
      <c r="CR619" s="438"/>
      <c r="CS619" s="439"/>
      <c r="CT619" s="457"/>
      <c r="CU619" s="457"/>
      <c r="CV619" s="457"/>
    </row>
    <row r="620" spans="1:100" s="435" customFormat="1" ht="12.75" x14ac:dyDescent="0.2">
      <c r="A620" s="463"/>
      <c r="B620" s="452"/>
      <c r="C620" s="453"/>
      <c r="D620" s="339"/>
      <c r="E620" s="340"/>
      <c r="F620" s="436"/>
      <c r="G620" s="436"/>
      <c r="H620" s="436"/>
      <c r="I620" s="463"/>
      <c r="J620" s="597"/>
      <c r="K620" s="436"/>
      <c r="L620" s="691"/>
      <c r="M620" s="457"/>
      <c r="N620" s="463"/>
      <c r="O620" s="463"/>
      <c r="P620" s="463"/>
      <c r="Q620" s="463"/>
      <c r="R620" s="463"/>
      <c r="S620" s="463"/>
      <c r="T620" s="463"/>
      <c r="U620" s="463"/>
      <c r="V620" s="463"/>
      <c r="W620" s="463"/>
      <c r="X620" s="463"/>
      <c r="Y620" s="463"/>
      <c r="Z620" s="463"/>
      <c r="AA620" s="463"/>
      <c r="AB620" s="463"/>
      <c r="AC620" s="463"/>
      <c r="AD620" s="463"/>
      <c r="AE620" s="463"/>
      <c r="AF620" s="463"/>
      <c r="AG620" s="463"/>
      <c r="AH620" s="463"/>
      <c r="AI620" s="463"/>
      <c r="AJ620" s="463"/>
      <c r="AK620" s="463"/>
      <c r="AL620" s="463"/>
      <c r="AM620" s="463"/>
      <c r="AN620" s="463"/>
      <c r="AO620" s="454"/>
      <c r="AP620" s="725"/>
      <c r="AQ620" s="457"/>
      <c r="AR620" s="463"/>
      <c r="AS620" s="602"/>
      <c r="AT620" s="457"/>
      <c r="AU620" s="483"/>
      <c r="AV620" s="438"/>
      <c r="AW620" s="439"/>
      <c r="AX620" s="483"/>
      <c r="AY620" s="438"/>
      <c r="AZ620" s="439"/>
      <c r="BA620" s="897"/>
      <c r="BB620" s="438"/>
      <c r="BC620" s="439"/>
      <c r="BD620" s="897"/>
      <c r="BE620" s="438"/>
      <c r="BF620" s="439"/>
      <c r="BG620" s="439"/>
      <c r="BH620" s="438"/>
      <c r="BI620" s="439"/>
      <c r="BJ620" s="439"/>
      <c r="BK620" s="438"/>
      <c r="BL620" s="439"/>
      <c r="BM620" s="439"/>
      <c r="BN620" s="438"/>
      <c r="BO620" s="439"/>
      <c r="BP620" s="439"/>
      <c r="BQ620" s="438"/>
      <c r="BR620" s="439"/>
      <c r="BS620" s="483"/>
      <c r="BT620" s="438"/>
      <c r="BU620" s="439"/>
      <c r="BV620" s="483"/>
      <c r="BW620" s="438"/>
      <c r="BX620" s="439"/>
      <c r="BY620" s="483"/>
      <c r="BZ620" s="438"/>
      <c r="CA620" s="439"/>
      <c r="CB620" s="483"/>
      <c r="CC620" s="438"/>
      <c r="CD620" s="439"/>
      <c r="CE620" s="483"/>
      <c r="CF620" s="438"/>
      <c r="CG620" s="439"/>
      <c r="CH620" s="483"/>
      <c r="CI620" s="438"/>
      <c r="CJ620" s="439"/>
      <c r="CK620" s="439"/>
      <c r="CL620" s="438"/>
      <c r="CM620" s="439"/>
      <c r="CN620" s="483"/>
      <c r="CO620" s="438"/>
      <c r="CP620" s="439"/>
      <c r="CQ620" s="483"/>
      <c r="CR620" s="438"/>
      <c r="CS620" s="439"/>
      <c r="CT620" s="457"/>
      <c r="CU620" s="457"/>
      <c r="CV620" s="457"/>
    </row>
    <row r="621" spans="1:100" s="435" customFormat="1" ht="12.75" x14ac:dyDescent="0.2">
      <c r="A621" s="463"/>
      <c r="B621" s="452"/>
      <c r="C621" s="453"/>
      <c r="D621" s="339"/>
      <c r="E621" s="340"/>
      <c r="F621" s="436"/>
      <c r="G621" s="436"/>
      <c r="H621" s="436"/>
      <c r="I621" s="463"/>
      <c r="J621" s="597"/>
      <c r="K621" s="436"/>
      <c r="L621" s="691"/>
      <c r="M621" s="457"/>
      <c r="N621" s="463"/>
      <c r="O621" s="463"/>
      <c r="P621" s="463"/>
      <c r="Q621" s="463"/>
      <c r="R621" s="463"/>
      <c r="S621" s="463"/>
      <c r="T621" s="463"/>
      <c r="U621" s="463"/>
      <c r="V621" s="463"/>
      <c r="W621" s="463"/>
      <c r="X621" s="463"/>
      <c r="Y621" s="463"/>
      <c r="Z621" s="463"/>
      <c r="AA621" s="463"/>
      <c r="AB621" s="463"/>
      <c r="AC621" s="463"/>
      <c r="AD621" s="463"/>
      <c r="AE621" s="463"/>
      <c r="AF621" s="463"/>
      <c r="AG621" s="463"/>
      <c r="AH621" s="463"/>
      <c r="AI621" s="463"/>
      <c r="AJ621" s="463"/>
      <c r="AK621" s="463"/>
      <c r="AL621" s="463"/>
      <c r="AM621" s="463"/>
      <c r="AN621" s="463"/>
      <c r="AO621" s="454"/>
      <c r="AP621" s="725"/>
      <c r="AQ621" s="457"/>
      <c r="AR621" s="463"/>
      <c r="AS621" s="602"/>
      <c r="AT621" s="457"/>
      <c r="AU621" s="483"/>
      <c r="AV621" s="438"/>
      <c r="AW621" s="439"/>
      <c r="AX621" s="483"/>
      <c r="AY621" s="438"/>
      <c r="AZ621" s="439"/>
      <c r="BA621" s="897"/>
      <c r="BB621" s="438"/>
      <c r="BC621" s="439"/>
      <c r="BD621" s="897"/>
      <c r="BE621" s="438"/>
      <c r="BF621" s="439"/>
      <c r="BG621" s="439"/>
      <c r="BH621" s="438"/>
      <c r="BI621" s="439"/>
      <c r="BJ621" s="439"/>
      <c r="BK621" s="438"/>
      <c r="BL621" s="439"/>
      <c r="BM621" s="439"/>
      <c r="BN621" s="438"/>
      <c r="BO621" s="439"/>
      <c r="BP621" s="439"/>
      <c r="BQ621" s="438"/>
      <c r="BR621" s="439"/>
      <c r="BS621" s="483"/>
      <c r="BT621" s="438"/>
      <c r="BU621" s="439"/>
      <c r="BV621" s="483"/>
      <c r="BW621" s="438"/>
      <c r="BX621" s="439"/>
      <c r="BY621" s="483"/>
      <c r="BZ621" s="438"/>
      <c r="CA621" s="439"/>
      <c r="CB621" s="483"/>
      <c r="CC621" s="438"/>
      <c r="CD621" s="439"/>
      <c r="CE621" s="483"/>
      <c r="CF621" s="438"/>
      <c r="CG621" s="439"/>
      <c r="CH621" s="483"/>
      <c r="CI621" s="438"/>
      <c r="CJ621" s="439"/>
      <c r="CK621" s="439"/>
      <c r="CL621" s="438"/>
      <c r="CM621" s="439"/>
      <c r="CN621" s="483"/>
      <c r="CO621" s="438"/>
      <c r="CP621" s="439"/>
      <c r="CQ621" s="483"/>
      <c r="CR621" s="438"/>
      <c r="CS621" s="439"/>
      <c r="CT621" s="457"/>
      <c r="CU621" s="457"/>
      <c r="CV621" s="457"/>
    </row>
    <row r="622" spans="1:100" s="435" customFormat="1" ht="12.75" x14ac:dyDescent="0.2">
      <c r="A622" s="463"/>
      <c r="B622" s="452"/>
      <c r="C622" s="453"/>
      <c r="D622" s="339"/>
      <c r="E622" s="340"/>
      <c r="F622" s="436"/>
      <c r="G622" s="436"/>
      <c r="H622" s="436"/>
      <c r="I622" s="463"/>
      <c r="J622" s="597"/>
      <c r="K622" s="436"/>
      <c r="L622" s="691"/>
      <c r="M622" s="457"/>
      <c r="N622" s="463"/>
      <c r="O622" s="463"/>
      <c r="P622" s="463"/>
      <c r="Q622" s="463"/>
      <c r="R622" s="463"/>
      <c r="S622" s="463"/>
      <c r="T622" s="463"/>
      <c r="U622" s="463"/>
      <c r="V622" s="463"/>
      <c r="W622" s="463"/>
      <c r="X622" s="463"/>
      <c r="Y622" s="463"/>
      <c r="Z622" s="463"/>
      <c r="AA622" s="463"/>
      <c r="AB622" s="463"/>
      <c r="AC622" s="463"/>
      <c r="AD622" s="463"/>
      <c r="AE622" s="463"/>
      <c r="AF622" s="463"/>
      <c r="AG622" s="463"/>
      <c r="AH622" s="463"/>
      <c r="AI622" s="463"/>
      <c r="AJ622" s="463"/>
      <c r="AK622" s="463"/>
      <c r="AL622" s="463"/>
      <c r="AM622" s="463"/>
      <c r="AN622" s="463"/>
      <c r="AO622" s="454"/>
      <c r="AP622" s="725"/>
      <c r="AQ622" s="457"/>
      <c r="AR622" s="463"/>
      <c r="AS622" s="602"/>
      <c r="AT622" s="457"/>
      <c r="AU622" s="483"/>
      <c r="AV622" s="438"/>
      <c r="AW622" s="439"/>
      <c r="AX622" s="483"/>
      <c r="AY622" s="438"/>
      <c r="AZ622" s="439"/>
      <c r="BA622" s="897"/>
      <c r="BB622" s="438"/>
      <c r="BC622" s="439"/>
      <c r="BD622" s="897"/>
      <c r="BE622" s="438"/>
      <c r="BF622" s="439"/>
      <c r="BG622" s="439"/>
      <c r="BH622" s="438"/>
      <c r="BI622" s="439"/>
      <c r="BJ622" s="439"/>
      <c r="BK622" s="438"/>
      <c r="BL622" s="439"/>
      <c r="BM622" s="439"/>
      <c r="BN622" s="438"/>
      <c r="BO622" s="439"/>
      <c r="BP622" s="439"/>
      <c r="BQ622" s="438"/>
      <c r="BR622" s="439"/>
      <c r="BS622" s="483"/>
      <c r="BT622" s="438"/>
      <c r="BU622" s="439"/>
      <c r="BV622" s="483"/>
      <c r="BW622" s="438"/>
      <c r="BX622" s="439"/>
      <c r="BY622" s="483"/>
      <c r="BZ622" s="438"/>
      <c r="CA622" s="439"/>
      <c r="CB622" s="483"/>
      <c r="CC622" s="438"/>
      <c r="CD622" s="439"/>
      <c r="CE622" s="483"/>
      <c r="CF622" s="438"/>
      <c r="CG622" s="439"/>
      <c r="CH622" s="483"/>
      <c r="CI622" s="438"/>
      <c r="CJ622" s="439"/>
      <c r="CK622" s="439"/>
      <c r="CL622" s="438"/>
      <c r="CM622" s="439"/>
      <c r="CN622" s="483"/>
      <c r="CO622" s="438"/>
      <c r="CP622" s="439"/>
      <c r="CQ622" s="483"/>
      <c r="CR622" s="438"/>
      <c r="CS622" s="439"/>
      <c r="CT622" s="457"/>
      <c r="CU622" s="457"/>
      <c r="CV622" s="457"/>
    </row>
    <row r="623" spans="1:100" s="435" customFormat="1" ht="12.75" x14ac:dyDescent="0.2">
      <c r="A623" s="463"/>
      <c r="B623" s="452"/>
      <c r="C623" s="453"/>
      <c r="D623" s="339"/>
      <c r="E623" s="340"/>
      <c r="F623" s="436"/>
      <c r="G623" s="436"/>
      <c r="H623" s="436"/>
      <c r="I623" s="463"/>
      <c r="J623" s="597"/>
      <c r="K623" s="436"/>
      <c r="L623" s="691"/>
      <c r="M623" s="457"/>
      <c r="N623" s="463"/>
      <c r="O623" s="463"/>
      <c r="P623" s="463"/>
      <c r="Q623" s="463"/>
      <c r="R623" s="463"/>
      <c r="S623" s="463"/>
      <c r="T623" s="463"/>
      <c r="U623" s="463"/>
      <c r="V623" s="463"/>
      <c r="W623" s="463"/>
      <c r="X623" s="463"/>
      <c r="Y623" s="463"/>
      <c r="Z623" s="463"/>
      <c r="AA623" s="463"/>
      <c r="AB623" s="463"/>
      <c r="AC623" s="463"/>
      <c r="AD623" s="463"/>
      <c r="AE623" s="463"/>
      <c r="AF623" s="463"/>
      <c r="AG623" s="463"/>
      <c r="AH623" s="463"/>
      <c r="AI623" s="463"/>
      <c r="AJ623" s="463"/>
      <c r="AK623" s="463"/>
      <c r="AL623" s="463"/>
      <c r="AM623" s="463"/>
      <c r="AN623" s="463"/>
      <c r="AO623" s="454"/>
      <c r="AP623" s="725"/>
      <c r="AQ623" s="457"/>
      <c r="AR623" s="463"/>
      <c r="AS623" s="602"/>
      <c r="AT623" s="457"/>
      <c r="AU623" s="483"/>
      <c r="AV623" s="438"/>
      <c r="AW623" s="439"/>
      <c r="AX623" s="483"/>
      <c r="AY623" s="438"/>
      <c r="AZ623" s="439"/>
      <c r="BA623" s="897"/>
      <c r="BB623" s="438"/>
      <c r="BC623" s="439"/>
      <c r="BD623" s="897"/>
      <c r="BE623" s="438"/>
      <c r="BF623" s="439"/>
      <c r="BG623" s="439"/>
      <c r="BH623" s="438"/>
      <c r="BI623" s="439"/>
      <c r="BJ623" s="439"/>
      <c r="BK623" s="438"/>
      <c r="BL623" s="439"/>
      <c r="BM623" s="439"/>
      <c r="BN623" s="438"/>
      <c r="BO623" s="439"/>
      <c r="BP623" s="439"/>
      <c r="BQ623" s="438"/>
      <c r="BR623" s="439"/>
      <c r="BS623" s="483"/>
      <c r="BT623" s="438"/>
      <c r="BU623" s="439"/>
      <c r="BV623" s="483"/>
      <c r="BW623" s="438"/>
      <c r="BX623" s="439"/>
      <c r="BY623" s="483"/>
      <c r="BZ623" s="438"/>
      <c r="CA623" s="439"/>
      <c r="CB623" s="483"/>
      <c r="CC623" s="438"/>
      <c r="CD623" s="439"/>
      <c r="CE623" s="483"/>
      <c r="CF623" s="438"/>
      <c r="CG623" s="439"/>
      <c r="CH623" s="483"/>
      <c r="CI623" s="438"/>
      <c r="CJ623" s="439"/>
      <c r="CK623" s="439"/>
      <c r="CL623" s="438"/>
      <c r="CM623" s="439"/>
      <c r="CN623" s="483"/>
      <c r="CO623" s="438"/>
      <c r="CP623" s="439"/>
      <c r="CQ623" s="483"/>
      <c r="CR623" s="438"/>
      <c r="CS623" s="439"/>
      <c r="CT623" s="457"/>
      <c r="CU623" s="457"/>
      <c r="CV623" s="457"/>
    </row>
    <row r="624" spans="1:100" s="435" customFormat="1" ht="12.75" x14ac:dyDescent="0.2">
      <c r="A624" s="463"/>
      <c r="B624" s="452"/>
      <c r="C624" s="453"/>
      <c r="D624" s="339"/>
      <c r="E624" s="340"/>
      <c r="F624" s="436"/>
      <c r="G624" s="436"/>
      <c r="H624" s="436"/>
      <c r="I624" s="463"/>
      <c r="J624" s="597"/>
      <c r="K624" s="436"/>
      <c r="L624" s="691"/>
      <c r="M624" s="457"/>
      <c r="N624" s="463"/>
      <c r="O624" s="463"/>
      <c r="P624" s="463"/>
      <c r="Q624" s="463"/>
      <c r="R624" s="463"/>
      <c r="S624" s="463"/>
      <c r="T624" s="463"/>
      <c r="U624" s="463"/>
      <c r="V624" s="463"/>
      <c r="W624" s="463"/>
      <c r="X624" s="463"/>
      <c r="Y624" s="463"/>
      <c r="Z624" s="463"/>
      <c r="AA624" s="463"/>
      <c r="AB624" s="463"/>
      <c r="AC624" s="463"/>
      <c r="AD624" s="463"/>
      <c r="AE624" s="463"/>
      <c r="AF624" s="463"/>
      <c r="AG624" s="463"/>
      <c r="AH624" s="463"/>
      <c r="AI624" s="463"/>
      <c r="AJ624" s="463"/>
      <c r="AK624" s="463"/>
      <c r="AL624" s="463"/>
      <c r="AM624" s="463"/>
      <c r="AN624" s="463"/>
      <c r="AO624" s="454"/>
      <c r="AP624" s="725"/>
      <c r="AQ624" s="457"/>
      <c r="AR624" s="463"/>
      <c r="AS624" s="602"/>
      <c r="AT624" s="457"/>
      <c r="AU624" s="483"/>
      <c r="AV624" s="438"/>
      <c r="AW624" s="439"/>
      <c r="AX624" s="483"/>
      <c r="AY624" s="438"/>
      <c r="AZ624" s="439"/>
      <c r="BA624" s="897"/>
      <c r="BB624" s="438"/>
      <c r="BC624" s="439"/>
      <c r="BD624" s="897"/>
      <c r="BE624" s="438"/>
      <c r="BF624" s="439"/>
      <c r="BG624" s="439"/>
      <c r="BH624" s="438"/>
      <c r="BI624" s="439"/>
      <c r="BJ624" s="439"/>
      <c r="BK624" s="438"/>
      <c r="BL624" s="439"/>
      <c r="BM624" s="439"/>
      <c r="BN624" s="438"/>
      <c r="BO624" s="439"/>
      <c r="BP624" s="439"/>
      <c r="BQ624" s="438"/>
      <c r="BR624" s="439"/>
      <c r="BS624" s="483"/>
      <c r="BT624" s="438"/>
      <c r="BU624" s="439"/>
      <c r="BV624" s="483"/>
      <c r="BW624" s="438"/>
      <c r="BX624" s="439"/>
      <c r="BY624" s="483"/>
      <c r="BZ624" s="438"/>
      <c r="CA624" s="439"/>
      <c r="CB624" s="483"/>
      <c r="CC624" s="438"/>
      <c r="CD624" s="439"/>
      <c r="CE624" s="483"/>
      <c r="CF624" s="438"/>
      <c r="CG624" s="439"/>
      <c r="CH624" s="483"/>
      <c r="CI624" s="438"/>
      <c r="CJ624" s="439"/>
      <c r="CK624" s="439"/>
      <c r="CL624" s="438"/>
      <c r="CM624" s="439"/>
      <c r="CN624" s="483"/>
      <c r="CO624" s="438"/>
      <c r="CP624" s="439"/>
      <c r="CQ624" s="483"/>
      <c r="CR624" s="438"/>
      <c r="CS624" s="439"/>
      <c r="CT624" s="457"/>
      <c r="CU624" s="457"/>
      <c r="CV624" s="457"/>
    </row>
    <row r="625" spans="1:100" s="435" customFormat="1" ht="12.75" x14ac:dyDescent="0.2">
      <c r="A625" s="463"/>
      <c r="B625" s="452"/>
      <c r="C625" s="453"/>
      <c r="D625" s="339"/>
      <c r="E625" s="340"/>
      <c r="F625" s="436"/>
      <c r="G625" s="436"/>
      <c r="H625" s="436"/>
      <c r="I625" s="463"/>
      <c r="J625" s="597"/>
      <c r="K625" s="436"/>
      <c r="L625" s="691"/>
      <c r="M625" s="457"/>
      <c r="N625" s="463"/>
      <c r="O625" s="463"/>
      <c r="P625" s="463"/>
      <c r="Q625" s="463"/>
      <c r="R625" s="463"/>
      <c r="S625" s="463"/>
      <c r="T625" s="463"/>
      <c r="U625" s="463"/>
      <c r="V625" s="463"/>
      <c r="W625" s="463"/>
      <c r="X625" s="463"/>
      <c r="Y625" s="463"/>
      <c r="Z625" s="463"/>
      <c r="AA625" s="463"/>
      <c r="AB625" s="463"/>
      <c r="AC625" s="463"/>
      <c r="AD625" s="463"/>
      <c r="AE625" s="463"/>
      <c r="AF625" s="463"/>
      <c r="AG625" s="463"/>
      <c r="AH625" s="463"/>
      <c r="AI625" s="463"/>
      <c r="AJ625" s="463"/>
      <c r="AK625" s="463"/>
      <c r="AL625" s="463"/>
      <c r="AM625" s="463"/>
      <c r="AN625" s="463"/>
      <c r="AO625" s="454"/>
      <c r="AP625" s="725"/>
      <c r="AQ625" s="457"/>
      <c r="AR625" s="463"/>
      <c r="AS625" s="602"/>
      <c r="AT625" s="457"/>
      <c r="AU625" s="483"/>
      <c r="AV625" s="438"/>
      <c r="AW625" s="439"/>
      <c r="AX625" s="483"/>
      <c r="AY625" s="438"/>
      <c r="AZ625" s="439"/>
      <c r="BA625" s="897"/>
      <c r="BB625" s="438"/>
      <c r="BC625" s="439"/>
      <c r="BD625" s="897"/>
      <c r="BE625" s="438"/>
      <c r="BF625" s="439"/>
      <c r="BG625" s="439"/>
      <c r="BH625" s="438"/>
      <c r="BI625" s="439"/>
      <c r="BJ625" s="439"/>
      <c r="BK625" s="438"/>
      <c r="BL625" s="439"/>
      <c r="BM625" s="439"/>
      <c r="BN625" s="438"/>
      <c r="BO625" s="439"/>
      <c r="BP625" s="439"/>
      <c r="BQ625" s="438"/>
      <c r="BR625" s="439"/>
      <c r="BS625" s="483"/>
      <c r="BT625" s="438"/>
      <c r="BU625" s="439"/>
      <c r="BV625" s="483"/>
      <c r="BW625" s="438"/>
      <c r="BX625" s="439"/>
      <c r="BY625" s="483"/>
      <c r="BZ625" s="438"/>
      <c r="CA625" s="439"/>
      <c r="CB625" s="483"/>
      <c r="CC625" s="438"/>
      <c r="CD625" s="439"/>
      <c r="CE625" s="483"/>
      <c r="CF625" s="438"/>
      <c r="CG625" s="439"/>
      <c r="CH625" s="483"/>
      <c r="CI625" s="438"/>
      <c r="CJ625" s="439"/>
      <c r="CK625" s="439"/>
      <c r="CL625" s="438"/>
      <c r="CM625" s="439"/>
      <c r="CN625" s="483"/>
      <c r="CO625" s="438"/>
      <c r="CP625" s="439"/>
      <c r="CQ625" s="483"/>
      <c r="CR625" s="438"/>
      <c r="CS625" s="439"/>
      <c r="CT625" s="457"/>
      <c r="CU625" s="457"/>
      <c r="CV625" s="457"/>
    </row>
    <row r="626" spans="1:100" s="435" customFormat="1" ht="12.75" x14ac:dyDescent="0.2">
      <c r="A626" s="463"/>
      <c r="B626" s="452"/>
      <c r="C626" s="453"/>
      <c r="D626" s="339"/>
      <c r="E626" s="340"/>
      <c r="F626" s="436"/>
      <c r="G626" s="436"/>
      <c r="H626" s="436"/>
      <c r="I626" s="463"/>
      <c r="J626" s="597"/>
      <c r="K626" s="436"/>
      <c r="L626" s="691"/>
      <c r="M626" s="457"/>
      <c r="N626" s="463"/>
      <c r="O626" s="463"/>
      <c r="P626" s="463"/>
      <c r="Q626" s="463"/>
      <c r="R626" s="463"/>
      <c r="S626" s="463"/>
      <c r="T626" s="463"/>
      <c r="U626" s="463"/>
      <c r="V626" s="463"/>
      <c r="W626" s="463"/>
      <c r="X626" s="463"/>
      <c r="Y626" s="463"/>
      <c r="Z626" s="463"/>
      <c r="AA626" s="463"/>
      <c r="AB626" s="463"/>
      <c r="AC626" s="463"/>
      <c r="AD626" s="463"/>
      <c r="AE626" s="463"/>
      <c r="AF626" s="463"/>
      <c r="AG626" s="463"/>
      <c r="AH626" s="463"/>
      <c r="AI626" s="463"/>
      <c r="AJ626" s="463"/>
      <c r="AK626" s="463"/>
      <c r="AL626" s="463"/>
      <c r="AM626" s="463"/>
      <c r="AN626" s="463"/>
      <c r="AO626" s="454"/>
      <c r="AP626" s="725"/>
      <c r="AQ626" s="457"/>
      <c r="AR626" s="463"/>
      <c r="AS626" s="602"/>
      <c r="AT626" s="457"/>
      <c r="AU626" s="483"/>
      <c r="AV626" s="438"/>
      <c r="AW626" s="439"/>
      <c r="AX626" s="483"/>
      <c r="AY626" s="438"/>
      <c r="AZ626" s="439"/>
      <c r="BA626" s="897"/>
      <c r="BB626" s="438"/>
      <c r="BC626" s="439"/>
      <c r="BD626" s="897"/>
      <c r="BE626" s="438"/>
      <c r="BF626" s="439"/>
      <c r="BG626" s="439"/>
      <c r="BH626" s="438"/>
      <c r="BI626" s="439"/>
      <c r="BJ626" s="439"/>
      <c r="BK626" s="438"/>
      <c r="BL626" s="439"/>
      <c r="BM626" s="439"/>
      <c r="BN626" s="438"/>
      <c r="BO626" s="439"/>
      <c r="BP626" s="439"/>
      <c r="BQ626" s="438"/>
      <c r="BR626" s="439"/>
      <c r="BS626" s="483"/>
      <c r="BT626" s="438"/>
      <c r="BU626" s="439"/>
      <c r="BV626" s="483"/>
      <c r="BW626" s="438"/>
      <c r="BX626" s="439"/>
      <c r="BY626" s="483"/>
      <c r="BZ626" s="438"/>
      <c r="CA626" s="439"/>
      <c r="CB626" s="483"/>
      <c r="CC626" s="438"/>
      <c r="CD626" s="439"/>
      <c r="CE626" s="483"/>
      <c r="CF626" s="438"/>
      <c r="CG626" s="439"/>
      <c r="CH626" s="483"/>
      <c r="CI626" s="438"/>
      <c r="CJ626" s="439"/>
      <c r="CK626" s="439"/>
      <c r="CL626" s="438"/>
      <c r="CM626" s="439"/>
      <c r="CN626" s="483"/>
      <c r="CO626" s="438"/>
      <c r="CP626" s="439"/>
      <c r="CQ626" s="483"/>
      <c r="CR626" s="438"/>
      <c r="CS626" s="439"/>
      <c r="CT626" s="457"/>
      <c r="CU626" s="457"/>
      <c r="CV626" s="457"/>
    </row>
    <row r="627" spans="1:100" s="435" customFormat="1" ht="12.75" x14ac:dyDescent="0.2">
      <c r="A627" s="463"/>
      <c r="B627" s="452"/>
      <c r="C627" s="453"/>
      <c r="D627" s="339"/>
      <c r="E627" s="340"/>
      <c r="F627" s="436"/>
      <c r="G627" s="436"/>
      <c r="H627" s="436"/>
      <c r="I627" s="463"/>
      <c r="J627" s="597"/>
      <c r="K627" s="436"/>
      <c r="L627" s="691"/>
      <c r="M627" s="457"/>
      <c r="N627" s="463"/>
      <c r="O627" s="463"/>
      <c r="P627" s="463"/>
      <c r="Q627" s="463"/>
      <c r="R627" s="463"/>
      <c r="S627" s="463"/>
      <c r="T627" s="463"/>
      <c r="U627" s="463"/>
      <c r="V627" s="463"/>
      <c r="W627" s="463"/>
      <c r="X627" s="463"/>
      <c r="Y627" s="463"/>
      <c r="Z627" s="463"/>
      <c r="AA627" s="463"/>
      <c r="AB627" s="463"/>
      <c r="AC627" s="463"/>
      <c r="AD627" s="463"/>
      <c r="AE627" s="463"/>
      <c r="AF627" s="463"/>
      <c r="AG627" s="463"/>
      <c r="AH627" s="463"/>
      <c r="AI627" s="463"/>
      <c r="AJ627" s="463"/>
      <c r="AK627" s="463"/>
      <c r="AL627" s="463"/>
      <c r="AM627" s="463"/>
      <c r="AN627" s="463"/>
      <c r="AO627" s="454"/>
      <c r="AP627" s="725"/>
      <c r="AQ627" s="457"/>
      <c r="AR627" s="463"/>
      <c r="AS627" s="602"/>
      <c r="AT627" s="457"/>
      <c r="AU627" s="483"/>
      <c r="AV627" s="438"/>
      <c r="AW627" s="439"/>
      <c r="AX627" s="483"/>
      <c r="AY627" s="438"/>
      <c r="AZ627" s="439"/>
      <c r="BA627" s="897"/>
      <c r="BB627" s="438"/>
      <c r="BC627" s="439"/>
      <c r="BD627" s="897"/>
      <c r="BE627" s="438"/>
      <c r="BF627" s="439"/>
      <c r="BG627" s="439"/>
      <c r="BH627" s="438"/>
      <c r="BI627" s="439"/>
      <c r="BJ627" s="439"/>
      <c r="BK627" s="438"/>
      <c r="BL627" s="439"/>
      <c r="BM627" s="439"/>
      <c r="BN627" s="438"/>
      <c r="BO627" s="439"/>
      <c r="BP627" s="439"/>
      <c r="BQ627" s="438"/>
      <c r="BR627" s="439"/>
      <c r="BS627" s="483"/>
      <c r="BT627" s="438"/>
      <c r="BU627" s="439"/>
      <c r="BV627" s="483"/>
      <c r="BW627" s="438"/>
      <c r="BX627" s="439"/>
      <c r="BY627" s="483"/>
      <c r="BZ627" s="438"/>
      <c r="CA627" s="439"/>
      <c r="CB627" s="483"/>
      <c r="CC627" s="438"/>
      <c r="CD627" s="439"/>
      <c r="CE627" s="483"/>
      <c r="CF627" s="438"/>
      <c r="CG627" s="439"/>
      <c r="CH627" s="483"/>
      <c r="CI627" s="438"/>
      <c r="CJ627" s="439"/>
      <c r="CK627" s="439"/>
      <c r="CL627" s="438"/>
      <c r="CM627" s="439"/>
      <c r="CN627" s="483"/>
      <c r="CO627" s="438"/>
      <c r="CP627" s="439"/>
      <c r="CQ627" s="483"/>
      <c r="CR627" s="438"/>
      <c r="CS627" s="439"/>
      <c r="CT627" s="457"/>
      <c r="CU627" s="457"/>
      <c r="CV627" s="457"/>
    </row>
    <row r="628" spans="1:100" s="435" customFormat="1" ht="12.75" x14ac:dyDescent="0.2">
      <c r="A628" s="463"/>
      <c r="B628" s="452"/>
      <c r="C628" s="453"/>
      <c r="D628" s="339"/>
      <c r="E628" s="340"/>
      <c r="F628" s="436"/>
      <c r="G628" s="436"/>
      <c r="H628" s="436"/>
      <c r="I628" s="463"/>
      <c r="J628" s="597"/>
      <c r="K628" s="436"/>
      <c r="L628" s="691"/>
      <c r="M628" s="457"/>
      <c r="N628" s="463"/>
      <c r="O628" s="463"/>
      <c r="P628" s="463"/>
      <c r="Q628" s="463"/>
      <c r="R628" s="463"/>
      <c r="S628" s="463"/>
      <c r="T628" s="463"/>
      <c r="U628" s="463"/>
      <c r="V628" s="463"/>
      <c r="W628" s="463"/>
      <c r="X628" s="463"/>
      <c r="Y628" s="463"/>
      <c r="Z628" s="463"/>
      <c r="AA628" s="463"/>
      <c r="AB628" s="463"/>
      <c r="AC628" s="463"/>
      <c r="AD628" s="463"/>
      <c r="AE628" s="463"/>
      <c r="AF628" s="463"/>
      <c r="AG628" s="463"/>
      <c r="AH628" s="463"/>
      <c r="AI628" s="463"/>
      <c r="AJ628" s="463"/>
      <c r="AK628" s="463"/>
      <c r="AL628" s="463"/>
      <c r="AM628" s="463"/>
      <c r="AN628" s="463"/>
      <c r="AO628" s="454"/>
      <c r="AP628" s="725"/>
      <c r="AQ628" s="457"/>
      <c r="AR628" s="463"/>
      <c r="AS628" s="602"/>
      <c r="AT628" s="457"/>
      <c r="AU628" s="483"/>
      <c r="AV628" s="438"/>
      <c r="AW628" s="439"/>
      <c r="AX628" s="483"/>
      <c r="AY628" s="438"/>
      <c r="AZ628" s="439"/>
      <c r="BA628" s="897"/>
      <c r="BB628" s="438"/>
      <c r="BC628" s="439"/>
      <c r="BD628" s="897"/>
      <c r="BE628" s="438"/>
      <c r="BF628" s="439"/>
      <c r="BG628" s="439"/>
      <c r="BH628" s="438"/>
      <c r="BI628" s="439"/>
      <c r="BJ628" s="439"/>
      <c r="BK628" s="438"/>
      <c r="BL628" s="439"/>
      <c r="BM628" s="439"/>
      <c r="BN628" s="438"/>
      <c r="BO628" s="439"/>
      <c r="BP628" s="439"/>
      <c r="BQ628" s="438"/>
      <c r="BR628" s="439"/>
      <c r="BS628" s="483"/>
      <c r="BT628" s="438"/>
      <c r="BU628" s="439"/>
      <c r="BV628" s="483"/>
      <c r="BW628" s="438"/>
      <c r="BX628" s="439"/>
      <c r="BY628" s="483"/>
      <c r="BZ628" s="438"/>
      <c r="CA628" s="439"/>
      <c r="CB628" s="483"/>
      <c r="CC628" s="438"/>
      <c r="CD628" s="439"/>
      <c r="CE628" s="483"/>
      <c r="CF628" s="438"/>
      <c r="CG628" s="439"/>
      <c r="CH628" s="483"/>
      <c r="CI628" s="438"/>
      <c r="CJ628" s="439"/>
      <c r="CK628" s="439"/>
      <c r="CL628" s="438"/>
      <c r="CM628" s="439"/>
      <c r="CN628" s="483"/>
      <c r="CO628" s="438"/>
      <c r="CP628" s="439"/>
      <c r="CQ628" s="483"/>
      <c r="CR628" s="438"/>
      <c r="CS628" s="439"/>
      <c r="CT628" s="457"/>
      <c r="CU628" s="457"/>
      <c r="CV628" s="457"/>
    </row>
    <row r="629" spans="1:100" s="435" customFormat="1" ht="12.75" x14ac:dyDescent="0.2">
      <c r="A629" s="463"/>
      <c r="B629" s="451"/>
      <c r="C629" s="453"/>
      <c r="D629" s="339"/>
      <c r="E629" s="340"/>
      <c r="F629" s="436"/>
      <c r="G629" s="436"/>
      <c r="H629" s="436"/>
      <c r="I629" s="463"/>
      <c r="J629" s="597"/>
      <c r="K629" s="436"/>
      <c r="L629" s="691"/>
      <c r="M629" s="457"/>
      <c r="N629" s="463"/>
      <c r="O629" s="463"/>
      <c r="P629" s="463"/>
      <c r="Q629" s="463"/>
      <c r="R629" s="463"/>
      <c r="S629" s="463"/>
      <c r="T629" s="463"/>
      <c r="U629" s="463"/>
      <c r="V629" s="463"/>
      <c r="W629" s="463"/>
      <c r="X629" s="463"/>
      <c r="Y629" s="463"/>
      <c r="Z629" s="463"/>
      <c r="AA629" s="463"/>
      <c r="AB629" s="463"/>
      <c r="AC629" s="463"/>
      <c r="AD629" s="463"/>
      <c r="AE629" s="463"/>
      <c r="AF629" s="463"/>
      <c r="AG629" s="463"/>
      <c r="AH629" s="463"/>
      <c r="AI629" s="463"/>
      <c r="AJ629" s="463"/>
      <c r="AK629" s="463"/>
      <c r="AL629" s="463"/>
      <c r="AM629" s="463"/>
      <c r="AN629" s="463"/>
      <c r="AO629" s="454"/>
      <c r="AP629" s="725"/>
      <c r="AQ629" s="457"/>
      <c r="AR629" s="463"/>
      <c r="AS629" s="602"/>
      <c r="AT629" s="457"/>
      <c r="AU629" s="483"/>
      <c r="AV629" s="438"/>
      <c r="AW629" s="439"/>
      <c r="AX629" s="483"/>
      <c r="AY629" s="438"/>
      <c r="AZ629" s="439"/>
      <c r="BA629" s="897"/>
      <c r="BB629" s="438"/>
      <c r="BC629" s="439"/>
      <c r="BD629" s="897"/>
      <c r="BE629" s="438"/>
      <c r="BF629" s="439"/>
      <c r="BG629" s="439"/>
      <c r="BH629" s="438"/>
      <c r="BI629" s="439"/>
      <c r="BJ629" s="439"/>
      <c r="BK629" s="438"/>
      <c r="BL629" s="439"/>
      <c r="BM629" s="439"/>
      <c r="BN629" s="438"/>
      <c r="BO629" s="439"/>
      <c r="BP629" s="439"/>
      <c r="BQ629" s="438"/>
      <c r="BR629" s="439"/>
      <c r="BS629" s="483"/>
      <c r="BT629" s="438"/>
      <c r="BU629" s="439"/>
      <c r="BV629" s="483"/>
      <c r="BW629" s="438"/>
      <c r="BX629" s="439"/>
      <c r="BY629" s="483"/>
      <c r="BZ629" s="438"/>
      <c r="CA629" s="439"/>
      <c r="CB629" s="483"/>
      <c r="CC629" s="438"/>
      <c r="CD629" s="439"/>
      <c r="CE629" s="483"/>
      <c r="CF629" s="438"/>
      <c r="CG629" s="439"/>
      <c r="CH629" s="483"/>
      <c r="CI629" s="438"/>
      <c r="CJ629" s="439"/>
      <c r="CK629" s="439"/>
      <c r="CL629" s="438"/>
      <c r="CM629" s="439"/>
      <c r="CN629" s="483"/>
      <c r="CO629" s="438"/>
      <c r="CP629" s="439"/>
      <c r="CQ629" s="483"/>
      <c r="CR629" s="438"/>
      <c r="CS629" s="439"/>
      <c r="CT629" s="457"/>
      <c r="CU629" s="457"/>
      <c r="CV629" s="457"/>
    </row>
    <row r="630" spans="1:100" s="435" customFormat="1" ht="12.75" x14ac:dyDescent="0.2">
      <c r="A630" s="463"/>
      <c r="B630" s="451"/>
      <c r="C630" s="453"/>
      <c r="D630" s="339"/>
      <c r="E630" s="340"/>
      <c r="F630" s="436"/>
      <c r="G630" s="436"/>
      <c r="H630" s="436"/>
      <c r="I630" s="463"/>
      <c r="J630" s="597"/>
      <c r="K630" s="436"/>
      <c r="L630" s="691"/>
      <c r="M630" s="457"/>
      <c r="N630" s="463"/>
      <c r="O630" s="463"/>
      <c r="P630" s="463"/>
      <c r="Q630" s="463"/>
      <c r="R630" s="463"/>
      <c r="S630" s="463"/>
      <c r="T630" s="463"/>
      <c r="U630" s="463"/>
      <c r="V630" s="463"/>
      <c r="W630" s="463"/>
      <c r="X630" s="463"/>
      <c r="Y630" s="463"/>
      <c r="Z630" s="463"/>
      <c r="AA630" s="463"/>
      <c r="AB630" s="463"/>
      <c r="AC630" s="463"/>
      <c r="AD630" s="463"/>
      <c r="AE630" s="463"/>
      <c r="AF630" s="463"/>
      <c r="AG630" s="463"/>
      <c r="AH630" s="463"/>
      <c r="AI630" s="463"/>
      <c r="AJ630" s="463"/>
      <c r="AK630" s="463"/>
      <c r="AL630" s="463"/>
      <c r="AM630" s="463"/>
      <c r="AN630" s="463"/>
      <c r="AO630" s="454"/>
      <c r="AP630" s="725"/>
      <c r="AQ630" s="457"/>
      <c r="AR630" s="463"/>
      <c r="AS630" s="602"/>
      <c r="AT630" s="457"/>
      <c r="AU630" s="483"/>
      <c r="AV630" s="438"/>
      <c r="AW630" s="439"/>
      <c r="AX630" s="483"/>
      <c r="AY630" s="438"/>
      <c r="AZ630" s="439"/>
      <c r="BA630" s="897"/>
      <c r="BB630" s="438"/>
      <c r="BC630" s="439"/>
      <c r="BD630" s="897"/>
      <c r="BE630" s="438"/>
      <c r="BF630" s="439"/>
      <c r="BG630" s="439"/>
      <c r="BH630" s="438"/>
      <c r="BI630" s="439"/>
      <c r="BJ630" s="439"/>
      <c r="BK630" s="438"/>
      <c r="BL630" s="439"/>
      <c r="BM630" s="439"/>
      <c r="BN630" s="438"/>
      <c r="BO630" s="439"/>
      <c r="BP630" s="439"/>
      <c r="BQ630" s="438"/>
      <c r="BR630" s="439"/>
      <c r="BS630" s="483"/>
      <c r="BT630" s="438"/>
      <c r="BU630" s="439"/>
      <c r="BV630" s="483"/>
      <c r="BW630" s="438"/>
      <c r="BX630" s="439"/>
      <c r="BY630" s="483"/>
      <c r="BZ630" s="438"/>
      <c r="CA630" s="439"/>
      <c r="CB630" s="483"/>
      <c r="CC630" s="438"/>
      <c r="CD630" s="439"/>
      <c r="CE630" s="483"/>
      <c r="CF630" s="438"/>
      <c r="CG630" s="439"/>
      <c r="CH630" s="483"/>
      <c r="CI630" s="438"/>
      <c r="CJ630" s="439"/>
      <c r="CK630" s="439"/>
      <c r="CL630" s="438"/>
      <c r="CM630" s="439"/>
      <c r="CN630" s="483"/>
      <c r="CO630" s="438"/>
      <c r="CP630" s="439"/>
      <c r="CQ630" s="483"/>
      <c r="CR630" s="438"/>
      <c r="CS630" s="439"/>
      <c r="CT630" s="457"/>
      <c r="CU630" s="457"/>
      <c r="CV630" s="457"/>
    </row>
    <row r="631" spans="1:100" s="435" customFormat="1" ht="12.75" x14ac:dyDescent="0.2">
      <c r="A631" s="464"/>
      <c r="B631" s="896"/>
      <c r="C631" s="446"/>
      <c r="D631" s="309"/>
      <c r="E631" s="341"/>
      <c r="F631" s="898"/>
      <c r="G631" s="898"/>
      <c r="H631" s="898"/>
      <c r="I631" s="463"/>
      <c r="J631" s="597"/>
      <c r="K631" s="898"/>
      <c r="L631" s="691"/>
      <c r="M631" s="457"/>
      <c r="N631" s="464"/>
      <c r="O631" s="463"/>
      <c r="P631" s="463"/>
      <c r="Q631" s="464"/>
      <c r="R631" s="463"/>
      <c r="S631" s="463"/>
      <c r="T631" s="463"/>
      <c r="U631" s="463"/>
      <c r="V631" s="463"/>
      <c r="W631" s="463"/>
      <c r="X631" s="463"/>
      <c r="Y631" s="463"/>
      <c r="Z631" s="463"/>
      <c r="AA631" s="463"/>
      <c r="AB631" s="463"/>
      <c r="AC631" s="463"/>
      <c r="AD631" s="463"/>
      <c r="AE631" s="463"/>
      <c r="AF631" s="463"/>
      <c r="AG631" s="463"/>
      <c r="AH631" s="463"/>
      <c r="AI631" s="463"/>
      <c r="AJ631" s="463"/>
      <c r="AK631" s="463"/>
      <c r="AL631" s="463"/>
      <c r="AM631" s="463"/>
      <c r="AN631" s="463"/>
      <c r="AO631" s="454"/>
      <c r="AP631" s="725"/>
      <c r="AQ631" s="457"/>
      <c r="AR631" s="463"/>
      <c r="AS631" s="602"/>
      <c r="AT631" s="457"/>
      <c r="AU631" s="483"/>
      <c r="AV631" s="438"/>
      <c r="AW631" s="439"/>
      <c r="AX631" s="483"/>
      <c r="AY631" s="438"/>
      <c r="AZ631" s="439"/>
      <c r="BA631" s="897"/>
      <c r="BB631" s="438"/>
      <c r="BC631" s="439"/>
      <c r="BD631" s="897"/>
      <c r="BE631" s="438"/>
      <c r="BF631" s="439"/>
      <c r="BG631" s="439"/>
      <c r="BH631" s="438"/>
      <c r="BI631" s="439"/>
      <c r="BJ631" s="439"/>
      <c r="BK631" s="438"/>
      <c r="BL631" s="439"/>
      <c r="BM631" s="439"/>
      <c r="BN631" s="438"/>
      <c r="BO631" s="439"/>
      <c r="BP631" s="439"/>
      <c r="BQ631" s="438"/>
      <c r="BR631" s="439"/>
      <c r="BS631" s="483"/>
      <c r="BT631" s="438"/>
      <c r="BU631" s="439"/>
      <c r="BV631" s="483"/>
      <c r="BW631" s="438"/>
      <c r="BX631" s="439"/>
      <c r="BY631" s="483"/>
      <c r="BZ631" s="438"/>
      <c r="CA631" s="439"/>
      <c r="CB631" s="483"/>
      <c r="CC631" s="438"/>
      <c r="CD631" s="439"/>
      <c r="CE631" s="483"/>
      <c r="CF631" s="438"/>
      <c r="CG631" s="439"/>
      <c r="CH631" s="483"/>
      <c r="CI631" s="438"/>
      <c r="CJ631" s="439"/>
      <c r="CK631" s="439"/>
      <c r="CL631" s="438"/>
      <c r="CM631" s="439"/>
      <c r="CN631" s="483"/>
      <c r="CO631" s="438"/>
      <c r="CP631" s="439"/>
      <c r="CQ631" s="483"/>
      <c r="CR631" s="438"/>
      <c r="CS631" s="439"/>
      <c r="CT631" s="457"/>
      <c r="CU631" s="457"/>
      <c r="CV631" s="457"/>
    </row>
    <row r="632" spans="1:100" s="435" customFormat="1" ht="12.75" x14ac:dyDescent="0.2">
      <c r="A632" s="464"/>
      <c r="B632" s="896"/>
      <c r="C632" s="446"/>
      <c r="D632" s="309"/>
      <c r="E632" s="341"/>
      <c r="F632" s="898"/>
      <c r="G632" s="898"/>
      <c r="H632" s="898"/>
      <c r="I632" s="463"/>
      <c r="J632" s="597"/>
      <c r="K632" s="898"/>
      <c r="L632" s="691"/>
      <c r="M632" s="457"/>
      <c r="N632" s="464"/>
      <c r="O632" s="463"/>
      <c r="P632" s="463"/>
      <c r="Q632" s="464"/>
      <c r="R632" s="463"/>
      <c r="S632" s="463"/>
      <c r="T632" s="463"/>
      <c r="U632" s="463"/>
      <c r="V632" s="463"/>
      <c r="W632" s="463"/>
      <c r="X632" s="463"/>
      <c r="Y632" s="463"/>
      <c r="Z632" s="463"/>
      <c r="AA632" s="463"/>
      <c r="AB632" s="463"/>
      <c r="AC632" s="463"/>
      <c r="AD632" s="463"/>
      <c r="AE632" s="463"/>
      <c r="AF632" s="463"/>
      <c r="AG632" s="463"/>
      <c r="AH632" s="463"/>
      <c r="AI632" s="463"/>
      <c r="AJ632" s="463"/>
      <c r="AK632" s="463"/>
      <c r="AL632" s="463"/>
      <c r="AM632" s="463"/>
      <c r="AN632" s="463"/>
      <c r="AO632" s="454"/>
      <c r="AP632" s="725"/>
      <c r="AQ632" s="457"/>
      <c r="AR632" s="463"/>
      <c r="AS632" s="602"/>
      <c r="AT632" s="457"/>
      <c r="AU632" s="483"/>
      <c r="AV632" s="438"/>
      <c r="AW632" s="439"/>
      <c r="AX632" s="483"/>
      <c r="AY632" s="438"/>
      <c r="AZ632" s="439"/>
      <c r="BA632" s="897"/>
      <c r="BB632" s="438"/>
      <c r="BC632" s="439"/>
      <c r="BD632" s="897"/>
      <c r="BE632" s="438"/>
      <c r="BF632" s="439"/>
      <c r="BG632" s="439"/>
      <c r="BH632" s="438"/>
      <c r="BI632" s="439"/>
      <c r="BJ632" s="439"/>
      <c r="BK632" s="438"/>
      <c r="BL632" s="439"/>
      <c r="BM632" s="439"/>
      <c r="BN632" s="438"/>
      <c r="BO632" s="439"/>
      <c r="BP632" s="439"/>
      <c r="BQ632" s="438"/>
      <c r="BR632" s="439"/>
      <c r="BS632" s="483"/>
      <c r="BT632" s="438"/>
      <c r="BU632" s="439"/>
      <c r="BV632" s="483"/>
      <c r="BW632" s="438"/>
      <c r="BX632" s="439"/>
      <c r="BY632" s="483"/>
      <c r="BZ632" s="438"/>
      <c r="CA632" s="439"/>
      <c r="CB632" s="483"/>
      <c r="CC632" s="438"/>
      <c r="CD632" s="439"/>
      <c r="CE632" s="483"/>
      <c r="CF632" s="438"/>
      <c r="CG632" s="439"/>
      <c r="CH632" s="483"/>
      <c r="CI632" s="438"/>
      <c r="CJ632" s="439"/>
      <c r="CK632" s="439"/>
      <c r="CL632" s="438"/>
      <c r="CM632" s="439"/>
      <c r="CN632" s="483"/>
      <c r="CO632" s="438"/>
      <c r="CP632" s="439"/>
      <c r="CQ632" s="483"/>
      <c r="CR632" s="438"/>
      <c r="CS632" s="439"/>
      <c r="CT632" s="457"/>
      <c r="CU632" s="457"/>
      <c r="CV632" s="457"/>
    </row>
    <row r="633" spans="1:100" s="435" customFormat="1" ht="12.75" x14ac:dyDescent="0.2">
      <c r="A633" s="463"/>
      <c r="B633" s="451"/>
      <c r="C633" s="453"/>
      <c r="D633" s="339"/>
      <c r="E633" s="340"/>
      <c r="F633" s="436"/>
      <c r="G633" s="436"/>
      <c r="H633" s="436"/>
      <c r="I633" s="463"/>
      <c r="J633" s="597"/>
      <c r="K633" s="436"/>
      <c r="L633" s="691"/>
      <c r="M633" s="457"/>
      <c r="N633" s="463"/>
      <c r="O633" s="463"/>
      <c r="P633" s="463"/>
      <c r="Q633" s="463"/>
      <c r="R633" s="463"/>
      <c r="S633" s="463"/>
      <c r="T633" s="463"/>
      <c r="U633" s="463"/>
      <c r="V633" s="463"/>
      <c r="W633" s="463"/>
      <c r="X633" s="463"/>
      <c r="Y633" s="463"/>
      <c r="Z633" s="463"/>
      <c r="AA633" s="463"/>
      <c r="AB633" s="463"/>
      <c r="AC633" s="463"/>
      <c r="AD633" s="463"/>
      <c r="AE633" s="463"/>
      <c r="AF633" s="463"/>
      <c r="AG633" s="463"/>
      <c r="AH633" s="463"/>
      <c r="AI633" s="463"/>
      <c r="AJ633" s="463"/>
      <c r="AK633" s="463"/>
      <c r="AL633" s="463"/>
      <c r="AM633" s="463"/>
      <c r="AN633" s="463"/>
      <c r="AO633" s="454"/>
      <c r="AP633" s="725"/>
      <c r="AQ633" s="457"/>
      <c r="AR633" s="463"/>
      <c r="AS633" s="602"/>
      <c r="AT633" s="457"/>
      <c r="AU633" s="483"/>
      <c r="AV633" s="438"/>
      <c r="AW633" s="439"/>
      <c r="AX633" s="483"/>
      <c r="AY633" s="438"/>
      <c r="AZ633" s="439"/>
      <c r="BA633" s="897"/>
      <c r="BB633" s="438"/>
      <c r="BC633" s="439"/>
      <c r="BD633" s="897"/>
      <c r="BE633" s="438"/>
      <c r="BF633" s="439"/>
      <c r="BG633" s="439"/>
      <c r="BH633" s="438"/>
      <c r="BI633" s="439"/>
      <c r="BJ633" s="439"/>
      <c r="BK633" s="438"/>
      <c r="BL633" s="439"/>
      <c r="BM633" s="439"/>
      <c r="BN633" s="438"/>
      <c r="BO633" s="439"/>
      <c r="BP633" s="439"/>
      <c r="BQ633" s="438"/>
      <c r="BR633" s="439"/>
      <c r="BS633" s="483"/>
      <c r="BT633" s="438"/>
      <c r="BU633" s="439"/>
      <c r="BV633" s="483"/>
      <c r="BW633" s="438"/>
      <c r="BX633" s="439"/>
      <c r="BY633" s="483"/>
      <c r="BZ633" s="438"/>
      <c r="CA633" s="439"/>
      <c r="CB633" s="483"/>
      <c r="CC633" s="438"/>
      <c r="CD633" s="439"/>
      <c r="CE633" s="483"/>
      <c r="CF633" s="438"/>
      <c r="CG633" s="439"/>
      <c r="CH633" s="483"/>
      <c r="CI633" s="438"/>
      <c r="CJ633" s="439"/>
      <c r="CK633" s="439"/>
      <c r="CL633" s="438"/>
      <c r="CM633" s="439"/>
      <c r="CN633" s="483"/>
      <c r="CO633" s="438"/>
      <c r="CP633" s="439"/>
      <c r="CQ633" s="483"/>
      <c r="CR633" s="438"/>
      <c r="CS633" s="439"/>
      <c r="CT633" s="457"/>
      <c r="CU633" s="457"/>
      <c r="CV633" s="457"/>
    </row>
    <row r="634" spans="1:100" s="435" customFormat="1" ht="12.75" x14ac:dyDescent="0.2">
      <c r="A634" s="463"/>
      <c r="B634" s="451"/>
      <c r="C634" s="453"/>
      <c r="D634" s="339"/>
      <c r="E634" s="340"/>
      <c r="F634" s="436"/>
      <c r="G634" s="436"/>
      <c r="H634" s="436"/>
      <c r="I634" s="463"/>
      <c r="J634" s="597"/>
      <c r="K634" s="436"/>
      <c r="L634" s="691"/>
      <c r="M634" s="457"/>
      <c r="N634" s="463"/>
      <c r="O634" s="463"/>
      <c r="P634" s="463"/>
      <c r="Q634" s="463"/>
      <c r="R634" s="463"/>
      <c r="S634" s="463"/>
      <c r="T634" s="463"/>
      <c r="U634" s="463"/>
      <c r="V634" s="463"/>
      <c r="W634" s="463"/>
      <c r="X634" s="463"/>
      <c r="Y634" s="463"/>
      <c r="Z634" s="463"/>
      <c r="AA634" s="463"/>
      <c r="AB634" s="463"/>
      <c r="AC634" s="463"/>
      <c r="AD634" s="463"/>
      <c r="AE634" s="463"/>
      <c r="AF634" s="463"/>
      <c r="AG634" s="463"/>
      <c r="AH634" s="463"/>
      <c r="AI634" s="463"/>
      <c r="AJ634" s="463"/>
      <c r="AK634" s="463"/>
      <c r="AL634" s="463"/>
      <c r="AM634" s="463"/>
      <c r="AN634" s="463"/>
      <c r="AO634" s="454"/>
      <c r="AP634" s="725"/>
      <c r="AQ634" s="457"/>
      <c r="AR634" s="463"/>
      <c r="AS634" s="602"/>
      <c r="AT634" s="457"/>
      <c r="AU634" s="483"/>
      <c r="AV634" s="438"/>
      <c r="AW634" s="439"/>
      <c r="AX634" s="483"/>
      <c r="AY634" s="438"/>
      <c r="AZ634" s="439"/>
      <c r="BA634" s="897"/>
      <c r="BB634" s="438"/>
      <c r="BC634" s="439"/>
      <c r="BD634" s="897"/>
      <c r="BE634" s="438"/>
      <c r="BF634" s="439"/>
      <c r="BG634" s="439"/>
      <c r="BH634" s="438"/>
      <c r="BI634" s="439"/>
      <c r="BJ634" s="439"/>
      <c r="BK634" s="438"/>
      <c r="BL634" s="439"/>
      <c r="BM634" s="439"/>
      <c r="BN634" s="438"/>
      <c r="BO634" s="439"/>
      <c r="BP634" s="439"/>
      <c r="BQ634" s="438"/>
      <c r="BR634" s="439"/>
      <c r="BS634" s="483"/>
      <c r="BT634" s="438"/>
      <c r="BU634" s="439"/>
      <c r="BV634" s="483"/>
      <c r="BW634" s="438"/>
      <c r="BX634" s="439"/>
      <c r="BY634" s="483"/>
      <c r="BZ634" s="438"/>
      <c r="CA634" s="439"/>
      <c r="CB634" s="483"/>
      <c r="CC634" s="438"/>
      <c r="CD634" s="439"/>
      <c r="CE634" s="483"/>
      <c r="CF634" s="438"/>
      <c r="CG634" s="439"/>
      <c r="CH634" s="483"/>
      <c r="CI634" s="438"/>
      <c r="CJ634" s="439"/>
      <c r="CK634" s="439"/>
      <c r="CL634" s="438"/>
      <c r="CM634" s="439"/>
      <c r="CN634" s="483"/>
      <c r="CO634" s="438"/>
      <c r="CP634" s="439"/>
      <c r="CQ634" s="483"/>
      <c r="CR634" s="438"/>
      <c r="CS634" s="439"/>
      <c r="CT634" s="457"/>
      <c r="CU634" s="457"/>
      <c r="CV634" s="457"/>
    </row>
    <row r="635" spans="1:100" s="435" customFormat="1" ht="12.75" x14ac:dyDescent="0.2">
      <c r="A635" s="463"/>
      <c r="B635" s="451"/>
      <c r="C635" s="453"/>
      <c r="D635" s="339"/>
      <c r="E635" s="340"/>
      <c r="F635" s="436"/>
      <c r="G635" s="436"/>
      <c r="H635" s="436"/>
      <c r="I635" s="463"/>
      <c r="J635" s="597"/>
      <c r="K635" s="436"/>
      <c r="L635" s="691"/>
      <c r="M635" s="457"/>
      <c r="N635" s="463"/>
      <c r="O635" s="463"/>
      <c r="P635" s="463"/>
      <c r="Q635" s="463"/>
      <c r="R635" s="463"/>
      <c r="S635" s="463"/>
      <c r="T635" s="463"/>
      <c r="U635" s="463"/>
      <c r="V635" s="463"/>
      <c r="W635" s="463"/>
      <c r="X635" s="463"/>
      <c r="Y635" s="463"/>
      <c r="Z635" s="463"/>
      <c r="AA635" s="463"/>
      <c r="AB635" s="463"/>
      <c r="AC635" s="463"/>
      <c r="AD635" s="463"/>
      <c r="AE635" s="463"/>
      <c r="AF635" s="463"/>
      <c r="AG635" s="463"/>
      <c r="AH635" s="463"/>
      <c r="AI635" s="463"/>
      <c r="AJ635" s="463"/>
      <c r="AK635" s="463"/>
      <c r="AL635" s="463"/>
      <c r="AM635" s="463"/>
      <c r="AN635" s="463"/>
      <c r="AO635" s="454"/>
      <c r="AP635" s="725"/>
      <c r="AQ635" s="457"/>
      <c r="AR635" s="463"/>
      <c r="AS635" s="602"/>
      <c r="AT635" s="457"/>
      <c r="AU635" s="483"/>
      <c r="AV635" s="438"/>
      <c r="AW635" s="439"/>
      <c r="AX635" s="483"/>
      <c r="AY635" s="438"/>
      <c r="AZ635" s="439"/>
      <c r="BA635" s="897"/>
      <c r="BB635" s="438"/>
      <c r="BC635" s="439"/>
      <c r="BD635" s="897"/>
      <c r="BE635" s="438"/>
      <c r="BF635" s="439"/>
      <c r="BG635" s="439"/>
      <c r="BH635" s="438"/>
      <c r="BI635" s="439"/>
      <c r="BJ635" s="439"/>
      <c r="BK635" s="438"/>
      <c r="BL635" s="439"/>
      <c r="BM635" s="439"/>
      <c r="BN635" s="438"/>
      <c r="BO635" s="439"/>
      <c r="BP635" s="439"/>
      <c r="BQ635" s="438"/>
      <c r="BR635" s="439"/>
      <c r="BS635" s="483"/>
      <c r="BT635" s="438"/>
      <c r="BU635" s="439"/>
      <c r="BV635" s="483"/>
      <c r="BW635" s="438"/>
      <c r="BX635" s="439"/>
      <c r="BY635" s="483"/>
      <c r="BZ635" s="438"/>
      <c r="CA635" s="439"/>
      <c r="CB635" s="483"/>
      <c r="CC635" s="438"/>
      <c r="CD635" s="439"/>
      <c r="CE635" s="483"/>
      <c r="CF635" s="438"/>
      <c r="CG635" s="439"/>
      <c r="CH635" s="483"/>
      <c r="CI635" s="438"/>
      <c r="CJ635" s="439"/>
      <c r="CK635" s="439"/>
      <c r="CL635" s="438"/>
      <c r="CM635" s="439"/>
      <c r="CN635" s="483"/>
      <c r="CO635" s="438"/>
      <c r="CP635" s="439"/>
      <c r="CQ635" s="483"/>
      <c r="CR635" s="438"/>
      <c r="CS635" s="439"/>
      <c r="CT635" s="457"/>
      <c r="CU635" s="457"/>
      <c r="CV635" s="457"/>
    </row>
    <row r="636" spans="1:100" s="435" customFormat="1" ht="12.75" x14ac:dyDescent="0.2">
      <c r="A636" s="463"/>
      <c r="B636" s="451"/>
      <c r="C636" s="453"/>
      <c r="D636" s="339"/>
      <c r="E636" s="340"/>
      <c r="F636" s="436"/>
      <c r="G636" s="436"/>
      <c r="H636" s="436"/>
      <c r="I636" s="463"/>
      <c r="J636" s="597"/>
      <c r="K636" s="436"/>
      <c r="L636" s="691"/>
      <c r="M636" s="457"/>
      <c r="N636" s="463"/>
      <c r="O636" s="463"/>
      <c r="P636" s="463"/>
      <c r="Q636" s="463"/>
      <c r="R636" s="463"/>
      <c r="S636" s="463"/>
      <c r="T636" s="463"/>
      <c r="U636" s="463"/>
      <c r="V636" s="463"/>
      <c r="W636" s="463"/>
      <c r="X636" s="463"/>
      <c r="Y636" s="463"/>
      <c r="Z636" s="463"/>
      <c r="AA636" s="463"/>
      <c r="AB636" s="463"/>
      <c r="AC636" s="463"/>
      <c r="AD636" s="463"/>
      <c r="AE636" s="463"/>
      <c r="AF636" s="463"/>
      <c r="AG636" s="463"/>
      <c r="AH636" s="463"/>
      <c r="AI636" s="463"/>
      <c r="AJ636" s="463"/>
      <c r="AK636" s="463"/>
      <c r="AL636" s="463"/>
      <c r="AM636" s="463"/>
      <c r="AN636" s="463"/>
      <c r="AO636" s="454"/>
      <c r="AP636" s="725"/>
      <c r="AQ636" s="457"/>
      <c r="AR636" s="463"/>
      <c r="AS636" s="602"/>
      <c r="AT636" s="457"/>
      <c r="AU636" s="483"/>
      <c r="AV636" s="438"/>
      <c r="AW636" s="439"/>
      <c r="AX636" s="483"/>
      <c r="AY636" s="438"/>
      <c r="AZ636" s="439"/>
      <c r="BA636" s="897"/>
      <c r="BB636" s="438"/>
      <c r="BC636" s="439"/>
      <c r="BD636" s="897"/>
      <c r="BE636" s="438"/>
      <c r="BF636" s="439"/>
      <c r="BG636" s="439"/>
      <c r="BH636" s="438"/>
      <c r="BI636" s="439"/>
      <c r="BJ636" s="439"/>
      <c r="BK636" s="438"/>
      <c r="BL636" s="439"/>
      <c r="BM636" s="439"/>
      <c r="BN636" s="438"/>
      <c r="BO636" s="439"/>
      <c r="BP636" s="439"/>
      <c r="BQ636" s="438"/>
      <c r="BR636" s="439"/>
      <c r="BS636" s="483"/>
      <c r="BT636" s="438"/>
      <c r="BU636" s="439"/>
      <c r="BV636" s="483"/>
      <c r="BW636" s="438"/>
      <c r="BX636" s="439"/>
      <c r="BY636" s="483"/>
      <c r="BZ636" s="438"/>
      <c r="CA636" s="439"/>
      <c r="CB636" s="483"/>
      <c r="CC636" s="438"/>
      <c r="CD636" s="439"/>
      <c r="CE636" s="483"/>
      <c r="CF636" s="438"/>
      <c r="CG636" s="439"/>
      <c r="CH636" s="483"/>
      <c r="CI636" s="438"/>
      <c r="CJ636" s="439"/>
      <c r="CK636" s="439"/>
      <c r="CL636" s="438"/>
      <c r="CM636" s="439"/>
      <c r="CN636" s="483"/>
      <c r="CO636" s="438"/>
      <c r="CP636" s="439"/>
      <c r="CQ636" s="483"/>
      <c r="CR636" s="438"/>
      <c r="CS636" s="439"/>
      <c r="CT636" s="457"/>
      <c r="CU636" s="457"/>
      <c r="CV636" s="457"/>
    </row>
    <row r="637" spans="1:100" s="435" customFormat="1" ht="12.75" x14ac:dyDescent="0.2">
      <c r="A637" s="463"/>
      <c r="B637" s="451"/>
      <c r="C637" s="453"/>
      <c r="D637" s="339"/>
      <c r="E637" s="340"/>
      <c r="F637" s="436"/>
      <c r="G637" s="436"/>
      <c r="H637" s="436"/>
      <c r="I637" s="463"/>
      <c r="J637" s="597"/>
      <c r="K637" s="436"/>
      <c r="L637" s="691"/>
      <c r="M637" s="457"/>
      <c r="N637" s="463"/>
      <c r="O637" s="463"/>
      <c r="P637" s="463"/>
      <c r="Q637" s="463"/>
      <c r="R637" s="463"/>
      <c r="S637" s="463"/>
      <c r="T637" s="463"/>
      <c r="U637" s="463"/>
      <c r="V637" s="463"/>
      <c r="W637" s="463"/>
      <c r="X637" s="463"/>
      <c r="Y637" s="463"/>
      <c r="Z637" s="463"/>
      <c r="AA637" s="463"/>
      <c r="AB637" s="463"/>
      <c r="AC637" s="463"/>
      <c r="AD637" s="463"/>
      <c r="AE637" s="463"/>
      <c r="AF637" s="463"/>
      <c r="AG637" s="463"/>
      <c r="AH637" s="463"/>
      <c r="AI637" s="463"/>
      <c r="AJ637" s="463"/>
      <c r="AK637" s="463"/>
      <c r="AL637" s="463"/>
      <c r="AM637" s="463"/>
      <c r="AN637" s="463"/>
      <c r="AO637" s="454"/>
      <c r="AP637" s="725"/>
      <c r="AQ637" s="457"/>
      <c r="AR637" s="463"/>
      <c r="AS637" s="602"/>
      <c r="AT637" s="457"/>
      <c r="AU637" s="483"/>
      <c r="AV637" s="438"/>
      <c r="AW637" s="439"/>
      <c r="AX637" s="483"/>
      <c r="AY637" s="438"/>
      <c r="AZ637" s="439"/>
      <c r="BA637" s="897"/>
      <c r="BB637" s="438"/>
      <c r="BC637" s="439"/>
      <c r="BD637" s="897"/>
      <c r="BE637" s="438"/>
      <c r="BF637" s="439"/>
      <c r="BG637" s="439"/>
      <c r="BH637" s="438"/>
      <c r="BI637" s="439"/>
      <c r="BJ637" s="439"/>
      <c r="BK637" s="438"/>
      <c r="BL637" s="439"/>
      <c r="BM637" s="439"/>
      <c r="BN637" s="438"/>
      <c r="BO637" s="439"/>
      <c r="BP637" s="439"/>
      <c r="BQ637" s="438"/>
      <c r="BR637" s="439"/>
      <c r="BS637" s="483"/>
      <c r="BT637" s="438"/>
      <c r="BU637" s="439"/>
      <c r="BV637" s="483"/>
      <c r="BW637" s="438"/>
      <c r="BX637" s="439"/>
      <c r="BY637" s="483"/>
      <c r="BZ637" s="438"/>
      <c r="CA637" s="439"/>
      <c r="CB637" s="483"/>
      <c r="CC637" s="438"/>
      <c r="CD637" s="439"/>
      <c r="CE637" s="483"/>
      <c r="CF637" s="438"/>
      <c r="CG637" s="439"/>
      <c r="CH637" s="483"/>
      <c r="CI637" s="438"/>
      <c r="CJ637" s="439"/>
      <c r="CK637" s="439"/>
      <c r="CL637" s="438"/>
      <c r="CM637" s="439"/>
      <c r="CN637" s="483"/>
      <c r="CO637" s="438"/>
      <c r="CP637" s="439"/>
      <c r="CQ637" s="483"/>
      <c r="CR637" s="438"/>
      <c r="CS637" s="439"/>
      <c r="CT637" s="457"/>
      <c r="CU637" s="457"/>
      <c r="CV637" s="457"/>
    </row>
    <row r="638" spans="1:100" s="435" customFormat="1" ht="12.75" x14ac:dyDescent="0.2">
      <c r="A638" s="463"/>
      <c r="B638" s="451"/>
      <c r="C638" s="453"/>
      <c r="D638" s="339"/>
      <c r="E638" s="340"/>
      <c r="F638" s="436"/>
      <c r="G638" s="436"/>
      <c r="H638" s="436"/>
      <c r="I638" s="463"/>
      <c r="J638" s="597"/>
      <c r="K638" s="436"/>
      <c r="L638" s="691"/>
      <c r="M638" s="457"/>
      <c r="N638" s="463"/>
      <c r="O638" s="463"/>
      <c r="P638" s="463"/>
      <c r="Q638" s="463"/>
      <c r="R638" s="463"/>
      <c r="S638" s="463"/>
      <c r="T638" s="463"/>
      <c r="U638" s="463"/>
      <c r="V638" s="463"/>
      <c r="W638" s="463"/>
      <c r="X638" s="463"/>
      <c r="Y638" s="463"/>
      <c r="Z638" s="463"/>
      <c r="AA638" s="463"/>
      <c r="AB638" s="463"/>
      <c r="AC638" s="463"/>
      <c r="AD638" s="463"/>
      <c r="AE638" s="463"/>
      <c r="AF638" s="463"/>
      <c r="AG638" s="463"/>
      <c r="AH638" s="463"/>
      <c r="AI638" s="463"/>
      <c r="AJ638" s="463"/>
      <c r="AK638" s="463"/>
      <c r="AL638" s="463"/>
      <c r="AM638" s="463"/>
      <c r="AN638" s="463"/>
      <c r="AO638" s="454"/>
      <c r="AP638" s="725"/>
      <c r="AQ638" s="457"/>
      <c r="AR638" s="463"/>
      <c r="AS638" s="602"/>
      <c r="AT638" s="457"/>
      <c r="AU638" s="483"/>
      <c r="AV638" s="438"/>
      <c r="AW638" s="439"/>
      <c r="AX638" s="483"/>
      <c r="AY638" s="438"/>
      <c r="AZ638" s="439"/>
      <c r="BA638" s="897"/>
      <c r="BB638" s="438"/>
      <c r="BC638" s="439"/>
      <c r="BD638" s="897"/>
      <c r="BE638" s="438"/>
      <c r="BF638" s="439"/>
      <c r="BG638" s="439"/>
      <c r="BH638" s="438"/>
      <c r="BI638" s="439"/>
      <c r="BJ638" s="439"/>
      <c r="BK638" s="438"/>
      <c r="BL638" s="439"/>
      <c r="BM638" s="439"/>
      <c r="BN638" s="438"/>
      <c r="BO638" s="439"/>
      <c r="BP638" s="439"/>
      <c r="BQ638" s="438"/>
      <c r="BR638" s="439"/>
      <c r="BS638" s="483"/>
      <c r="BT638" s="438"/>
      <c r="BU638" s="439"/>
      <c r="BV638" s="483"/>
      <c r="BW638" s="438"/>
      <c r="BX638" s="439"/>
      <c r="BY638" s="483"/>
      <c r="BZ638" s="438"/>
      <c r="CA638" s="439"/>
      <c r="CB638" s="483"/>
      <c r="CC638" s="438"/>
      <c r="CD638" s="439"/>
      <c r="CE638" s="483"/>
      <c r="CF638" s="438"/>
      <c r="CG638" s="439"/>
      <c r="CH638" s="483"/>
      <c r="CI638" s="438"/>
      <c r="CJ638" s="439"/>
      <c r="CK638" s="439"/>
      <c r="CL638" s="438"/>
      <c r="CM638" s="439"/>
      <c r="CN638" s="483"/>
      <c r="CO638" s="438"/>
      <c r="CP638" s="439"/>
      <c r="CQ638" s="483"/>
      <c r="CR638" s="438"/>
      <c r="CS638" s="439"/>
      <c r="CT638" s="457"/>
      <c r="CU638" s="457"/>
      <c r="CV638" s="457"/>
    </row>
    <row r="639" spans="1:100" s="435" customFormat="1" ht="12.75" x14ac:dyDescent="0.2">
      <c r="A639" s="463"/>
      <c r="B639" s="451"/>
      <c r="C639" s="453"/>
      <c r="D639" s="339"/>
      <c r="E639" s="340"/>
      <c r="F639" s="436"/>
      <c r="G639" s="436"/>
      <c r="H639" s="436"/>
      <c r="I639" s="463"/>
      <c r="J639" s="597"/>
      <c r="K639" s="436"/>
      <c r="L639" s="691"/>
      <c r="M639" s="457"/>
      <c r="N639" s="463"/>
      <c r="O639" s="463"/>
      <c r="P639" s="463"/>
      <c r="Q639" s="463"/>
      <c r="R639" s="463"/>
      <c r="S639" s="463"/>
      <c r="T639" s="463"/>
      <c r="U639" s="463"/>
      <c r="V639" s="463"/>
      <c r="W639" s="463"/>
      <c r="X639" s="463"/>
      <c r="Y639" s="463"/>
      <c r="Z639" s="463"/>
      <c r="AA639" s="463"/>
      <c r="AB639" s="463"/>
      <c r="AC639" s="463"/>
      <c r="AD639" s="463"/>
      <c r="AE639" s="463"/>
      <c r="AF639" s="463"/>
      <c r="AG639" s="463"/>
      <c r="AH639" s="463"/>
      <c r="AI639" s="463"/>
      <c r="AJ639" s="463"/>
      <c r="AK639" s="463"/>
      <c r="AL639" s="463"/>
      <c r="AM639" s="463"/>
      <c r="AN639" s="463"/>
      <c r="AO639" s="454"/>
      <c r="AP639" s="725"/>
      <c r="AQ639" s="457"/>
      <c r="AR639" s="463"/>
      <c r="AS639" s="602"/>
      <c r="AT639" s="457"/>
      <c r="AU639" s="483"/>
      <c r="AV639" s="438"/>
      <c r="AW639" s="439"/>
      <c r="AX639" s="483"/>
      <c r="AY639" s="438"/>
      <c r="AZ639" s="439"/>
      <c r="BA639" s="897"/>
      <c r="BB639" s="438"/>
      <c r="BC639" s="439"/>
      <c r="BD639" s="897"/>
      <c r="BE639" s="438"/>
      <c r="BF639" s="439"/>
      <c r="BG639" s="439"/>
      <c r="BH639" s="438"/>
      <c r="BI639" s="439"/>
      <c r="BJ639" s="439"/>
      <c r="BK639" s="438"/>
      <c r="BL639" s="439"/>
      <c r="BM639" s="439"/>
      <c r="BN639" s="438"/>
      <c r="BO639" s="439"/>
      <c r="BP639" s="439"/>
      <c r="BQ639" s="438"/>
      <c r="BR639" s="439"/>
      <c r="BS639" s="483"/>
      <c r="BT639" s="438"/>
      <c r="BU639" s="439"/>
      <c r="BV639" s="483"/>
      <c r="BW639" s="438"/>
      <c r="BX639" s="439"/>
      <c r="BY639" s="483"/>
      <c r="BZ639" s="438"/>
      <c r="CA639" s="439"/>
      <c r="CB639" s="483"/>
      <c r="CC639" s="438"/>
      <c r="CD639" s="439"/>
      <c r="CE639" s="483"/>
      <c r="CF639" s="438"/>
      <c r="CG639" s="439"/>
      <c r="CH639" s="483"/>
      <c r="CI639" s="438"/>
      <c r="CJ639" s="439"/>
      <c r="CK639" s="439"/>
      <c r="CL639" s="438"/>
      <c r="CM639" s="439"/>
      <c r="CN639" s="483"/>
      <c r="CO639" s="438"/>
      <c r="CP639" s="439"/>
      <c r="CQ639" s="483"/>
      <c r="CR639" s="438"/>
      <c r="CS639" s="439"/>
      <c r="CT639" s="457"/>
      <c r="CU639" s="457"/>
      <c r="CV639" s="457"/>
    </row>
    <row r="640" spans="1:100" s="459" customFormat="1" ht="12" customHeight="1" x14ac:dyDescent="0.2">
      <c r="A640" s="464"/>
      <c r="B640" s="896"/>
      <c r="C640" s="446"/>
      <c r="D640" s="309"/>
      <c r="E640" s="341"/>
      <c r="F640" s="898"/>
      <c r="G640" s="898"/>
      <c r="H640" s="898"/>
      <c r="I640" s="463"/>
      <c r="J640" s="597"/>
      <c r="K640" s="898"/>
      <c r="L640" s="691"/>
      <c r="M640" s="457"/>
      <c r="N640" s="464"/>
      <c r="O640" s="463"/>
      <c r="P640" s="463"/>
      <c r="Q640" s="464"/>
      <c r="R640" s="463"/>
      <c r="S640" s="463"/>
      <c r="T640" s="463"/>
      <c r="U640" s="463"/>
      <c r="V640" s="463"/>
      <c r="W640" s="463"/>
      <c r="X640" s="463"/>
      <c r="Y640" s="463"/>
      <c r="Z640" s="463"/>
      <c r="AA640" s="463"/>
      <c r="AB640" s="463"/>
      <c r="AC640" s="463"/>
      <c r="AD640" s="463"/>
      <c r="AE640" s="463"/>
      <c r="AF640" s="463"/>
      <c r="AG640" s="463"/>
      <c r="AH640" s="463"/>
      <c r="AI640" s="463"/>
      <c r="AJ640" s="463"/>
      <c r="AK640" s="463"/>
      <c r="AL640" s="463"/>
      <c r="AM640" s="463"/>
      <c r="AN640" s="463"/>
      <c r="AO640" s="454"/>
      <c r="AP640" s="725"/>
      <c r="AQ640" s="457"/>
      <c r="AR640" s="463"/>
      <c r="AS640" s="602"/>
      <c r="AT640" s="457"/>
      <c r="AU640" s="483"/>
      <c r="AV640" s="438"/>
      <c r="AW640" s="439"/>
      <c r="AX640" s="483"/>
      <c r="AY640" s="438"/>
      <c r="AZ640" s="439"/>
      <c r="BA640" s="897"/>
      <c r="BB640" s="438"/>
      <c r="BC640" s="439"/>
      <c r="BD640" s="897"/>
      <c r="BE640" s="438"/>
      <c r="BF640" s="439"/>
      <c r="BG640" s="439"/>
      <c r="BH640" s="438"/>
      <c r="BI640" s="439"/>
      <c r="BJ640" s="439"/>
      <c r="BK640" s="438"/>
      <c r="BL640" s="439"/>
      <c r="BM640" s="439"/>
      <c r="BN640" s="438"/>
      <c r="BO640" s="439"/>
      <c r="BP640" s="439"/>
      <c r="BQ640" s="438"/>
      <c r="BR640" s="439"/>
      <c r="BS640" s="483"/>
      <c r="BT640" s="438"/>
      <c r="BU640" s="439"/>
      <c r="BV640" s="483"/>
      <c r="BW640" s="438"/>
      <c r="BX640" s="439"/>
      <c r="BY640" s="899"/>
      <c r="BZ640" s="438"/>
      <c r="CA640" s="439"/>
      <c r="CB640" s="483"/>
      <c r="CC640" s="438"/>
      <c r="CD640" s="439"/>
      <c r="CE640" s="483"/>
      <c r="CF640" s="438"/>
      <c r="CG640" s="439"/>
      <c r="CH640" s="483"/>
      <c r="CI640" s="438"/>
      <c r="CJ640" s="439"/>
      <c r="CK640" s="439"/>
      <c r="CL640" s="438"/>
      <c r="CM640" s="439"/>
      <c r="CN640" s="483"/>
      <c r="CO640" s="438"/>
      <c r="CP640" s="439"/>
      <c r="CQ640" s="483"/>
      <c r="CR640" s="438"/>
      <c r="CS640" s="439"/>
      <c r="CT640" s="457"/>
      <c r="CU640" s="457"/>
      <c r="CV640" s="457"/>
    </row>
    <row r="641" spans="1:100" s="459" customFormat="1" ht="12.75" x14ac:dyDescent="0.2">
      <c r="A641" s="464"/>
      <c r="B641" s="896"/>
      <c r="C641" s="446"/>
      <c r="D641" s="309"/>
      <c r="E641" s="341"/>
      <c r="F641" s="898"/>
      <c r="G641" s="898"/>
      <c r="H641" s="898"/>
      <c r="I641" s="463"/>
      <c r="J641" s="597"/>
      <c r="K641" s="898"/>
      <c r="L641" s="691"/>
      <c r="M641" s="457"/>
      <c r="N641" s="464"/>
      <c r="O641" s="463"/>
      <c r="P641" s="463"/>
      <c r="Q641" s="464"/>
      <c r="R641" s="463"/>
      <c r="S641" s="463"/>
      <c r="T641" s="463"/>
      <c r="U641" s="463"/>
      <c r="V641" s="463"/>
      <c r="W641" s="463"/>
      <c r="X641" s="463"/>
      <c r="Y641" s="463"/>
      <c r="Z641" s="463"/>
      <c r="AA641" s="463"/>
      <c r="AB641" s="463"/>
      <c r="AC641" s="463"/>
      <c r="AD641" s="463"/>
      <c r="AE641" s="463"/>
      <c r="AF641" s="463"/>
      <c r="AG641" s="463"/>
      <c r="AH641" s="463"/>
      <c r="AI641" s="463"/>
      <c r="AJ641" s="463"/>
      <c r="AK641" s="463"/>
      <c r="AL641" s="463"/>
      <c r="AM641" s="463"/>
      <c r="AN641" s="463"/>
      <c r="AO641" s="454"/>
      <c r="AP641" s="725"/>
      <c r="AQ641" s="457"/>
      <c r="AR641" s="463"/>
      <c r="AS641" s="602"/>
      <c r="AT641" s="457"/>
      <c r="AU641" s="483"/>
      <c r="AV641" s="438"/>
      <c r="AW641" s="439"/>
      <c r="AX641" s="483"/>
      <c r="AY641" s="438"/>
      <c r="AZ641" s="439"/>
      <c r="BA641" s="897"/>
      <c r="BB641" s="438"/>
      <c r="BC641" s="439"/>
      <c r="BD641" s="897"/>
      <c r="BE641" s="438"/>
      <c r="BF641" s="439"/>
      <c r="BG641" s="439"/>
      <c r="BH641" s="438"/>
      <c r="BI641" s="439"/>
      <c r="BJ641" s="439"/>
      <c r="BK641" s="438"/>
      <c r="BL641" s="439"/>
      <c r="BM641" s="439"/>
      <c r="BN641" s="438"/>
      <c r="BO641" s="439"/>
      <c r="BP641" s="439"/>
      <c r="BQ641" s="438"/>
      <c r="BR641" s="439"/>
      <c r="BS641" s="483"/>
      <c r="BT641" s="438"/>
      <c r="BU641" s="439"/>
      <c r="BV641" s="483"/>
      <c r="BW641" s="438"/>
      <c r="BX641" s="439"/>
      <c r="BY641" s="899"/>
      <c r="BZ641" s="438"/>
      <c r="CA641" s="439"/>
      <c r="CB641" s="483"/>
      <c r="CC641" s="438"/>
      <c r="CD641" s="439"/>
      <c r="CE641" s="483"/>
      <c r="CF641" s="438"/>
      <c r="CG641" s="439"/>
      <c r="CH641" s="483"/>
      <c r="CI641" s="438"/>
      <c r="CJ641" s="439"/>
      <c r="CK641" s="439"/>
      <c r="CL641" s="438"/>
      <c r="CM641" s="439"/>
      <c r="CN641" s="483"/>
      <c r="CO641" s="438"/>
      <c r="CP641" s="439"/>
      <c r="CQ641" s="483"/>
      <c r="CR641" s="438"/>
      <c r="CS641" s="439"/>
      <c r="CT641" s="457"/>
      <c r="CU641" s="457"/>
      <c r="CV641" s="457"/>
    </row>
    <row r="642" spans="1:100" s="435" customFormat="1" ht="12.75" x14ac:dyDescent="0.2">
      <c r="A642" s="463"/>
      <c r="B642" s="451"/>
      <c r="C642" s="453"/>
      <c r="D642" s="339"/>
      <c r="E642" s="340"/>
      <c r="F642" s="436"/>
      <c r="G642" s="436"/>
      <c r="H642" s="436"/>
      <c r="I642" s="463"/>
      <c r="J642" s="597"/>
      <c r="K642" s="436"/>
      <c r="L642" s="691"/>
      <c r="M642" s="457"/>
      <c r="N642" s="463"/>
      <c r="O642" s="463"/>
      <c r="P642" s="463"/>
      <c r="Q642" s="463"/>
      <c r="R642" s="463"/>
      <c r="S642" s="463"/>
      <c r="T642" s="463"/>
      <c r="U642" s="463"/>
      <c r="V642" s="463"/>
      <c r="W642" s="463"/>
      <c r="X642" s="463"/>
      <c r="Y642" s="463"/>
      <c r="Z642" s="463"/>
      <c r="AA642" s="463"/>
      <c r="AB642" s="463"/>
      <c r="AC642" s="463"/>
      <c r="AD642" s="463"/>
      <c r="AE642" s="463"/>
      <c r="AF642" s="463"/>
      <c r="AG642" s="463"/>
      <c r="AH642" s="463"/>
      <c r="AI642" s="463"/>
      <c r="AJ642" s="463"/>
      <c r="AK642" s="463"/>
      <c r="AL642" s="463"/>
      <c r="AM642" s="463"/>
      <c r="AN642" s="463"/>
      <c r="AO642" s="454"/>
      <c r="AP642" s="725"/>
      <c r="AQ642" s="457"/>
      <c r="AR642" s="463"/>
      <c r="AS642" s="602"/>
      <c r="AT642" s="457"/>
      <c r="AU642" s="483"/>
      <c r="AV642" s="438"/>
      <c r="AW642" s="439"/>
      <c r="AX642" s="483"/>
      <c r="AY642" s="438"/>
      <c r="AZ642" s="439"/>
      <c r="BA642" s="897"/>
      <c r="BB642" s="438"/>
      <c r="BC642" s="439"/>
      <c r="BD642" s="897"/>
      <c r="BE642" s="438"/>
      <c r="BF642" s="439"/>
      <c r="BG642" s="439"/>
      <c r="BH642" s="438"/>
      <c r="BI642" s="439"/>
      <c r="BJ642" s="439"/>
      <c r="BK642" s="438"/>
      <c r="BL642" s="439"/>
      <c r="BM642" s="439"/>
      <c r="BN642" s="438"/>
      <c r="BO642" s="439"/>
      <c r="BP642" s="439"/>
      <c r="BQ642" s="438"/>
      <c r="BR642" s="439"/>
      <c r="BS642" s="483"/>
      <c r="BT642" s="438"/>
      <c r="BU642" s="439"/>
      <c r="BV642" s="483"/>
      <c r="BW642" s="438"/>
      <c r="BX642" s="439"/>
      <c r="BY642" s="483"/>
      <c r="BZ642" s="438"/>
      <c r="CA642" s="439"/>
      <c r="CB642" s="483"/>
      <c r="CC642" s="438"/>
      <c r="CD642" s="439"/>
      <c r="CE642" s="483"/>
      <c r="CF642" s="438"/>
      <c r="CG642" s="439"/>
      <c r="CH642" s="483"/>
      <c r="CI642" s="438"/>
      <c r="CJ642" s="439"/>
      <c r="CK642" s="439"/>
      <c r="CL642" s="438"/>
      <c r="CM642" s="439"/>
      <c r="CN642" s="483"/>
      <c r="CO642" s="438"/>
      <c r="CP642" s="439"/>
      <c r="CQ642" s="483"/>
      <c r="CR642" s="438"/>
      <c r="CS642" s="439"/>
      <c r="CT642" s="457"/>
      <c r="CU642" s="457"/>
      <c r="CV642" s="457"/>
    </row>
    <row r="643" spans="1:100" s="435" customFormat="1" ht="12.75" x14ac:dyDescent="0.2">
      <c r="A643" s="463"/>
      <c r="B643" s="451"/>
      <c r="C643" s="453"/>
      <c r="D643" s="339"/>
      <c r="E643" s="340"/>
      <c r="F643" s="436"/>
      <c r="G643" s="436"/>
      <c r="H643" s="436"/>
      <c r="I643" s="463"/>
      <c r="J643" s="597"/>
      <c r="K643" s="436"/>
      <c r="L643" s="691"/>
      <c r="M643" s="457"/>
      <c r="N643" s="463"/>
      <c r="O643" s="463"/>
      <c r="P643" s="463"/>
      <c r="Q643" s="463"/>
      <c r="R643" s="463"/>
      <c r="S643" s="463"/>
      <c r="T643" s="463"/>
      <c r="U643" s="463"/>
      <c r="V643" s="463"/>
      <c r="W643" s="463"/>
      <c r="X643" s="463"/>
      <c r="Y643" s="463"/>
      <c r="Z643" s="463"/>
      <c r="AA643" s="463"/>
      <c r="AB643" s="463"/>
      <c r="AC643" s="463"/>
      <c r="AD643" s="463"/>
      <c r="AE643" s="463"/>
      <c r="AF643" s="463"/>
      <c r="AG643" s="463"/>
      <c r="AH643" s="463"/>
      <c r="AI643" s="463"/>
      <c r="AJ643" s="463"/>
      <c r="AK643" s="463"/>
      <c r="AL643" s="463"/>
      <c r="AM643" s="463"/>
      <c r="AN643" s="463"/>
      <c r="AO643" s="454"/>
      <c r="AP643" s="725"/>
      <c r="AQ643" s="457"/>
      <c r="AR643" s="463"/>
      <c r="AS643" s="602"/>
      <c r="AT643" s="457"/>
      <c r="AU643" s="483"/>
      <c r="AV643" s="438"/>
      <c r="AW643" s="439"/>
      <c r="AX643" s="483"/>
      <c r="AY643" s="438"/>
      <c r="AZ643" s="439"/>
      <c r="BA643" s="897"/>
      <c r="BB643" s="438"/>
      <c r="BC643" s="439"/>
      <c r="BD643" s="897"/>
      <c r="BE643" s="438"/>
      <c r="BF643" s="439"/>
      <c r="BG643" s="439"/>
      <c r="BH643" s="438"/>
      <c r="BI643" s="439"/>
      <c r="BJ643" s="439"/>
      <c r="BK643" s="438"/>
      <c r="BL643" s="439"/>
      <c r="BM643" s="439"/>
      <c r="BN643" s="438"/>
      <c r="BO643" s="439"/>
      <c r="BP643" s="439"/>
      <c r="BQ643" s="438"/>
      <c r="BR643" s="439"/>
      <c r="BS643" s="483"/>
      <c r="BT643" s="438"/>
      <c r="BU643" s="439"/>
      <c r="BV643" s="483"/>
      <c r="BW643" s="438"/>
      <c r="BX643" s="439"/>
      <c r="BY643" s="483"/>
      <c r="BZ643" s="438"/>
      <c r="CA643" s="439"/>
      <c r="CB643" s="483"/>
      <c r="CC643" s="438"/>
      <c r="CD643" s="439"/>
      <c r="CE643" s="483"/>
      <c r="CF643" s="438"/>
      <c r="CG643" s="439"/>
      <c r="CH643" s="483"/>
      <c r="CI643" s="438"/>
      <c r="CJ643" s="439"/>
      <c r="CK643" s="439"/>
      <c r="CL643" s="438"/>
      <c r="CM643" s="439"/>
      <c r="CN643" s="483"/>
      <c r="CO643" s="438"/>
      <c r="CP643" s="439"/>
      <c r="CQ643" s="483"/>
      <c r="CR643" s="438"/>
      <c r="CS643" s="439"/>
      <c r="CT643" s="457"/>
      <c r="CU643" s="457"/>
      <c r="CV643" s="457"/>
    </row>
    <row r="644" spans="1:100" s="435" customFormat="1" ht="12.75" x14ac:dyDescent="0.2">
      <c r="A644" s="463"/>
      <c r="B644" s="451"/>
      <c r="C644" s="453"/>
      <c r="D644" s="339"/>
      <c r="E644" s="340"/>
      <c r="F644" s="436"/>
      <c r="G644" s="436"/>
      <c r="H644" s="436"/>
      <c r="I644" s="463"/>
      <c r="J644" s="597"/>
      <c r="K644" s="436"/>
      <c r="L644" s="691"/>
      <c r="M644" s="457"/>
      <c r="N644" s="463"/>
      <c r="O644" s="463"/>
      <c r="P644" s="463"/>
      <c r="Q644" s="463"/>
      <c r="R644" s="463"/>
      <c r="S644" s="463"/>
      <c r="T644" s="463"/>
      <c r="U644" s="463"/>
      <c r="V644" s="463"/>
      <c r="W644" s="463"/>
      <c r="X644" s="463"/>
      <c r="Y644" s="463"/>
      <c r="Z644" s="463"/>
      <c r="AA644" s="463"/>
      <c r="AB644" s="463"/>
      <c r="AC644" s="463"/>
      <c r="AD644" s="463"/>
      <c r="AE644" s="463"/>
      <c r="AF644" s="463"/>
      <c r="AG644" s="463"/>
      <c r="AH644" s="463"/>
      <c r="AI644" s="463"/>
      <c r="AJ644" s="463"/>
      <c r="AK644" s="463"/>
      <c r="AL644" s="463"/>
      <c r="AM644" s="463"/>
      <c r="AN644" s="463"/>
      <c r="AO644" s="454"/>
      <c r="AP644" s="725"/>
      <c r="AQ644" s="457"/>
      <c r="AR644" s="463"/>
      <c r="AS644" s="602"/>
      <c r="AT644" s="457"/>
      <c r="AU644" s="483"/>
      <c r="AV644" s="438"/>
      <c r="AW644" s="439"/>
      <c r="AX644" s="483"/>
      <c r="AY644" s="438"/>
      <c r="AZ644" s="439"/>
      <c r="BA644" s="897"/>
      <c r="BB644" s="438"/>
      <c r="BC644" s="439"/>
      <c r="BD644" s="897"/>
      <c r="BE644" s="438"/>
      <c r="BF644" s="439"/>
      <c r="BG644" s="439"/>
      <c r="BH644" s="438"/>
      <c r="BI644" s="439"/>
      <c r="BJ644" s="439"/>
      <c r="BK644" s="438"/>
      <c r="BL644" s="439"/>
      <c r="BM644" s="439"/>
      <c r="BN644" s="438"/>
      <c r="BO644" s="439"/>
      <c r="BP644" s="439"/>
      <c r="BQ644" s="438"/>
      <c r="BR644" s="439"/>
      <c r="BS644" s="483"/>
      <c r="BT644" s="438"/>
      <c r="BU644" s="439"/>
      <c r="BV644" s="483"/>
      <c r="BW644" s="438"/>
      <c r="BX644" s="439"/>
      <c r="BY644" s="483"/>
      <c r="BZ644" s="438"/>
      <c r="CA644" s="439"/>
      <c r="CB644" s="483"/>
      <c r="CC644" s="438"/>
      <c r="CD644" s="439"/>
      <c r="CE644" s="483"/>
      <c r="CF644" s="438"/>
      <c r="CG644" s="439"/>
      <c r="CH644" s="483"/>
      <c r="CI644" s="438"/>
      <c r="CJ644" s="439"/>
      <c r="CK644" s="439"/>
      <c r="CL644" s="438"/>
      <c r="CM644" s="439"/>
      <c r="CN644" s="483"/>
      <c r="CO644" s="438"/>
      <c r="CP644" s="439"/>
      <c r="CQ644" s="483"/>
      <c r="CR644" s="438"/>
      <c r="CS644" s="439"/>
      <c r="CT644" s="457"/>
      <c r="CU644" s="457"/>
      <c r="CV644" s="457"/>
    </row>
    <row r="645" spans="1:100" s="435" customFormat="1" ht="12.75" x14ac:dyDescent="0.2">
      <c r="A645" s="463"/>
      <c r="B645" s="451"/>
      <c r="C645" s="453"/>
      <c r="D645" s="339"/>
      <c r="E645" s="340"/>
      <c r="F645" s="436"/>
      <c r="G645" s="436"/>
      <c r="H645" s="436"/>
      <c r="I645" s="463"/>
      <c r="J645" s="597"/>
      <c r="K645" s="436"/>
      <c r="L645" s="691"/>
      <c r="M645" s="457"/>
      <c r="N645" s="463"/>
      <c r="O645" s="463"/>
      <c r="P645" s="463"/>
      <c r="Q645" s="463"/>
      <c r="R645" s="463"/>
      <c r="S645" s="463"/>
      <c r="T645" s="463"/>
      <c r="U645" s="463"/>
      <c r="V645" s="463"/>
      <c r="W645" s="463"/>
      <c r="X645" s="463"/>
      <c r="Y645" s="463"/>
      <c r="Z645" s="463"/>
      <c r="AA645" s="463"/>
      <c r="AB645" s="463"/>
      <c r="AC645" s="463"/>
      <c r="AD645" s="463"/>
      <c r="AE645" s="463"/>
      <c r="AF645" s="463"/>
      <c r="AG645" s="463"/>
      <c r="AH645" s="463"/>
      <c r="AI645" s="463"/>
      <c r="AJ645" s="463"/>
      <c r="AK645" s="463"/>
      <c r="AL645" s="463"/>
      <c r="AM645" s="463"/>
      <c r="AN645" s="463"/>
      <c r="AO645" s="454"/>
      <c r="AP645" s="725"/>
      <c r="AQ645" s="457"/>
      <c r="AR645" s="463"/>
      <c r="AS645" s="602"/>
      <c r="AT645" s="457"/>
      <c r="AU645" s="483"/>
      <c r="AV645" s="438"/>
      <c r="AW645" s="439"/>
      <c r="AX645" s="483"/>
      <c r="AY645" s="438"/>
      <c r="AZ645" s="439"/>
      <c r="BA645" s="897"/>
      <c r="BB645" s="438"/>
      <c r="BC645" s="439"/>
      <c r="BD645" s="897"/>
      <c r="BE645" s="438"/>
      <c r="BF645" s="439"/>
      <c r="BG645" s="439"/>
      <c r="BH645" s="438"/>
      <c r="BI645" s="439"/>
      <c r="BJ645" s="439"/>
      <c r="BK645" s="438"/>
      <c r="BL645" s="439"/>
      <c r="BM645" s="439"/>
      <c r="BN645" s="438"/>
      <c r="BO645" s="439"/>
      <c r="BP645" s="439"/>
      <c r="BQ645" s="438"/>
      <c r="BR645" s="439"/>
      <c r="BS645" s="483"/>
      <c r="BT645" s="438"/>
      <c r="BU645" s="439"/>
      <c r="BV645" s="483"/>
      <c r="BW645" s="438"/>
      <c r="BX645" s="439"/>
      <c r="BY645" s="483"/>
      <c r="BZ645" s="438"/>
      <c r="CA645" s="439"/>
      <c r="CB645" s="483"/>
      <c r="CC645" s="438"/>
      <c r="CD645" s="439"/>
      <c r="CE645" s="483"/>
      <c r="CF645" s="438"/>
      <c r="CG645" s="439"/>
      <c r="CH645" s="483"/>
      <c r="CI645" s="438"/>
      <c r="CJ645" s="439"/>
      <c r="CK645" s="439"/>
      <c r="CL645" s="438"/>
      <c r="CM645" s="439"/>
      <c r="CN645" s="483"/>
      <c r="CO645" s="438"/>
      <c r="CP645" s="439"/>
      <c r="CQ645" s="483"/>
      <c r="CR645" s="438"/>
      <c r="CS645" s="439"/>
      <c r="CT645" s="457"/>
      <c r="CU645" s="457"/>
      <c r="CV645" s="457"/>
    </row>
    <row r="646" spans="1:100" s="435" customFormat="1" ht="12.75" x14ac:dyDescent="0.2">
      <c r="A646" s="463"/>
      <c r="B646" s="451"/>
      <c r="C646" s="453"/>
      <c r="D646" s="339"/>
      <c r="E646" s="340"/>
      <c r="F646" s="436"/>
      <c r="G646" s="436"/>
      <c r="H646" s="436"/>
      <c r="I646" s="463"/>
      <c r="J646" s="597"/>
      <c r="K646" s="436"/>
      <c r="L646" s="691"/>
      <c r="M646" s="457"/>
      <c r="N646" s="463"/>
      <c r="O646" s="463"/>
      <c r="P646" s="463"/>
      <c r="Q646" s="463"/>
      <c r="R646" s="463"/>
      <c r="S646" s="463"/>
      <c r="T646" s="463"/>
      <c r="U646" s="463"/>
      <c r="V646" s="463"/>
      <c r="W646" s="463"/>
      <c r="X646" s="463"/>
      <c r="Y646" s="463"/>
      <c r="Z646" s="463"/>
      <c r="AA646" s="463"/>
      <c r="AB646" s="463"/>
      <c r="AC646" s="463"/>
      <c r="AD646" s="463"/>
      <c r="AE646" s="463"/>
      <c r="AF646" s="463"/>
      <c r="AG646" s="463"/>
      <c r="AH646" s="463"/>
      <c r="AI646" s="463"/>
      <c r="AJ646" s="463"/>
      <c r="AK646" s="463"/>
      <c r="AL646" s="463"/>
      <c r="AM646" s="463"/>
      <c r="AN646" s="463"/>
      <c r="AO646" s="454"/>
      <c r="AP646" s="725"/>
      <c r="AQ646" s="457"/>
      <c r="AR646" s="463"/>
      <c r="AS646" s="602"/>
      <c r="AT646" s="457"/>
      <c r="AU646" s="483"/>
      <c r="AV646" s="438"/>
      <c r="AW646" s="439"/>
      <c r="AX646" s="483"/>
      <c r="AY646" s="438"/>
      <c r="AZ646" s="439"/>
      <c r="BA646" s="897"/>
      <c r="BB646" s="438"/>
      <c r="BC646" s="439"/>
      <c r="BD646" s="897"/>
      <c r="BE646" s="438"/>
      <c r="BF646" s="439"/>
      <c r="BG646" s="439"/>
      <c r="BH646" s="438"/>
      <c r="BI646" s="439"/>
      <c r="BJ646" s="439"/>
      <c r="BK646" s="438"/>
      <c r="BL646" s="439"/>
      <c r="BM646" s="439"/>
      <c r="BN646" s="438"/>
      <c r="BO646" s="439"/>
      <c r="BP646" s="439"/>
      <c r="BQ646" s="438"/>
      <c r="BR646" s="439"/>
      <c r="BS646" s="483"/>
      <c r="BT646" s="438"/>
      <c r="BU646" s="439"/>
      <c r="BV646" s="483"/>
      <c r="BW646" s="438"/>
      <c r="BX646" s="439"/>
      <c r="BY646" s="483"/>
      <c r="BZ646" s="438"/>
      <c r="CA646" s="439"/>
      <c r="CB646" s="483"/>
      <c r="CC646" s="438"/>
      <c r="CD646" s="439"/>
      <c r="CE646" s="483"/>
      <c r="CF646" s="438"/>
      <c r="CG646" s="439"/>
      <c r="CH646" s="483"/>
      <c r="CI646" s="438"/>
      <c r="CJ646" s="439"/>
      <c r="CK646" s="439"/>
      <c r="CL646" s="438"/>
      <c r="CM646" s="439"/>
      <c r="CN646" s="483"/>
      <c r="CO646" s="438"/>
      <c r="CP646" s="439"/>
      <c r="CQ646" s="483"/>
      <c r="CR646" s="438"/>
      <c r="CS646" s="439"/>
      <c r="CT646" s="457"/>
      <c r="CU646" s="457"/>
      <c r="CV646" s="457"/>
    </row>
    <row r="647" spans="1:100" s="435" customFormat="1" ht="12.75" x14ac:dyDescent="0.2">
      <c r="A647" s="463"/>
      <c r="B647" s="451"/>
      <c r="C647" s="453"/>
      <c r="D647" s="339"/>
      <c r="E647" s="340"/>
      <c r="F647" s="436"/>
      <c r="G647" s="436"/>
      <c r="H647" s="436"/>
      <c r="I647" s="463"/>
      <c r="J647" s="597"/>
      <c r="K647" s="436"/>
      <c r="L647" s="691"/>
      <c r="M647" s="457"/>
      <c r="N647" s="463"/>
      <c r="O647" s="463"/>
      <c r="P647" s="463"/>
      <c r="Q647" s="463"/>
      <c r="R647" s="463"/>
      <c r="S647" s="463"/>
      <c r="T647" s="463"/>
      <c r="U647" s="463"/>
      <c r="V647" s="463"/>
      <c r="W647" s="463"/>
      <c r="X647" s="463"/>
      <c r="Y647" s="463"/>
      <c r="Z647" s="463"/>
      <c r="AA647" s="463"/>
      <c r="AB647" s="463"/>
      <c r="AC647" s="463"/>
      <c r="AD647" s="463"/>
      <c r="AE647" s="463"/>
      <c r="AF647" s="463"/>
      <c r="AG647" s="463"/>
      <c r="AH647" s="463"/>
      <c r="AI647" s="463"/>
      <c r="AJ647" s="463"/>
      <c r="AK647" s="463"/>
      <c r="AL647" s="463"/>
      <c r="AM647" s="463"/>
      <c r="AN647" s="463"/>
      <c r="AO647" s="454"/>
      <c r="AP647" s="725"/>
      <c r="AQ647" s="457"/>
      <c r="AR647" s="463"/>
      <c r="AS647" s="602"/>
      <c r="AT647" s="457"/>
      <c r="AU647" s="483"/>
      <c r="AV647" s="438"/>
      <c r="AW647" s="439"/>
      <c r="AX647" s="483"/>
      <c r="AY647" s="438"/>
      <c r="AZ647" s="439"/>
      <c r="BA647" s="897"/>
      <c r="BB647" s="438"/>
      <c r="BC647" s="439"/>
      <c r="BD647" s="897"/>
      <c r="BE647" s="438"/>
      <c r="BF647" s="439"/>
      <c r="BG647" s="439"/>
      <c r="BH647" s="438"/>
      <c r="BI647" s="439"/>
      <c r="BJ647" s="439"/>
      <c r="BK647" s="438"/>
      <c r="BL647" s="439"/>
      <c r="BM647" s="439"/>
      <c r="BN647" s="438"/>
      <c r="BO647" s="439"/>
      <c r="BP647" s="439"/>
      <c r="BQ647" s="438"/>
      <c r="BR647" s="439"/>
      <c r="BS647" s="483"/>
      <c r="BT647" s="438"/>
      <c r="BU647" s="439"/>
      <c r="BV647" s="483"/>
      <c r="BW647" s="438"/>
      <c r="BX647" s="439"/>
      <c r="BY647" s="483"/>
      <c r="BZ647" s="438"/>
      <c r="CA647" s="439"/>
      <c r="CB647" s="483"/>
      <c r="CC647" s="438"/>
      <c r="CD647" s="439"/>
      <c r="CE647" s="483"/>
      <c r="CF647" s="438"/>
      <c r="CG647" s="439"/>
      <c r="CH647" s="483"/>
      <c r="CI647" s="438"/>
      <c r="CJ647" s="439"/>
      <c r="CK647" s="439"/>
      <c r="CL647" s="438"/>
      <c r="CM647" s="439"/>
      <c r="CN647" s="483"/>
      <c r="CO647" s="438"/>
      <c r="CP647" s="439"/>
      <c r="CQ647" s="483"/>
      <c r="CR647" s="438"/>
      <c r="CS647" s="439"/>
      <c r="CT647" s="457"/>
      <c r="CU647" s="457"/>
      <c r="CV647" s="457"/>
    </row>
    <row r="648" spans="1:100" s="435" customFormat="1" ht="12.75" x14ac:dyDescent="0.2">
      <c r="A648" s="463"/>
      <c r="B648" s="451"/>
      <c r="C648" s="453"/>
      <c r="D648" s="339"/>
      <c r="E648" s="340"/>
      <c r="F648" s="436"/>
      <c r="G648" s="436"/>
      <c r="H648" s="436"/>
      <c r="I648" s="463"/>
      <c r="J648" s="597"/>
      <c r="K648" s="436"/>
      <c r="L648" s="691"/>
      <c r="M648" s="457"/>
      <c r="N648" s="463"/>
      <c r="O648" s="463"/>
      <c r="P648" s="463"/>
      <c r="Q648" s="463"/>
      <c r="R648" s="463"/>
      <c r="S648" s="463"/>
      <c r="T648" s="463"/>
      <c r="U648" s="463"/>
      <c r="V648" s="463"/>
      <c r="W648" s="463"/>
      <c r="X648" s="463"/>
      <c r="Y648" s="463"/>
      <c r="Z648" s="463"/>
      <c r="AA648" s="463"/>
      <c r="AB648" s="463"/>
      <c r="AC648" s="463"/>
      <c r="AD648" s="463"/>
      <c r="AE648" s="463"/>
      <c r="AF648" s="463"/>
      <c r="AG648" s="463"/>
      <c r="AH648" s="463"/>
      <c r="AI648" s="463"/>
      <c r="AJ648" s="463"/>
      <c r="AK648" s="463"/>
      <c r="AL648" s="463"/>
      <c r="AM648" s="463"/>
      <c r="AN648" s="463"/>
      <c r="AO648" s="454"/>
      <c r="AP648" s="725"/>
      <c r="AQ648" s="457"/>
      <c r="AR648" s="463"/>
      <c r="AS648" s="602"/>
      <c r="AT648" s="457"/>
      <c r="AU648" s="483"/>
      <c r="AV648" s="438"/>
      <c r="AW648" s="439"/>
      <c r="AX648" s="483"/>
      <c r="AY648" s="438"/>
      <c r="AZ648" s="439"/>
      <c r="BA648" s="897"/>
      <c r="BB648" s="438"/>
      <c r="BC648" s="439"/>
      <c r="BD648" s="897"/>
      <c r="BE648" s="438"/>
      <c r="BF648" s="439"/>
      <c r="BG648" s="439"/>
      <c r="BH648" s="438"/>
      <c r="BI648" s="439"/>
      <c r="BJ648" s="439"/>
      <c r="BK648" s="438"/>
      <c r="BL648" s="439"/>
      <c r="BM648" s="439"/>
      <c r="BN648" s="438"/>
      <c r="BO648" s="439"/>
      <c r="BP648" s="439"/>
      <c r="BQ648" s="438"/>
      <c r="BR648" s="439"/>
      <c r="BS648" s="483"/>
      <c r="BT648" s="438"/>
      <c r="BU648" s="439"/>
      <c r="BV648" s="483"/>
      <c r="BW648" s="438"/>
      <c r="BX648" s="439"/>
      <c r="BY648" s="483"/>
      <c r="BZ648" s="438"/>
      <c r="CA648" s="439"/>
      <c r="CB648" s="483"/>
      <c r="CC648" s="438"/>
      <c r="CD648" s="439"/>
      <c r="CE648" s="483"/>
      <c r="CF648" s="438"/>
      <c r="CG648" s="439"/>
      <c r="CH648" s="483"/>
      <c r="CI648" s="438"/>
      <c r="CJ648" s="439"/>
      <c r="CK648" s="439"/>
      <c r="CL648" s="438"/>
      <c r="CM648" s="439"/>
      <c r="CN648" s="483"/>
      <c r="CO648" s="438"/>
      <c r="CP648" s="439"/>
      <c r="CQ648" s="483"/>
      <c r="CR648" s="438"/>
      <c r="CS648" s="439"/>
      <c r="CT648" s="457"/>
      <c r="CU648" s="457"/>
      <c r="CV648" s="457"/>
    </row>
    <row r="649" spans="1:100" s="459" customFormat="1" ht="12" customHeight="1" x14ac:dyDescent="0.2">
      <c r="A649" s="464"/>
      <c r="B649" s="896"/>
      <c r="C649" s="446"/>
      <c r="D649" s="309"/>
      <c r="E649" s="341"/>
      <c r="F649" s="898"/>
      <c r="G649" s="898"/>
      <c r="H649" s="898"/>
      <c r="I649" s="463"/>
      <c r="J649" s="597"/>
      <c r="K649" s="898"/>
      <c r="L649" s="691"/>
      <c r="M649" s="457"/>
      <c r="N649" s="464"/>
      <c r="O649" s="463"/>
      <c r="P649" s="463"/>
      <c r="Q649" s="464"/>
      <c r="R649" s="463"/>
      <c r="S649" s="463"/>
      <c r="T649" s="463"/>
      <c r="U649" s="463"/>
      <c r="V649" s="463"/>
      <c r="W649" s="463"/>
      <c r="X649" s="463"/>
      <c r="Y649" s="463"/>
      <c r="Z649" s="463"/>
      <c r="AA649" s="463"/>
      <c r="AB649" s="463"/>
      <c r="AC649" s="463"/>
      <c r="AD649" s="463"/>
      <c r="AE649" s="463"/>
      <c r="AF649" s="463"/>
      <c r="AG649" s="463"/>
      <c r="AH649" s="463"/>
      <c r="AI649" s="463"/>
      <c r="AJ649" s="463"/>
      <c r="AK649" s="463"/>
      <c r="AL649" s="463"/>
      <c r="AM649" s="463"/>
      <c r="AN649" s="463"/>
      <c r="AO649" s="454"/>
      <c r="AP649" s="725"/>
      <c r="AQ649" s="457"/>
      <c r="AR649" s="463"/>
      <c r="AS649" s="602"/>
      <c r="AT649" s="457"/>
      <c r="AU649" s="483"/>
      <c r="AV649" s="438"/>
      <c r="AW649" s="439"/>
      <c r="AX649" s="483"/>
      <c r="AY649" s="438"/>
      <c r="AZ649" s="439"/>
      <c r="BA649" s="897"/>
      <c r="BB649" s="438"/>
      <c r="BC649" s="439"/>
      <c r="BD649" s="897"/>
      <c r="BE649" s="438"/>
      <c r="BF649" s="439"/>
      <c r="BG649" s="439"/>
      <c r="BH649" s="438"/>
      <c r="BI649" s="439"/>
      <c r="BJ649" s="439"/>
      <c r="BK649" s="438"/>
      <c r="BL649" s="439"/>
      <c r="BM649" s="439"/>
      <c r="BN649" s="438"/>
      <c r="BO649" s="439"/>
      <c r="BP649" s="439"/>
      <c r="BQ649" s="438"/>
      <c r="BR649" s="439"/>
      <c r="BS649" s="483"/>
      <c r="BT649" s="438"/>
      <c r="BU649" s="439"/>
      <c r="BV649" s="483"/>
      <c r="BW649" s="438"/>
      <c r="BX649" s="439"/>
      <c r="BY649" s="899"/>
      <c r="BZ649" s="438"/>
      <c r="CA649" s="439"/>
      <c r="CB649" s="483"/>
      <c r="CC649" s="438"/>
      <c r="CD649" s="439"/>
      <c r="CE649" s="483"/>
      <c r="CF649" s="438"/>
      <c r="CG649" s="439"/>
      <c r="CH649" s="483"/>
      <c r="CI649" s="438"/>
      <c r="CJ649" s="439"/>
      <c r="CK649" s="439"/>
      <c r="CL649" s="438"/>
      <c r="CM649" s="439"/>
      <c r="CN649" s="483"/>
      <c r="CO649" s="438"/>
      <c r="CP649" s="439"/>
      <c r="CQ649" s="483"/>
      <c r="CR649" s="438"/>
      <c r="CS649" s="439"/>
      <c r="CT649" s="457"/>
      <c r="CU649" s="457"/>
      <c r="CV649" s="457"/>
    </row>
    <row r="650" spans="1:100" s="459" customFormat="1" ht="12.75" x14ac:dyDescent="0.2">
      <c r="A650" s="464"/>
      <c r="B650" s="896"/>
      <c r="C650" s="446"/>
      <c r="D650" s="309"/>
      <c r="E650" s="341"/>
      <c r="F650" s="898"/>
      <c r="G650" s="898"/>
      <c r="H650" s="898"/>
      <c r="I650" s="463"/>
      <c r="J650" s="597"/>
      <c r="K650" s="898"/>
      <c r="L650" s="691"/>
      <c r="M650" s="457"/>
      <c r="N650" s="464"/>
      <c r="O650" s="463"/>
      <c r="P650" s="463"/>
      <c r="Q650" s="464"/>
      <c r="R650" s="463"/>
      <c r="S650" s="463"/>
      <c r="T650" s="463"/>
      <c r="U650" s="463"/>
      <c r="V650" s="463"/>
      <c r="W650" s="463"/>
      <c r="X650" s="463"/>
      <c r="Y650" s="463"/>
      <c r="Z650" s="463"/>
      <c r="AA650" s="463"/>
      <c r="AB650" s="463"/>
      <c r="AC650" s="463"/>
      <c r="AD650" s="463"/>
      <c r="AE650" s="463"/>
      <c r="AF650" s="463"/>
      <c r="AG650" s="463"/>
      <c r="AH650" s="463"/>
      <c r="AI650" s="463"/>
      <c r="AJ650" s="463"/>
      <c r="AK650" s="463"/>
      <c r="AL650" s="463"/>
      <c r="AM650" s="463"/>
      <c r="AN650" s="463"/>
      <c r="AO650" s="454"/>
      <c r="AP650" s="725"/>
      <c r="AQ650" s="457"/>
      <c r="AR650" s="463"/>
      <c r="AS650" s="602"/>
      <c r="AT650" s="457"/>
      <c r="AU650" s="483"/>
      <c r="AV650" s="438"/>
      <c r="AW650" s="439"/>
      <c r="AX650" s="483"/>
      <c r="AY650" s="438"/>
      <c r="AZ650" s="439"/>
      <c r="BA650" s="897"/>
      <c r="BB650" s="438"/>
      <c r="BC650" s="439"/>
      <c r="BD650" s="897"/>
      <c r="BE650" s="438"/>
      <c r="BF650" s="439"/>
      <c r="BG650" s="439"/>
      <c r="BH650" s="438"/>
      <c r="BI650" s="439"/>
      <c r="BJ650" s="439"/>
      <c r="BK650" s="438"/>
      <c r="BL650" s="439"/>
      <c r="BM650" s="439"/>
      <c r="BN650" s="438"/>
      <c r="BO650" s="439"/>
      <c r="BP650" s="439"/>
      <c r="BQ650" s="438"/>
      <c r="BR650" s="439"/>
      <c r="BS650" s="483"/>
      <c r="BT650" s="438"/>
      <c r="BU650" s="439"/>
      <c r="BV650" s="483"/>
      <c r="BW650" s="438"/>
      <c r="BX650" s="439"/>
      <c r="BY650" s="899"/>
      <c r="BZ650" s="438"/>
      <c r="CA650" s="439"/>
      <c r="CB650" s="483"/>
      <c r="CC650" s="438"/>
      <c r="CD650" s="439"/>
      <c r="CE650" s="483"/>
      <c r="CF650" s="438"/>
      <c r="CG650" s="439"/>
      <c r="CH650" s="483"/>
      <c r="CI650" s="438"/>
      <c r="CJ650" s="439"/>
      <c r="CK650" s="439"/>
      <c r="CL650" s="438"/>
      <c r="CM650" s="439"/>
      <c r="CN650" s="483"/>
      <c r="CO650" s="438"/>
      <c r="CP650" s="439"/>
      <c r="CQ650" s="483"/>
      <c r="CR650" s="438"/>
      <c r="CS650" s="439"/>
      <c r="CT650" s="457"/>
      <c r="CU650" s="457"/>
      <c r="CV650" s="457"/>
    </row>
    <row r="651" spans="1:100" s="435" customFormat="1" ht="12.75" x14ac:dyDescent="0.2">
      <c r="A651" s="463"/>
      <c r="B651" s="451"/>
      <c r="C651" s="453"/>
      <c r="D651" s="339"/>
      <c r="E651" s="340"/>
      <c r="F651" s="436"/>
      <c r="G651" s="436"/>
      <c r="H651" s="436"/>
      <c r="I651" s="463"/>
      <c r="J651" s="597"/>
      <c r="K651" s="436"/>
      <c r="L651" s="691"/>
      <c r="M651" s="457"/>
      <c r="N651" s="463"/>
      <c r="O651" s="463"/>
      <c r="P651" s="463"/>
      <c r="Q651" s="463"/>
      <c r="R651" s="463"/>
      <c r="S651" s="463"/>
      <c r="T651" s="463"/>
      <c r="U651" s="463"/>
      <c r="V651" s="463"/>
      <c r="W651" s="463"/>
      <c r="X651" s="463"/>
      <c r="Y651" s="463"/>
      <c r="Z651" s="463"/>
      <c r="AA651" s="463"/>
      <c r="AB651" s="463"/>
      <c r="AC651" s="463"/>
      <c r="AD651" s="463"/>
      <c r="AE651" s="463"/>
      <c r="AF651" s="463"/>
      <c r="AG651" s="463"/>
      <c r="AH651" s="463"/>
      <c r="AI651" s="463"/>
      <c r="AJ651" s="463"/>
      <c r="AK651" s="463"/>
      <c r="AL651" s="463"/>
      <c r="AM651" s="463"/>
      <c r="AN651" s="463"/>
      <c r="AO651" s="454"/>
      <c r="AP651" s="725"/>
      <c r="AQ651" s="457"/>
      <c r="AR651" s="463"/>
      <c r="AS651" s="602"/>
      <c r="AT651" s="457"/>
      <c r="AU651" s="483"/>
      <c r="AV651" s="438"/>
      <c r="AW651" s="439"/>
      <c r="AX651" s="483"/>
      <c r="AY651" s="438"/>
      <c r="AZ651" s="439"/>
      <c r="BA651" s="897"/>
      <c r="BB651" s="438"/>
      <c r="BC651" s="439"/>
      <c r="BD651" s="897"/>
      <c r="BE651" s="438"/>
      <c r="BF651" s="439"/>
      <c r="BG651" s="439"/>
      <c r="BH651" s="438"/>
      <c r="BI651" s="439"/>
      <c r="BJ651" s="439"/>
      <c r="BK651" s="438"/>
      <c r="BL651" s="439"/>
      <c r="BM651" s="439"/>
      <c r="BN651" s="438"/>
      <c r="BO651" s="439"/>
      <c r="BP651" s="439"/>
      <c r="BQ651" s="438"/>
      <c r="BR651" s="439"/>
      <c r="BS651" s="483"/>
      <c r="BT651" s="438"/>
      <c r="BU651" s="439"/>
      <c r="BV651" s="483"/>
      <c r="BW651" s="438"/>
      <c r="BX651" s="439"/>
      <c r="BY651" s="483"/>
      <c r="BZ651" s="438"/>
      <c r="CA651" s="439"/>
      <c r="CB651" s="483"/>
      <c r="CC651" s="438"/>
      <c r="CD651" s="439"/>
      <c r="CE651" s="483"/>
      <c r="CF651" s="438"/>
      <c r="CG651" s="439"/>
      <c r="CH651" s="483"/>
      <c r="CI651" s="438"/>
      <c r="CJ651" s="439"/>
      <c r="CK651" s="439"/>
      <c r="CL651" s="438"/>
      <c r="CM651" s="439"/>
      <c r="CN651" s="483"/>
      <c r="CO651" s="438"/>
      <c r="CP651" s="439"/>
      <c r="CQ651" s="483"/>
      <c r="CR651" s="438"/>
      <c r="CS651" s="439"/>
      <c r="CT651" s="457"/>
      <c r="CU651" s="457"/>
      <c r="CV651" s="457"/>
    </row>
    <row r="652" spans="1:100" s="435" customFormat="1" ht="12.75" x14ac:dyDescent="0.2">
      <c r="A652" s="463"/>
      <c r="B652" s="451"/>
      <c r="C652" s="453"/>
      <c r="D652" s="339"/>
      <c r="E652" s="340"/>
      <c r="F652" s="436"/>
      <c r="G652" s="436"/>
      <c r="H652" s="436"/>
      <c r="I652" s="463"/>
      <c r="J652" s="597"/>
      <c r="K652" s="436"/>
      <c r="L652" s="691"/>
      <c r="M652" s="457"/>
      <c r="N652" s="463"/>
      <c r="O652" s="463"/>
      <c r="P652" s="463"/>
      <c r="Q652" s="463"/>
      <c r="R652" s="463"/>
      <c r="S652" s="463"/>
      <c r="T652" s="463"/>
      <c r="U652" s="463"/>
      <c r="V652" s="463"/>
      <c r="W652" s="463"/>
      <c r="X652" s="463"/>
      <c r="Y652" s="463"/>
      <c r="Z652" s="463"/>
      <c r="AA652" s="463"/>
      <c r="AB652" s="463"/>
      <c r="AC652" s="463"/>
      <c r="AD652" s="463"/>
      <c r="AE652" s="463"/>
      <c r="AF652" s="463"/>
      <c r="AG652" s="463"/>
      <c r="AH652" s="463"/>
      <c r="AI652" s="463"/>
      <c r="AJ652" s="463"/>
      <c r="AK652" s="463"/>
      <c r="AL652" s="463"/>
      <c r="AM652" s="463"/>
      <c r="AN652" s="463"/>
      <c r="AO652" s="454"/>
      <c r="AP652" s="725"/>
      <c r="AQ652" s="457"/>
      <c r="AR652" s="463"/>
      <c r="AS652" s="602"/>
      <c r="AT652" s="457"/>
      <c r="AU652" s="483"/>
      <c r="AV652" s="438"/>
      <c r="AW652" s="439"/>
      <c r="AX652" s="483"/>
      <c r="AY652" s="438"/>
      <c r="AZ652" s="439"/>
      <c r="BA652" s="897"/>
      <c r="BB652" s="438"/>
      <c r="BC652" s="439"/>
      <c r="BD652" s="897"/>
      <c r="BE652" s="438"/>
      <c r="BF652" s="439"/>
      <c r="BG652" s="439"/>
      <c r="BH652" s="438"/>
      <c r="BI652" s="439"/>
      <c r="BJ652" s="439"/>
      <c r="BK652" s="438"/>
      <c r="BL652" s="439"/>
      <c r="BM652" s="439"/>
      <c r="BN652" s="438"/>
      <c r="BO652" s="439"/>
      <c r="BP652" s="439"/>
      <c r="BQ652" s="438"/>
      <c r="BR652" s="439"/>
      <c r="BS652" s="483"/>
      <c r="BT652" s="438"/>
      <c r="BU652" s="439"/>
      <c r="BV652" s="483"/>
      <c r="BW652" s="438"/>
      <c r="BX652" s="439"/>
      <c r="BY652" s="483"/>
      <c r="BZ652" s="438"/>
      <c r="CA652" s="439"/>
      <c r="CB652" s="483"/>
      <c r="CC652" s="438"/>
      <c r="CD652" s="439"/>
      <c r="CE652" s="483"/>
      <c r="CF652" s="438"/>
      <c r="CG652" s="439"/>
      <c r="CH652" s="483"/>
      <c r="CI652" s="438"/>
      <c r="CJ652" s="439"/>
      <c r="CK652" s="439"/>
      <c r="CL652" s="438"/>
      <c r="CM652" s="439"/>
      <c r="CN652" s="483"/>
      <c r="CO652" s="438"/>
      <c r="CP652" s="439"/>
      <c r="CQ652" s="483"/>
      <c r="CR652" s="438"/>
      <c r="CS652" s="439"/>
      <c r="CT652" s="457"/>
      <c r="CU652" s="457"/>
      <c r="CV652" s="457"/>
    </row>
    <row r="653" spans="1:100" s="435" customFormat="1" ht="12.75" x14ac:dyDescent="0.2">
      <c r="A653" s="463"/>
      <c r="B653" s="451"/>
      <c r="C653" s="453"/>
      <c r="D653" s="339"/>
      <c r="E653" s="340"/>
      <c r="F653" s="436"/>
      <c r="G653" s="436"/>
      <c r="H653" s="436"/>
      <c r="I653" s="463"/>
      <c r="J653" s="597"/>
      <c r="K653" s="436"/>
      <c r="L653" s="691"/>
      <c r="M653" s="457"/>
      <c r="N653" s="463"/>
      <c r="O653" s="463"/>
      <c r="P653" s="463"/>
      <c r="Q653" s="463"/>
      <c r="R653" s="463"/>
      <c r="S653" s="463"/>
      <c r="T653" s="463"/>
      <c r="U653" s="463"/>
      <c r="V653" s="463"/>
      <c r="W653" s="463"/>
      <c r="X653" s="463"/>
      <c r="Y653" s="463"/>
      <c r="Z653" s="463"/>
      <c r="AA653" s="463"/>
      <c r="AB653" s="463"/>
      <c r="AC653" s="463"/>
      <c r="AD653" s="463"/>
      <c r="AE653" s="463"/>
      <c r="AF653" s="463"/>
      <c r="AG653" s="463"/>
      <c r="AH653" s="463"/>
      <c r="AI653" s="463"/>
      <c r="AJ653" s="463"/>
      <c r="AK653" s="463"/>
      <c r="AL653" s="463"/>
      <c r="AM653" s="463"/>
      <c r="AN653" s="463"/>
      <c r="AO653" s="454"/>
      <c r="AP653" s="725"/>
      <c r="AQ653" s="457"/>
      <c r="AR653" s="463"/>
      <c r="AS653" s="602"/>
      <c r="AT653" s="457"/>
      <c r="AU653" s="483"/>
      <c r="AV653" s="438"/>
      <c r="AW653" s="439"/>
      <c r="AX653" s="483"/>
      <c r="AY653" s="438"/>
      <c r="AZ653" s="439"/>
      <c r="BA653" s="897"/>
      <c r="BB653" s="438"/>
      <c r="BC653" s="439"/>
      <c r="BD653" s="897"/>
      <c r="BE653" s="438"/>
      <c r="BF653" s="439"/>
      <c r="BG653" s="439"/>
      <c r="BH653" s="438"/>
      <c r="BI653" s="439"/>
      <c r="BJ653" s="439"/>
      <c r="BK653" s="438"/>
      <c r="BL653" s="439"/>
      <c r="BM653" s="439"/>
      <c r="BN653" s="438"/>
      <c r="BO653" s="439"/>
      <c r="BP653" s="439"/>
      <c r="BQ653" s="438"/>
      <c r="BR653" s="439"/>
      <c r="BS653" s="483"/>
      <c r="BT653" s="438"/>
      <c r="BU653" s="439"/>
      <c r="BV653" s="483"/>
      <c r="BW653" s="438"/>
      <c r="BX653" s="439"/>
      <c r="BY653" s="483"/>
      <c r="BZ653" s="438"/>
      <c r="CA653" s="439"/>
      <c r="CB653" s="483"/>
      <c r="CC653" s="438"/>
      <c r="CD653" s="439"/>
      <c r="CE653" s="483"/>
      <c r="CF653" s="438"/>
      <c r="CG653" s="439"/>
      <c r="CH653" s="483"/>
      <c r="CI653" s="438"/>
      <c r="CJ653" s="439"/>
      <c r="CK653" s="439"/>
      <c r="CL653" s="438"/>
      <c r="CM653" s="439"/>
      <c r="CN653" s="483"/>
      <c r="CO653" s="438"/>
      <c r="CP653" s="439"/>
      <c r="CQ653" s="483"/>
      <c r="CR653" s="438"/>
      <c r="CS653" s="439"/>
      <c r="CT653" s="457"/>
      <c r="CU653" s="457"/>
      <c r="CV653" s="457"/>
    </row>
    <row r="654" spans="1:100" s="435" customFormat="1" ht="12.75" x14ac:dyDescent="0.2">
      <c r="A654" s="463"/>
      <c r="B654" s="451"/>
      <c r="C654" s="453"/>
      <c r="D654" s="339"/>
      <c r="E654" s="340"/>
      <c r="F654" s="436"/>
      <c r="G654" s="436"/>
      <c r="H654" s="436"/>
      <c r="I654" s="463"/>
      <c r="J654" s="597"/>
      <c r="K654" s="436"/>
      <c r="L654" s="691"/>
      <c r="M654" s="457"/>
      <c r="N654" s="463"/>
      <c r="O654" s="463"/>
      <c r="P654" s="463"/>
      <c r="Q654" s="463"/>
      <c r="R654" s="463"/>
      <c r="S654" s="463"/>
      <c r="T654" s="463"/>
      <c r="U654" s="463"/>
      <c r="V654" s="463"/>
      <c r="W654" s="463"/>
      <c r="X654" s="463"/>
      <c r="Y654" s="463"/>
      <c r="Z654" s="463"/>
      <c r="AA654" s="463"/>
      <c r="AB654" s="463"/>
      <c r="AC654" s="463"/>
      <c r="AD654" s="463"/>
      <c r="AE654" s="463"/>
      <c r="AF654" s="463"/>
      <c r="AG654" s="463"/>
      <c r="AH654" s="463"/>
      <c r="AI654" s="463"/>
      <c r="AJ654" s="463"/>
      <c r="AK654" s="463"/>
      <c r="AL654" s="463"/>
      <c r="AM654" s="463"/>
      <c r="AN654" s="463"/>
      <c r="AO654" s="454"/>
      <c r="AP654" s="725"/>
      <c r="AQ654" s="457"/>
      <c r="AR654" s="463"/>
      <c r="AS654" s="602"/>
      <c r="AT654" s="457"/>
      <c r="AU654" s="483"/>
      <c r="AV654" s="438"/>
      <c r="AW654" s="439"/>
      <c r="AX654" s="483"/>
      <c r="AY654" s="438"/>
      <c r="AZ654" s="439"/>
      <c r="BA654" s="897"/>
      <c r="BB654" s="438"/>
      <c r="BC654" s="439"/>
      <c r="BD654" s="897"/>
      <c r="BE654" s="438"/>
      <c r="BF654" s="439"/>
      <c r="BG654" s="439"/>
      <c r="BH654" s="438"/>
      <c r="BI654" s="439"/>
      <c r="BJ654" s="439"/>
      <c r="BK654" s="438"/>
      <c r="BL654" s="439"/>
      <c r="BM654" s="439"/>
      <c r="BN654" s="438"/>
      <c r="BO654" s="439"/>
      <c r="BP654" s="439"/>
      <c r="BQ654" s="438"/>
      <c r="BR654" s="439"/>
      <c r="BS654" s="483"/>
      <c r="BT654" s="438"/>
      <c r="BU654" s="439"/>
      <c r="BV654" s="483"/>
      <c r="BW654" s="438"/>
      <c r="BX654" s="439"/>
      <c r="BY654" s="483"/>
      <c r="BZ654" s="438"/>
      <c r="CA654" s="439"/>
      <c r="CB654" s="483"/>
      <c r="CC654" s="438"/>
      <c r="CD654" s="439"/>
      <c r="CE654" s="483"/>
      <c r="CF654" s="438"/>
      <c r="CG654" s="439"/>
      <c r="CH654" s="483"/>
      <c r="CI654" s="438"/>
      <c r="CJ654" s="439"/>
      <c r="CK654" s="439"/>
      <c r="CL654" s="438"/>
      <c r="CM654" s="439"/>
      <c r="CN654" s="483"/>
      <c r="CO654" s="438"/>
      <c r="CP654" s="439"/>
      <c r="CQ654" s="483"/>
      <c r="CR654" s="438"/>
      <c r="CS654" s="439"/>
      <c r="CT654" s="457"/>
      <c r="CU654" s="457"/>
      <c r="CV654" s="457"/>
    </row>
    <row r="655" spans="1:100" s="435" customFormat="1" ht="12.75" x14ac:dyDescent="0.2">
      <c r="A655" s="463"/>
      <c r="B655" s="451"/>
      <c r="C655" s="453"/>
      <c r="D655" s="339"/>
      <c r="E655" s="340"/>
      <c r="F655" s="436"/>
      <c r="G655" s="436"/>
      <c r="H655" s="436"/>
      <c r="I655" s="463"/>
      <c r="J655" s="597"/>
      <c r="K655" s="436"/>
      <c r="L655" s="691"/>
      <c r="M655" s="457"/>
      <c r="N655" s="463"/>
      <c r="O655" s="463"/>
      <c r="P655" s="463"/>
      <c r="Q655" s="463"/>
      <c r="R655" s="463"/>
      <c r="S655" s="463"/>
      <c r="T655" s="463"/>
      <c r="U655" s="463"/>
      <c r="V655" s="463"/>
      <c r="W655" s="463"/>
      <c r="X655" s="463"/>
      <c r="Y655" s="463"/>
      <c r="Z655" s="463"/>
      <c r="AA655" s="463"/>
      <c r="AB655" s="463"/>
      <c r="AC655" s="463"/>
      <c r="AD655" s="463"/>
      <c r="AE655" s="463"/>
      <c r="AF655" s="463"/>
      <c r="AG655" s="463"/>
      <c r="AH655" s="463"/>
      <c r="AI655" s="463"/>
      <c r="AJ655" s="463"/>
      <c r="AK655" s="463"/>
      <c r="AL655" s="463"/>
      <c r="AM655" s="463"/>
      <c r="AN655" s="463"/>
      <c r="AO655" s="454"/>
      <c r="AP655" s="725"/>
      <c r="AQ655" s="457"/>
      <c r="AR655" s="463"/>
      <c r="AS655" s="602"/>
      <c r="AT655" s="457"/>
      <c r="AU655" s="483"/>
      <c r="AV655" s="438"/>
      <c r="AW655" s="439"/>
      <c r="AX655" s="483"/>
      <c r="AY655" s="438"/>
      <c r="AZ655" s="439"/>
      <c r="BA655" s="897"/>
      <c r="BB655" s="438"/>
      <c r="BC655" s="439"/>
      <c r="BD655" s="897"/>
      <c r="BE655" s="438"/>
      <c r="BF655" s="439"/>
      <c r="BG655" s="439"/>
      <c r="BH655" s="438"/>
      <c r="BI655" s="439"/>
      <c r="BJ655" s="439"/>
      <c r="BK655" s="438"/>
      <c r="BL655" s="439"/>
      <c r="BM655" s="439"/>
      <c r="BN655" s="438"/>
      <c r="BO655" s="439"/>
      <c r="BP655" s="439"/>
      <c r="BQ655" s="438"/>
      <c r="BR655" s="439"/>
      <c r="BS655" s="483"/>
      <c r="BT655" s="438"/>
      <c r="BU655" s="439"/>
      <c r="BV655" s="483"/>
      <c r="BW655" s="438"/>
      <c r="BX655" s="439"/>
      <c r="BY655" s="483"/>
      <c r="BZ655" s="438"/>
      <c r="CA655" s="439"/>
      <c r="CB655" s="483"/>
      <c r="CC655" s="438"/>
      <c r="CD655" s="439"/>
      <c r="CE655" s="483"/>
      <c r="CF655" s="438"/>
      <c r="CG655" s="439"/>
      <c r="CH655" s="483"/>
      <c r="CI655" s="438"/>
      <c r="CJ655" s="439"/>
      <c r="CK655" s="439"/>
      <c r="CL655" s="438"/>
      <c r="CM655" s="439"/>
      <c r="CN655" s="483"/>
      <c r="CO655" s="438"/>
      <c r="CP655" s="439"/>
      <c r="CQ655" s="483"/>
      <c r="CR655" s="438"/>
      <c r="CS655" s="439"/>
      <c r="CT655" s="457"/>
      <c r="CU655" s="457"/>
      <c r="CV655" s="457"/>
    </row>
    <row r="656" spans="1:100" s="435" customFormat="1" ht="12.75" x14ac:dyDescent="0.2">
      <c r="A656" s="463"/>
      <c r="B656" s="451"/>
      <c r="C656" s="453"/>
      <c r="D656" s="339"/>
      <c r="E656" s="340"/>
      <c r="F656" s="436"/>
      <c r="G656" s="436"/>
      <c r="H656" s="436"/>
      <c r="I656" s="463"/>
      <c r="J656" s="597"/>
      <c r="K656" s="436"/>
      <c r="L656" s="691"/>
      <c r="M656" s="457"/>
      <c r="N656" s="463"/>
      <c r="O656" s="463"/>
      <c r="P656" s="463"/>
      <c r="Q656" s="463"/>
      <c r="R656" s="463"/>
      <c r="S656" s="463"/>
      <c r="T656" s="463"/>
      <c r="U656" s="463"/>
      <c r="V656" s="463"/>
      <c r="W656" s="463"/>
      <c r="X656" s="463"/>
      <c r="Y656" s="463"/>
      <c r="Z656" s="463"/>
      <c r="AA656" s="463"/>
      <c r="AB656" s="463"/>
      <c r="AC656" s="463"/>
      <c r="AD656" s="463"/>
      <c r="AE656" s="463"/>
      <c r="AF656" s="463"/>
      <c r="AG656" s="463"/>
      <c r="AH656" s="463"/>
      <c r="AI656" s="463"/>
      <c r="AJ656" s="463"/>
      <c r="AK656" s="463"/>
      <c r="AL656" s="463"/>
      <c r="AM656" s="463"/>
      <c r="AN656" s="463"/>
      <c r="AO656" s="454"/>
      <c r="AP656" s="725"/>
      <c r="AQ656" s="457"/>
      <c r="AR656" s="463"/>
      <c r="AS656" s="602"/>
      <c r="AT656" s="457"/>
      <c r="AU656" s="483"/>
      <c r="AV656" s="438"/>
      <c r="AW656" s="439"/>
      <c r="AX656" s="483"/>
      <c r="AY656" s="438"/>
      <c r="AZ656" s="439"/>
      <c r="BA656" s="897"/>
      <c r="BB656" s="438"/>
      <c r="BC656" s="439"/>
      <c r="BD656" s="897"/>
      <c r="BE656" s="438"/>
      <c r="BF656" s="439"/>
      <c r="BG656" s="439"/>
      <c r="BH656" s="438"/>
      <c r="BI656" s="439"/>
      <c r="BJ656" s="439"/>
      <c r="BK656" s="438"/>
      <c r="BL656" s="439"/>
      <c r="BM656" s="439"/>
      <c r="BN656" s="438"/>
      <c r="BO656" s="439"/>
      <c r="BP656" s="439"/>
      <c r="BQ656" s="438"/>
      <c r="BR656" s="439"/>
      <c r="BS656" s="483"/>
      <c r="BT656" s="438"/>
      <c r="BU656" s="439"/>
      <c r="BV656" s="483"/>
      <c r="BW656" s="438"/>
      <c r="BX656" s="439"/>
      <c r="BY656" s="483"/>
      <c r="BZ656" s="438"/>
      <c r="CA656" s="439"/>
      <c r="CB656" s="483"/>
      <c r="CC656" s="438"/>
      <c r="CD656" s="439"/>
      <c r="CE656" s="483"/>
      <c r="CF656" s="438"/>
      <c r="CG656" s="439"/>
      <c r="CH656" s="483"/>
      <c r="CI656" s="438"/>
      <c r="CJ656" s="439"/>
      <c r="CK656" s="439"/>
      <c r="CL656" s="438"/>
      <c r="CM656" s="439"/>
      <c r="CN656" s="483"/>
      <c r="CO656" s="438"/>
      <c r="CP656" s="439"/>
      <c r="CQ656" s="483"/>
      <c r="CR656" s="438"/>
      <c r="CS656" s="439"/>
      <c r="CT656" s="457"/>
      <c r="CU656" s="457"/>
      <c r="CV656" s="457"/>
    </row>
    <row r="657" spans="1:100" s="435" customFormat="1" ht="12.75" x14ac:dyDescent="0.2">
      <c r="A657" s="463"/>
      <c r="B657" s="451"/>
      <c r="C657" s="453"/>
      <c r="D657" s="339"/>
      <c r="E657" s="340"/>
      <c r="F657" s="436"/>
      <c r="G657" s="436"/>
      <c r="H657" s="436"/>
      <c r="I657" s="463"/>
      <c r="J657" s="597"/>
      <c r="K657" s="436"/>
      <c r="L657" s="691"/>
      <c r="M657" s="457"/>
      <c r="N657" s="463"/>
      <c r="O657" s="463"/>
      <c r="P657" s="463"/>
      <c r="Q657" s="463"/>
      <c r="R657" s="463"/>
      <c r="S657" s="463"/>
      <c r="T657" s="463"/>
      <c r="U657" s="463"/>
      <c r="V657" s="463"/>
      <c r="W657" s="463"/>
      <c r="X657" s="463"/>
      <c r="Y657" s="463"/>
      <c r="Z657" s="463"/>
      <c r="AA657" s="463"/>
      <c r="AB657" s="463"/>
      <c r="AC657" s="463"/>
      <c r="AD657" s="463"/>
      <c r="AE657" s="463"/>
      <c r="AF657" s="463"/>
      <c r="AG657" s="463"/>
      <c r="AH657" s="463"/>
      <c r="AI657" s="463"/>
      <c r="AJ657" s="463"/>
      <c r="AK657" s="463"/>
      <c r="AL657" s="463"/>
      <c r="AM657" s="463"/>
      <c r="AN657" s="463"/>
      <c r="AO657" s="454"/>
      <c r="AP657" s="725"/>
      <c r="AQ657" s="457"/>
      <c r="AR657" s="463"/>
      <c r="AS657" s="602"/>
      <c r="AT657" s="457"/>
      <c r="AU657" s="483"/>
      <c r="AV657" s="438"/>
      <c r="AW657" s="439"/>
      <c r="AX657" s="483"/>
      <c r="AY657" s="438"/>
      <c r="AZ657" s="439"/>
      <c r="BA657" s="897"/>
      <c r="BB657" s="438"/>
      <c r="BC657" s="439"/>
      <c r="BD657" s="897"/>
      <c r="BE657" s="438"/>
      <c r="BF657" s="439"/>
      <c r="BG657" s="439"/>
      <c r="BH657" s="438"/>
      <c r="BI657" s="439"/>
      <c r="BJ657" s="439"/>
      <c r="BK657" s="438"/>
      <c r="BL657" s="439"/>
      <c r="BM657" s="439"/>
      <c r="BN657" s="438"/>
      <c r="BO657" s="439"/>
      <c r="BP657" s="439"/>
      <c r="BQ657" s="438"/>
      <c r="BR657" s="439"/>
      <c r="BS657" s="483"/>
      <c r="BT657" s="438"/>
      <c r="BU657" s="439"/>
      <c r="BV657" s="483"/>
      <c r="BW657" s="438"/>
      <c r="BX657" s="439"/>
      <c r="BY657" s="483"/>
      <c r="BZ657" s="438"/>
      <c r="CA657" s="439"/>
      <c r="CB657" s="483"/>
      <c r="CC657" s="438"/>
      <c r="CD657" s="439"/>
      <c r="CE657" s="483"/>
      <c r="CF657" s="438"/>
      <c r="CG657" s="439"/>
      <c r="CH657" s="483"/>
      <c r="CI657" s="438"/>
      <c r="CJ657" s="439"/>
      <c r="CK657" s="439"/>
      <c r="CL657" s="438"/>
      <c r="CM657" s="439"/>
      <c r="CN657" s="483"/>
      <c r="CO657" s="438"/>
      <c r="CP657" s="439"/>
      <c r="CQ657" s="483"/>
      <c r="CR657" s="438"/>
      <c r="CS657" s="439"/>
      <c r="CT657" s="457"/>
      <c r="CU657" s="457"/>
      <c r="CV657" s="457"/>
    </row>
    <row r="658" spans="1:100" s="459" customFormat="1" ht="12" customHeight="1" x14ac:dyDescent="0.2">
      <c r="A658" s="464"/>
      <c r="B658" s="896"/>
      <c r="C658" s="446"/>
      <c r="D658" s="309"/>
      <c r="E658" s="341"/>
      <c r="F658" s="898"/>
      <c r="G658" s="898"/>
      <c r="H658" s="898"/>
      <c r="I658" s="463"/>
      <c r="J658" s="597"/>
      <c r="K658" s="898"/>
      <c r="L658" s="691"/>
      <c r="M658" s="457"/>
      <c r="N658" s="464"/>
      <c r="O658" s="463"/>
      <c r="P658" s="463"/>
      <c r="Q658" s="464"/>
      <c r="R658" s="463"/>
      <c r="S658" s="463"/>
      <c r="T658" s="463"/>
      <c r="U658" s="463"/>
      <c r="V658" s="463"/>
      <c r="W658" s="463"/>
      <c r="X658" s="463"/>
      <c r="Y658" s="463"/>
      <c r="Z658" s="463"/>
      <c r="AA658" s="463"/>
      <c r="AB658" s="463"/>
      <c r="AC658" s="463"/>
      <c r="AD658" s="463"/>
      <c r="AE658" s="463"/>
      <c r="AF658" s="463"/>
      <c r="AG658" s="463"/>
      <c r="AH658" s="463"/>
      <c r="AI658" s="463"/>
      <c r="AJ658" s="463"/>
      <c r="AK658" s="463"/>
      <c r="AL658" s="463"/>
      <c r="AM658" s="463"/>
      <c r="AN658" s="463"/>
      <c r="AO658" s="454"/>
      <c r="AP658" s="725"/>
      <c r="AQ658" s="457"/>
      <c r="AR658" s="463"/>
      <c r="AS658" s="602"/>
      <c r="AT658" s="457"/>
      <c r="AU658" s="483"/>
      <c r="AV658" s="438"/>
      <c r="AW658" s="439"/>
      <c r="AX658" s="483"/>
      <c r="AY658" s="438"/>
      <c r="AZ658" s="439"/>
      <c r="BA658" s="897"/>
      <c r="BB658" s="438"/>
      <c r="BC658" s="439"/>
      <c r="BD658" s="897"/>
      <c r="BE658" s="438"/>
      <c r="BF658" s="439"/>
      <c r="BG658" s="439"/>
      <c r="BH658" s="438"/>
      <c r="BI658" s="439"/>
      <c r="BJ658" s="439"/>
      <c r="BK658" s="438"/>
      <c r="BL658" s="439"/>
      <c r="BM658" s="439"/>
      <c r="BN658" s="438"/>
      <c r="BO658" s="439"/>
      <c r="BP658" s="439"/>
      <c r="BQ658" s="438"/>
      <c r="BR658" s="439"/>
      <c r="BS658" s="483"/>
      <c r="BT658" s="438"/>
      <c r="BU658" s="439"/>
      <c r="BV658" s="483"/>
      <c r="BW658" s="438"/>
      <c r="BX658" s="439"/>
      <c r="BY658" s="899"/>
      <c r="BZ658" s="438"/>
      <c r="CA658" s="439"/>
      <c r="CB658" s="483"/>
      <c r="CC658" s="438"/>
      <c r="CD658" s="439"/>
      <c r="CE658" s="483"/>
      <c r="CF658" s="438"/>
      <c r="CG658" s="439"/>
      <c r="CH658" s="483"/>
      <c r="CI658" s="438"/>
      <c r="CJ658" s="439"/>
      <c r="CK658" s="439"/>
      <c r="CL658" s="438"/>
      <c r="CM658" s="439"/>
      <c r="CN658" s="483"/>
      <c r="CO658" s="438"/>
      <c r="CP658" s="439"/>
      <c r="CQ658" s="483"/>
      <c r="CR658" s="438"/>
      <c r="CS658" s="439"/>
      <c r="CT658" s="457"/>
      <c r="CU658" s="457"/>
      <c r="CV658" s="457"/>
    </row>
    <row r="659" spans="1:100" s="459" customFormat="1" ht="12.75" x14ac:dyDescent="0.2">
      <c r="A659" s="464"/>
      <c r="B659" s="896"/>
      <c r="C659" s="446"/>
      <c r="D659" s="309"/>
      <c r="E659" s="341"/>
      <c r="F659" s="898"/>
      <c r="G659" s="898"/>
      <c r="H659" s="898"/>
      <c r="I659" s="463"/>
      <c r="J659" s="597"/>
      <c r="K659" s="898"/>
      <c r="L659" s="691"/>
      <c r="M659" s="457"/>
      <c r="N659" s="464"/>
      <c r="O659" s="463"/>
      <c r="P659" s="463"/>
      <c r="Q659" s="464"/>
      <c r="R659" s="463"/>
      <c r="S659" s="463"/>
      <c r="T659" s="463"/>
      <c r="U659" s="463"/>
      <c r="V659" s="463"/>
      <c r="W659" s="463"/>
      <c r="X659" s="463"/>
      <c r="Y659" s="463"/>
      <c r="Z659" s="463"/>
      <c r="AA659" s="463"/>
      <c r="AB659" s="463"/>
      <c r="AC659" s="463"/>
      <c r="AD659" s="463"/>
      <c r="AE659" s="463"/>
      <c r="AF659" s="463"/>
      <c r="AG659" s="463"/>
      <c r="AH659" s="463"/>
      <c r="AI659" s="463"/>
      <c r="AJ659" s="463"/>
      <c r="AK659" s="463"/>
      <c r="AL659" s="463"/>
      <c r="AM659" s="463"/>
      <c r="AN659" s="463"/>
      <c r="AO659" s="454"/>
      <c r="AP659" s="725"/>
      <c r="AQ659" s="457"/>
      <c r="AR659" s="463"/>
      <c r="AS659" s="602"/>
      <c r="AT659" s="457"/>
      <c r="AU659" s="483"/>
      <c r="AV659" s="438"/>
      <c r="AW659" s="439"/>
      <c r="AX659" s="483"/>
      <c r="AY659" s="438"/>
      <c r="AZ659" s="439"/>
      <c r="BA659" s="897"/>
      <c r="BB659" s="438"/>
      <c r="BC659" s="439"/>
      <c r="BD659" s="897"/>
      <c r="BE659" s="438"/>
      <c r="BF659" s="439"/>
      <c r="BG659" s="439"/>
      <c r="BH659" s="438"/>
      <c r="BI659" s="439"/>
      <c r="BJ659" s="439"/>
      <c r="BK659" s="438"/>
      <c r="BL659" s="439"/>
      <c r="BM659" s="439"/>
      <c r="BN659" s="438"/>
      <c r="BO659" s="439"/>
      <c r="BP659" s="439"/>
      <c r="BQ659" s="438"/>
      <c r="BR659" s="439"/>
      <c r="BS659" s="483"/>
      <c r="BT659" s="438"/>
      <c r="BU659" s="439"/>
      <c r="BV659" s="483"/>
      <c r="BW659" s="438"/>
      <c r="BX659" s="439"/>
      <c r="BY659" s="899"/>
      <c r="BZ659" s="438"/>
      <c r="CA659" s="439"/>
      <c r="CB659" s="483"/>
      <c r="CC659" s="438"/>
      <c r="CD659" s="439"/>
      <c r="CE659" s="483"/>
      <c r="CF659" s="438"/>
      <c r="CG659" s="439"/>
      <c r="CH659" s="483"/>
      <c r="CI659" s="438"/>
      <c r="CJ659" s="439"/>
      <c r="CK659" s="439"/>
      <c r="CL659" s="438"/>
      <c r="CM659" s="439"/>
      <c r="CN659" s="483"/>
      <c r="CO659" s="438"/>
      <c r="CP659" s="439"/>
      <c r="CQ659" s="483"/>
      <c r="CR659" s="438"/>
      <c r="CS659" s="439"/>
      <c r="CT659" s="457"/>
      <c r="CU659" s="457"/>
      <c r="CV659" s="457"/>
    </row>
    <row r="660" spans="1:100" s="435" customFormat="1" ht="12.75" x14ac:dyDescent="0.2">
      <c r="A660" s="463"/>
      <c r="B660" s="451"/>
      <c r="C660" s="453"/>
      <c r="D660" s="339"/>
      <c r="E660" s="340"/>
      <c r="F660" s="436"/>
      <c r="G660" s="436"/>
      <c r="H660" s="436"/>
      <c r="I660" s="463"/>
      <c r="J660" s="597"/>
      <c r="K660" s="436"/>
      <c r="L660" s="691"/>
      <c r="M660" s="457"/>
      <c r="N660" s="463"/>
      <c r="O660" s="463"/>
      <c r="P660" s="463"/>
      <c r="Q660" s="463"/>
      <c r="R660" s="463"/>
      <c r="S660" s="463"/>
      <c r="T660" s="463"/>
      <c r="U660" s="463"/>
      <c r="V660" s="463"/>
      <c r="W660" s="463"/>
      <c r="X660" s="463"/>
      <c r="Y660" s="463"/>
      <c r="Z660" s="463"/>
      <c r="AA660" s="463"/>
      <c r="AB660" s="463"/>
      <c r="AC660" s="463"/>
      <c r="AD660" s="463"/>
      <c r="AE660" s="463"/>
      <c r="AF660" s="463"/>
      <c r="AG660" s="463"/>
      <c r="AH660" s="463"/>
      <c r="AI660" s="463"/>
      <c r="AJ660" s="463"/>
      <c r="AK660" s="463"/>
      <c r="AL660" s="463"/>
      <c r="AM660" s="463"/>
      <c r="AN660" s="463"/>
      <c r="AO660" s="454"/>
      <c r="AP660" s="725"/>
      <c r="AQ660" s="457"/>
      <c r="AR660" s="463"/>
      <c r="AS660" s="602"/>
      <c r="AT660" s="457"/>
      <c r="AU660" s="483"/>
      <c r="AV660" s="438"/>
      <c r="AW660" s="439"/>
      <c r="AX660" s="483"/>
      <c r="AY660" s="438"/>
      <c r="AZ660" s="439"/>
      <c r="BA660" s="897"/>
      <c r="BB660" s="438"/>
      <c r="BC660" s="439"/>
      <c r="BD660" s="897"/>
      <c r="BE660" s="438"/>
      <c r="BF660" s="439"/>
      <c r="BG660" s="439"/>
      <c r="BH660" s="438"/>
      <c r="BI660" s="439"/>
      <c r="BJ660" s="439"/>
      <c r="BK660" s="438"/>
      <c r="BL660" s="439"/>
      <c r="BM660" s="439"/>
      <c r="BN660" s="438"/>
      <c r="BO660" s="439"/>
      <c r="BP660" s="439"/>
      <c r="BQ660" s="438"/>
      <c r="BR660" s="439"/>
      <c r="BS660" s="483"/>
      <c r="BT660" s="438"/>
      <c r="BU660" s="439"/>
      <c r="BV660" s="483"/>
      <c r="BW660" s="438"/>
      <c r="BX660" s="439"/>
      <c r="BY660" s="483"/>
      <c r="BZ660" s="438"/>
      <c r="CA660" s="439"/>
      <c r="CB660" s="483"/>
      <c r="CC660" s="438"/>
      <c r="CD660" s="439"/>
      <c r="CE660" s="483"/>
      <c r="CF660" s="438"/>
      <c r="CG660" s="439"/>
      <c r="CH660" s="483"/>
      <c r="CI660" s="438"/>
      <c r="CJ660" s="439"/>
      <c r="CK660" s="439"/>
      <c r="CL660" s="438"/>
      <c r="CM660" s="439"/>
      <c r="CN660" s="483"/>
      <c r="CO660" s="438"/>
      <c r="CP660" s="439"/>
      <c r="CQ660" s="483"/>
      <c r="CR660" s="438"/>
      <c r="CS660" s="439"/>
      <c r="CT660" s="457"/>
      <c r="CU660" s="457"/>
      <c r="CV660" s="457"/>
    </row>
    <row r="661" spans="1:100" s="435" customFormat="1" ht="12.75" x14ac:dyDescent="0.2">
      <c r="A661" s="463"/>
      <c r="B661" s="451"/>
      <c r="C661" s="453"/>
      <c r="D661" s="339"/>
      <c r="E661" s="340"/>
      <c r="F661" s="436"/>
      <c r="G661" s="436"/>
      <c r="H661" s="436"/>
      <c r="I661" s="463"/>
      <c r="J661" s="597"/>
      <c r="K661" s="436"/>
      <c r="L661" s="691"/>
      <c r="M661" s="457"/>
      <c r="N661" s="463"/>
      <c r="O661" s="463"/>
      <c r="P661" s="463"/>
      <c r="Q661" s="463"/>
      <c r="R661" s="463"/>
      <c r="S661" s="463"/>
      <c r="T661" s="463"/>
      <c r="U661" s="463"/>
      <c r="V661" s="463"/>
      <c r="W661" s="463"/>
      <c r="X661" s="463"/>
      <c r="Y661" s="463"/>
      <c r="Z661" s="463"/>
      <c r="AA661" s="463"/>
      <c r="AB661" s="463"/>
      <c r="AC661" s="463"/>
      <c r="AD661" s="463"/>
      <c r="AE661" s="463"/>
      <c r="AF661" s="463"/>
      <c r="AG661" s="463"/>
      <c r="AH661" s="463"/>
      <c r="AI661" s="463"/>
      <c r="AJ661" s="463"/>
      <c r="AK661" s="463"/>
      <c r="AL661" s="463"/>
      <c r="AM661" s="463"/>
      <c r="AN661" s="463"/>
      <c r="AO661" s="454"/>
      <c r="AP661" s="725"/>
      <c r="AQ661" s="457"/>
      <c r="AR661" s="463"/>
      <c r="AS661" s="602"/>
      <c r="AT661" s="457"/>
      <c r="AU661" s="483"/>
      <c r="AV661" s="438"/>
      <c r="AW661" s="439"/>
      <c r="AX661" s="483"/>
      <c r="AY661" s="438"/>
      <c r="AZ661" s="439"/>
      <c r="BA661" s="897"/>
      <c r="BB661" s="438"/>
      <c r="BC661" s="439"/>
      <c r="BD661" s="897"/>
      <c r="BE661" s="438"/>
      <c r="BF661" s="439"/>
      <c r="BG661" s="439"/>
      <c r="BH661" s="438"/>
      <c r="BI661" s="439"/>
      <c r="BJ661" s="439"/>
      <c r="BK661" s="438"/>
      <c r="BL661" s="439"/>
      <c r="BM661" s="439"/>
      <c r="BN661" s="438"/>
      <c r="BO661" s="439"/>
      <c r="BP661" s="439"/>
      <c r="BQ661" s="438"/>
      <c r="BR661" s="439"/>
      <c r="BS661" s="483"/>
      <c r="BT661" s="438"/>
      <c r="BU661" s="439"/>
      <c r="BV661" s="483"/>
      <c r="BW661" s="438"/>
      <c r="BX661" s="439"/>
      <c r="BY661" s="483"/>
      <c r="BZ661" s="438"/>
      <c r="CA661" s="439"/>
      <c r="CB661" s="483"/>
      <c r="CC661" s="438"/>
      <c r="CD661" s="439"/>
      <c r="CE661" s="483"/>
      <c r="CF661" s="438"/>
      <c r="CG661" s="439"/>
      <c r="CH661" s="483"/>
      <c r="CI661" s="438"/>
      <c r="CJ661" s="439"/>
      <c r="CK661" s="439"/>
      <c r="CL661" s="438"/>
      <c r="CM661" s="439"/>
      <c r="CN661" s="483"/>
      <c r="CO661" s="438"/>
      <c r="CP661" s="439"/>
      <c r="CQ661" s="483"/>
      <c r="CR661" s="438"/>
      <c r="CS661" s="439"/>
      <c r="CT661" s="457"/>
      <c r="CU661" s="457"/>
      <c r="CV661" s="457"/>
    </row>
    <row r="662" spans="1:100" s="435" customFormat="1" ht="12.75" x14ac:dyDescent="0.2">
      <c r="A662" s="463"/>
      <c r="B662" s="451"/>
      <c r="C662" s="453"/>
      <c r="D662" s="339"/>
      <c r="E662" s="340"/>
      <c r="F662" s="436"/>
      <c r="G662" s="436"/>
      <c r="H662" s="436"/>
      <c r="I662" s="463"/>
      <c r="J662" s="597"/>
      <c r="K662" s="436"/>
      <c r="L662" s="691"/>
      <c r="M662" s="457"/>
      <c r="N662" s="463"/>
      <c r="O662" s="463"/>
      <c r="P662" s="463"/>
      <c r="Q662" s="463"/>
      <c r="R662" s="463"/>
      <c r="S662" s="463"/>
      <c r="T662" s="463"/>
      <c r="U662" s="463"/>
      <c r="V662" s="463"/>
      <c r="W662" s="463"/>
      <c r="X662" s="463"/>
      <c r="Y662" s="463"/>
      <c r="Z662" s="463"/>
      <c r="AA662" s="463"/>
      <c r="AB662" s="463"/>
      <c r="AC662" s="463"/>
      <c r="AD662" s="463"/>
      <c r="AE662" s="463"/>
      <c r="AF662" s="463"/>
      <c r="AG662" s="463"/>
      <c r="AH662" s="463"/>
      <c r="AI662" s="463"/>
      <c r="AJ662" s="463"/>
      <c r="AK662" s="463"/>
      <c r="AL662" s="463"/>
      <c r="AM662" s="463"/>
      <c r="AN662" s="463"/>
      <c r="AO662" s="454"/>
      <c r="AP662" s="725"/>
      <c r="AQ662" s="457"/>
      <c r="AR662" s="463"/>
      <c r="AS662" s="602"/>
      <c r="AT662" s="457"/>
      <c r="AU662" s="483"/>
      <c r="AV662" s="438"/>
      <c r="AW662" s="439"/>
      <c r="AX662" s="483"/>
      <c r="AY662" s="438"/>
      <c r="AZ662" s="439"/>
      <c r="BA662" s="897"/>
      <c r="BB662" s="438"/>
      <c r="BC662" s="439"/>
      <c r="BD662" s="897"/>
      <c r="BE662" s="438"/>
      <c r="BF662" s="439"/>
      <c r="BG662" s="439"/>
      <c r="BH662" s="438"/>
      <c r="BI662" s="439"/>
      <c r="BJ662" s="439"/>
      <c r="BK662" s="438"/>
      <c r="BL662" s="439"/>
      <c r="BM662" s="439"/>
      <c r="BN662" s="438"/>
      <c r="BO662" s="439"/>
      <c r="BP662" s="439"/>
      <c r="BQ662" s="438"/>
      <c r="BR662" s="439"/>
      <c r="BS662" s="483"/>
      <c r="BT662" s="438"/>
      <c r="BU662" s="439"/>
      <c r="BV662" s="483"/>
      <c r="BW662" s="438"/>
      <c r="BX662" s="439"/>
      <c r="BY662" s="483"/>
      <c r="BZ662" s="438"/>
      <c r="CA662" s="439"/>
      <c r="CB662" s="483"/>
      <c r="CC662" s="438"/>
      <c r="CD662" s="439"/>
      <c r="CE662" s="483"/>
      <c r="CF662" s="438"/>
      <c r="CG662" s="439"/>
      <c r="CH662" s="483"/>
      <c r="CI662" s="438"/>
      <c r="CJ662" s="439"/>
      <c r="CK662" s="439"/>
      <c r="CL662" s="438"/>
      <c r="CM662" s="439"/>
      <c r="CN662" s="483"/>
      <c r="CO662" s="438"/>
      <c r="CP662" s="439"/>
      <c r="CQ662" s="483"/>
      <c r="CR662" s="438"/>
      <c r="CS662" s="439"/>
      <c r="CT662" s="457"/>
      <c r="CU662" s="457"/>
      <c r="CV662" s="457"/>
    </row>
    <row r="663" spans="1:100" s="435" customFormat="1" ht="12.75" x14ac:dyDescent="0.2">
      <c r="A663" s="463"/>
      <c r="B663" s="451"/>
      <c r="C663" s="453"/>
      <c r="D663" s="339"/>
      <c r="E663" s="340"/>
      <c r="F663" s="436"/>
      <c r="G663" s="436"/>
      <c r="H663" s="436"/>
      <c r="I663" s="463"/>
      <c r="J663" s="597"/>
      <c r="K663" s="436"/>
      <c r="L663" s="691"/>
      <c r="M663" s="457"/>
      <c r="N663" s="463"/>
      <c r="O663" s="463"/>
      <c r="P663" s="463"/>
      <c r="Q663" s="463"/>
      <c r="R663" s="463"/>
      <c r="S663" s="463"/>
      <c r="T663" s="463"/>
      <c r="U663" s="463"/>
      <c r="V663" s="463"/>
      <c r="W663" s="463"/>
      <c r="X663" s="463"/>
      <c r="Y663" s="463"/>
      <c r="Z663" s="463"/>
      <c r="AA663" s="463"/>
      <c r="AB663" s="463"/>
      <c r="AC663" s="463"/>
      <c r="AD663" s="463"/>
      <c r="AE663" s="463"/>
      <c r="AF663" s="463"/>
      <c r="AG663" s="463"/>
      <c r="AH663" s="463"/>
      <c r="AI663" s="463"/>
      <c r="AJ663" s="463"/>
      <c r="AK663" s="463"/>
      <c r="AL663" s="463"/>
      <c r="AM663" s="463"/>
      <c r="AN663" s="463"/>
      <c r="AO663" s="454"/>
      <c r="AP663" s="725"/>
      <c r="AQ663" s="457"/>
      <c r="AR663" s="463"/>
      <c r="AS663" s="602"/>
      <c r="AT663" s="457"/>
      <c r="AU663" s="483"/>
      <c r="AV663" s="438"/>
      <c r="AW663" s="439"/>
      <c r="AX663" s="483"/>
      <c r="AY663" s="438"/>
      <c r="AZ663" s="439"/>
      <c r="BA663" s="897"/>
      <c r="BB663" s="438"/>
      <c r="BC663" s="439"/>
      <c r="BD663" s="897"/>
      <c r="BE663" s="438"/>
      <c r="BF663" s="439"/>
      <c r="BG663" s="439"/>
      <c r="BH663" s="438"/>
      <c r="BI663" s="439"/>
      <c r="BJ663" s="439"/>
      <c r="BK663" s="438"/>
      <c r="BL663" s="439"/>
      <c r="BM663" s="439"/>
      <c r="BN663" s="438"/>
      <c r="BO663" s="439"/>
      <c r="BP663" s="439"/>
      <c r="BQ663" s="438"/>
      <c r="BR663" s="439"/>
      <c r="BS663" s="483"/>
      <c r="BT663" s="438"/>
      <c r="BU663" s="439"/>
      <c r="BV663" s="483"/>
      <c r="BW663" s="438"/>
      <c r="BX663" s="439"/>
      <c r="BY663" s="483"/>
      <c r="BZ663" s="438"/>
      <c r="CA663" s="439"/>
      <c r="CB663" s="483"/>
      <c r="CC663" s="438"/>
      <c r="CD663" s="439"/>
      <c r="CE663" s="483"/>
      <c r="CF663" s="438"/>
      <c r="CG663" s="439"/>
      <c r="CH663" s="483"/>
      <c r="CI663" s="438"/>
      <c r="CJ663" s="439"/>
      <c r="CK663" s="439"/>
      <c r="CL663" s="438"/>
      <c r="CM663" s="439"/>
      <c r="CN663" s="483"/>
      <c r="CO663" s="438"/>
      <c r="CP663" s="439"/>
      <c r="CQ663" s="483"/>
      <c r="CR663" s="438"/>
      <c r="CS663" s="439"/>
      <c r="CT663" s="457"/>
      <c r="CU663" s="457"/>
      <c r="CV663" s="457"/>
    </row>
    <row r="664" spans="1:100" s="435" customFormat="1" ht="12.75" x14ac:dyDescent="0.2">
      <c r="A664" s="463"/>
      <c r="B664" s="451"/>
      <c r="C664" s="453"/>
      <c r="D664" s="339"/>
      <c r="E664" s="340"/>
      <c r="F664" s="436"/>
      <c r="G664" s="436"/>
      <c r="H664" s="436"/>
      <c r="I664" s="463"/>
      <c r="J664" s="597"/>
      <c r="K664" s="436"/>
      <c r="L664" s="691"/>
      <c r="M664" s="457"/>
      <c r="N664" s="463"/>
      <c r="O664" s="463"/>
      <c r="P664" s="463"/>
      <c r="Q664" s="463"/>
      <c r="R664" s="463"/>
      <c r="S664" s="463"/>
      <c r="T664" s="463"/>
      <c r="U664" s="463"/>
      <c r="V664" s="463"/>
      <c r="W664" s="463"/>
      <c r="X664" s="463"/>
      <c r="Y664" s="463"/>
      <c r="Z664" s="463"/>
      <c r="AA664" s="463"/>
      <c r="AB664" s="463"/>
      <c r="AC664" s="463"/>
      <c r="AD664" s="463"/>
      <c r="AE664" s="463"/>
      <c r="AF664" s="463"/>
      <c r="AG664" s="463"/>
      <c r="AH664" s="463"/>
      <c r="AI664" s="463"/>
      <c r="AJ664" s="463"/>
      <c r="AK664" s="463"/>
      <c r="AL664" s="463"/>
      <c r="AM664" s="463"/>
      <c r="AN664" s="463"/>
      <c r="AO664" s="454"/>
      <c r="AP664" s="725"/>
      <c r="AQ664" s="457"/>
      <c r="AR664" s="463"/>
      <c r="AS664" s="602"/>
      <c r="AT664" s="457"/>
      <c r="AU664" s="483"/>
      <c r="AV664" s="438"/>
      <c r="AW664" s="439"/>
      <c r="AX664" s="483"/>
      <c r="AY664" s="438"/>
      <c r="AZ664" s="439"/>
      <c r="BA664" s="897"/>
      <c r="BB664" s="438"/>
      <c r="BC664" s="439"/>
      <c r="BD664" s="897"/>
      <c r="BE664" s="438"/>
      <c r="BF664" s="439"/>
      <c r="BG664" s="439"/>
      <c r="BH664" s="438"/>
      <c r="BI664" s="439"/>
      <c r="BJ664" s="439"/>
      <c r="BK664" s="438"/>
      <c r="BL664" s="439"/>
      <c r="BM664" s="439"/>
      <c r="BN664" s="438"/>
      <c r="BO664" s="439"/>
      <c r="BP664" s="439"/>
      <c r="BQ664" s="438"/>
      <c r="BR664" s="439"/>
      <c r="BS664" s="483"/>
      <c r="BT664" s="438"/>
      <c r="BU664" s="439"/>
      <c r="BV664" s="483"/>
      <c r="BW664" s="438"/>
      <c r="BX664" s="439"/>
      <c r="BY664" s="483"/>
      <c r="BZ664" s="438"/>
      <c r="CA664" s="439"/>
      <c r="CB664" s="483"/>
      <c r="CC664" s="438"/>
      <c r="CD664" s="439"/>
      <c r="CE664" s="483"/>
      <c r="CF664" s="438"/>
      <c r="CG664" s="439"/>
      <c r="CH664" s="483"/>
      <c r="CI664" s="438"/>
      <c r="CJ664" s="439"/>
      <c r="CK664" s="439"/>
      <c r="CL664" s="438"/>
      <c r="CM664" s="439"/>
      <c r="CN664" s="483"/>
      <c r="CO664" s="438"/>
      <c r="CP664" s="439"/>
      <c r="CQ664" s="483"/>
      <c r="CR664" s="438"/>
      <c r="CS664" s="439"/>
      <c r="CT664" s="457"/>
      <c r="CU664" s="457"/>
      <c r="CV664" s="457"/>
    </row>
    <row r="665" spans="1:100" s="435" customFormat="1" ht="12.75" x14ac:dyDescent="0.2">
      <c r="A665" s="463"/>
      <c r="B665" s="451"/>
      <c r="C665" s="453"/>
      <c r="D665" s="339"/>
      <c r="E665" s="340"/>
      <c r="F665" s="436"/>
      <c r="G665" s="436"/>
      <c r="H665" s="436"/>
      <c r="I665" s="463"/>
      <c r="J665" s="597"/>
      <c r="K665" s="436"/>
      <c r="L665" s="691"/>
      <c r="M665" s="457"/>
      <c r="N665" s="463"/>
      <c r="O665" s="463"/>
      <c r="P665" s="463"/>
      <c r="Q665" s="463"/>
      <c r="R665" s="463"/>
      <c r="S665" s="463"/>
      <c r="T665" s="463"/>
      <c r="U665" s="463"/>
      <c r="V665" s="463"/>
      <c r="W665" s="463"/>
      <c r="X665" s="463"/>
      <c r="Y665" s="463"/>
      <c r="Z665" s="463"/>
      <c r="AA665" s="463"/>
      <c r="AB665" s="463"/>
      <c r="AC665" s="463"/>
      <c r="AD665" s="463"/>
      <c r="AE665" s="463"/>
      <c r="AF665" s="463"/>
      <c r="AG665" s="463"/>
      <c r="AH665" s="463"/>
      <c r="AI665" s="463"/>
      <c r="AJ665" s="463"/>
      <c r="AK665" s="463"/>
      <c r="AL665" s="463"/>
      <c r="AM665" s="463"/>
      <c r="AN665" s="463"/>
      <c r="AO665" s="454"/>
      <c r="AP665" s="725"/>
      <c r="AQ665" s="457"/>
      <c r="AR665" s="463"/>
      <c r="AS665" s="602"/>
      <c r="AT665" s="457"/>
      <c r="AU665" s="483"/>
      <c r="AV665" s="438"/>
      <c r="AW665" s="439"/>
      <c r="AX665" s="483"/>
      <c r="AY665" s="438"/>
      <c r="AZ665" s="439"/>
      <c r="BA665" s="897"/>
      <c r="BB665" s="438"/>
      <c r="BC665" s="439"/>
      <c r="BD665" s="897"/>
      <c r="BE665" s="438"/>
      <c r="BF665" s="439"/>
      <c r="BG665" s="439"/>
      <c r="BH665" s="438"/>
      <c r="BI665" s="439"/>
      <c r="BJ665" s="439"/>
      <c r="BK665" s="438"/>
      <c r="BL665" s="439"/>
      <c r="BM665" s="439"/>
      <c r="BN665" s="438"/>
      <c r="BO665" s="439"/>
      <c r="BP665" s="439"/>
      <c r="BQ665" s="438"/>
      <c r="BR665" s="439"/>
      <c r="BS665" s="483"/>
      <c r="BT665" s="438"/>
      <c r="BU665" s="439"/>
      <c r="BV665" s="483"/>
      <c r="BW665" s="438"/>
      <c r="BX665" s="439"/>
      <c r="BY665" s="483"/>
      <c r="BZ665" s="438"/>
      <c r="CA665" s="439"/>
      <c r="CB665" s="483"/>
      <c r="CC665" s="438"/>
      <c r="CD665" s="439"/>
      <c r="CE665" s="483"/>
      <c r="CF665" s="438"/>
      <c r="CG665" s="439"/>
      <c r="CH665" s="483"/>
      <c r="CI665" s="438"/>
      <c r="CJ665" s="439"/>
      <c r="CK665" s="439"/>
      <c r="CL665" s="438"/>
      <c r="CM665" s="439"/>
      <c r="CN665" s="483"/>
      <c r="CO665" s="438"/>
      <c r="CP665" s="439"/>
      <c r="CQ665" s="483"/>
      <c r="CR665" s="438"/>
      <c r="CS665" s="439"/>
      <c r="CT665" s="457"/>
      <c r="CU665" s="457"/>
      <c r="CV665" s="457"/>
    </row>
    <row r="666" spans="1:100" s="435" customFormat="1" ht="12.75" x14ac:dyDescent="0.2">
      <c r="A666" s="463"/>
      <c r="B666" s="451"/>
      <c r="C666" s="453"/>
      <c r="D666" s="339"/>
      <c r="E666" s="340"/>
      <c r="F666" s="436"/>
      <c r="G666" s="436"/>
      <c r="H666" s="436"/>
      <c r="I666" s="463"/>
      <c r="J666" s="597"/>
      <c r="K666" s="436"/>
      <c r="L666" s="691"/>
      <c r="M666" s="457"/>
      <c r="N666" s="463"/>
      <c r="O666" s="463"/>
      <c r="P666" s="463"/>
      <c r="Q666" s="463"/>
      <c r="R666" s="463"/>
      <c r="S666" s="463"/>
      <c r="T666" s="463"/>
      <c r="U666" s="463"/>
      <c r="V666" s="463"/>
      <c r="W666" s="463"/>
      <c r="X666" s="463"/>
      <c r="Y666" s="463"/>
      <c r="Z666" s="463"/>
      <c r="AA666" s="463"/>
      <c r="AB666" s="463"/>
      <c r="AC666" s="463"/>
      <c r="AD666" s="463"/>
      <c r="AE666" s="463"/>
      <c r="AF666" s="463"/>
      <c r="AG666" s="463"/>
      <c r="AH666" s="463"/>
      <c r="AI666" s="463"/>
      <c r="AJ666" s="463"/>
      <c r="AK666" s="463"/>
      <c r="AL666" s="463"/>
      <c r="AM666" s="463"/>
      <c r="AN666" s="463"/>
      <c r="AO666" s="454"/>
      <c r="AP666" s="725"/>
      <c r="AQ666" s="457"/>
      <c r="AR666" s="463"/>
      <c r="AS666" s="602"/>
      <c r="AT666" s="457"/>
      <c r="AU666" s="483"/>
      <c r="AV666" s="438"/>
      <c r="AW666" s="439"/>
      <c r="AX666" s="483"/>
      <c r="AY666" s="438"/>
      <c r="AZ666" s="439"/>
      <c r="BA666" s="897"/>
      <c r="BB666" s="438"/>
      <c r="BC666" s="439"/>
      <c r="BD666" s="897"/>
      <c r="BE666" s="438"/>
      <c r="BF666" s="439"/>
      <c r="BG666" s="439"/>
      <c r="BH666" s="438"/>
      <c r="BI666" s="439"/>
      <c r="BJ666" s="439"/>
      <c r="BK666" s="438"/>
      <c r="BL666" s="439"/>
      <c r="BM666" s="439"/>
      <c r="BN666" s="438"/>
      <c r="BO666" s="439"/>
      <c r="BP666" s="439"/>
      <c r="BQ666" s="438"/>
      <c r="BR666" s="439"/>
      <c r="BS666" s="483"/>
      <c r="BT666" s="438"/>
      <c r="BU666" s="439"/>
      <c r="BV666" s="483"/>
      <c r="BW666" s="438"/>
      <c r="BX666" s="439"/>
      <c r="BY666" s="483"/>
      <c r="BZ666" s="438"/>
      <c r="CA666" s="439"/>
      <c r="CB666" s="483"/>
      <c r="CC666" s="438"/>
      <c r="CD666" s="439"/>
      <c r="CE666" s="483"/>
      <c r="CF666" s="438"/>
      <c r="CG666" s="439"/>
      <c r="CH666" s="483"/>
      <c r="CI666" s="438"/>
      <c r="CJ666" s="439"/>
      <c r="CK666" s="439"/>
      <c r="CL666" s="438"/>
      <c r="CM666" s="439"/>
      <c r="CN666" s="483"/>
      <c r="CO666" s="438"/>
      <c r="CP666" s="439"/>
      <c r="CQ666" s="483"/>
      <c r="CR666" s="438"/>
      <c r="CS666" s="439"/>
      <c r="CT666" s="457"/>
      <c r="CU666" s="457"/>
      <c r="CV666" s="457"/>
    </row>
    <row r="667" spans="1:100" s="459" customFormat="1" ht="12" customHeight="1" x14ac:dyDescent="0.2">
      <c r="A667" s="464"/>
      <c r="B667" s="896"/>
      <c r="C667" s="446"/>
      <c r="D667" s="309"/>
      <c r="E667" s="341"/>
      <c r="F667" s="898"/>
      <c r="G667" s="898"/>
      <c r="H667" s="898"/>
      <c r="I667" s="463"/>
      <c r="J667" s="597"/>
      <c r="K667" s="898"/>
      <c r="L667" s="691"/>
      <c r="M667" s="457"/>
      <c r="N667" s="464"/>
      <c r="O667" s="463"/>
      <c r="P667" s="463"/>
      <c r="Q667" s="464"/>
      <c r="R667" s="463"/>
      <c r="S667" s="463"/>
      <c r="T667" s="463"/>
      <c r="U667" s="463"/>
      <c r="V667" s="463"/>
      <c r="W667" s="463"/>
      <c r="X667" s="463"/>
      <c r="Y667" s="463"/>
      <c r="Z667" s="463"/>
      <c r="AA667" s="463"/>
      <c r="AB667" s="463"/>
      <c r="AC667" s="463"/>
      <c r="AD667" s="463"/>
      <c r="AE667" s="463"/>
      <c r="AF667" s="463"/>
      <c r="AG667" s="463"/>
      <c r="AH667" s="463"/>
      <c r="AI667" s="463"/>
      <c r="AJ667" s="463"/>
      <c r="AK667" s="463"/>
      <c r="AL667" s="463"/>
      <c r="AM667" s="463"/>
      <c r="AN667" s="463"/>
      <c r="AO667" s="454"/>
      <c r="AP667" s="725"/>
      <c r="AQ667" s="457"/>
      <c r="AR667" s="463"/>
      <c r="AS667" s="602"/>
      <c r="AT667" s="457"/>
      <c r="AU667" s="483"/>
      <c r="AV667" s="438"/>
      <c r="AW667" s="439"/>
      <c r="AX667" s="483"/>
      <c r="AY667" s="438"/>
      <c r="AZ667" s="439"/>
      <c r="BA667" s="897"/>
      <c r="BB667" s="438"/>
      <c r="BC667" s="439"/>
      <c r="BD667" s="897"/>
      <c r="BE667" s="438"/>
      <c r="BF667" s="439"/>
      <c r="BG667" s="439"/>
      <c r="BH667" s="438"/>
      <c r="BI667" s="439"/>
      <c r="BJ667" s="439"/>
      <c r="BK667" s="438"/>
      <c r="BL667" s="439"/>
      <c r="BM667" s="439"/>
      <c r="BN667" s="438"/>
      <c r="BO667" s="439"/>
      <c r="BP667" s="439"/>
      <c r="BQ667" s="438"/>
      <c r="BR667" s="439"/>
      <c r="BS667" s="483"/>
      <c r="BT667" s="438"/>
      <c r="BU667" s="439"/>
      <c r="BV667" s="483"/>
      <c r="BW667" s="438"/>
      <c r="BX667" s="439"/>
      <c r="BY667" s="899"/>
      <c r="BZ667" s="438"/>
      <c r="CA667" s="439"/>
      <c r="CB667" s="483"/>
      <c r="CC667" s="438"/>
      <c r="CD667" s="439"/>
      <c r="CE667" s="483"/>
      <c r="CF667" s="438"/>
      <c r="CG667" s="439"/>
      <c r="CH667" s="483"/>
      <c r="CI667" s="438"/>
      <c r="CJ667" s="439"/>
      <c r="CK667" s="439"/>
      <c r="CL667" s="438"/>
      <c r="CM667" s="439"/>
      <c r="CN667" s="483"/>
      <c r="CO667" s="438"/>
      <c r="CP667" s="439"/>
      <c r="CQ667" s="483"/>
      <c r="CR667" s="438"/>
      <c r="CS667" s="439"/>
      <c r="CT667" s="457"/>
      <c r="CU667" s="457"/>
      <c r="CV667" s="457"/>
    </row>
    <row r="668" spans="1:100" s="459" customFormat="1" ht="12.75" x14ac:dyDescent="0.2">
      <c r="A668" s="464"/>
      <c r="B668" s="896"/>
      <c r="C668" s="446"/>
      <c r="D668" s="309"/>
      <c r="E668" s="341"/>
      <c r="F668" s="898"/>
      <c r="G668" s="898"/>
      <c r="H668" s="898"/>
      <c r="I668" s="463"/>
      <c r="J668" s="597"/>
      <c r="K668" s="898"/>
      <c r="L668" s="691"/>
      <c r="M668" s="457"/>
      <c r="N668" s="464"/>
      <c r="O668" s="463"/>
      <c r="P668" s="463"/>
      <c r="Q668" s="464"/>
      <c r="R668" s="463"/>
      <c r="S668" s="463"/>
      <c r="T668" s="463"/>
      <c r="U668" s="463"/>
      <c r="V668" s="463"/>
      <c r="W668" s="463"/>
      <c r="X668" s="463"/>
      <c r="Y668" s="463"/>
      <c r="Z668" s="463"/>
      <c r="AA668" s="463"/>
      <c r="AB668" s="463"/>
      <c r="AC668" s="463"/>
      <c r="AD668" s="463"/>
      <c r="AE668" s="463"/>
      <c r="AF668" s="463"/>
      <c r="AG668" s="463"/>
      <c r="AH668" s="463"/>
      <c r="AI668" s="463"/>
      <c r="AJ668" s="463"/>
      <c r="AK668" s="463"/>
      <c r="AL668" s="463"/>
      <c r="AM668" s="463"/>
      <c r="AN668" s="463"/>
      <c r="AO668" s="454"/>
      <c r="AP668" s="725"/>
      <c r="AQ668" s="457"/>
      <c r="AR668" s="463"/>
      <c r="AS668" s="602"/>
      <c r="AT668" s="457"/>
      <c r="AU668" s="483"/>
      <c r="AV668" s="438"/>
      <c r="AW668" s="439"/>
      <c r="AX668" s="483"/>
      <c r="AY668" s="438"/>
      <c r="AZ668" s="439"/>
      <c r="BA668" s="897"/>
      <c r="BB668" s="438"/>
      <c r="BC668" s="439"/>
      <c r="BD668" s="897"/>
      <c r="BE668" s="438"/>
      <c r="BF668" s="439"/>
      <c r="BG668" s="439"/>
      <c r="BH668" s="438"/>
      <c r="BI668" s="439"/>
      <c r="BJ668" s="439"/>
      <c r="BK668" s="438"/>
      <c r="BL668" s="439"/>
      <c r="BM668" s="439"/>
      <c r="BN668" s="438"/>
      <c r="BO668" s="439"/>
      <c r="BP668" s="439"/>
      <c r="BQ668" s="438"/>
      <c r="BR668" s="439"/>
      <c r="BS668" s="483"/>
      <c r="BT668" s="438"/>
      <c r="BU668" s="439"/>
      <c r="BV668" s="483"/>
      <c r="BW668" s="438"/>
      <c r="BX668" s="439"/>
      <c r="BY668" s="899"/>
      <c r="BZ668" s="438"/>
      <c r="CA668" s="439"/>
      <c r="CB668" s="483"/>
      <c r="CC668" s="438"/>
      <c r="CD668" s="439"/>
      <c r="CE668" s="483"/>
      <c r="CF668" s="438"/>
      <c r="CG668" s="439"/>
      <c r="CH668" s="483"/>
      <c r="CI668" s="438"/>
      <c r="CJ668" s="439"/>
      <c r="CK668" s="439"/>
      <c r="CL668" s="438"/>
      <c r="CM668" s="439"/>
      <c r="CN668" s="483"/>
      <c r="CO668" s="438"/>
      <c r="CP668" s="439"/>
      <c r="CQ668" s="483"/>
      <c r="CR668" s="438"/>
      <c r="CS668" s="439"/>
      <c r="CT668" s="457"/>
      <c r="CU668" s="457"/>
      <c r="CV668" s="457"/>
    </row>
    <row r="669" spans="1:100" s="435" customFormat="1" ht="12.75" x14ac:dyDescent="0.2">
      <c r="A669" s="463"/>
      <c r="B669" s="451"/>
      <c r="C669" s="453"/>
      <c r="D669" s="339"/>
      <c r="E669" s="340"/>
      <c r="F669" s="436"/>
      <c r="G669" s="436"/>
      <c r="H669" s="436"/>
      <c r="I669" s="463"/>
      <c r="J669" s="597"/>
      <c r="K669" s="436"/>
      <c r="L669" s="691"/>
      <c r="M669" s="457"/>
      <c r="N669" s="463"/>
      <c r="O669" s="463"/>
      <c r="P669" s="463"/>
      <c r="Q669" s="463"/>
      <c r="R669" s="463"/>
      <c r="S669" s="463"/>
      <c r="T669" s="463"/>
      <c r="U669" s="463"/>
      <c r="V669" s="463"/>
      <c r="W669" s="463"/>
      <c r="X669" s="463"/>
      <c r="Y669" s="463"/>
      <c r="Z669" s="463"/>
      <c r="AA669" s="463"/>
      <c r="AB669" s="463"/>
      <c r="AC669" s="463"/>
      <c r="AD669" s="463"/>
      <c r="AE669" s="463"/>
      <c r="AF669" s="463"/>
      <c r="AG669" s="463"/>
      <c r="AH669" s="463"/>
      <c r="AI669" s="463"/>
      <c r="AJ669" s="463"/>
      <c r="AK669" s="463"/>
      <c r="AL669" s="463"/>
      <c r="AM669" s="463"/>
      <c r="AN669" s="463"/>
      <c r="AO669" s="454"/>
      <c r="AP669" s="725"/>
      <c r="AQ669" s="457"/>
      <c r="AR669" s="463"/>
      <c r="AS669" s="602"/>
      <c r="AT669" s="457"/>
      <c r="AU669" s="483"/>
      <c r="AV669" s="438"/>
      <c r="AW669" s="439"/>
      <c r="AX669" s="483"/>
      <c r="AY669" s="438"/>
      <c r="AZ669" s="439"/>
      <c r="BA669" s="897"/>
      <c r="BB669" s="438"/>
      <c r="BC669" s="439"/>
      <c r="BD669" s="897"/>
      <c r="BE669" s="438"/>
      <c r="BF669" s="439"/>
      <c r="BG669" s="439"/>
      <c r="BH669" s="438"/>
      <c r="BI669" s="439"/>
      <c r="BJ669" s="439"/>
      <c r="BK669" s="438"/>
      <c r="BL669" s="439"/>
      <c r="BM669" s="439"/>
      <c r="BN669" s="438"/>
      <c r="BO669" s="439"/>
      <c r="BP669" s="439"/>
      <c r="BQ669" s="438"/>
      <c r="BR669" s="439"/>
      <c r="BS669" s="483"/>
      <c r="BT669" s="438"/>
      <c r="BU669" s="439"/>
      <c r="BV669" s="483"/>
      <c r="BW669" s="438"/>
      <c r="BX669" s="439"/>
      <c r="BY669" s="483"/>
      <c r="BZ669" s="438"/>
      <c r="CA669" s="439"/>
      <c r="CB669" s="483"/>
      <c r="CC669" s="438"/>
      <c r="CD669" s="439"/>
      <c r="CE669" s="483"/>
      <c r="CF669" s="438"/>
      <c r="CG669" s="439"/>
      <c r="CH669" s="483"/>
      <c r="CI669" s="438"/>
      <c r="CJ669" s="439"/>
      <c r="CK669" s="439"/>
      <c r="CL669" s="438"/>
      <c r="CM669" s="439"/>
      <c r="CN669" s="483"/>
      <c r="CO669" s="438"/>
      <c r="CP669" s="439"/>
      <c r="CQ669" s="483"/>
      <c r="CR669" s="438"/>
      <c r="CS669" s="439"/>
      <c r="CT669" s="457"/>
      <c r="CU669" s="457"/>
      <c r="CV669" s="457"/>
    </row>
    <row r="670" spans="1:100" s="435" customFormat="1" ht="12.75" x14ac:dyDescent="0.2">
      <c r="A670" s="463"/>
      <c r="B670" s="451"/>
      <c r="C670" s="453"/>
      <c r="D670" s="339"/>
      <c r="E670" s="340"/>
      <c r="F670" s="436"/>
      <c r="G670" s="436"/>
      <c r="H670" s="436"/>
      <c r="I670" s="463"/>
      <c r="J670" s="597"/>
      <c r="K670" s="436"/>
      <c r="L670" s="691"/>
      <c r="M670" s="457"/>
      <c r="N670" s="463"/>
      <c r="O670" s="463"/>
      <c r="P670" s="463"/>
      <c r="Q670" s="463"/>
      <c r="R670" s="463"/>
      <c r="S670" s="463"/>
      <c r="T670" s="463"/>
      <c r="U670" s="463"/>
      <c r="V670" s="463"/>
      <c r="W670" s="463"/>
      <c r="X670" s="463"/>
      <c r="Y670" s="463"/>
      <c r="Z670" s="463"/>
      <c r="AA670" s="463"/>
      <c r="AB670" s="463"/>
      <c r="AC670" s="463"/>
      <c r="AD670" s="463"/>
      <c r="AE670" s="463"/>
      <c r="AF670" s="463"/>
      <c r="AG670" s="463"/>
      <c r="AH670" s="463"/>
      <c r="AI670" s="463"/>
      <c r="AJ670" s="463"/>
      <c r="AK670" s="463"/>
      <c r="AL670" s="463"/>
      <c r="AM670" s="463"/>
      <c r="AN670" s="463"/>
      <c r="AO670" s="454"/>
      <c r="AP670" s="725"/>
      <c r="AQ670" s="457"/>
      <c r="AR670" s="463"/>
      <c r="AS670" s="602"/>
      <c r="AT670" s="457"/>
      <c r="AU670" s="483"/>
      <c r="AV670" s="438"/>
      <c r="AW670" s="439"/>
      <c r="AX670" s="483"/>
      <c r="AY670" s="438"/>
      <c r="AZ670" s="439"/>
      <c r="BA670" s="897"/>
      <c r="BB670" s="438"/>
      <c r="BC670" s="439"/>
      <c r="BD670" s="897"/>
      <c r="BE670" s="438"/>
      <c r="BF670" s="439"/>
      <c r="BG670" s="439"/>
      <c r="BH670" s="438"/>
      <c r="BI670" s="439"/>
      <c r="BJ670" s="439"/>
      <c r="BK670" s="438"/>
      <c r="BL670" s="439"/>
      <c r="BM670" s="439"/>
      <c r="BN670" s="438"/>
      <c r="BO670" s="439"/>
      <c r="BP670" s="439"/>
      <c r="BQ670" s="438"/>
      <c r="BR670" s="439"/>
      <c r="BS670" s="483"/>
      <c r="BT670" s="438"/>
      <c r="BU670" s="439"/>
      <c r="BV670" s="483"/>
      <c r="BW670" s="438"/>
      <c r="BX670" s="439"/>
      <c r="BY670" s="483"/>
      <c r="BZ670" s="438"/>
      <c r="CA670" s="439"/>
      <c r="CB670" s="483"/>
      <c r="CC670" s="438"/>
      <c r="CD670" s="439"/>
      <c r="CE670" s="483"/>
      <c r="CF670" s="438"/>
      <c r="CG670" s="439"/>
      <c r="CH670" s="483"/>
      <c r="CI670" s="438"/>
      <c r="CJ670" s="439"/>
      <c r="CK670" s="439"/>
      <c r="CL670" s="438"/>
      <c r="CM670" s="439"/>
      <c r="CN670" s="483"/>
      <c r="CO670" s="438"/>
      <c r="CP670" s="439"/>
      <c r="CQ670" s="483"/>
      <c r="CR670" s="438"/>
      <c r="CS670" s="439"/>
      <c r="CT670" s="457"/>
      <c r="CU670" s="457"/>
      <c r="CV670" s="457"/>
    </row>
    <row r="671" spans="1:100" s="435" customFormat="1" ht="12.75" x14ac:dyDescent="0.2">
      <c r="A671" s="463"/>
      <c r="B671" s="451"/>
      <c r="C671" s="453"/>
      <c r="D671" s="339"/>
      <c r="E671" s="340"/>
      <c r="F671" s="436"/>
      <c r="G671" s="436"/>
      <c r="H671" s="436"/>
      <c r="I671" s="463"/>
      <c r="J671" s="597"/>
      <c r="K671" s="436"/>
      <c r="L671" s="691"/>
      <c r="M671" s="457"/>
      <c r="N671" s="463"/>
      <c r="O671" s="463"/>
      <c r="P671" s="463"/>
      <c r="Q671" s="463"/>
      <c r="R671" s="463"/>
      <c r="S671" s="463"/>
      <c r="T671" s="463"/>
      <c r="U671" s="463"/>
      <c r="V671" s="463"/>
      <c r="W671" s="463"/>
      <c r="X671" s="463"/>
      <c r="Y671" s="463"/>
      <c r="Z671" s="463"/>
      <c r="AA671" s="463"/>
      <c r="AB671" s="463"/>
      <c r="AC671" s="463"/>
      <c r="AD671" s="463"/>
      <c r="AE671" s="463"/>
      <c r="AF671" s="463"/>
      <c r="AG671" s="463"/>
      <c r="AH671" s="463"/>
      <c r="AI671" s="463"/>
      <c r="AJ671" s="463"/>
      <c r="AK671" s="463"/>
      <c r="AL671" s="463"/>
      <c r="AM671" s="463"/>
      <c r="AN671" s="463"/>
      <c r="AO671" s="454"/>
      <c r="AP671" s="725"/>
      <c r="AQ671" s="457"/>
      <c r="AR671" s="463"/>
      <c r="AS671" s="602"/>
      <c r="AT671" s="457"/>
      <c r="AU671" s="483"/>
      <c r="AV671" s="438"/>
      <c r="AW671" s="439"/>
      <c r="AX671" s="483"/>
      <c r="AY671" s="438"/>
      <c r="AZ671" s="439"/>
      <c r="BA671" s="897"/>
      <c r="BB671" s="438"/>
      <c r="BC671" s="439"/>
      <c r="BD671" s="897"/>
      <c r="BE671" s="438"/>
      <c r="BF671" s="439"/>
      <c r="BG671" s="439"/>
      <c r="BH671" s="438"/>
      <c r="BI671" s="439"/>
      <c r="BJ671" s="439"/>
      <c r="BK671" s="438"/>
      <c r="BL671" s="439"/>
      <c r="BM671" s="439"/>
      <c r="BN671" s="438"/>
      <c r="BO671" s="439"/>
      <c r="BP671" s="439"/>
      <c r="BQ671" s="438"/>
      <c r="BR671" s="439"/>
      <c r="BS671" s="483"/>
      <c r="BT671" s="438"/>
      <c r="BU671" s="439"/>
      <c r="BV671" s="483"/>
      <c r="BW671" s="438"/>
      <c r="BX671" s="439"/>
      <c r="BY671" s="483"/>
      <c r="BZ671" s="438"/>
      <c r="CA671" s="439"/>
      <c r="CB671" s="483"/>
      <c r="CC671" s="438"/>
      <c r="CD671" s="439"/>
      <c r="CE671" s="483"/>
      <c r="CF671" s="438"/>
      <c r="CG671" s="439"/>
      <c r="CH671" s="483"/>
      <c r="CI671" s="438"/>
      <c r="CJ671" s="439"/>
      <c r="CK671" s="439"/>
      <c r="CL671" s="438"/>
      <c r="CM671" s="439"/>
      <c r="CN671" s="483"/>
      <c r="CO671" s="438"/>
      <c r="CP671" s="439"/>
      <c r="CQ671" s="483"/>
      <c r="CR671" s="438"/>
      <c r="CS671" s="439"/>
      <c r="CT671" s="457"/>
      <c r="CU671" s="457"/>
      <c r="CV671" s="457"/>
    </row>
    <row r="672" spans="1:100" s="435" customFormat="1" ht="12.75" x14ac:dyDescent="0.2">
      <c r="A672" s="463"/>
      <c r="B672" s="451"/>
      <c r="C672" s="453"/>
      <c r="D672" s="339"/>
      <c r="E672" s="340"/>
      <c r="F672" s="436"/>
      <c r="G672" s="436"/>
      <c r="H672" s="436"/>
      <c r="I672" s="463"/>
      <c r="J672" s="597"/>
      <c r="K672" s="436"/>
      <c r="L672" s="691"/>
      <c r="M672" s="457"/>
      <c r="N672" s="463"/>
      <c r="O672" s="463"/>
      <c r="P672" s="463"/>
      <c r="Q672" s="463"/>
      <c r="R672" s="463"/>
      <c r="S672" s="463"/>
      <c r="T672" s="463"/>
      <c r="U672" s="463"/>
      <c r="V672" s="463"/>
      <c r="W672" s="463"/>
      <c r="X672" s="463"/>
      <c r="Y672" s="463"/>
      <c r="Z672" s="463"/>
      <c r="AA672" s="463"/>
      <c r="AB672" s="463"/>
      <c r="AC672" s="463"/>
      <c r="AD672" s="463"/>
      <c r="AE672" s="463"/>
      <c r="AF672" s="463"/>
      <c r="AG672" s="463"/>
      <c r="AH672" s="463"/>
      <c r="AI672" s="463"/>
      <c r="AJ672" s="463"/>
      <c r="AK672" s="463"/>
      <c r="AL672" s="463"/>
      <c r="AM672" s="463"/>
      <c r="AN672" s="463"/>
      <c r="AO672" s="454"/>
      <c r="AP672" s="725"/>
      <c r="AQ672" s="457"/>
      <c r="AR672" s="463"/>
      <c r="AS672" s="602"/>
      <c r="AT672" s="457"/>
      <c r="AU672" s="483"/>
      <c r="AV672" s="438"/>
      <c r="AW672" s="439"/>
      <c r="AX672" s="483"/>
      <c r="AY672" s="438"/>
      <c r="AZ672" s="439"/>
      <c r="BA672" s="897"/>
      <c r="BB672" s="438"/>
      <c r="BC672" s="439"/>
      <c r="BD672" s="897"/>
      <c r="BE672" s="438"/>
      <c r="BF672" s="439"/>
      <c r="BG672" s="439"/>
      <c r="BH672" s="438"/>
      <c r="BI672" s="439"/>
      <c r="BJ672" s="439"/>
      <c r="BK672" s="438"/>
      <c r="BL672" s="439"/>
      <c r="BM672" s="439"/>
      <c r="BN672" s="438"/>
      <c r="BO672" s="439"/>
      <c r="BP672" s="439"/>
      <c r="BQ672" s="438"/>
      <c r="BR672" s="439"/>
      <c r="BS672" s="483"/>
      <c r="BT672" s="438"/>
      <c r="BU672" s="439"/>
      <c r="BV672" s="483"/>
      <c r="BW672" s="438"/>
      <c r="BX672" s="439"/>
      <c r="BY672" s="483"/>
      <c r="BZ672" s="438"/>
      <c r="CA672" s="439"/>
      <c r="CB672" s="483"/>
      <c r="CC672" s="438"/>
      <c r="CD672" s="439"/>
      <c r="CE672" s="483"/>
      <c r="CF672" s="438"/>
      <c r="CG672" s="439"/>
      <c r="CH672" s="483"/>
      <c r="CI672" s="438"/>
      <c r="CJ672" s="439"/>
      <c r="CK672" s="439"/>
      <c r="CL672" s="438"/>
      <c r="CM672" s="439"/>
      <c r="CN672" s="483"/>
      <c r="CO672" s="438"/>
      <c r="CP672" s="439"/>
      <c r="CQ672" s="483"/>
      <c r="CR672" s="438"/>
      <c r="CS672" s="439"/>
      <c r="CT672" s="457"/>
      <c r="CU672" s="457"/>
      <c r="CV672" s="457"/>
    </row>
    <row r="673" spans="1:100" s="435" customFormat="1" ht="12.75" x14ac:dyDescent="0.2">
      <c r="A673" s="463"/>
      <c r="B673" s="451"/>
      <c r="C673" s="453"/>
      <c r="D673" s="339"/>
      <c r="E673" s="340"/>
      <c r="F673" s="436"/>
      <c r="G673" s="436"/>
      <c r="H673" s="436"/>
      <c r="I673" s="463"/>
      <c r="J673" s="597"/>
      <c r="K673" s="436"/>
      <c r="L673" s="691"/>
      <c r="M673" s="457"/>
      <c r="N673" s="463"/>
      <c r="O673" s="463"/>
      <c r="P673" s="463"/>
      <c r="Q673" s="463"/>
      <c r="R673" s="463"/>
      <c r="S673" s="463"/>
      <c r="T673" s="463"/>
      <c r="U673" s="463"/>
      <c r="V673" s="463"/>
      <c r="W673" s="463"/>
      <c r="X673" s="463"/>
      <c r="Y673" s="463"/>
      <c r="Z673" s="463"/>
      <c r="AA673" s="463"/>
      <c r="AB673" s="463"/>
      <c r="AC673" s="463"/>
      <c r="AD673" s="463"/>
      <c r="AE673" s="463"/>
      <c r="AF673" s="463"/>
      <c r="AG673" s="463"/>
      <c r="AH673" s="463"/>
      <c r="AI673" s="463"/>
      <c r="AJ673" s="463"/>
      <c r="AK673" s="463"/>
      <c r="AL673" s="463"/>
      <c r="AM673" s="463"/>
      <c r="AN673" s="463"/>
      <c r="AO673" s="454"/>
      <c r="AP673" s="725"/>
      <c r="AQ673" s="457"/>
      <c r="AR673" s="463"/>
      <c r="AS673" s="602"/>
      <c r="AT673" s="457"/>
      <c r="AU673" s="483"/>
      <c r="AV673" s="438"/>
      <c r="AW673" s="439"/>
      <c r="AX673" s="483"/>
      <c r="AY673" s="438"/>
      <c r="AZ673" s="439"/>
      <c r="BA673" s="897"/>
      <c r="BB673" s="438"/>
      <c r="BC673" s="439"/>
      <c r="BD673" s="897"/>
      <c r="BE673" s="438"/>
      <c r="BF673" s="439"/>
      <c r="BG673" s="439"/>
      <c r="BH673" s="438"/>
      <c r="BI673" s="439"/>
      <c r="BJ673" s="439"/>
      <c r="BK673" s="438"/>
      <c r="BL673" s="439"/>
      <c r="BM673" s="439"/>
      <c r="BN673" s="438"/>
      <c r="BO673" s="439"/>
      <c r="BP673" s="439"/>
      <c r="BQ673" s="438"/>
      <c r="BR673" s="439"/>
      <c r="BS673" s="483"/>
      <c r="BT673" s="438"/>
      <c r="BU673" s="439"/>
      <c r="BV673" s="483"/>
      <c r="BW673" s="438"/>
      <c r="BX673" s="439"/>
      <c r="BY673" s="483"/>
      <c r="BZ673" s="438"/>
      <c r="CA673" s="439"/>
      <c r="CB673" s="483"/>
      <c r="CC673" s="438"/>
      <c r="CD673" s="439"/>
      <c r="CE673" s="483"/>
      <c r="CF673" s="438"/>
      <c r="CG673" s="439"/>
      <c r="CH673" s="483"/>
      <c r="CI673" s="438"/>
      <c r="CJ673" s="439"/>
      <c r="CK673" s="439"/>
      <c r="CL673" s="438"/>
      <c r="CM673" s="439"/>
      <c r="CN673" s="483"/>
      <c r="CO673" s="438"/>
      <c r="CP673" s="439"/>
      <c r="CQ673" s="483"/>
      <c r="CR673" s="438"/>
      <c r="CS673" s="439"/>
      <c r="CT673" s="457"/>
      <c r="CU673" s="457"/>
      <c r="CV673" s="457"/>
    </row>
    <row r="674" spans="1:100" s="435" customFormat="1" ht="12.75" x14ac:dyDescent="0.2">
      <c r="A674" s="463"/>
      <c r="B674" s="451"/>
      <c r="C674" s="453"/>
      <c r="D674" s="339"/>
      <c r="E674" s="340"/>
      <c r="F674" s="436"/>
      <c r="G674" s="436"/>
      <c r="H674" s="436"/>
      <c r="I674" s="463"/>
      <c r="J674" s="597"/>
      <c r="K674" s="436"/>
      <c r="L674" s="691"/>
      <c r="M674" s="457"/>
      <c r="N674" s="463"/>
      <c r="O674" s="463"/>
      <c r="P674" s="463"/>
      <c r="Q674" s="463"/>
      <c r="R674" s="463"/>
      <c r="S674" s="463"/>
      <c r="T674" s="463"/>
      <c r="U674" s="463"/>
      <c r="V674" s="463"/>
      <c r="W674" s="463"/>
      <c r="X674" s="463"/>
      <c r="Y674" s="463"/>
      <c r="Z674" s="463"/>
      <c r="AA674" s="463"/>
      <c r="AB674" s="463"/>
      <c r="AC674" s="463"/>
      <c r="AD674" s="463"/>
      <c r="AE674" s="463"/>
      <c r="AF674" s="463"/>
      <c r="AG674" s="463"/>
      <c r="AH674" s="463"/>
      <c r="AI674" s="463"/>
      <c r="AJ674" s="463"/>
      <c r="AK674" s="463"/>
      <c r="AL674" s="463"/>
      <c r="AM674" s="463"/>
      <c r="AN674" s="463"/>
      <c r="AO674" s="454"/>
      <c r="AP674" s="725"/>
      <c r="AQ674" s="457"/>
      <c r="AR674" s="463"/>
      <c r="AS674" s="602"/>
      <c r="AT674" s="457"/>
      <c r="AU674" s="528"/>
      <c r="AV674" s="900"/>
      <c r="AW674" s="901"/>
      <c r="AX674" s="528"/>
      <c r="AY674" s="900"/>
      <c r="AZ674" s="439"/>
      <c r="BA674" s="897"/>
      <c r="BB674" s="438"/>
      <c r="BC674" s="439"/>
      <c r="BD674" s="897"/>
      <c r="BE674" s="438"/>
      <c r="BF674" s="439"/>
      <c r="BG674" s="439"/>
      <c r="BH674" s="438"/>
      <c r="BI674" s="439"/>
      <c r="BJ674" s="439"/>
      <c r="BK674" s="438"/>
      <c r="BL674" s="439"/>
      <c r="BM674" s="439"/>
      <c r="BN674" s="438"/>
      <c r="BO674" s="439"/>
      <c r="BP674" s="439"/>
      <c r="BQ674" s="438"/>
      <c r="BR674" s="439"/>
      <c r="BS674" s="483"/>
      <c r="BT674" s="438"/>
      <c r="BU674" s="439"/>
      <c r="BV674" s="483"/>
      <c r="BW674" s="438"/>
      <c r="BX674" s="439"/>
      <c r="BY674" s="483"/>
      <c r="BZ674" s="438"/>
      <c r="CA674" s="439"/>
      <c r="CB674" s="483"/>
      <c r="CC674" s="438"/>
      <c r="CD674" s="439"/>
      <c r="CE674" s="483"/>
      <c r="CF674" s="438"/>
      <c r="CG674" s="439"/>
      <c r="CH674" s="483"/>
      <c r="CI674" s="438"/>
      <c r="CJ674" s="439"/>
      <c r="CK674" s="439"/>
      <c r="CL674" s="438"/>
      <c r="CM674" s="439"/>
      <c r="CN674" s="483"/>
      <c r="CO674" s="438"/>
      <c r="CP674" s="439"/>
      <c r="CQ674" s="483"/>
      <c r="CR674" s="438"/>
      <c r="CS674" s="439"/>
      <c r="CT674" s="457"/>
      <c r="CU674" s="457"/>
      <c r="CV674" s="457"/>
    </row>
    <row r="675" spans="1:100" s="435" customFormat="1" ht="12.75" x14ac:dyDescent="0.2">
      <c r="A675" s="463"/>
      <c r="B675" s="451"/>
      <c r="C675" s="453"/>
      <c r="D675" s="339"/>
      <c r="E675" s="340"/>
      <c r="F675" s="436"/>
      <c r="G675" s="436"/>
      <c r="H675" s="436"/>
      <c r="I675" s="463"/>
      <c r="J675" s="597"/>
      <c r="K675" s="436"/>
      <c r="L675" s="691"/>
      <c r="M675" s="457"/>
      <c r="N675" s="463"/>
      <c r="O675" s="463"/>
      <c r="P675" s="463"/>
      <c r="Q675" s="463"/>
      <c r="R675" s="463"/>
      <c r="S675" s="463"/>
      <c r="T675" s="463"/>
      <c r="U675" s="463"/>
      <c r="V675" s="463"/>
      <c r="W675" s="463"/>
      <c r="X675" s="463"/>
      <c r="Y675" s="463"/>
      <c r="Z675" s="463"/>
      <c r="AA675" s="463"/>
      <c r="AB675" s="463"/>
      <c r="AC675" s="463"/>
      <c r="AD675" s="463"/>
      <c r="AE675" s="463"/>
      <c r="AF675" s="463"/>
      <c r="AG675" s="463"/>
      <c r="AH675" s="463"/>
      <c r="AI675" s="463"/>
      <c r="AJ675" s="463"/>
      <c r="AK675" s="463"/>
      <c r="AL675" s="463"/>
      <c r="AM675" s="463"/>
      <c r="AN675" s="463"/>
      <c r="AO675" s="454"/>
      <c r="AP675" s="725"/>
      <c r="AQ675" s="457"/>
      <c r="AR675" s="463"/>
      <c r="AS675" s="602"/>
      <c r="AT675" s="457"/>
      <c r="AU675" s="10"/>
      <c r="AV675" s="10"/>
      <c r="AW675" s="10"/>
      <c r="AX675" s="10"/>
      <c r="AY675" s="10"/>
      <c r="AZ675" s="439"/>
      <c r="BA675" s="897"/>
      <c r="BB675" s="438"/>
      <c r="BC675" s="439"/>
      <c r="BD675" s="897"/>
      <c r="BE675" s="438"/>
      <c r="BF675" s="439"/>
      <c r="BG675" s="439"/>
      <c r="BH675" s="438"/>
      <c r="BI675" s="439"/>
      <c r="BJ675" s="439"/>
      <c r="BK675" s="438"/>
      <c r="BL675" s="439"/>
      <c r="BM675" s="439"/>
      <c r="BN675" s="438"/>
      <c r="BO675" s="439"/>
      <c r="BP675" s="439"/>
      <c r="BQ675" s="438"/>
      <c r="BR675" s="439"/>
      <c r="BS675" s="483"/>
      <c r="BT675" s="438"/>
      <c r="BU675" s="439"/>
      <c r="BV675" s="483"/>
      <c r="BW675" s="438"/>
      <c r="BX675" s="439"/>
      <c r="BY675" s="483"/>
      <c r="BZ675" s="438"/>
      <c r="CA675" s="439"/>
      <c r="CB675" s="483"/>
      <c r="CC675" s="438"/>
      <c r="CD675" s="439"/>
      <c r="CE675" s="483"/>
      <c r="CF675" s="438"/>
      <c r="CG675" s="439"/>
      <c r="CH675" s="483"/>
      <c r="CI675" s="438"/>
      <c r="CJ675" s="439"/>
      <c r="CK675" s="439"/>
      <c r="CL675" s="438"/>
      <c r="CM675" s="439"/>
      <c r="CN675" s="483"/>
      <c r="CO675" s="438"/>
      <c r="CP675" s="439"/>
      <c r="CQ675" s="483"/>
      <c r="CR675" s="438"/>
      <c r="CS675" s="439"/>
      <c r="CT675" s="457"/>
      <c r="CU675" s="457"/>
      <c r="CV675" s="457"/>
    </row>
    <row r="676" spans="1:100" s="459" customFormat="1" ht="12" customHeight="1" x14ac:dyDescent="0.2">
      <c r="A676" s="464"/>
      <c r="B676" s="896"/>
      <c r="C676" s="446"/>
      <c r="D676" s="309"/>
      <c r="E676" s="341"/>
      <c r="F676" s="898"/>
      <c r="G676" s="898"/>
      <c r="H676" s="898"/>
      <c r="I676" s="463"/>
      <c r="J676" s="597"/>
      <c r="K676" s="898"/>
      <c r="L676" s="691"/>
      <c r="M676" s="457"/>
      <c r="N676" s="464"/>
      <c r="O676" s="463"/>
      <c r="P676" s="463"/>
      <c r="Q676" s="464"/>
      <c r="R676" s="463"/>
      <c r="S676" s="463"/>
      <c r="T676" s="463"/>
      <c r="U676" s="463"/>
      <c r="V676" s="463"/>
      <c r="W676" s="463"/>
      <c r="X676" s="463"/>
      <c r="Y676" s="463"/>
      <c r="Z676" s="463"/>
      <c r="AA676" s="463"/>
      <c r="AB676" s="463"/>
      <c r="AC676" s="463"/>
      <c r="AD676" s="463"/>
      <c r="AE676" s="463"/>
      <c r="AF676" s="463"/>
      <c r="AG676" s="463"/>
      <c r="AH676" s="463"/>
      <c r="AI676" s="463"/>
      <c r="AJ676" s="463"/>
      <c r="AK676" s="463"/>
      <c r="AL676" s="463"/>
      <c r="AM676" s="463"/>
      <c r="AN676" s="463"/>
      <c r="AO676" s="454"/>
      <c r="AP676" s="725"/>
      <c r="AQ676" s="457"/>
      <c r="AR676" s="463"/>
      <c r="AS676" s="602"/>
      <c r="AT676" s="457"/>
      <c r="AU676" s="10"/>
      <c r="AV676" s="10"/>
      <c r="AW676" s="10"/>
      <c r="AX676" s="10"/>
      <c r="AY676" s="10"/>
      <c r="AZ676" s="439"/>
      <c r="BA676" s="897"/>
      <c r="BB676" s="438"/>
      <c r="BC676" s="439"/>
      <c r="BD676" s="897"/>
      <c r="BE676" s="438"/>
      <c r="BF676" s="439"/>
      <c r="BG676" s="439"/>
      <c r="BH676" s="438"/>
      <c r="BI676" s="439"/>
      <c r="BJ676" s="439"/>
      <c r="BK676" s="438"/>
      <c r="BL676" s="439"/>
      <c r="BM676" s="439"/>
      <c r="BN676" s="438"/>
      <c r="BO676" s="439"/>
      <c r="BP676" s="439"/>
      <c r="BQ676" s="438"/>
      <c r="BR676" s="439"/>
      <c r="BS676" s="483"/>
      <c r="BT676" s="438"/>
      <c r="BU676" s="439"/>
      <c r="BV676" s="483"/>
      <c r="BW676" s="438"/>
      <c r="BX676" s="439"/>
      <c r="BY676" s="899"/>
      <c r="BZ676" s="438"/>
      <c r="CA676" s="439"/>
      <c r="CB676" s="483"/>
      <c r="CC676" s="438"/>
      <c r="CD676" s="439"/>
      <c r="CE676" s="483"/>
      <c r="CF676" s="438"/>
      <c r="CG676" s="439"/>
      <c r="CH676" s="483"/>
      <c r="CI676" s="438"/>
      <c r="CJ676" s="439"/>
      <c r="CK676" s="439"/>
      <c r="CL676" s="438"/>
      <c r="CM676" s="439"/>
      <c r="CN676" s="483"/>
      <c r="CO676" s="438"/>
      <c r="CP676" s="439"/>
      <c r="CQ676" s="483"/>
      <c r="CR676" s="438"/>
      <c r="CS676" s="439"/>
      <c r="CT676" s="457"/>
      <c r="CU676" s="457"/>
      <c r="CV676" s="457"/>
    </row>
    <row r="677" spans="1:100" s="459" customFormat="1" ht="12.75" x14ac:dyDescent="0.2">
      <c r="A677" s="464"/>
      <c r="B677" s="896"/>
      <c r="C677" s="446"/>
      <c r="D677" s="309"/>
      <c r="E677" s="341"/>
      <c r="F677" s="898"/>
      <c r="G677" s="898"/>
      <c r="H677" s="898"/>
      <c r="I677" s="463"/>
      <c r="J677" s="597"/>
      <c r="K677" s="898"/>
      <c r="L677" s="691"/>
      <c r="M677" s="457"/>
      <c r="N677" s="464"/>
      <c r="O677" s="463"/>
      <c r="P677" s="463"/>
      <c r="Q677" s="464"/>
      <c r="R677" s="463"/>
      <c r="S677" s="463"/>
      <c r="T677" s="463"/>
      <c r="U677" s="463"/>
      <c r="V677" s="463"/>
      <c r="W677" s="463"/>
      <c r="X677" s="463"/>
      <c r="Y677" s="463"/>
      <c r="Z677" s="463"/>
      <c r="AA677" s="463"/>
      <c r="AB677" s="463"/>
      <c r="AC677" s="463"/>
      <c r="AD677" s="463"/>
      <c r="AE677" s="463"/>
      <c r="AF677" s="463"/>
      <c r="AG677" s="463"/>
      <c r="AH677" s="463"/>
      <c r="AI677" s="463"/>
      <c r="AJ677" s="463"/>
      <c r="AK677" s="463"/>
      <c r="AL677" s="463"/>
      <c r="AM677" s="463"/>
      <c r="AN677" s="463"/>
      <c r="AO677" s="454"/>
      <c r="AP677" s="725"/>
      <c r="AQ677" s="457"/>
      <c r="AR677" s="463"/>
      <c r="AS677" s="602"/>
      <c r="AT677" s="457"/>
      <c r="AU677" s="665"/>
      <c r="AV677" s="665"/>
      <c r="AW677" s="665"/>
      <c r="AX677" s="665"/>
      <c r="AY677" s="665"/>
      <c r="AZ677" s="439"/>
      <c r="BA677" s="897"/>
      <c r="BB677" s="438"/>
      <c r="BC677" s="439"/>
      <c r="BD677" s="897"/>
      <c r="BE677" s="438"/>
      <c r="BF677" s="439"/>
      <c r="BG677" s="439"/>
      <c r="BH677" s="438"/>
      <c r="BI677" s="439"/>
      <c r="BJ677" s="439"/>
      <c r="BK677" s="438"/>
      <c r="BL677" s="439"/>
      <c r="BM677" s="439"/>
      <c r="BN677" s="438"/>
      <c r="BO677" s="439"/>
      <c r="BP677" s="439"/>
      <c r="BQ677" s="438"/>
      <c r="BR677" s="439"/>
      <c r="BS677" s="483"/>
      <c r="BT677" s="438"/>
      <c r="BU677" s="439"/>
      <c r="BV677" s="483"/>
      <c r="BW677" s="438"/>
      <c r="BX677" s="439"/>
      <c r="BY677" s="899"/>
      <c r="BZ677" s="438"/>
      <c r="CA677" s="439"/>
      <c r="CB677" s="483"/>
      <c r="CC677" s="438"/>
      <c r="CD677" s="439"/>
      <c r="CE677" s="483"/>
      <c r="CF677" s="438"/>
      <c r="CG677" s="439"/>
      <c r="CH677" s="483"/>
      <c r="CI677" s="438"/>
      <c r="CJ677" s="439"/>
      <c r="CK677" s="439"/>
      <c r="CL677" s="438"/>
      <c r="CM677" s="439"/>
      <c r="CN677" s="483"/>
      <c r="CO677" s="438"/>
      <c r="CP677" s="439"/>
      <c r="CQ677" s="483"/>
      <c r="CR677" s="438"/>
      <c r="CS677" s="439"/>
      <c r="CT677" s="457"/>
      <c r="CU677" s="457"/>
      <c r="CV677" s="457"/>
    </row>
    <row r="678" spans="1:100" s="435" customFormat="1" ht="12.75" x14ac:dyDescent="0.2">
      <c r="A678" s="463"/>
      <c r="B678" s="451"/>
      <c r="C678" s="453"/>
      <c r="D678" s="339"/>
      <c r="E678" s="340"/>
      <c r="F678" s="436"/>
      <c r="G678" s="436"/>
      <c r="H678" s="436"/>
      <c r="I678" s="463"/>
      <c r="J678" s="597"/>
      <c r="K678" s="436"/>
      <c r="L678" s="691"/>
      <c r="M678" s="457"/>
      <c r="N678" s="463"/>
      <c r="O678" s="463"/>
      <c r="P678" s="463"/>
      <c r="Q678" s="463"/>
      <c r="R678" s="463"/>
      <c r="S678" s="463"/>
      <c r="T678" s="463"/>
      <c r="U678" s="463"/>
      <c r="V678" s="463"/>
      <c r="W678" s="463"/>
      <c r="X678" s="463"/>
      <c r="Y678" s="463"/>
      <c r="Z678" s="463"/>
      <c r="AA678" s="463"/>
      <c r="AB678" s="463"/>
      <c r="AC678" s="463"/>
      <c r="AD678" s="463"/>
      <c r="AE678" s="463"/>
      <c r="AF678" s="463"/>
      <c r="AG678" s="463"/>
      <c r="AH678" s="463"/>
      <c r="AI678" s="463"/>
      <c r="AJ678" s="463"/>
      <c r="AK678" s="463"/>
      <c r="AL678" s="463"/>
      <c r="AM678" s="463"/>
      <c r="AN678" s="463"/>
      <c r="AO678" s="454"/>
      <c r="AP678" s="725"/>
      <c r="AQ678" s="457"/>
      <c r="AR678" s="463"/>
      <c r="AS678" s="602"/>
      <c r="AT678" s="457"/>
      <c r="AU678" s="665"/>
      <c r="AV678" s="665"/>
      <c r="AW678" s="665"/>
      <c r="AX678" s="665"/>
      <c r="AY678" s="665"/>
      <c r="AZ678" s="439"/>
      <c r="BA678" s="897"/>
      <c r="BB678" s="438"/>
      <c r="BC678" s="439"/>
      <c r="BD678" s="897"/>
      <c r="BE678" s="438"/>
      <c r="BF678" s="439"/>
      <c r="BG678" s="439"/>
      <c r="BH678" s="438"/>
      <c r="BI678" s="439"/>
      <c r="BJ678" s="439"/>
      <c r="BK678" s="438"/>
      <c r="BL678" s="439"/>
      <c r="BM678" s="439"/>
      <c r="BN678" s="438"/>
      <c r="BO678" s="439"/>
      <c r="BP678" s="439"/>
      <c r="BQ678" s="438"/>
      <c r="BR678" s="439"/>
      <c r="BS678" s="483"/>
      <c r="BT678" s="438"/>
      <c r="BU678" s="439"/>
      <c r="BV678" s="483"/>
      <c r="BW678" s="438"/>
      <c r="BX678" s="439"/>
      <c r="BY678" s="483"/>
      <c r="BZ678" s="438"/>
      <c r="CA678" s="439"/>
      <c r="CB678" s="483"/>
      <c r="CC678" s="438"/>
      <c r="CD678" s="439"/>
      <c r="CE678" s="483"/>
      <c r="CF678" s="438"/>
      <c r="CG678" s="439"/>
      <c r="CH678" s="483"/>
      <c r="CI678" s="438"/>
      <c r="CJ678" s="439"/>
      <c r="CK678" s="439"/>
      <c r="CL678" s="438"/>
      <c r="CM678" s="439"/>
      <c r="CN678" s="483"/>
      <c r="CO678" s="438"/>
      <c r="CP678" s="439"/>
      <c r="CQ678" s="483"/>
      <c r="CR678" s="438"/>
      <c r="CS678" s="439"/>
      <c r="CT678" s="457"/>
      <c r="CU678" s="457"/>
      <c r="CV678" s="457"/>
    </row>
    <row r="679" spans="1:100" s="435" customFormat="1" ht="12.75" x14ac:dyDescent="0.2">
      <c r="A679" s="463"/>
      <c r="B679" s="451"/>
      <c r="C679" s="453"/>
      <c r="D679" s="339"/>
      <c r="E679" s="340"/>
      <c r="F679" s="436"/>
      <c r="G679" s="436"/>
      <c r="H679" s="436"/>
      <c r="I679" s="463"/>
      <c r="J679" s="597"/>
      <c r="K679" s="436"/>
      <c r="L679" s="691"/>
      <c r="M679" s="457"/>
      <c r="N679" s="463"/>
      <c r="O679" s="463"/>
      <c r="P679" s="463"/>
      <c r="Q679" s="463"/>
      <c r="R679" s="463"/>
      <c r="S679" s="463"/>
      <c r="T679" s="463"/>
      <c r="U679" s="463"/>
      <c r="V679" s="463"/>
      <c r="W679" s="463"/>
      <c r="X679" s="463"/>
      <c r="Y679" s="463"/>
      <c r="Z679" s="463"/>
      <c r="AA679" s="463"/>
      <c r="AB679" s="463"/>
      <c r="AC679" s="463"/>
      <c r="AD679" s="463"/>
      <c r="AE679" s="463"/>
      <c r="AF679" s="463"/>
      <c r="AG679" s="463"/>
      <c r="AH679" s="463"/>
      <c r="AI679" s="463"/>
      <c r="AJ679" s="463"/>
      <c r="AK679" s="463"/>
      <c r="AL679" s="463"/>
      <c r="AM679" s="463"/>
      <c r="AN679" s="463"/>
      <c r="AO679" s="454"/>
      <c r="AP679" s="725"/>
      <c r="AQ679" s="457"/>
      <c r="AR679" s="463"/>
      <c r="AS679" s="602"/>
      <c r="AT679" s="457"/>
      <c r="AU679" s="665"/>
      <c r="AV679" s="665"/>
      <c r="AW679" s="665"/>
      <c r="AX679" s="665"/>
      <c r="AY679" s="665"/>
      <c r="AZ679" s="439"/>
      <c r="BA679" s="897"/>
      <c r="BB679" s="438"/>
      <c r="BC679" s="439"/>
      <c r="BD679" s="897"/>
      <c r="BE679" s="438"/>
      <c r="BF679" s="439"/>
      <c r="BG679" s="439"/>
      <c r="BH679" s="438"/>
      <c r="BI679" s="439"/>
      <c r="BJ679" s="439"/>
      <c r="BK679" s="438"/>
      <c r="BL679" s="439"/>
      <c r="BM679" s="439"/>
      <c r="BN679" s="438"/>
      <c r="BO679" s="439"/>
      <c r="BP679" s="439"/>
      <c r="BQ679" s="438"/>
      <c r="BR679" s="439"/>
      <c r="BS679" s="483"/>
      <c r="BT679" s="438"/>
      <c r="BU679" s="439"/>
      <c r="BV679" s="483"/>
      <c r="BW679" s="438"/>
      <c r="BX679" s="439"/>
      <c r="BY679" s="483"/>
      <c r="BZ679" s="438"/>
      <c r="CA679" s="439"/>
      <c r="CB679" s="483"/>
      <c r="CC679" s="438"/>
      <c r="CD679" s="439"/>
      <c r="CE679" s="483"/>
      <c r="CF679" s="438"/>
      <c r="CG679" s="439"/>
      <c r="CH679" s="483"/>
      <c r="CI679" s="438"/>
      <c r="CJ679" s="439"/>
      <c r="CK679" s="439"/>
      <c r="CL679" s="438"/>
      <c r="CM679" s="439"/>
      <c r="CN679" s="483"/>
      <c r="CO679" s="438"/>
      <c r="CP679" s="439"/>
      <c r="CQ679" s="483"/>
      <c r="CR679" s="438"/>
      <c r="CS679" s="439"/>
      <c r="CT679" s="457"/>
      <c r="CU679" s="457"/>
      <c r="CV679" s="457"/>
    </row>
    <row r="680" spans="1:100" s="435" customFormat="1" ht="12.75" x14ac:dyDescent="0.2">
      <c r="A680" s="463"/>
      <c r="B680" s="451"/>
      <c r="C680" s="453"/>
      <c r="D680" s="339"/>
      <c r="E680" s="340"/>
      <c r="F680" s="436"/>
      <c r="G680" s="436"/>
      <c r="H680" s="436"/>
      <c r="I680" s="463"/>
      <c r="J680" s="597"/>
      <c r="K680" s="436"/>
      <c r="L680" s="691"/>
      <c r="M680" s="457"/>
      <c r="N680" s="463"/>
      <c r="O680" s="463"/>
      <c r="P680" s="463"/>
      <c r="Q680" s="463"/>
      <c r="R680" s="463"/>
      <c r="S680" s="463"/>
      <c r="T680" s="463"/>
      <c r="U680" s="463"/>
      <c r="V680" s="463"/>
      <c r="W680" s="463"/>
      <c r="X680" s="463"/>
      <c r="Y680" s="463"/>
      <c r="Z680" s="463"/>
      <c r="AA680" s="463"/>
      <c r="AB680" s="463"/>
      <c r="AC680" s="463"/>
      <c r="AD680" s="463"/>
      <c r="AE680" s="463"/>
      <c r="AF680" s="463"/>
      <c r="AG680" s="463"/>
      <c r="AH680" s="463"/>
      <c r="AI680" s="463"/>
      <c r="AJ680" s="463"/>
      <c r="AK680" s="463"/>
      <c r="AL680" s="463"/>
      <c r="AM680" s="463"/>
      <c r="AN680" s="463"/>
      <c r="AO680" s="454"/>
      <c r="AP680" s="725"/>
      <c r="AQ680" s="457"/>
      <c r="AR680" s="463"/>
      <c r="AS680" s="602"/>
      <c r="AT680" s="457"/>
      <c r="AU680" s="665"/>
      <c r="AV680" s="665"/>
      <c r="AW680" s="665"/>
      <c r="AX680" s="665"/>
      <c r="AY680" s="665"/>
      <c r="AZ680" s="439"/>
      <c r="BA680" s="897"/>
      <c r="BB680" s="438"/>
      <c r="BC680" s="439"/>
      <c r="BD680" s="897"/>
      <c r="BE680" s="438"/>
      <c r="BF680" s="439"/>
      <c r="BG680" s="439"/>
      <c r="BH680" s="438"/>
      <c r="BI680" s="439"/>
      <c r="BJ680" s="439"/>
      <c r="BK680" s="438"/>
      <c r="BL680" s="439"/>
      <c r="BM680" s="439"/>
      <c r="BN680" s="438"/>
      <c r="BO680" s="439"/>
      <c r="BP680" s="439"/>
      <c r="BQ680" s="438"/>
      <c r="BR680" s="439"/>
      <c r="BS680" s="483"/>
      <c r="BT680" s="438"/>
      <c r="BU680" s="439"/>
      <c r="BV680" s="483"/>
      <c r="BW680" s="438"/>
      <c r="BX680" s="439"/>
      <c r="BY680" s="483"/>
      <c r="BZ680" s="438"/>
      <c r="CA680" s="439"/>
      <c r="CB680" s="483"/>
      <c r="CC680" s="438"/>
      <c r="CD680" s="439"/>
      <c r="CE680" s="483"/>
      <c r="CF680" s="438"/>
      <c r="CG680" s="439"/>
      <c r="CH680" s="483"/>
      <c r="CI680" s="438"/>
      <c r="CJ680" s="439"/>
      <c r="CK680" s="439"/>
      <c r="CL680" s="438"/>
      <c r="CM680" s="439"/>
      <c r="CN680" s="483"/>
      <c r="CO680" s="438"/>
      <c r="CP680" s="439"/>
      <c r="CQ680" s="483"/>
      <c r="CR680" s="438"/>
      <c r="CS680" s="439"/>
      <c r="CT680" s="457"/>
      <c r="CU680" s="457"/>
      <c r="CV680" s="457"/>
    </row>
    <row r="681" spans="1:100" s="435" customFormat="1" ht="12.75" x14ac:dyDescent="0.2">
      <c r="A681" s="463"/>
      <c r="B681" s="451"/>
      <c r="C681" s="453"/>
      <c r="D681" s="339"/>
      <c r="E681" s="340"/>
      <c r="F681" s="436"/>
      <c r="G681" s="436"/>
      <c r="H681" s="436"/>
      <c r="I681" s="463"/>
      <c r="J681" s="597"/>
      <c r="K681" s="436"/>
      <c r="L681" s="691"/>
      <c r="M681" s="457"/>
      <c r="N681" s="463"/>
      <c r="O681" s="463"/>
      <c r="P681" s="463"/>
      <c r="Q681" s="463"/>
      <c r="R681" s="463"/>
      <c r="S681" s="463"/>
      <c r="T681" s="463"/>
      <c r="U681" s="463"/>
      <c r="V681" s="463"/>
      <c r="W681" s="463"/>
      <c r="X681" s="463"/>
      <c r="Y681" s="463"/>
      <c r="Z681" s="463"/>
      <c r="AA681" s="463"/>
      <c r="AB681" s="463"/>
      <c r="AC681" s="463"/>
      <c r="AD681" s="463"/>
      <c r="AE681" s="463"/>
      <c r="AF681" s="463"/>
      <c r="AG681" s="463"/>
      <c r="AH681" s="463"/>
      <c r="AI681" s="463"/>
      <c r="AJ681" s="463"/>
      <c r="AK681" s="463"/>
      <c r="AL681" s="463"/>
      <c r="AM681" s="463"/>
      <c r="AN681" s="463"/>
      <c r="AO681" s="454"/>
      <c r="AP681" s="725"/>
      <c r="AQ681" s="457"/>
      <c r="AR681" s="463"/>
      <c r="AS681" s="602"/>
      <c r="AT681" s="457"/>
      <c r="AU681" s="665"/>
      <c r="AV681" s="665"/>
      <c r="AW681" s="665"/>
      <c r="AX681" s="665"/>
      <c r="AY681" s="665"/>
      <c r="AZ681" s="439"/>
      <c r="BA681" s="897"/>
      <c r="BB681" s="438"/>
      <c r="BC681" s="439"/>
      <c r="BD681" s="897"/>
      <c r="BE681" s="438"/>
      <c r="BF681" s="439"/>
      <c r="BG681" s="439"/>
      <c r="BH681" s="438"/>
      <c r="BI681" s="439"/>
      <c r="BJ681" s="439"/>
      <c r="BK681" s="438"/>
      <c r="BL681" s="439"/>
      <c r="BM681" s="439"/>
      <c r="BN681" s="438"/>
      <c r="BO681" s="439"/>
      <c r="BP681" s="439"/>
      <c r="BQ681" s="438"/>
      <c r="BR681" s="439"/>
      <c r="BS681" s="483"/>
      <c r="BT681" s="438"/>
      <c r="BU681" s="439"/>
      <c r="BV681" s="483"/>
      <c r="BW681" s="438"/>
      <c r="BX681" s="439"/>
      <c r="BY681" s="483"/>
      <c r="BZ681" s="438"/>
      <c r="CA681" s="439"/>
      <c r="CB681" s="483"/>
      <c r="CC681" s="438"/>
      <c r="CD681" s="439"/>
      <c r="CE681" s="483"/>
      <c r="CF681" s="438"/>
      <c r="CG681" s="439"/>
      <c r="CH681" s="483"/>
      <c r="CI681" s="438"/>
      <c r="CJ681" s="439"/>
      <c r="CK681" s="439"/>
      <c r="CL681" s="438"/>
      <c r="CM681" s="439"/>
      <c r="CN681" s="483"/>
      <c r="CO681" s="438"/>
      <c r="CP681" s="439"/>
      <c r="CQ681" s="483"/>
      <c r="CR681" s="438"/>
      <c r="CS681" s="439"/>
      <c r="CT681" s="457"/>
      <c r="CU681" s="457"/>
      <c r="CV681" s="457"/>
    </row>
    <row r="682" spans="1:100" s="435" customFormat="1" ht="12.75" x14ac:dyDescent="0.2">
      <c r="A682" s="464"/>
      <c r="B682" s="896"/>
      <c r="C682" s="446"/>
      <c r="D682" s="309"/>
      <c r="E682" s="341"/>
      <c r="F682" s="898"/>
      <c r="G682" s="898"/>
      <c r="H682" s="898"/>
      <c r="I682" s="463"/>
      <c r="J682" s="597"/>
      <c r="K682" s="898"/>
      <c r="L682" s="691"/>
      <c r="M682" s="457"/>
      <c r="N682" s="464"/>
      <c r="O682" s="463"/>
      <c r="P682" s="463"/>
      <c r="Q682" s="464"/>
      <c r="R682" s="463"/>
      <c r="S682" s="463"/>
      <c r="T682" s="463"/>
      <c r="U682" s="463"/>
      <c r="V682" s="463"/>
      <c r="W682" s="463"/>
      <c r="X682" s="463"/>
      <c r="Y682" s="463"/>
      <c r="Z682" s="463"/>
      <c r="AA682" s="463"/>
      <c r="AB682" s="463"/>
      <c r="AC682" s="463"/>
      <c r="AD682" s="463"/>
      <c r="AE682" s="463"/>
      <c r="AF682" s="463"/>
      <c r="AG682" s="463"/>
      <c r="AH682" s="463"/>
      <c r="AI682" s="463"/>
      <c r="AJ682" s="463"/>
      <c r="AK682" s="463"/>
      <c r="AL682" s="463"/>
      <c r="AM682" s="463"/>
      <c r="AN682" s="463"/>
      <c r="AO682" s="454"/>
      <c r="AP682" s="725"/>
      <c r="AQ682" s="457"/>
      <c r="AR682" s="463"/>
      <c r="AS682" s="602"/>
      <c r="AT682" s="457"/>
      <c r="AU682" s="665"/>
      <c r="AV682" s="665"/>
      <c r="AW682" s="665"/>
      <c r="AX682" s="665"/>
      <c r="AY682" s="665"/>
      <c r="AZ682" s="439"/>
      <c r="BA682" s="897"/>
      <c r="BB682" s="438"/>
      <c r="BC682" s="439"/>
      <c r="BD682" s="897"/>
      <c r="BE682" s="438"/>
      <c r="BF682" s="439"/>
      <c r="BG682" s="439"/>
      <c r="BH682" s="438"/>
      <c r="BI682" s="439"/>
      <c r="BJ682" s="439"/>
      <c r="BK682" s="438"/>
      <c r="BL682" s="439"/>
      <c r="BM682" s="439"/>
      <c r="BN682" s="438"/>
      <c r="BO682" s="439"/>
      <c r="BP682" s="439"/>
      <c r="BQ682" s="438"/>
      <c r="BR682" s="439"/>
      <c r="BS682" s="483"/>
      <c r="BT682" s="438"/>
      <c r="BU682" s="439"/>
      <c r="BV682" s="483"/>
      <c r="BW682" s="438"/>
      <c r="BX682" s="439"/>
      <c r="BY682" s="483"/>
      <c r="BZ682" s="438"/>
      <c r="CA682" s="439"/>
      <c r="CB682" s="483"/>
      <c r="CC682" s="438"/>
      <c r="CD682" s="439"/>
      <c r="CE682" s="483"/>
      <c r="CF682" s="438"/>
      <c r="CG682" s="439"/>
      <c r="CH682" s="483"/>
      <c r="CI682" s="438"/>
      <c r="CJ682" s="439"/>
      <c r="CK682" s="439"/>
      <c r="CL682" s="438"/>
      <c r="CM682" s="439"/>
      <c r="CN682" s="483"/>
      <c r="CO682" s="438"/>
      <c r="CP682" s="439"/>
      <c r="CQ682" s="483"/>
      <c r="CR682" s="438"/>
      <c r="CS682" s="439"/>
      <c r="CT682" s="457"/>
      <c r="CU682" s="457"/>
      <c r="CV682" s="457"/>
    </row>
    <row r="683" spans="1:100" s="435" customFormat="1" ht="12.75" x14ac:dyDescent="0.2">
      <c r="A683" s="463"/>
      <c r="B683" s="451"/>
      <c r="C683" s="451"/>
      <c r="D683" s="338"/>
      <c r="E683" s="338"/>
      <c r="F683" s="902"/>
      <c r="G683" s="903"/>
      <c r="H683" s="903"/>
      <c r="I683" s="463"/>
      <c r="J683" s="905"/>
      <c r="K683" s="903"/>
      <c r="L683" s="691"/>
      <c r="M683" s="902"/>
      <c r="N683" s="466"/>
      <c r="O683" s="466"/>
      <c r="P683" s="466"/>
      <c r="Q683" s="466"/>
      <c r="R683" s="466"/>
      <c r="S683" s="466"/>
      <c r="T683" s="463"/>
      <c r="U683" s="463"/>
      <c r="V683" s="463"/>
      <c r="W683" s="466"/>
      <c r="X683" s="466"/>
      <c r="Y683" s="466"/>
      <c r="Z683" s="466"/>
      <c r="AA683" s="466"/>
      <c r="AB683" s="466"/>
      <c r="AC683" s="466"/>
      <c r="AD683" s="466"/>
      <c r="AE683" s="466"/>
      <c r="AF683" s="466"/>
      <c r="AG683" s="466"/>
      <c r="AH683" s="466"/>
      <c r="AI683" s="466"/>
      <c r="AJ683" s="466"/>
      <c r="AK683" s="466"/>
      <c r="AL683" s="466"/>
      <c r="AM683" s="466"/>
      <c r="AN683" s="466"/>
      <c r="AO683" s="903"/>
      <c r="AP683" s="906"/>
      <c r="AQ683" s="902"/>
      <c r="AR683" s="903"/>
      <c r="AS683" s="904"/>
      <c r="AT683" s="457"/>
      <c r="AU683" s="665"/>
      <c r="AV683" s="665"/>
      <c r="AW683" s="665"/>
      <c r="AX683" s="665"/>
      <c r="AY683" s="665"/>
      <c r="AZ683" s="439"/>
      <c r="BA683" s="897"/>
      <c r="BB683" s="438"/>
      <c r="BC683" s="439"/>
      <c r="BD683" s="897"/>
      <c r="BE683" s="438"/>
      <c r="BF683" s="439"/>
      <c r="BG683" s="439"/>
      <c r="BH683" s="438"/>
      <c r="BI683" s="439"/>
      <c r="BJ683" s="439"/>
      <c r="BK683" s="438"/>
      <c r="BL683" s="439"/>
      <c r="BM683" s="439"/>
      <c r="BN683" s="438"/>
      <c r="BO683" s="439"/>
      <c r="BP683" s="439"/>
      <c r="BQ683" s="438"/>
      <c r="BR683" s="439"/>
      <c r="BS683" s="483"/>
      <c r="BT683" s="438"/>
      <c r="BU683" s="439"/>
      <c r="BV683" s="483"/>
      <c r="BW683" s="438"/>
      <c r="BX683" s="439"/>
      <c r="BY683" s="483"/>
      <c r="BZ683" s="438"/>
      <c r="CA683" s="439"/>
      <c r="CB683" s="483"/>
      <c r="CC683" s="438"/>
      <c r="CD683" s="439"/>
      <c r="CE683" s="483"/>
      <c r="CF683" s="438"/>
      <c r="CG683" s="439"/>
      <c r="CH683" s="483"/>
      <c r="CI683" s="438"/>
      <c r="CJ683" s="439"/>
      <c r="CK683" s="439"/>
      <c r="CL683" s="438"/>
      <c r="CM683" s="439"/>
      <c r="CN683" s="483"/>
      <c r="CO683" s="438"/>
      <c r="CP683" s="439"/>
      <c r="CQ683" s="483"/>
      <c r="CR683" s="438"/>
      <c r="CS683" s="439"/>
      <c r="CT683" s="457"/>
      <c r="CU683" s="457"/>
      <c r="CV683" s="457"/>
    </row>
    <row r="684" spans="1:100" s="435" customFormat="1" x14ac:dyDescent="0.25">
      <c r="A684" s="466"/>
      <c r="B684" s="423"/>
      <c r="C684" s="423"/>
      <c r="D684" s="587"/>
      <c r="E684" s="587"/>
      <c r="F684" s="423"/>
      <c r="G684" s="423"/>
      <c r="H684" s="423"/>
      <c r="I684" s="463"/>
      <c r="J684" s="13"/>
      <c r="K684" s="423"/>
      <c r="L684" s="691"/>
      <c r="M684" s="423"/>
      <c r="N684" s="466"/>
      <c r="O684" s="466"/>
      <c r="P684" s="466"/>
      <c r="Q684" s="466"/>
      <c r="R684" s="466"/>
      <c r="S684" s="466"/>
      <c r="T684" s="466"/>
      <c r="U684" s="466"/>
      <c r="V684" s="466"/>
      <c r="W684" s="466"/>
      <c r="X684" s="466"/>
      <c r="Y684" s="466"/>
      <c r="Z684" s="466"/>
      <c r="AA684" s="466"/>
      <c r="AB684" s="466"/>
      <c r="AC684" s="466"/>
      <c r="AD684" s="466"/>
      <c r="AE684" s="466"/>
      <c r="AF684" s="466"/>
      <c r="AG684" s="466"/>
      <c r="AH684" s="466"/>
      <c r="AI684" s="466"/>
      <c r="AJ684" s="466"/>
      <c r="AK684" s="466"/>
      <c r="AL684" s="466"/>
      <c r="AM684" s="466"/>
      <c r="AN684" s="466"/>
      <c r="AO684" s="423"/>
      <c r="AP684" s="720"/>
      <c r="AQ684" s="423"/>
      <c r="AR684" s="423"/>
      <c r="AS684" s="423"/>
      <c r="AT684" s="457"/>
      <c r="AU684" s="665"/>
      <c r="AV684" s="665"/>
      <c r="AW684" s="665"/>
      <c r="AX684" s="665"/>
      <c r="AY684" s="665"/>
      <c r="AZ684" s="439"/>
      <c r="BA684" s="897"/>
      <c r="BB684" s="438"/>
      <c r="BC684" s="439"/>
      <c r="BD684" s="897"/>
      <c r="BE684" s="438"/>
      <c r="BF684" s="439"/>
      <c r="BG684" s="439"/>
      <c r="BH684" s="438"/>
      <c r="BI684" s="439"/>
      <c r="BJ684" s="439"/>
      <c r="BK684" s="438"/>
      <c r="BL684" s="439"/>
      <c r="BM684" s="439"/>
      <c r="BN684" s="438"/>
      <c r="BO684" s="439"/>
      <c r="BP684" s="439"/>
      <c r="BQ684" s="438"/>
      <c r="BR684" s="439"/>
      <c r="BS684" s="483"/>
      <c r="BT684" s="438"/>
      <c r="BU684" s="439"/>
      <c r="BV684" s="483"/>
      <c r="BW684" s="438"/>
      <c r="BX684" s="439"/>
      <c r="BY684" s="483"/>
      <c r="BZ684" s="438"/>
      <c r="CA684" s="439"/>
      <c r="CB684" s="483"/>
      <c r="CC684" s="438"/>
      <c r="CD684" s="439"/>
      <c r="CE684" s="483"/>
      <c r="CF684" s="438"/>
      <c r="CG684" s="439"/>
      <c r="CH684" s="483"/>
      <c r="CI684" s="438"/>
      <c r="CJ684" s="439"/>
      <c r="CK684" s="439"/>
      <c r="CL684" s="438"/>
      <c r="CM684" s="439"/>
      <c r="CN684" s="483"/>
      <c r="CO684" s="438"/>
      <c r="CP684" s="439"/>
      <c r="CQ684" s="483"/>
      <c r="CR684" s="438"/>
      <c r="CS684" s="439"/>
      <c r="CT684" s="457"/>
      <c r="CU684" s="457"/>
      <c r="CV684" s="457"/>
    </row>
    <row r="685" spans="1:100" s="459" customFormat="1" ht="12" customHeight="1" x14ac:dyDescent="0.25">
      <c r="A685" s="466"/>
      <c r="B685" s="423"/>
      <c r="C685" s="423"/>
      <c r="D685" s="587"/>
      <c r="E685" s="587"/>
      <c r="F685" s="423"/>
      <c r="G685" s="423"/>
      <c r="H685" s="423"/>
      <c r="I685" s="463"/>
      <c r="J685" s="13"/>
      <c r="K685" s="423"/>
      <c r="L685" s="691"/>
      <c r="M685" s="423"/>
      <c r="N685" s="466"/>
      <c r="O685" s="466"/>
      <c r="P685" s="466"/>
      <c r="Q685" s="466"/>
      <c r="R685" s="466"/>
      <c r="S685" s="466"/>
      <c r="T685" s="466"/>
      <c r="U685" s="466"/>
      <c r="V685" s="466"/>
      <c r="W685" s="466"/>
      <c r="X685" s="466"/>
      <c r="Y685" s="466"/>
      <c r="Z685" s="466"/>
      <c r="AA685" s="466"/>
      <c r="AB685" s="466"/>
      <c r="AC685" s="466"/>
      <c r="AD685" s="466"/>
      <c r="AE685" s="466"/>
      <c r="AF685" s="466"/>
      <c r="AG685" s="466"/>
      <c r="AH685" s="466"/>
      <c r="AI685" s="466"/>
      <c r="AJ685" s="466"/>
      <c r="AK685" s="466"/>
      <c r="AL685" s="466"/>
      <c r="AM685" s="466"/>
      <c r="AN685" s="466"/>
      <c r="AO685" s="423"/>
      <c r="AP685" s="720"/>
      <c r="AQ685" s="423"/>
      <c r="AR685" s="423"/>
      <c r="AS685" s="423"/>
      <c r="AT685" s="457"/>
      <c r="AU685" s="665"/>
      <c r="AV685" s="665"/>
      <c r="AW685" s="665"/>
      <c r="AX685" s="665"/>
      <c r="AY685" s="665"/>
      <c r="AZ685" s="901"/>
      <c r="BA685" s="528"/>
      <c r="BB685" s="900"/>
      <c r="BC685" s="439"/>
      <c r="BD685" s="897"/>
      <c r="BE685" s="438"/>
      <c r="BF685" s="439"/>
      <c r="BG685" s="439"/>
      <c r="BH685" s="438"/>
      <c r="BI685" s="439"/>
      <c r="BJ685" s="439"/>
      <c r="BK685" s="438"/>
      <c r="BL685" s="439"/>
      <c r="BM685" s="439"/>
      <c r="BN685" s="438"/>
      <c r="BO685" s="439"/>
      <c r="BP685" s="439"/>
      <c r="BQ685" s="438"/>
      <c r="BR685" s="439"/>
      <c r="BS685" s="483"/>
      <c r="BT685" s="438"/>
      <c r="BU685" s="439"/>
      <c r="BV685" s="483"/>
      <c r="BW685" s="438"/>
      <c r="BX685" s="439"/>
      <c r="BY685" s="899"/>
      <c r="BZ685" s="438"/>
      <c r="CA685" s="439"/>
      <c r="CB685" s="483"/>
      <c r="CC685" s="438"/>
      <c r="CD685" s="439"/>
      <c r="CE685" s="483"/>
      <c r="CF685" s="438"/>
      <c r="CG685" s="439"/>
      <c r="CH685" s="483"/>
      <c r="CI685" s="438"/>
      <c r="CJ685" s="439"/>
      <c r="CK685" s="439"/>
      <c r="CL685" s="438"/>
      <c r="CM685" s="439"/>
      <c r="CN685" s="483"/>
      <c r="CO685" s="438"/>
      <c r="CP685" s="439"/>
      <c r="CQ685" s="483"/>
      <c r="CR685" s="438"/>
      <c r="CS685" s="439"/>
      <c r="CT685" s="457"/>
      <c r="CU685" s="457"/>
      <c r="CV685" s="457"/>
    </row>
    <row r="686" spans="1:100" s="459" customFormat="1" x14ac:dyDescent="0.25">
      <c r="A686" s="927"/>
      <c r="B686" s="910"/>
      <c r="C686" s="910"/>
      <c r="D686" s="589"/>
      <c r="E686" s="589"/>
      <c r="F686" s="910"/>
      <c r="G686" s="910"/>
      <c r="H686" s="910"/>
      <c r="I686" s="463"/>
      <c r="J686" s="666"/>
      <c r="K686" s="910"/>
      <c r="L686" s="691"/>
      <c r="M686" s="910"/>
      <c r="N686" s="927"/>
      <c r="O686" s="927"/>
      <c r="P686" s="927"/>
      <c r="Q686" s="927"/>
      <c r="R686" s="927"/>
      <c r="S686" s="927"/>
      <c r="T686" s="927"/>
      <c r="U686" s="927"/>
      <c r="V686" s="927"/>
      <c r="W686" s="927"/>
      <c r="X686" s="927"/>
      <c r="Y686" s="927"/>
      <c r="Z686" s="927"/>
      <c r="AA686" s="927"/>
      <c r="AB686" s="927"/>
      <c r="AC686" s="927"/>
      <c r="AD686" s="927"/>
      <c r="AE686" s="927"/>
      <c r="AF686" s="927"/>
      <c r="AG686" s="927"/>
      <c r="AH686" s="927"/>
      <c r="AI686" s="927"/>
      <c r="AJ686" s="927"/>
      <c r="AK686" s="927"/>
      <c r="AL686" s="927"/>
      <c r="AM686" s="927"/>
      <c r="AN686" s="927"/>
      <c r="AO686" s="910"/>
      <c r="AP686" s="911"/>
      <c r="AQ686" s="910"/>
      <c r="AR686" s="910"/>
      <c r="AS686" s="910"/>
      <c r="AT686" s="457"/>
      <c r="AU686" s="328"/>
      <c r="AV686" s="328"/>
      <c r="AW686" s="328"/>
      <c r="AX686" s="328"/>
      <c r="AY686" s="328"/>
      <c r="AZ686" s="10"/>
      <c r="BA686" s="10"/>
      <c r="BB686" s="10"/>
      <c r="BC686" s="439"/>
      <c r="BD686" s="897"/>
      <c r="BE686" s="438"/>
      <c r="BF686" s="439"/>
      <c r="BG686" s="439"/>
      <c r="BH686" s="438"/>
      <c r="BI686" s="439"/>
      <c r="BJ686" s="439"/>
      <c r="BK686" s="438"/>
      <c r="BL686" s="439"/>
      <c r="BM686" s="439"/>
      <c r="BN686" s="438"/>
      <c r="BO686" s="439"/>
      <c r="BP686" s="439"/>
      <c r="BQ686" s="438"/>
      <c r="BR686" s="439"/>
      <c r="BS686" s="483"/>
      <c r="BT686" s="438"/>
      <c r="BU686" s="439"/>
      <c r="BV686" s="483"/>
      <c r="BW686" s="438"/>
      <c r="BX686" s="439"/>
      <c r="BY686" s="899"/>
      <c r="BZ686" s="438"/>
      <c r="CA686" s="439"/>
      <c r="CB686" s="483"/>
      <c r="CC686" s="438"/>
      <c r="CD686" s="439"/>
      <c r="CE686" s="483"/>
      <c r="CF686" s="438"/>
      <c r="CG686" s="439"/>
      <c r="CH686" s="483"/>
      <c r="CI686" s="438"/>
      <c r="CJ686" s="439"/>
      <c r="CK686" s="439"/>
      <c r="CL686" s="438"/>
      <c r="CM686" s="439"/>
      <c r="CN686" s="483"/>
      <c r="CO686" s="438"/>
      <c r="CP686" s="439"/>
      <c r="CQ686" s="483"/>
      <c r="CR686" s="438"/>
      <c r="CS686" s="439"/>
      <c r="CT686" s="457"/>
      <c r="CU686" s="457"/>
      <c r="CV686" s="457"/>
    </row>
    <row r="687" spans="1:100" s="435" customFormat="1" x14ac:dyDescent="0.25">
      <c r="A687" s="927"/>
      <c r="B687" s="910"/>
      <c r="C687" s="910"/>
      <c r="D687" s="589"/>
      <c r="E687" s="589"/>
      <c r="F687" s="910"/>
      <c r="G687" s="910"/>
      <c r="H687" s="910"/>
      <c r="I687" s="463"/>
      <c r="J687" s="666"/>
      <c r="K687" s="910"/>
      <c r="L687" s="691"/>
      <c r="M687" s="910"/>
      <c r="N687" s="927"/>
      <c r="O687" s="927"/>
      <c r="P687" s="927"/>
      <c r="Q687" s="927"/>
      <c r="R687" s="927"/>
      <c r="S687" s="927"/>
      <c r="T687" s="927"/>
      <c r="U687" s="927"/>
      <c r="V687" s="927"/>
      <c r="W687" s="927"/>
      <c r="X687" s="927"/>
      <c r="Y687" s="927"/>
      <c r="Z687" s="927"/>
      <c r="AA687" s="927"/>
      <c r="AB687" s="927"/>
      <c r="AC687" s="927"/>
      <c r="AD687" s="927"/>
      <c r="AE687" s="927"/>
      <c r="AF687" s="927"/>
      <c r="AG687" s="927"/>
      <c r="AH687" s="927"/>
      <c r="AI687" s="927"/>
      <c r="AJ687" s="927"/>
      <c r="AK687" s="927"/>
      <c r="AL687" s="927"/>
      <c r="AM687" s="927"/>
      <c r="AN687" s="927"/>
      <c r="AO687" s="910"/>
      <c r="AP687" s="911"/>
      <c r="AQ687" s="910"/>
      <c r="AR687" s="910"/>
      <c r="AS687" s="910"/>
      <c r="AT687" s="457"/>
      <c r="AU687" s="328"/>
      <c r="AV687" s="328"/>
      <c r="AW687" s="328"/>
      <c r="AX687" s="328"/>
      <c r="AY687" s="328"/>
      <c r="AZ687" s="10"/>
      <c r="BA687" s="10"/>
      <c r="BB687" s="10"/>
      <c r="BC687" s="439"/>
      <c r="BD687" s="897"/>
      <c r="BE687" s="438"/>
      <c r="BF687" s="439"/>
      <c r="BG687" s="439"/>
      <c r="BH687" s="438"/>
      <c r="BI687" s="439"/>
      <c r="BJ687" s="439"/>
      <c r="BK687" s="438"/>
      <c r="BL687" s="439"/>
      <c r="BM687" s="439"/>
      <c r="BN687" s="438"/>
      <c r="BO687" s="439"/>
      <c r="BP687" s="439"/>
      <c r="BQ687" s="438"/>
      <c r="BR687" s="439"/>
      <c r="BS687" s="483"/>
      <c r="BT687" s="438"/>
      <c r="BU687" s="439"/>
      <c r="BV687" s="483"/>
      <c r="BW687" s="438"/>
      <c r="BX687" s="439"/>
      <c r="BY687" s="483"/>
      <c r="BZ687" s="438"/>
      <c r="CA687" s="439"/>
      <c r="CB687" s="483"/>
      <c r="CC687" s="438"/>
      <c r="CD687" s="439"/>
      <c r="CE687" s="483"/>
      <c r="CF687" s="438"/>
      <c r="CG687" s="439"/>
      <c r="CH687" s="483"/>
      <c r="CI687" s="438"/>
      <c r="CJ687" s="439"/>
      <c r="CK687" s="439"/>
      <c r="CL687" s="438"/>
      <c r="CM687" s="439"/>
      <c r="CN687" s="483"/>
      <c r="CO687" s="438"/>
      <c r="CP687" s="439"/>
      <c r="CQ687" s="483"/>
      <c r="CR687" s="438"/>
      <c r="CS687" s="439"/>
      <c r="CT687" s="457"/>
      <c r="CU687" s="457"/>
      <c r="CV687" s="457"/>
    </row>
    <row r="688" spans="1:100" s="435" customFormat="1" x14ac:dyDescent="0.25">
      <c r="A688" s="927"/>
      <c r="B688" s="910"/>
      <c r="C688" s="910"/>
      <c r="D688" s="589"/>
      <c r="E688" s="589"/>
      <c r="F688" s="910"/>
      <c r="G688" s="910"/>
      <c r="H688" s="910"/>
      <c r="I688" s="463"/>
      <c r="J688" s="666"/>
      <c r="K688" s="910"/>
      <c r="L688" s="691"/>
      <c r="M688" s="910"/>
      <c r="N688" s="927"/>
      <c r="O688" s="927"/>
      <c r="P688" s="927"/>
      <c r="Q688" s="927"/>
      <c r="R688" s="927"/>
      <c r="S688" s="927"/>
      <c r="T688" s="927"/>
      <c r="U688" s="927"/>
      <c r="V688" s="927"/>
      <c r="W688" s="927"/>
      <c r="X688" s="927"/>
      <c r="Y688" s="927"/>
      <c r="Z688" s="927"/>
      <c r="AA688" s="927"/>
      <c r="AB688" s="927"/>
      <c r="AC688" s="927"/>
      <c r="AD688" s="927"/>
      <c r="AE688" s="927"/>
      <c r="AF688" s="927"/>
      <c r="AG688" s="927"/>
      <c r="AH688" s="927"/>
      <c r="AI688" s="927"/>
      <c r="AJ688" s="927"/>
      <c r="AK688" s="927"/>
      <c r="AL688" s="927"/>
      <c r="AM688" s="927"/>
      <c r="AN688" s="927"/>
      <c r="AO688" s="910"/>
      <c r="AP688" s="911"/>
      <c r="AQ688" s="910"/>
      <c r="AR688" s="910"/>
      <c r="AS688" s="910"/>
      <c r="AT688" s="457"/>
      <c r="AU688" s="328"/>
      <c r="AV688" s="328"/>
      <c r="AW688" s="328"/>
      <c r="AX688" s="328"/>
      <c r="AY688" s="328"/>
      <c r="AZ688" s="328"/>
      <c r="BA688" s="328"/>
      <c r="BB688" s="328"/>
      <c r="BC688" s="439"/>
      <c r="BD688" s="897"/>
      <c r="BE688" s="438"/>
      <c r="BF688" s="439"/>
      <c r="BG688" s="439"/>
      <c r="BH688" s="438"/>
      <c r="BI688" s="439"/>
      <c r="BJ688" s="439"/>
      <c r="BK688" s="438"/>
      <c r="BL688" s="439"/>
      <c r="BM688" s="439"/>
      <c r="BN688" s="438"/>
      <c r="BO688" s="439"/>
      <c r="BP688" s="439"/>
      <c r="BQ688" s="438"/>
      <c r="BR688" s="439"/>
      <c r="BS688" s="483"/>
      <c r="BT688" s="438"/>
      <c r="BU688" s="439"/>
      <c r="BV688" s="483"/>
      <c r="BW688" s="438"/>
      <c r="BX688" s="439"/>
      <c r="BY688" s="483"/>
      <c r="BZ688" s="438"/>
      <c r="CA688" s="439"/>
      <c r="CB688" s="483"/>
      <c r="CC688" s="438"/>
      <c r="CD688" s="439"/>
      <c r="CE688" s="483"/>
      <c r="CF688" s="438"/>
      <c r="CG688" s="439"/>
      <c r="CH688" s="483"/>
      <c r="CI688" s="438"/>
      <c r="CJ688" s="439"/>
      <c r="CK688" s="439"/>
      <c r="CL688" s="438"/>
      <c r="CM688" s="439"/>
      <c r="CN688" s="483"/>
      <c r="CO688" s="438"/>
      <c r="CP688" s="439"/>
      <c r="CQ688" s="483"/>
      <c r="CR688" s="438"/>
      <c r="CS688" s="439"/>
      <c r="CT688" s="457"/>
      <c r="CU688" s="457"/>
      <c r="CV688" s="457"/>
    </row>
    <row r="689" spans="1:100" s="435" customFormat="1" x14ac:dyDescent="0.25">
      <c r="A689" s="927"/>
      <c r="B689" s="910"/>
      <c r="C689" s="910"/>
      <c r="D689" s="589"/>
      <c r="E689" s="589"/>
      <c r="F689" s="910"/>
      <c r="G689" s="910"/>
      <c r="H689" s="910"/>
      <c r="I689" s="463"/>
      <c r="J689" s="666"/>
      <c r="K689" s="910"/>
      <c r="L689" s="691"/>
      <c r="M689" s="910"/>
      <c r="N689" s="927"/>
      <c r="O689" s="927"/>
      <c r="P689" s="927"/>
      <c r="Q689" s="927"/>
      <c r="R689" s="927"/>
      <c r="S689" s="927"/>
      <c r="T689" s="927"/>
      <c r="U689" s="927"/>
      <c r="V689" s="927"/>
      <c r="W689" s="927"/>
      <c r="X689" s="927"/>
      <c r="Y689" s="927"/>
      <c r="Z689" s="927"/>
      <c r="AA689" s="927"/>
      <c r="AB689" s="927"/>
      <c r="AC689" s="927"/>
      <c r="AD689" s="927"/>
      <c r="AE689" s="927"/>
      <c r="AF689" s="927"/>
      <c r="AG689" s="927"/>
      <c r="AH689" s="927"/>
      <c r="AI689" s="927"/>
      <c r="AJ689" s="927"/>
      <c r="AK689" s="927"/>
      <c r="AL689" s="927"/>
      <c r="AM689" s="927"/>
      <c r="AN689" s="927"/>
      <c r="AO689" s="910"/>
      <c r="AP689" s="911"/>
      <c r="AQ689" s="910"/>
      <c r="AR689" s="910"/>
      <c r="AS689" s="910"/>
      <c r="AT689" s="902"/>
      <c r="AU689" s="328"/>
      <c r="AV689" s="328"/>
      <c r="AW689" s="328"/>
      <c r="AX689" s="328"/>
      <c r="AY689" s="328"/>
      <c r="AZ689" s="328"/>
      <c r="BA689" s="328"/>
      <c r="BB689" s="328"/>
      <c r="BC689" s="439"/>
      <c r="BD689" s="897"/>
      <c r="BE689" s="438"/>
      <c r="BF689" s="439"/>
      <c r="BG689" s="439"/>
      <c r="BH689" s="438"/>
      <c r="BI689" s="439"/>
      <c r="BJ689" s="439"/>
      <c r="BK689" s="438"/>
      <c r="BL689" s="439"/>
      <c r="BM689" s="439"/>
      <c r="BN689" s="438"/>
      <c r="BO689" s="439"/>
      <c r="BP689" s="439"/>
      <c r="BQ689" s="438"/>
      <c r="BR689" s="439"/>
      <c r="BS689" s="483"/>
      <c r="BT689" s="438"/>
      <c r="BU689" s="439"/>
      <c r="BV689" s="483"/>
      <c r="BW689" s="438"/>
      <c r="BX689" s="439"/>
      <c r="BY689" s="483"/>
      <c r="BZ689" s="438"/>
      <c r="CA689" s="439"/>
      <c r="CB689" s="483"/>
      <c r="CC689" s="438"/>
      <c r="CD689" s="439"/>
      <c r="CE689" s="483"/>
      <c r="CF689" s="438"/>
      <c r="CG689" s="439"/>
      <c r="CH689" s="483"/>
      <c r="CI689" s="438"/>
      <c r="CJ689" s="439"/>
      <c r="CK689" s="439"/>
      <c r="CL689" s="438"/>
      <c r="CM689" s="439"/>
      <c r="CN689" s="483"/>
      <c r="CO689" s="438"/>
      <c r="CP689" s="439"/>
      <c r="CQ689" s="483"/>
      <c r="CR689" s="438"/>
      <c r="CS689" s="439"/>
      <c r="CT689" s="457"/>
      <c r="CU689" s="457"/>
      <c r="CV689" s="457"/>
    </row>
    <row r="690" spans="1:100" s="435" customFormat="1" x14ac:dyDescent="0.25">
      <c r="A690" s="927"/>
      <c r="B690" s="910"/>
      <c r="C690" s="910"/>
      <c r="D690" s="589"/>
      <c r="E690" s="589"/>
      <c r="F690" s="910"/>
      <c r="G690" s="910"/>
      <c r="H690" s="910"/>
      <c r="I690" s="463"/>
      <c r="J690" s="666"/>
      <c r="K690" s="910"/>
      <c r="L690" s="691"/>
      <c r="M690" s="910"/>
      <c r="N690" s="927"/>
      <c r="O690" s="927"/>
      <c r="P690" s="927"/>
      <c r="Q690" s="927"/>
      <c r="R690" s="927"/>
      <c r="S690" s="927"/>
      <c r="T690" s="927"/>
      <c r="U690" s="927"/>
      <c r="V690" s="927"/>
      <c r="W690" s="927"/>
      <c r="X690" s="927"/>
      <c r="Y690" s="927"/>
      <c r="Z690" s="927"/>
      <c r="AA690" s="927"/>
      <c r="AB690" s="927"/>
      <c r="AC690" s="927"/>
      <c r="AD690" s="927"/>
      <c r="AE690" s="927"/>
      <c r="AF690" s="927"/>
      <c r="AG690" s="927"/>
      <c r="AH690" s="927"/>
      <c r="AI690" s="927"/>
      <c r="AJ690" s="927"/>
      <c r="AK690" s="927"/>
      <c r="AL690" s="927"/>
      <c r="AM690" s="927"/>
      <c r="AN690" s="927"/>
      <c r="AO690" s="910"/>
      <c r="AP690" s="911"/>
      <c r="AQ690" s="910"/>
      <c r="AR690" s="910"/>
      <c r="AS690" s="910"/>
      <c r="AT690" s="423"/>
      <c r="AU690" s="328"/>
      <c r="AV690" s="328"/>
      <c r="AW690" s="328"/>
      <c r="AX690" s="328"/>
      <c r="AY690" s="328"/>
      <c r="AZ690" s="328"/>
      <c r="BA690" s="328"/>
      <c r="BB690" s="328"/>
      <c r="BC690" s="439"/>
      <c r="BD690" s="897"/>
      <c r="BE690" s="438"/>
      <c r="BF690" s="439"/>
      <c r="BG690" s="439"/>
      <c r="BH690" s="438"/>
      <c r="BI690" s="439"/>
      <c r="BJ690" s="439"/>
      <c r="BK690" s="438"/>
      <c r="BL690" s="439"/>
      <c r="BM690" s="439"/>
      <c r="BN690" s="438"/>
      <c r="BO690" s="439"/>
      <c r="BP690" s="439"/>
      <c r="BQ690" s="438"/>
      <c r="BR690" s="439"/>
      <c r="BS690" s="483"/>
      <c r="BT690" s="438"/>
      <c r="BU690" s="439"/>
      <c r="BV690" s="483"/>
      <c r="BW690" s="438"/>
      <c r="BX690" s="439"/>
      <c r="BY690" s="483"/>
      <c r="BZ690" s="438"/>
      <c r="CA690" s="439"/>
      <c r="CB690" s="483"/>
      <c r="CC690" s="438"/>
      <c r="CD690" s="439"/>
      <c r="CE690" s="483"/>
      <c r="CF690" s="438"/>
      <c r="CG690" s="439"/>
      <c r="CH690" s="483"/>
      <c r="CI690" s="438"/>
      <c r="CJ690" s="439"/>
      <c r="CK690" s="439"/>
      <c r="CL690" s="438"/>
      <c r="CM690" s="439"/>
      <c r="CN690" s="483"/>
      <c r="CO690" s="438"/>
      <c r="CP690" s="439"/>
      <c r="CQ690" s="483"/>
      <c r="CR690" s="438"/>
      <c r="CS690" s="439"/>
      <c r="CT690" s="457"/>
      <c r="CU690" s="457"/>
      <c r="CV690" s="457"/>
    </row>
    <row r="691" spans="1:100" s="459" customFormat="1" x14ac:dyDescent="0.25">
      <c r="A691" s="927"/>
      <c r="B691" s="910"/>
      <c r="C691" s="910"/>
      <c r="D691" s="589"/>
      <c r="E691" s="589"/>
      <c r="F691" s="910"/>
      <c r="G691" s="910"/>
      <c r="H691" s="910"/>
      <c r="I691" s="463"/>
      <c r="J691" s="666"/>
      <c r="K691" s="910"/>
      <c r="L691" s="691"/>
      <c r="M691" s="910"/>
      <c r="N691" s="927"/>
      <c r="O691" s="927"/>
      <c r="P691" s="927"/>
      <c r="Q691" s="927"/>
      <c r="R691" s="927"/>
      <c r="S691" s="927"/>
      <c r="T691" s="927"/>
      <c r="U691" s="927"/>
      <c r="V691" s="927"/>
      <c r="W691" s="927"/>
      <c r="X691" s="927"/>
      <c r="Y691" s="927"/>
      <c r="Z691" s="927"/>
      <c r="AA691" s="927"/>
      <c r="AB691" s="927"/>
      <c r="AC691" s="927"/>
      <c r="AD691" s="927"/>
      <c r="AE691" s="927"/>
      <c r="AF691" s="927"/>
      <c r="AG691" s="927"/>
      <c r="AH691" s="927"/>
      <c r="AI691" s="927"/>
      <c r="AJ691" s="927"/>
      <c r="AK691" s="927"/>
      <c r="AL691" s="927"/>
      <c r="AM691" s="927"/>
      <c r="AN691" s="927"/>
      <c r="AO691" s="910"/>
      <c r="AP691" s="911"/>
      <c r="AQ691" s="910"/>
      <c r="AR691" s="910"/>
      <c r="AS691" s="910"/>
      <c r="AT691" s="423"/>
      <c r="AU691" s="328"/>
      <c r="AV691" s="328"/>
      <c r="AW691" s="328"/>
      <c r="AX691" s="328"/>
      <c r="AY691" s="328"/>
      <c r="AZ691" s="328"/>
      <c r="BA691" s="328"/>
      <c r="BB691" s="328"/>
      <c r="BC691" s="439"/>
      <c r="BD691" s="897"/>
      <c r="BE691" s="438"/>
      <c r="BF691" s="439"/>
      <c r="BG691" s="439"/>
      <c r="BH691" s="438"/>
      <c r="BI691" s="439"/>
      <c r="BJ691" s="439"/>
      <c r="BK691" s="438"/>
      <c r="BL691" s="439"/>
      <c r="BM691" s="439"/>
      <c r="BN691" s="438"/>
      <c r="BO691" s="439"/>
      <c r="BP691" s="439"/>
      <c r="BQ691" s="438"/>
      <c r="BR691" s="439"/>
      <c r="BS691" s="483"/>
      <c r="BT691" s="438"/>
      <c r="BU691" s="439"/>
      <c r="BV691" s="483"/>
      <c r="BW691" s="438"/>
      <c r="BX691" s="439"/>
      <c r="BY691" s="899"/>
      <c r="BZ691" s="438"/>
      <c r="CA691" s="439"/>
      <c r="CB691" s="483"/>
      <c r="CC691" s="438"/>
      <c r="CD691" s="439"/>
      <c r="CE691" s="483"/>
      <c r="CF691" s="438"/>
      <c r="CG691" s="439"/>
      <c r="CH691" s="483"/>
      <c r="CI691" s="438"/>
      <c r="CJ691" s="439"/>
      <c r="CK691" s="439"/>
      <c r="CL691" s="438"/>
      <c r="CM691" s="439"/>
      <c r="CN691" s="483"/>
      <c r="CO691" s="438"/>
      <c r="CP691" s="439"/>
      <c r="CQ691" s="483"/>
      <c r="CR691" s="438"/>
      <c r="CS691" s="439"/>
      <c r="CT691" s="457"/>
      <c r="CU691" s="457"/>
      <c r="CV691" s="457"/>
    </row>
    <row r="692" spans="1:100" s="10" customFormat="1" x14ac:dyDescent="0.25">
      <c r="A692" s="921"/>
      <c r="B692" s="913"/>
      <c r="C692" s="913"/>
      <c r="D692" s="205"/>
      <c r="E692" s="205"/>
      <c r="F692" s="913"/>
      <c r="G692" s="913"/>
      <c r="H692" s="913"/>
      <c r="I692" s="463"/>
      <c r="J692" s="19"/>
      <c r="K692" s="913"/>
      <c r="L692" s="691"/>
      <c r="M692" s="913"/>
      <c r="N692" s="921"/>
      <c r="O692" s="921"/>
      <c r="P692" s="921"/>
      <c r="Q692" s="921"/>
      <c r="R692" s="921"/>
      <c r="S692" s="921"/>
      <c r="T692" s="921"/>
      <c r="U692" s="921"/>
      <c r="V692" s="921"/>
      <c r="W692" s="921"/>
      <c r="X692" s="921"/>
      <c r="Y692" s="921"/>
      <c r="Z692" s="921"/>
      <c r="AA692" s="921"/>
      <c r="AB692" s="921"/>
      <c r="AC692" s="921"/>
      <c r="AD692" s="921"/>
      <c r="AE692" s="921"/>
      <c r="AF692" s="921"/>
      <c r="AG692" s="921"/>
      <c r="AH692" s="921"/>
      <c r="AI692" s="921"/>
      <c r="AJ692" s="921"/>
      <c r="AK692" s="921"/>
      <c r="AL692" s="921"/>
      <c r="AM692" s="921"/>
      <c r="AN692" s="921"/>
      <c r="AO692" s="913"/>
      <c r="AP692" s="926"/>
      <c r="AQ692" s="913"/>
      <c r="AR692" s="913"/>
      <c r="AS692" s="913"/>
      <c r="AT692" s="913"/>
      <c r="AU692" s="328"/>
      <c r="AV692" s="328"/>
      <c r="AW692" s="328"/>
      <c r="AX692" s="328"/>
      <c r="AY692" s="328"/>
      <c r="AZ692" s="328"/>
      <c r="BA692" s="328"/>
      <c r="BB692" s="328"/>
      <c r="BC692" s="901"/>
      <c r="BD692" s="528"/>
      <c r="BE692" s="900"/>
      <c r="BF692" s="901"/>
      <c r="BG692" s="901"/>
      <c r="BH692" s="900"/>
      <c r="BI692" s="901"/>
      <c r="BJ692" s="901"/>
      <c r="BK692" s="900"/>
      <c r="BL692" s="901"/>
      <c r="BM692" s="901"/>
      <c r="BN692" s="900"/>
      <c r="BO692" s="901"/>
      <c r="BP692" s="901"/>
      <c r="BQ692" s="900"/>
      <c r="BR692" s="901"/>
      <c r="BS692" s="528"/>
      <c r="BT692" s="900"/>
      <c r="BU692" s="901"/>
      <c r="BV692" s="528"/>
      <c r="BW692" s="900"/>
      <c r="BX692" s="901"/>
      <c r="BY692" s="528"/>
      <c r="BZ692" s="900"/>
      <c r="CA692" s="901"/>
      <c r="CB692" s="528"/>
      <c r="CC692" s="900"/>
      <c r="CD692" s="901"/>
      <c r="CE692" s="528"/>
      <c r="CF692" s="900"/>
      <c r="CG692" s="901"/>
      <c r="CH692" s="437"/>
      <c r="CI692" s="900"/>
      <c r="CJ692" s="901"/>
      <c r="CK692" s="901"/>
      <c r="CL692" s="900"/>
      <c r="CM692" s="901"/>
      <c r="CN692" s="437"/>
      <c r="CO692" s="900"/>
      <c r="CP692" s="901"/>
      <c r="CQ692" s="437"/>
      <c r="CR692" s="900"/>
      <c r="CS692" s="439"/>
      <c r="CT692" s="903"/>
      <c r="CU692" s="902"/>
      <c r="CV692" s="902"/>
    </row>
    <row r="693" spans="1:100" s="9" customFormat="1" x14ac:dyDescent="0.25">
      <c r="A693" s="921"/>
      <c r="B693" s="913"/>
      <c r="C693" s="913"/>
      <c r="D693" s="205"/>
      <c r="E693" s="205"/>
      <c r="F693" s="913"/>
      <c r="G693" s="913"/>
      <c r="H693" s="913"/>
      <c r="I693" s="463"/>
      <c r="J693" s="19"/>
      <c r="K693" s="913"/>
      <c r="L693" s="913"/>
      <c r="M693" s="913"/>
      <c r="N693" s="921"/>
      <c r="O693" s="921"/>
      <c r="P693" s="921"/>
      <c r="Q693" s="921"/>
      <c r="R693" s="921"/>
      <c r="S693" s="921"/>
      <c r="T693" s="921"/>
      <c r="U693" s="921"/>
      <c r="V693" s="921"/>
      <c r="W693" s="921"/>
      <c r="X693" s="921"/>
      <c r="Y693" s="921"/>
      <c r="Z693" s="921"/>
      <c r="AA693" s="921"/>
      <c r="AB693" s="921"/>
      <c r="AC693" s="921"/>
      <c r="AD693" s="921"/>
      <c r="AE693" s="921"/>
      <c r="AF693" s="921"/>
      <c r="AG693" s="921"/>
      <c r="AH693" s="921"/>
      <c r="AI693" s="921"/>
      <c r="AJ693" s="921"/>
      <c r="AK693" s="921"/>
      <c r="AL693" s="921"/>
      <c r="AM693" s="921"/>
      <c r="AN693" s="921"/>
      <c r="AO693" s="913"/>
      <c r="AP693" s="926"/>
      <c r="AQ693" s="913"/>
      <c r="AR693" s="913"/>
      <c r="AS693" s="913"/>
      <c r="AT693" s="913"/>
      <c r="AU693" s="328"/>
      <c r="AV693" s="328"/>
      <c r="AW693" s="328"/>
      <c r="AX693" s="328"/>
      <c r="AY693" s="328"/>
      <c r="AZ693" s="328"/>
      <c r="BA693" s="328"/>
      <c r="BB693" s="328"/>
    </row>
    <row r="694" spans="1:100" s="9" customFormat="1" x14ac:dyDescent="0.25">
      <c r="A694" s="921"/>
      <c r="B694" s="913"/>
      <c r="C694" s="913"/>
      <c r="D694" s="205"/>
      <c r="E694" s="205"/>
      <c r="F694" s="913"/>
      <c r="G694" s="913"/>
      <c r="H694" s="913"/>
      <c r="I694" s="913"/>
      <c r="J694" s="19"/>
      <c r="K694" s="913"/>
      <c r="L694" s="913"/>
      <c r="M694" s="913"/>
      <c r="N694" s="921"/>
      <c r="O694" s="921"/>
      <c r="P694" s="921"/>
      <c r="Q694" s="921"/>
      <c r="R694" s="921"/>
      <c r="S694" s="921"/>
      <c r="T694" s="921"/>
      <c r="U694" s="921"/>
      <c r="V694" s="921"/>
      <c r="W694" s="921"/>
      <c r="X694" s="921"/>
      <c r="Y694" s="921"/>
      <c r="Z694" s="921"/>
      <c r="AA694" s="921"/>
      <c r="AB694" s="921"/>
      <c r="AC694" s="921"/>
      <c r="AD694" s="921"/>
      <c r="AE694" s="921"/>
      <c r="AF694" s="921"/>
      <c r="AG694" s="921"/>
      <c r="AH694" s="921"/>
      <c r="AI694" s="921"/>
      <c r="AJ694" s="921"/>
      <c r="AK694" s="921"/>
      <c r="AL694" s="921"/>
      <c r="AM694" s="921"/>
      <c r="AN694" s="921"/>
      <c r="AO694" s="913"/>
      <c r="AP694" s="926"/>
      <c r="AQ694" s="913"/>
      <c r="AR694" s="913"/>
      <c r="AS694" s="913"/>
      <c r="AT694" s="913"/>
      <c r="AU694" s="328"/>
      <c r="AV694" s="328"/>
      <c r="AW694" s="328"/>
      <c r="AX694" s="328"/>
      <c r="AY694" s="328"/>
      <c r="AZ694" s="328"/>
      <c r="BA694" s="328"/>
      <c r="BB694" s="328"/>
    </row>
  </sheetData>
  <autoFilter ref="A3:CV580" xr:uid="{34D7DD37-A1EB-47A8-BBBF-CEFDB7A94DEA}">
    <filterColumn colId="5">
      <filters>
        <filter val="B"/>
      </filters>
    </filterColumn>
  </autoFilter>
  <mergeCells count="244">
    <mergeCell ref="AY224:AY225"/>
    <mergeCell ref="AU166:AU167"/>
    <mergeCell ref="AV166:AV167"/>
    <mergeCell ref="AW166:AW167"/>
    <mergeCell ref="AX166:AX167"/>
    <mergeCell ref="AY166:AY167"/>
    <mergeCell ref="AU156:AU157"/>
    <mergeCell ref="AV156:AV157"/>
    <mergeCell ref="AW156:AW157"/>
    <mergeCell ref="AX156:AX157"/>
    <mergeCell ref="AY156:AY157"/>
    <mergeCell ref="AU187:AU188"/>
    <mergeCell ref="AV187:AV188"/>
    <mergeCell ref="AW187:AW188"/>
    <mergeCell ref="AX187:AX188"/>
    <mergeCell ref="AY187:AY188"/>
    <mergeCell ref="AU390:AU391"/>
    <mergeCell ref="AV390:AV391"/>
    <mergeCell ref="AW390:AW391"/>
    <mergeCell ref="AX390:AX391"/>
    <mergeCell ref="AY390:AY391"/>
    <mergeCell ref="AU435:AU436"/>
    <mergeCell ref="AV435:AV436"/>
    <mergeCell ref="AW435:AW436"/>
    <mergeCell ref="AX435:AX436"/>
    <mergeCell ref="AU487:AU488"/>
    <mergeCell ref="AV487:AV488"/>
    <mergeCell ref="AW487:AW488"/>
    <mergeCell ref="AX487:AX488"/>
    <mergeCell ref="AY487:AY488"/>
    <mergeCell ref="AU399:AU400"/>
    <mergeCell ref="AV399:AV400"/>
    <mergeCell ref="AW399:AW400"/>
    <mergeCell ref="AX399:AX400"/>
    <mergeCell ref="AY399:AY400"/>
    <mergeCell ref="AW461:AW462"/>
    <mergeCell ref="AX461:AX462"/>
    <mergeCell ref="AU478:AU479"/>
    <mergeCell ref="AV478:AV479"/>
    <mergeCell ref="AW478:AW479"/>
    <mergeCell ref="AX478:AX479"/>
    <mergeCell ref="AY478:AY479"/>
    <mergeCell ref="AY469:AY470"/>
    <mergeCell ref="AU499:AU500"/>
    <mergeCell ref="AV499:AV500"/>
    <mergeCell ref="AW499:AW500"/>
    <mergeCell ref="AX499:AX500"/>
    <mergeCell ref="AY499:AY500"/>
    <mergeCell ref="AU569:AU570"/>
    <mergeCell ref="AV569:AV570"/>
    <mergeCell ref="AW569:AW570"/>
    <mergeCell ref="AX569:AX570"/>
    <mergeCell ref="AY569:AY570"/>
    <mergeCell ref="AU524:AU525"/>
    <mergeCell ref="AV524:AV525"/>
    <mergeCell ref="AW524:AW525"/>
    <mergeCell ref="AX524:AX525"/>
    <mergeCell ref="AU556:AU557"/>
    <mergeCell ref="AV556:AV557"/>
    <mergeCell ref="AW556:AW557"/>
    <mergeCell ref="AX556:AX557"/>
    <mergeCell ref="AY556:AY557"/>
    <mergeCell ref="AY524:AY525"/>
    <mergeCell ref="AU538:AU539"/>
    <mergeCell ref="AV538:AV539"/>
    <mergeCell ref="AW538:AW539"/>
    <mergeCell ref="AX538:AX539"/>
    <mergeCell ref="AY51:AY52"/>
    <mergeCell ref="AU38:AU39"/>
    <mergeCell ref="AV38:AV39"/>
    <mergeCell ref="AW38:AW39"/>
    <mergeCell ref="AX38:AX39"/>
    <mergeCell ref="AY38:AY39"/>
    <mergeCell ref="AU382:AU383"/>
    <mergeCell ref="AV382:AV383"/>
    <mergeCell ref="AX382:AX383"/>
    <mergeCell ref="AW370:AW372"/>
    <mergeCell ref="AU371:AU372"/>
    <mergeCell ref="AV371:AV372"/>
    <mergeCell ref="AX371:AX372"/>
    <mergeCell ref="AY371:AY372"/>
    <mergeCell ref="AY382:AY383"/>
    <mergeCell ref="AW382:AW383"/>
    <mergeCell ref="AV110:AV111"/>
    <mergeCell ref="AW110:AW111"/>
    <mergeCell ref="AX110:AX111"/>
    <mergeCell ref="AY110:AY111"/>
    <mergeCell ref="AU51:AU52"/>
    <mergeCell ref="AV51:AV52"/>
    <mergeCell ref="AW51:AW52"/>
    <mergeCell ref="AV135:AV136"/>
    <mergeCell ref="AY538:AY539"/>
    <mergeCell ref="AX315:AX316"/>
    <mergeCell ref="AY315:AY316"/>
    <mergeCell ref="AW300:AW302"/>
    <mergeCell ref="AU301:AU302"/>
    <mergeCell ref="AV301:AV302"/>
    <mergeCell ref="AX301:AX302"/>
    <mergeCell ref="AY301:AY302"/>
    <mergeCell ref="AW355:AW357"/>
    <mergeCell ref="AU356:AU357"/>
    <mergeCell ref="AV356:AV357"/>
    <mergeCell ref="AX356:AX357"/>
    <mergeCell ref="AY356:AY357"/>
    <mergeCell ref="AW340:AW342"/>
    <mergeCell ref="AU341:AU342"/>
    <mergeCell ref="AV341:AV342"/>
    <mergeCell ref="AX341:AX342"/>
    <mergeCell ref="AY341:AY342"/>
    <mergeCell ref="AW327:AW329"/>
    <mergeCell ref="AU469:AU470"/>
    <mergeCell ref="AV469:AV470"/>
    <mergeCell ref="AW469:AW470"/>
    <mergeCell ref="AX469:AX470"/>
    <mergeCell ref="AU328:AU329"/>
    <mergeCell ref="AU234:AU235"/>
    <mergeCell ref="AV234:AV235"/>
    <mergeCell ref="AU210:AU211"/>
    <mergeCell ref="AV210:AV211"/>
    <mergeCell ref="AU219:AU220"/>
    <mergeCell ref="AV219:AV220"/>
    <mergeCell ref="AU224:AU225"/>
    <mergeCell ref="AV224:AV225"/>
    <mergeCell ref="AU148:AU149"/>
    <mergeCell ref="AV148:AV149"/>
    <mergeCell ref="AJ1:AK2"/>
    <mergeCell ref="AL1:AM2"/>
    <mergeCell ref="AY84:AY85"/>
    <mergeCell ref="AU73:AU74"/>
    <mergeCell ref="AQ2:AR2"/>
    <mergeCell ref="AU110:AU111"/>
    <mergeCell ref="X2:Y2"/>
    <mergeCell ref="N1:Q1"/>
    <mergeCell ref="V1:AC1"/>
    <mergeCell ref="Z2:AA2"/>
    <mergeCell ref="AB2:AC2"/>
    <mergeCell ref="AV73:AV74"/>
    <mergeCell ref="AU28:AU29"/>
    <mergeCell ref="AV28:AV29"/>
    <mergeCell ref="AX51:AX52"/>
    <mergeCell ref="AX97:AX98"/>
    <mergeCell ref="AY97:AY98"/>
    <mergeCell ref="AU102:AU103"/>
    <mergeCell ref="AV102:AV103"/>
    <mergeCell ref="AW102:AW103"/>
    <mergeCell ref="AX102:AX103"/>
    <mergeCell ref="AY102:AY103"/>
    <mergeCell ref="AW44:AW45"/>
    <mergeCell ref="AU97:AU98"/>
    <mergeCell ref="AU135:AU136"/>
    <mergeCell ref="BG167:BR167"/>
    <mergeCell ref="AD2:AE2"/>
    <mergeCell ref="H2:I2"/>
    <mergeCell ref="N2:O2"/>
    <mergeCell ref="P2:Q2"/>
    <mergeCell ref="T2:U2"/>
    <mergeCell ref="V2:W2"/>
    <mergeCell ref="AU44:AU45"/>
    <mergeCell ref="AV44:AV45"/>
    <mergeCell ref="AX44:AX45"/>
    <mergeCell ref="AY44:AY45"/>
    <mergeCell ref="AV4:AV5"/>
    <mergeCell ref="AW4:AW5"/>
    <mergeCell ref="AX4:AX5"/>
    <mergeCell ref="AY4:AY5"/>
    <mergeCell ref="K1:L2"/>
    <mergeCell ref="AU4:AU5"/>
    <mergeCell ref="AF2:AG2"/>
    <mergeCell ref="AH1:AI2"/>
    <mergeCell ref="AO2:AO3"/>
    <mergeCell ref="AW28:AW29"/>
    <mergeCell ref="AX28:AX29"/>
    <mergeCell ref="AY28:AY29"/>
    <mergeCell ref="AV257:AV258"/>
    <mergeCell ref="AX257:AX258"/>
    <mergeCell ref="AY257:AY258"/>
    <mergeCell ref="AW257:AW258"/>
    <mergeCell ref="AU284:AU285"/>
    <mergeCell ref="AV284:AV285"/>
    <mergeCell ref="AX284:AX285"/>
    <mergeCell ref="AY284:AY285"/>
    <mergeCell ref="AW284:AW285"/>
    <mergeCell ref="AV97:AV98"/>
    <mergeCell ref="AW97:AW98"/>
    <mergeCell ref="AU62:AU63"/>
    <mergeCell ref="AV62:AV63"/>
    <mergeCell ref="AX62:AX63"/>
    <mergeCell ref="AY62:AY63"/>
    <mergeCell ref="AW62:AW63"/>
    <mergeCell ref="AU84:AU85"/>
    <mergeCell ref="AV84:AV85"/>
    <mergeCell ref="AX84:AX85"/>
    <mergeCell ref="AX73:AX74"/>
    <mergeCell ref="AY73:AY74"/>
    <mergeCell ref="AW73:AW74"/>
    <mergeCell ref="AW84:AW85"/>
    <mergeCell ref="AW135:AW136"/>
    <mergeCell ref="AX135:AX136"/>
    <mergeCell ref="AY135:AY136"/>
    <mergeCell ref="AY269:AY270"/>
    <mergeCell ref="AU269:AU270"/>
    <mergeCell ref="AW269:AW270"/>
    <mergeCell ref="AX269:AX270"/>
    <mergeCell ref="AV269:AV270"/>
    <mergeCell ref="AX234:AX235"/>
    <mergeCell ref="AY234:AY235"/>
    <mergeCell ref="AX210:AX211"/>
    <mergeCell ref="AY210:AY211"/>
    <mergeCell ref="AW210:AW211"/>
    <mergeCell ref="AW234:AW235"/>
    <mergeCell ref="AW219:AW220"/>
    <mergeCell ref="AX219:AX220"/>
    <mergeCell ref="AY219:AY220"/>
    <mergeCell ref="AW224:AW225"/>
    <mergeCell ref="AX224:AX225"/>
    <mergeCell ref="AW148:AW149"/>
    <mergeCell ref="AX148:AX149"/>
    <mergeCell ref="AY148:AY149"/>
    <mergeCell ref="AX246:AX247"/>
    <mergeCell ref="AY246:AY247"/>
    <mergeCell ref="AU246:AU247"/>
    <mergeCell ref="AV246:AV247"/>
    <mergeCell ref="AW246:AW247"/>
    <mergeCell ref="AY461:AY462"/>
    <mergeCell ref="AV328:AV329"/>
    <mergeCell ref="AX328:AX329"/>
    <mergeCell ref="AY328:AY329"/>
    <mergeCell ref="AW314:AW316"/>
    <mergeCell ref="AU315:AU316"/>
    <mergeCell ref="AV315:AV316"/>
    <mergeCell ref="AY435:AY436"/>
    <mergeCell ref="AU454:AU455"/>
    <mergeCell ref="AV454:AV455"/>
    <mergeCell ref="AW454:AW455"/>
    <mergeCell ref="AX454:AX455"/>
    <mergeCell ref="AY454:AY455"/>
    <mergeCell ref="AU461:AU462"/>
    <mergeCell ref="AV461:AV462"/>
    <mergeCell ref="AU413:AU414"/>
    <mergeCell ref="AV413:AV414"/>
    <mergeCell ref="AW413:AW414"/>
    <mergeCell ref="AX413:AX414"/>
    <mergeCell ref="AY413:AY414"/>
    <mergeCell ref="AU257:AU258"/>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72CD-6A12-4038-95F2-116277906C92}">
  <dimension ref="A2:EU279"/>
  <sheetViews>
    <sheetView topLeftCell="A40" zoomScale="60" zoomScaleNormal="60" workbookViewId="0">
      <selection activeCell="O32" sqref="O7:O32"/>
    </sheetView>
  </sheetViews>
  <sheetFormatPr defaultColWidth="8.85546875" defaultRowHeight="12.75" x14ac:dyDescent="0.2"/>
  <cols>
    <col min="1" max="1" width="10.85546875" style="84" customWidth="1"/>
    <col min="2" max="2" width="9.28515625" style="84" bestFit="1" customWidth="1"/>
    <col min="3" max="3" width="9.140625" style="84" customWidth="1"/>
    <col min="4" max="4" width="10.85546875" style="84" customWidth="1"/>
    <col min="5" max="5" width="11.28515625" style="495" customWidth="1"/>
    <col min="6" max="6" width="11.28515625" style="84" customWidth="1"/>
    <col min="7" max="13" width="10.42578125" style="84" customWidth="1"/>
    <col min="14" max="14" width="11.42578125" style="84" customWidth="1"/>
    <col min="15" max="15" width="10.42578125" style="84" customWidth="1"/>
    <col min="16" max="17" width="11.42578125" style="84" customWidth="1"/>
    <col min="18" max="21" width="10.42578125" style="84" customWidth="1"/>
    <col min="22" max="22" width="11.5703125" style="84" customWidth="1"/>
    <col min="23" max="23" width="11" style="84" customWidth="1"/>
    <col min="24" max="24" width="13.140625" style="84" customWidth="1"/>
    <col min="25" max="25" width="10.42578125" style="84" customWidth="1"/>
    <col min="26" max="26" width="10.28515625" style="84" customWidth="1"/>
    <col min="27" max="27" width="9.140625" style="84" customWidth="1"/>
    <col min="28" max="28" width="9.85546875" style="84" customWidth="1"/>
    <col min="29" max="29" width="11.140625" style="84" customWidth="1"/>
    <col min="30" max="30" width="11.85546875" style="84" customWidth="1"/>
    <col min="31" max="31" width="13.140625" style="84" customWidth="1"/>
    <col min="32" max="32" width="9.85546875" style="84" customWidth="1"/>
    <col min="33" max="33" width="9.42578125" style="84" customWidth="1"/>
    <col min="34" max="35" width="9.140625" style="84" customWidth="1"/>
    <col min="36" max="36" width="11" style="84" customWidth="1"/>
    <col min="37" max="38" width="9.140625" style="84" customWidth="1"/>
    <col min="39" max="39" width="11" style="84" customWidth="1"/>
    <col min="40" max="41" width="9.140625" style="84" customWidth="1"/>
    <col min="42" max="42" width="11" style="84" customWidth="1"/>
    <col min="43" max="43" width="9.140625" style="84" customWidth="1"/>
    <col min="44" max="44" width="7.140625" style="84" customWidth="1"/>
    <col min="45" max="45" width="11.7109375" style="84" customWidth="1"/>
    <col min="46" max="46" width="12.42578125" style="84" customWidth="1"/>
    <col min="47" max="47" width="8" style="84" customWidth="1"/>
    <col min="48" max="48" width="9.42578125" style="84" customWidth="1"/>
    <col min="49" max="49" width="10.5703125" style="84" customWidth="1"/>
    <col min="50" max="50" width="9.42578125" style="84" customWidth="1"/>
    <col min="51" max="51" width="9.7109375" style="84" customWidth="1"/>
    <col min="52" max="52" width="9.140625" style="84" customWidth="1"/>
    <col min="53" max="53" width="8.5703125" style="84" customWidth="1"/>
    <col min="54" max="54" width="9.5703125" style="84" customWidth="1"/>
    <col min="55" max="56" width="9.140625" style="84" customWidth="1"/>
    <col min="57" max="57" width="11" style="84" customWidth="1"/>
    <col min="58" max="59" width="9.140625" style="84" customWidth="1"/>
    <col min="60" max="60" width="11" style="84" customWidth="1"/>
    <col min="61" max="62" width="9.140625" style="84" customWidth="1"/>
    <col min="63" max="63" width="11" style="84" customWidth="1"/>
    <col min="64" max="65" width="9.140625" style="84" customWidth="1"/>
    <col min="66" max="66" width="11" style="84" customWidth="1"/>
    <col min="67" max="67" width="9.140625" style="84" customWidth="1"/>
    <col min="68" max="68" width="10.140625" style="84" customWidth="1"/>
    <col min="69" max="69" width="8.28515625" style="84" customWidth="1"/>
    <col min="70" max="70" width="10.85546875" style="84" customWidth="1"/>
    <col min="71" max="71" width="10.140625" style="84" customWidth="1"/>
    <col min="72" max="72" width="8.7109375" style="84" customWidth="1"/>
    <col min="73" max="74" width="9.140625" style="84" bestFit="1" customWidth="1"/>
    <col min="75" max="75" width="9.85546875" style="84" customWidth="1"/>
    <col min="76" max="76" width="10.85546875" style="84" customWidth="1"/>
    <col min="77" max="77" width="9.140625" style="84" bestFit="1" customWidth="1"/>
    <col min="78" max="78" width="11" style="84" bestFit="1" customWidth="1"/>
    <col min="79" max="79" width="11.7109375" style="84" customWidth="1"/>
    <col min="80" max="80" width="9.140625" style="84" bestFit="1" customWidth="1"/>
    <col min="81" max="81" width="11" style="84" bestFit="1" customWidth="1"/>
    <col min="82" max="83" width="9.140625" style="84" bestFit="1" customWidth="1"/>
    <col min="84" max="84" width="11" style="84" bestFit="1" customWidth="1"/>
    <col min="85" max="86" width="9.140625" style="84" bestFit="1" customWidth="1"/>
    <col min="87" max="87" width="11" style="84" bestFit="1" customWidth="1"/>
    <col min="88" max="89" width="9.140625" style="84" bestFit="1" customWidth="1"/>
    <col min="90" max="90" width="11" style="84" bestFit="1" customWidth="1"/>
    <col min="91" max="92" width="9.140625" style="84" bestFit="1" customWidth="1"/>
    <col min="93" max="93" width="11" style="84" bestFit="1" customWidth="1"/>
    <col min="94" max="95" width="9.140625" style="84" bestFit="1" customWidth="1"/>
    <col min="96" max="96" width="11" style="84" bestFit="1" customWidth="1"/>
    <col min="97" max="97" width="9.140625" style="84" bestFit="1" customWidth="1"/>
    <col min="98" max="102" width="8.85546875" style="84"/>
    <col min="103" max="103" width="9.5703125" style="84" customWidth="1"/>
    <col min="104" max="104" width="10.140625" style="84" customWidth="1"/>
    <col min="105" max="105" width="10.85546875" style="84" customWidth="1"/>
    <col min="106" max="106" width="13.5703125" style="84" customWidth="1"/>
    <col min="107" max="107" width="13.28515625" style="84" customWidth="1"/>
    <col min="108" max="108" width="13.42578125" style="84" customWidth="1"/>
    <col min="109" max="109" width="12.5703125" style="84" customWidth="1"/>
    <col min="110" max="111" width="8.85546875" style="84"/>
    <col min="112" max="113" width="9.85546875" style="84" customWidth="1"/>
    <col min="114" max="114" width="10.28515625" style="84" customWidth="1"/>
    <col min="115" max="16384" width="8.85546875" style="84"/>
  </cols>
  <sheetData>
    <row r="2" spans="1:97" ht="28.5" customHeight="1" x14ac:dyDescent="0.2">
      <c r="A2" s="1082" t="s">
        <v>206</v>
      </c>
      <c r="B2" s="1082"/>
      <c r="C2" s="1082"/>
      <c r="D2" s="1082"/>
      <c r="E2" s="1082"/>
      <c r="F2" s="1082"/>
      <c r="G2" s="1082"/>
      <c r="H2" s="1082"/>
      <c r="I2" s="1082"/>
      <c r="J2" s="1082"/>
      <c r="K2" s="1082"/>
      <c r="L2" s="1082"/>
      <c r="M2" s="1082"/>
      <c r="N2" s="1082"/>
      <c r="O2" s="1082"/>
      <c r="P2" s="1082"/>
      <c r="Q2" s="364"/>
      <c r="R2" s="364"/>
      <c r="S2" s="364"/>
      <c r="T2" s="364"/>
      <c r="U2" s="364"/>
      <c r="V2" s="364"/>
      <c r="W2" s="364"/>
      <c r="X2" s="364"/>
      <c r="Y2" s="364"/>
      <c r="Z2" s="95"/>
      <c r="AA2" s="95"/>
      <c r="AB2" s="95"/>
      <c r="AC2" s="95"/>
      <c r="AD2" s="95"/>
      <c r="AE2" s="95"/>
      <c r="AF2" s="95"/>
      <c r="AU2" s="326"/>
      <c r="AV2" s="326"/>
      <c r="AW2" s="326"/>
      <c r="AX2" s="326"/>
      <c r="AY2" s="326"/>
      <c r="AZ2" s="326"/>
      <c r="BA2" s="326"/>
      <c r="BB2" s="326"/>
      <c r="BC2" s="326"/>
      <c r="BD2" s="326"/>
      <c r="BE2" s="326"/>
      <c r="BF2" s="326"/>
      <c r="BG2" s="326"/>
      <c r="BH2" s="326"/>
      <c r="BI2" s="326"/>
      <c r="BJ2" s="326"/>
      <c r="BK2" s="326"/>
      <c r="BL2" s="326"/>
      <c r="BM2" s="326"/>
      <c r="BN2" s="326"/>
      <c r="BO2" s="326"/>
      <c r="BP2" s="326"/>
      <c r="BQ2" s="326"/>
      <c r="BR2" s="326"/>
      <c r="BS2" s="326"/>
      <c r="BT2" s="326"/>
      <c r="BU2" s="326"/>
      <c r="BV2" s="326"/>
      <c r="BW2" s="326"/>
      <c r="BX2" s="326"/>
      <c r="BY2" s="326"/>
      <c r="BZ2" s="326"/>
      <c r="CA2" s="326"/>
      <c r="CB2" s="326"/>
      <c r="CC2" s="326"/>
      <c r="CD2" s="326"/>
      <c r="CE2" s="326"/>
      <c r="CF2" s="326"/>
      <c r="CG2" s="326"/>
      <c r="CH2" s="326"/>
      <c r="CI2" s="326"/>
      <c r="CJ2" s="326"/>
      <c r="CK2" s="326"/>
      <c r="CL2" s="326"/>
      <c r="CM2" s="326"/>
      <c r="CN2" s="326"/>
      <c r="CO2" s="326"/>
      <c r="CP2" s="326"/>
      <c r="CQ2" s="326"/>
      <c r="CR2" s="326"/>
      <c r="CS2" s="326"/>
    </row>
    <row r="3" spans="1:97" x14ac:dyDescent="0.2">
      <c r="A3" s="50"/>
      <c r="B3" s="50"/>
      <c r="C3" s="50"/>
      <c r="D3" s="50"/>
      <c r="E3" s="488"/>
      <c r="F3" s="50"/>
      <c r="G3" s="406" t="s">
        <v>90</v>
      </c>
      <c r="H3" s="406" t="s">
        <v>1</v>
      </c>
      <c r="I3" s="406" t="s">
        <v>1</v>
      </c>
      <c r="J3" s="406" t="s">
        <v>1</v>
      </c>
      <c r="K3" s="406" t="s">
        <v>1</v>
      </c>
      <c r="L3" s="406" t="s">
        <v>1</v>
      </c>
      <c r="M3" s="51" t="s">
        <v>91</v>
      </c>
      <c r="N3" s="51" t="s">
        <v>91</v>
      </c>
      <c r="O3" s="407" t="s">
        <v>2</v>
      </c>
      <c r="P3" s="407" t="s">
        <v>2</v>
      </c>
      <c r="Q3" s="407" t="s">
        <v>2</v>
      </c>
      <c r="R3" s="407" t="s">
        <v>2</v>
      </c>
      <c r="S3" s="407" t="s">
        <v>2</v>
      </c>
      <c r="T3" s="407" t="s">
        <v>2</v>
      </c>
      <c r="U3" s="407" t="s">
        <v>2</v>
      </c>
      <c r="V3" s="407" t="s">
        <v>2</v>
      </c>
      <c r="W3" s="408" t="s">
        <v>11</v>
      </c>
      <c r="X3" s="408" t="s">
        <v>11</v>
      </c>
      <c r="Y3" s="409" t="s">
        <v>12</v>
      </c>
      <c r="Z3" s="409" t="s">
        <v>12</v>
      </c>
      <c r="AA3" s="52" t="s">
        <v>3</v>
      </c>
      <c r="AB3" s="52" t="s">
        <v>3</v>
      </c>
      <c r="AC3" s="52" t="s">
        <v>86</v>
      </c>
      <c r="AD3" s="52" t="s">
        <v>86</v>
      </c>
      <c r="AE3" s="404" t="s">
        <v>87</v>
      </c>
      <c r="AF3" s="405" t="s">
        <v>87</v>
      </c>
      <c r="AG3" s="85"/>
      <c r="AH3" s="85"/>
      <c r="AQ3" s="85"/>
      <c r="AR3" s="85"/>
      <c r="AS3" s="85"/>
      <c r="AT3" s="85"/>
      <c r="AU3" s="85"/>
    </row>
    <row r="4" spans="1:97" x14ac:dyDescent="0.2">
      <c r="A4" s="25"/>
      <c r="B4" s="25"/>
      <c r="C4" s="25"/>
      <c r="D4" s="53" t="s">
        <v>4</v>
      </c>
      <c r="E4" s="489" t="s">
        <v>4</v>
      </c>
      <c r="F4" s="25" t="s">
        <v>92</v>
      </c>
      <c r="G4" s="25" t="s">
        <v>54</v>
      </c>
      <c r="H4" s="25" t="s">
        <v>55</v>
      </c>
      <c r="I4" s="25" t="s">
        <v>54</v>
      </c>
      <c r="J4" s="18" t="s">
        <v>6</v>
      </c>
      <c r="K4" s="18" t="s">
        <v>6</v>
      </c>
      <c r="L4" s="18" t="s">
        <v>6</v>
      </c>
      <c r="M4" s="25" t="s">
        <v>54</v>
      </c>
      <c r="N4" s="25" t="s">
        <v>55</v>
      </c>
      <c r="O4" s="54" t="s">
        <v>5</v>
      </c>
      <c r="P4" s="54" t="s">
        <v>5</v>
      </c>
      <c r="Q4" s="54" t="s">
        <v>93</v>
      </c>
      <c r="R4" s="54" t="s">
        <v>5</v>
      </c>
      <c r="S4" s="54" t="s">
        <v>6</v>
      </c>
      <c r="T4" s="54" t="s">
        <v>6</v>
      </c>
      <c r="U4" s="54" t="s">
        <v>6</v>
      </c>
      <c r="V4" s="54" t="s">
        <v>6</v>
      </c>
      <c r="W4" s="25" t="s">
        <v>54</v>
      </c>
      <c r="X4" s="25" t="s">
        <v>55</v>
      </c>
      <c r="Y4" s="25" t="s">
        <v>54</v>
      </c>
      <c r="Z4" s="25" t="s">
        <v>55</v>
      </c>
      <c r="AA4" s="25" t="s">
        <v>54</v>
      </c>
      <c r="AB4" s="25" t="s">
        <v>94</v>
      </c>
      <c r="AC4" s="25" t="s">
        <v>54</v>
      </c>
      <c r="AD4" s="25" t="s">
        <v>94</v>
      </c>
      <c r="AE4" s="25" t="s">
        <v>54</v>
      </c>
      <c r="AF4" s="25" t="s">
        <v>94</v>
      </c>
      <c r="AG4" s="85"/>
      <c r="AH4" s="85"/>
      <c r="AQ4" s="85"/>
      <c r="AR4" s="85"/>
      <c r="AS4" s="85"/>
      <c r="AT4" s="85"/>
      <c r="AU4" s="85"/>
    </row>
    <row r="5" spans="1:97" ht="15" customHeight="1" x14ac:dyDescent="0.2">
      <c r="A5" s="18" t="s">
        <v>95</v>
      </c>
      <c r="B5" s="18" t="s">
        <v>14</v>
      </c>
      <c r="C5" s="18" t="s">
        <v>96</v>
      </c>
      <c r="D5" s="18" t="s">
        <v>97</v>
      </c>
      <c r="E5" s="490" t="s">
        <v>98</v>
      </c>
      <c r="F5" s="18" t="s">
        <v>99</v>
      </c>
      <c r="G5" s="18" t="s">
        <v>5</v>
      </c>
      <c r="H5" s="18" t="s">
        <v>5</v>
      </c>
      <c r="I5" s="18" t="s">
        <v>100</v>
      </c>
      <c r="J5" s="16" t="s">
        <v>101</v>
      </c>
      <c r="K5" s="16" t="s">
        <v>102</v>
      </c>
      <c r="L5" s="16" t="s">
        <v>103</v>
      </c>
      <c r="M5" s="18" t="s">
        <v>91</v>
      </c>
      <c r="N5" s="18" t="s">
        <v>91</v>
      </c>
      <c r="O5" s="55" t="s">
        <v>104</v>
      </c>
      <c r="P5" s="55" t="s">
        <v>104</v>
      </c>
      <c r="Q5" s="55" t="s">
        <v>105</v>
      </c>
      <c r="R5" s="55" t="s">
        <v>105</v>
      </c>
      <c r="S5" s="55" t="s">
        <v>104</v>
      </c>
      <c r="T5" s="55" t="s">
        <v>104</v>
      </c>
      <c r="U5" s="55" t="s">
        <v>105</v>
      </c>
      <c r="V5" s="55" t="s">
        <v>105</v>
      </c>
      <c r="W5" s="18" t="s">
        <v>106</v>
      </c>
      <c r="X5" s="18" t="s">
        <v>106</v>
      </c>
      <c r="Y5" s="56" t="s">
        <v>12</v>
      </c>
      <c r="Z5" s="56" t="s">
        <v>12</v>
      </c>
      <c r="AA5" s="56" t="s">
        <v>3</v>
      </c>
      <c r="AB5" s="56" t="s">
        <v>3</v>
      </c>
      <c r="AC5" s="56" t="s">
        <v>86</v>
      </c>
      <c r="AD5" s="56" t="s">
        <v>86</v>
      </c>
      <c r="AE5" s="56" t="s">
        <v>87</v>
      </c>
      <c r="AF5" s="56" t="s">
        <v>87</v>
      </c>
      <c r="AG5" s="1083"/>
      <c r="AH5" s="1083"/>
      <c r="AQ5" s="85"/>
      <c r="AR5" s="85"/>
      <c r="AS5" s="85"/>
      <c r="AT5" s="85"/>
      <c r="AU5" s="85"/>
    </row>
    <row r="6" spans="1:97" ht="12.75" customHeight="1" thickBot="1" x14ac:dyDescent="0.25">
      <c r="A6" s="33"/>
      <c r="B6" s="33"/>
      <c r="C6" s="33"/>
      <c r="D6" s="33" t="s">
        <v>107</v>
      </c>
      <c r="E6" s="491" t="s">
        <v>108</v>
      </c>
      <c r="F6" s="33" t="s">
        <v>109</v>
      </c>
      <c r="G6" s="33" t="s">
        <v>1</v>
      </c>
      <c r="H6" s="33" t="s">
        <v>1</v>
      </c>
      <c r="I6" s="33" t="s">
        <v>110</v>
      </c>
      <c r="J6" s="33" t="s">
        <v>55</v>
      </c>
      <c r="K6" s="33" t="s">
        <v>55</v>
      </c>
      <c r="L6" s="33" t="s">
        <v>55</v>
      </c>
      <c r="M6" s="33" t="s">
        <v>54</v>
      </c>
      <c r="N6" s="33" t="s">
        <v>55</v>
      </c>
      <c r="O6" s="58" t="s">
        <v>54</v>
      </c>
      <c r="P6" s="58" t="s">
        <v>55</v>
      </c>
      <c r="Q6" s="58" t="s">
        <v>54</v>
      </c>
      <c r="R6" s="58" t="s">
        <v>55</v>
      </c>
      <c r="S6" s="58" t="s">
        <v>54</v>
      </c>
      <c r="T6" s="58" t="s">
        <v>55</v>
      </c>
      <c r="U6" s="58" t="s">
        <v>54</v>
      </c>
      <c r="V6" s="58" t="s">
        <v>55</v>
      </c>
      <c r="W6" s="33" t="s">
        <v>54</v>
      </c>
      <c r="X6" s="33" t="s">
        <v>55</v>
      </c>
      <c r="Y6" s="57" t="s">
        <v>54</v>
      </c>
      <c r="Z6" s="57" t="s">
        <v>55</v>
      </c>
      <c r="AA6" s="57" t="s">
        <v>54</v>
      </c>
      <c r="AB6" s="57" t="s">
        <v>55</v>
      </c>
      <c r="AC6" s="57" t="s">
        <v>54</v>
      </c>
      <c r="AD6" s="57" t="s">
        <v>55</v>
      </c>
      <c r="AE6" s="57" t="s">
        <v>54</v>
      </c>
      <c r="AF6" s="57" t="s">
        <v>55</v>
      </c>
      <c r="AG6" s="1083"/>
      <c r="AH6" s="1083"/>
      <c r="AO6" s="18"/>
      <c r="AP6" s="18"/>
      <c r="AQ6" s="18"/>
      <c r="AR6" s="18"/>
      <c r="AS6" s="18"/>
      <c r="AT6" s="18"/>
      <c r="AU6" s="85"/>
    </row>
    <row r="7" spans="1:97" s="365" customFormat="1" ht="12.95" customHeight="1" x14ac:dyDescent="0.2">
      <c r="A7" s="59" t="s">
        <v>114</v>
      </c>
      <c r="B7" s="60">
        <v>44345</v>
      </c>
      <c r="C7" s="61">
        <f t="shared" ref="C7:C70" si="0">WEEKNUM(B7)</f>
        <v>22</v>
      </c>
      <c r="D7" s="62">
        <f t="shared" ref="D7:E37" si="1">D176+D93</f>
        <v>50</v>
      </c>
      <c r="E7" s="63">
        <f t="shared" si="1"/>
        <v>283.08333333333331</v>
      </c>
      <c r="F7" s="63">
        <f>Effort!R91</f>
        <v>1794.5945263773415</v>
      </c>
      <c r="G7" s="63">
        <f>SUM(J176,J93)</f>
        <v>0</v>
      </c>
      <c r="H7" s="63">
        <f t="shared" ref="H7:H37" si="2">M176+M93</f>
        <v>0</v>
      </c>
      <c r="I7" s="63">
        <f t="shared" ref="I7:I37" si="3">P176+P93</f>
        <v>0</v>
      </c>
      <c r="J7" s="63">
        <f t="shared" ref="J7:J37" si="4">S176+S93</f>
        <v>0</v>
      </c>
      <c r="K7" s="63">
        <f t="shared" ref="K7:K37" si="5">V93+V176</f>
        <v>21.282642373082197</v>
      </c>
      <c r="L7" s="63">
        <f t="shared" ref="L7:L37" si="6">Y93+Y176</f>
        <v>0</v>
      </c>
      <c r="M7" s="63">
        <f t="shared" ref="M7:M37" si="7">AB176+AB93</f>
        <v>0</v>
      </c>
      <c r="N7" s="63">
        <f t="shared" ref="N7:N37" si="8">AE176+AE93</f>
        <v>21.282642373082197</v>
      </c>
      <c r="O7" s="64">
        <f t="shared" ref="O7:O37" si="9">AH176+AH93</f>
        <v>10.641321186541099</v>
      </c>
      <c r="P7" s="64">
        <f t="shared" ref="P7:P37" si="10">AK176+AK93</f>
        <v>0</v>
      </c>
      <c r="Q7" s="64">
        <f t="shared" ref="Q7:Q37" si="11">AN176+AN93</f>
        <v>0</v>
      </c>
      <c r="R7" s="64">
        <f t="shared" ref="R7:R37" si="12">AQ176+AQ93</f>
        <v>5.3206605932705493</v>
      </c>
      <c r="S7" s="64">
        <f t="shared" ref="S7:S37" si="13">AT93+AT176</f>
        <v>0</v>
      </c>
      <c r="T7" s="64">
        <f t="shared" ref="T7:T37" si="14">AW93+AW176</f>
        <v>10.641321186541099</v>
      </c>
      <c r="U7" s="64">
        <f t="shared" ref="U7:U37" si="15">AZ93+AZ176</f>
        <v>0</v>
      </c>
      <c r="V7" s="64">
        <f t="shared" ref="V7:V37" si="16">BC93+BC176</f>
        <v>0</v>
      </c>
      <c r="W7" s="65">
        <f t="shared" ref="W7:W37" si="17">BF176+BF93</f>
        <v>0</v>
      </c>
      <c r="X7" s="65">
        <f t="shared" ref="X7:X37" si="18">BI176+BI93</f>
        <v>0</v>
      </c>
      <c r="Y7" s="63">
        <f t="shared" ref="Y7:Y37" si="19">BL176+BL93</f>
        <v>0</v>
      </c>
      <c r="Z7" s="63">
        <f t="shared" ref="Z7:Z37" si="20">BO176+BO93</f>
        <v>0</v>
      </c>
      <c r="AA7" s="66">
        <f t="shared" ref="AA7:AA37" si="21">BR176+BR93</f>
        <v>0</v>
      </c>
      <c r="AB7" s="66">
        <f t="shared" ref="AB7:AB37" si="22">BU176+BU93</f>
        <v>0</v>
      </c>
      <c r="AC7" s="66">
        <f t="shared" ref="AC7:AC37" si="23">BX176+BX93</f>
        <v>0</v>
      </c>
      <c r="AD7" s="66">
        <f t="shared" ref="AD7:AD37" si="24">CA176+CA93</f>
        <v>10.641321186541099</v>
      </c>
      <c r="AE7" s="66">
        <f t="shared" ref="AE7:AE37" si="25">CD176+CD93</f>
        <v>0</v>
      </c>
      <c r="AF7" s="66">
        <f t="shared" ref="AF7:AF37" si="26">CG176+CG93</f>
        <v>0</v>
      </c>
      <c r="AG7" s="366"/>
      <c r="AH7" s="367"/>
      <c r="AO7" s="368"/>
    </row>
    <row r="8" spans="1:97" s="365" customFormat="1" ht="12.95" customHeight="1" x14ac:dyDescent="0.2">
      <c r="A8" s="59" t="s">
        <v>115</v>
      </c>
      <c r="B8" s="60">
        <v>44346</v>
      </c>
      <c r="C8" s="61">
        <f t="shared" si="0"/>
        <v>23</v>
      </c>
      <c r="D8" s="62">
        <f t="shared" si="1"/>
        <v>16</v>
      </c>
      <c r="E8" s="63">
        <f t="shared" si="1"/>
        <v>47.350000000000009</v>
      </c>
      <c r="F8" s="63">
        <f>Effort!R92</f>
        <v>1492.0408705600892</v>
      </c>
      <c r="G8" s="63">
        <f t="shared" ref="G8:G37" si="27">J177+J94</f>
        <v>0</v>
      </c>
      <c r="H8" s="63">
        <f t="shared" si="2"/>
        <v>0</v>
      </c>
      <c r="I8" s="63">
        <f t="shared" si="3"/>
        <v>0</v>
      </c>
      <c r="J8" s="63">
        <f t="shared" si="4"/>
        <v>0</v>
      </c>
      <c r="K8" s="63">
        <f t="shared" si="5"/>
        <v>0</v>
      </c>
      <c r="L8" s="63">
        <f t="shared" si="6"/>
        <v>0</v>
      </c>
      <c r="M8" s="63">
        <f t="shared" si="7"/>
        <v>0</v>
      </c>
      <c r="N8" s="63">
        <f t="shared" si="8"/>
        <v>0</v>
      </c>
      <c r="O8" s="64">
        <f t="shared" si="9"/>
        <v>0</v>
      </c>
      <c r="P8" s="64">
        <f t="shared" si="10"/>
        <v>0</v>
      </c>
      <c r="Q8" s="64">
        <f t="shared" si="11"/>
        <v>0</v>
      </c>
      <c r="R8" s="64">
        <f t="shared" si="12"/>
        <v>0</v>
      </c>
      <c r="S8" s="64">
        <f t="shared" si="13"/>
        <v>0</v>
      </c>
      <c r="T8" s="64">
        <f t="shared" si="14"/>
        <v>0</v>
      </c>
      <c r="U8" s="64">
        <f t="shared" si="15"/>
        <v>0</v>
      </c>
      <c r="V8" s="64">
        <f t="shared" si="16"/>
        <v>0</v>
      </c>
      <c r="W8" s="65">
        <f t="shared" si="17"/>
        <v>0</v>
      </c>
      <c r="X8" s="65">
        <f t="shared" si="18"/>
        <v>0</v>
      </c>
      <c r="Y8" s="63">
        <f t="shared" si="19"/>
        <v>0</v>
      </c>
      <c r="Z8" s="63">
        <f t="shared" si="20"/>
        <v>0</v>
      </c>
      <c r="AA8" s="66">
        <f t="shared" si="21"/>
        <v>0</v>
      </c>
      <c r="AB8" s="66">
        <f t="shared" si="22"/>
        <v>0</v>
      </c>
      <c r="AC8" s="66">
        <f t="shared" si="23"/>
        <v>0</v>
      </c>
      <c r="AD8" s="66">
        <f t="shared" si="24"/>
        <v>0</v>
      </c>
      <c r="AE8" s="66">
        <f t="shared" si="25"/>
        <v>0</v>
      </c>
      <c r="AF8" s="66">
        <f t="shared" si="26"/>
        <v>0</v>
      </c>
      <c r="AG8" s="366"/>
      <c r="AH8" s="367"/>
      <c r="AO8" s="368"/>
    </row>
    <row r="9" spans="1:97" s="369" customFormat="1" ht="12.95" customHeight="1" x14ac:dyDescent="0.2">
      <c r="A9" s="67" t="s">
        <v>116</v>
      </c>
      <c r="B9" s="68">
        <v>44347</v>
      </c>
      <c r="C9" s="69">
        <f t="shared" si="0"/>
        <v>23</v>
      </c>
      <c r="D9" s="70">
        <f t="shared" si="1"/>
        <v>0</v>
      </c>
      <c r="E9" s="71">
        <f t="shared" si="1"/>
        <v>0</v>
      </c>
      <c r="F9" s="71">
        <f>Effort!R93</f>
        <v>1650.0228459012046</v>
      </c>
      <c r="G9" s="71">
        <f t="shared" si="27"/>
        <v>0</v>
      </c>
      <c r="H9" s="71">
        <f t="shared" si="2"/>
        <v>0</v>
      </c>
      <c r="I9" s="71">
        <f t="shared" si="3"/>
        <v>0</v>
      </c>
      <c r="J9" s="71">
        <f t="shared" si="4"/>
        <v>0</v>
      </c>
      <c r="K9" s="71">
        <f t="shared" si="5"/>
        <v>8.0353464757008641</v>
      </c>
      <c r="L9" s="71">
        <f t="shared" si="6"/>
        <v>0</v>
      </c>
      <c r="M9" s="71">
        <f t="shared" si="7"/>
        <v>0</v>
      </c>
      <c r="N9" s="71">
        <f t="shared" si="8"/>
        <v>8.0353464757008641</v>
      </c>
      <c r="O9" s="72">
        <f t="shared" si="9"/>
        <v>4.0176732378504321</v>
      </c>
      <c r="P9" s="72">
        <f t="shared" si="10"/>
        <v>0</v>
      </c>
      <c r="Q9" s="72">
        <f t="shared" si="11"/>
        <v>0</v>
      </c>
      <c r="R9" s="72">
        <f t="shared" si="12"/>
        <v>2.008836618925216</v>
      </c>
      <c r="S9" s="72">
        <f t="shared" si="13"/>
        <v>0</v>
      </c>
      <c r="T9" s="72">
        <f t="shared" si="14"/>
        <v>4.0176732378504321</v>
      </c>
      <c r="U9" s="72">
        <f t="shared" si="15"/>
        <v>0</v>
      </c>
      <c r="V9" s="72">
        <f t="shared" si="16"/>
        <v>0</v>
      </c>
      <c r="W9" s="73">
        <f t="shared" si="17"/>
        <v>0</v>
      </c>
      <c r="X9" s="73">
        <f t="shared" si="18"/>
        <v>0</v>
      </c>
      <c r="Y9" s="71">
        <f t="shared" si="19"/>
        <v>0</v>
      </c>
      <c r="Z9" s="71">
        <f t="shared" si="20"/>
        <v>0</v>
      </c>
      <c r="AA9" s="74">
        <f t="shared" si="21"/>
        <v>0</v>
      </c>
      <c r="AB9" s="74">
        <f t="shared" si="22"/>
        <v>0</v>
      </c>
      <c r="AC9" s="74">
        <f t="shared" si="23"/>
        <v>0</v>
      </c>
      <c r="AD9" s="74">
        <f t="shared" si="24"/>
        <v>4.0176732378504321</v>
      </c>
      <c r="AE9" s="74">
        <f t="shared" si="25"/>
        <v>0</v>
      </c>
      <c r="AF9" s="74">
        <f t="shared" si="26"/>
        <v>0</v>
      </c>
      <c r="AG9" s="370"/>
      <c r="AH9" s="371"/>
      <c r="AO9" s="372"/>
    </row>
    <row r="10" spans="1:97" s="369" customFormat="1" ht="12.95" customHeight="1" x14ac:dyDescent="0.2">
      <c r="A10" s="67" t="s">
        <v>117</v>
      </c>
      <c r="B10" s="68">
        <v>44348</v>
      </c>
      <c r="C10" s="69">
        <f t="shared" si="0"/>
        <v>23</v>
      </c>
      <c r="D10" s="70">
        <f t="shared" si="1"/>
        <v>0</v>
      </c>
      <c r="E10" s="71">
        <f t="shared" si="1"/>
        <v>0</v>
      </c>
      <c r="F10" s="71">
        <f>Effort!R94</f>
        <v>190.56458107461685</v>
      </c>
      <c r="G10" s="71">
        <f t="shared" si="27"/>
        <v>0</v>
      </c>
      <c r="H10" s="71">
        <f t="shared" si="2"/>
        <v>0</v>
      </c>
      <c r="I10" s="71">
        <f t="shared" si="3"/>
        <v>0</v>
      </c>
      <c r="J10" s="71">
        <f t="shared" si="4"/>
        <v>7.1376799931036015</v>
      </c>
      <c r="K10" s="71">
        <f t="shared" si="5"/>
        <v>0</v>
      </c>
      <c r="L10" s="71">
        <f t="shared" si="6"/>
        <v>0</v>
      </c>
      <c r="M10" s="71">
        <f t="shared" si="7"/>
        <v>0</v>
      </c>
      <c r="N10" s="71">
        <f t="shared" si="8"/>
        <v>3.9828146132860125</v>
      </c>
      <c r="O10" s="72">
        <f t="shared" si="9"/>
        <v>5.2247384634886478</v>
      </c>
      <c r="P10" s="72">
        <f t="shared" si="10"/>
        <v>0</v>
      </c>
      <c r="Q10" s="72">
        <f t="shared" si="11"/>
        <v>0</v>
      </c>
      <c r="R10" s="72">
        <f t="shared" si="12"/>
        <v>0</v>
      </c>
      <c r="S10" s="72">
        <f t="shared" si="13"/>
        <v>0</v>
      </c>
      <c r="T10" s="72">
        <f t="shared" si="14"/>
        <v>0.41397461673421182</v>
      </c>
      <c r="U10" s="72">
        <f t="shared" si="15"/>
        <v>0</v>
      </c>
      <c r="V10" s="72">
        <f t="shared" si="16"/>
        <v>0</v>
      </c>
      <c r="W10" s="73">
        <f t="shared" si="17"/>
        <v>0</v>
      </c>
      <c r="X10" s="73">
        <f t="shared" si="18"/>
        <v>0.41397461673421182</v>
      </c>
      <c r="Y10" s="71">
        <f t="shared" si="19"/>
        <v>0</v>
      </c>
      <c r="Z10" s="71">
        <f t="shared" si="20"/>
        <v>0.41397461673421182</v>
      </c>
      <c r="AA10" s="74">
        <f t="shared" si="21"/>
        <v>0</v>
      </c>
      <c r="AB10" s="74">
        <f t="shared" si="22"/>
        <v>0</v>
      </c>
      <c r="AC10" s="74">
        <f t="shared" si="23"/>
        <v>0</v>
      </c>
      <c r="AD10" s="74">
        <f t="shared" si="24"/>
        <v>0</v>
      </c>
      <c r="AE10" s="74">
        <f t="shared" si="25"/>
        <v>0</v>
      </c>
      <c r="AF10" s="74">
        <f t="shared" si="26"/>
        <v>0</v>
      </c>
      <c r="AG10" s="370"/>
      <c r="AH10" s="371"/>
      <c r="AO10" s="372"/>
    </row>
    <row r="11" spans="1:97" s="369" customFormat="1" ht="12.95" customHeight="1" x14ac:dyDescent="0.2">
      <c r="A11" s="67" t="s">
        <v>111</v>
      </c>
      <c r="B11" s="68">
        <v>44349</v>
      </c>
      <c r="C11" s="69">
        <f t="shared" si="0"/>
        <v>23</v>
      </c>
      <c r="D11" s="70">
        <f t="shared" si="1"/>
        <v>0</v>
      </c>
      <c r="E11" s="71">
        <f t="shared" si="1"/>
        <v>0</v>
      </c>
      <c r="F11" s="71">
        <f>Effort!R95</f>
        <v>190.92618369525181</v>
      </c>
      <c r="G11" s="71">
        <f t="shared" si="27"/>
        <v>0</v>
      </c>
      <c r="H11" s="71">
        <f t="shared" si="2"/>
        <v>0</v>
      </c>
      <c r="I11" s="71">
        <f t="shared" si="3"/>
        <v>0</v>
      </c>
      <c r="J11" s="71">
        <f t="shared" si="4"/>
        <v>7.1512239779102496</v>
      </c>
      <c r="K11" s="71">
        <f t="shared" si="5"/>
        <v>0</v>
      </c>
      <c r="L11" s="71">
        <f t="shared" si="6"/>
        <v>0</v>
      </c>
      <c r="M11" s="71">
        <f t="shared" si="7"/>
        <v>0</v>
      </c>
      <c r="N11" s="71">
        <f t="shared" si="8"/>
        <v>3.9903721362713749</v>
      </c>
      <c r="O11" s="72">
        <f t="shared" si="9"/>
        <v>5.2346525782201256</v>
      </c>
      <c r="P11" s="72">
        <f t="shared" si="10"/>
        <v>0</v>
      </c>
      <c r="Q11" s="72">
        <f t="shared" si="11"/>
        <v>0</v>
      </c>
      <c r="R11" s="72">
        <f t="shared" si="12"/>
        <v>0</v>
      </c>
      <c r="S11" s="72">
        <f t="shared" si="13"/>
        <v>0</v>
      </c>
      <c r="T11" s="72">
        <f t="shared" si="14"/>
        <v>0.41476014731625016</v>
      </c>
      <c r="U11" s="72">
        <f t="shared" si="15"/>
        <v>0</v>
      </c>
      <c r="V11" s="72">
        <f t="shared" si="16"/>
        <v>0</v>
      </c>
      <c r="W11" s="73">
        <f t="shared" si="17"/>
        <v>0</v>
      </c>
      <c r="X11" s="73">
        <f t="shared" si="18"/>
        <v>0.41476014731625016</v>
      </c>
      <c r="Y11" s="71">
        <f t="shared" si="19"/>
        <v>0</v>
      </c>
      <c r="Z11" s="71">
        <f t="shared" si="20"/>
        <v>0.41476014731625016</v>
      </c>
      <c r="AA11" s="74">
        <f t="shared" si="21"/>
        <v>0</v>
      </c>
      <c r="AB11" s="74">
        <f t="shared" si="22"/>
        <v>0</v>
      </c>
      <c r="AC11" s="74">
        <f t="shared" si="23"/>
        <v>0</v>
      </c>
      <c r="AD11" s="74">
        <f t="shared" si="24"/>
        <v>0</v>
      </c>
      <c r="AE11" s="74">
        <f t="shared" si="25"/>
        <v>0</v>
      </c>
      <c r="AF11" s="74">
        <f t="shared" si="26"/>
        <v>0</v>
      </c>
      <c r="AG11" s="370"/>
      <c r="AH11" s="371"/>
      <c r="AO11" s="372"/>
    </row>
    <row r="12" spans="1:97" s="365" customFormat="1" ht="12.95" customHeight="1" x14ac:dyDescent="0.2">
      <c r="A12" s="59" t="s">
        <v>112</v>
      </c>
      <c r="B12" s="60">
        <v>44350</v>
      </c>
      <c r="C12" s="61">
        <f t="shared" si="0"/>
        <v>23</v>
      </c>
      <c r="D12" s="62">
        <f t="shared" si="1"/>
        <v>3</v>
      </c>
      <c r="E12" s="63">
        <f t="shared" si="1"/>
        <v>25.5</v>
      </c>
      <c r="F12" s="63">
        <f>Effort!R96</f>
        <v>65.549701497987613</v>
      </c>
      <c r="G12" s="63">
        <f>J181+J98</f>
        <v>0</v>
      </c>
      <c r="H12" s="63">
        <f t="shared" si="2"/>
        <v>0</v>
      </c>
      <c r="I12" s="63">
        <f t="shared" si="3"/>
        <v>0</v>
      </c>
      <c r="J12" s="63">
        <f>S181+S98</f>
        <v>1.6252781767977842</v>
      </c>
      <c r="K12" s="63">
        <f t="shared" si="5"/>
        <v>0</v>
      </c>
      <c r="L12" s="63">
        <f t="shared" si="6"/>
        <v>0</v>
      </c>
      <c r="M12" s="63">
        <f t="shared" si="7"/>
        <v>0</v>
      </c>
      <c r="N12" s="63">
        <f t="shared" si="8"/>
        <v>0.8126390883988921</v>
      </c>
      <c r="O12" s="64">
        <f t="shared" si="9"/>
        <v>0.8126390883988921</v>
      </c>
      <c r="P12" s="64">
        <f t="shared" si="10"/>
        <v>0</v>
      </c>
      <c r="Q12" s="64">
        <f t="shared" si="11"/>
        <v>0</v>
      </c>
      <c r="R12" s="64">
        <f t="shared" si="12"/>
        <v>0</v>
      </c>
      <c r="S12" s="64">
        <f t="shared" si="13"/>
        <v>0</v>
      </c>
      <c r="T12" s="64">
        <f t="shared" si="14"/>
        <v>0</v>
      </c>
      <c r="U12" s="64">
        <f t="shared" si="15"/>
        <v>0</v>
      </c>
      <c r="V12" s="64">
        <f t="shared" si="16"/>
        <v>0</v>
      </c>
      <c r="W12" s="65">
        <f t="shared" si="17"/>
        <v>0</v>
      </c>
      <c r="X12" s="65">
        <f t="shared" si="18"/>
        <v>0</v>
      </c>
      <c r="Y12" s="63">
        <f t="shared" si="19"/>
        <v>0</v>
      </c>
      <c r="Z12" s="63">
        <f t="shared" si="20"/>
        <v>0</v>
      </c>
      <c r="AA12" s="66">
        <f t="shared" si="21"/>
        <v>0</v>
      </c>
      <c r="AB12" s="66">
        <f t="shared" si="22"/>
        <v>0</v>
      </c>
      <c r="AC12" s="66">
        <f t="shared" si="23"/>
        <v>0</v>
      </c>
      <c r="AD12" s="66">
        <f t="shared" si="24"/>
        <v>0</v>
      </c>
      <c r="AE12" s="66">
        <f t="shared" si="25"/>
        <v>0</v>
      </c>
      <c r="AF12" s="66">
        <f t="shared" si="26"/>
        <v>0</v>
      </c>
      <c r="AG12" s="366"/>
      <c r="AH12" s="367"/>
      <c r="AO12" s="368"/>
    </row>
    <row r="13" spans="1:97" s="365" customFormat="1" ht="12.95" customHeight="1" x14ac:dyDescent="0.2">
      <c r="A13" s="59" t="s">
        <v>113</v>
      </c>
      <c r="B13" s="60">
        <v>44351</v>
      </c>
      <c r="C13" s="61">
        <f t="shared" si="0"/>
        <v>23</v>
      </c>
      <c r="D13" s="62">
        <f t="shared" si="1"/>
        <v>25</v>
      </c>
      <c r="E13" s="63">
        <f t="shared" si="1"/>
        <v>222.83333333333337</v>
      </c>
      <c r="F13" s="63">
        <f>Effort!R97</f>
        <v>268.31927932810208</v>
      </c>
      <c r="G13" s="63">
        <f t="shared" si="27"/>
        <v>0</v>
      </c>
      <c r="H13" s="63">
        <f t="shared" si="2"/>
        <v>0</v>
      </c>
      <c r="I13" s="63">
        <f t="shared" si="3"/>
        <v>0</v>
      </c>
      <c r="J13" s="63">
        <f t="shared" si="4"/>
        <v>0</v>
      </c>
      <c r="K13" s="63">
        <f t="shared" si="5"/>
        <v>0</v>
      </c>
      <c r="L13" s="63">
        <f t="shared" si="6"/>
        <v>0</v>
      </c>
      <c r="M13" s="63">
        <f t="shared" si="7"/>
        <v>0</v>
      </c>
      <c r="N13" s="63">
        <f t="shared" si="8"/>
        <v>1.1070724537061347</v>
      </c>
      <c r="O13" s="64">
        <f t="shared" si="9"/>
        <v>4.4282898148245389</v>
      </c>
      <c r="P13" s="64">
        <f t="shared" si="10"/>
        <v>0</v>
      </c>
      <c r="Q13" s="64">
        <f t="shared" si="11"/>
        <v>0</v>
      </c>
      <c r="R13" s="64">
        <f t="shared" si="12"/>
        <v>0</v>
      </c>
      <c r="S13" s="64">
        <f t="shared" si="13"/>
        <v>0</v>
      </c>
      <c r="T13" s="64">
        <f t="shared" si="14"/>
        <v>1.1070724537061347</v>
      </c>
      <c r="U13" s="64">
        <f t="shared" si="15"/>
        <v>0</v>
      </c>
      <c r="V13" s="64">
        <f t="shared" si="16"/>
        <v>0</v>
      </c>
      <c r="W13" s="65">
        <f t="shared" si="17"/>
        <v>0</v>
      </c>
      <c r="X13" s="65">
        <f t="shared" si="18"/>
        <v>1.1070724537061347</v>
      </c>
      <c r="Y13" s="63">
        <f t="shared" si="19"/>
        <v>0</v>
      </c>
      <c r="Z13" s="63">
        <f t="shared" si="20"/>
        <v>1.1070724537061347</v>
      </c>
      <c r="AA13" s="66">
        <f t="shared" si="21"/>
        <v>0</v>
      </c>
      <c r="AB13" s="66">
        <f t="shared" si="22"/>
        <v>0</v>
      </c>
      <c r="AC13" s="66">
        <f t="shared" si="23"/>
        <v>0</v>
      </c>
      <c r="AD13" s="66">
        <f t="shared" si="24"/>
        <v>0</v>
      </c>
      <c r="AE13" s="66">
        <f t="shared" si="25"/>
        <v>0</v>
      </c>
      <c r="AF13" s="66">
        <f t="shared" si="26"/>
        <v>0</v>
      </c>
      <c r="AG13" s="366"/>
      <c r="AH13" s="367"/>
      <c r="AO13" s="368"/>
    </row>
    <row r="14" spans="1:97" s="365" customFormat="1" ht="12.95" customHeight="1" x14ac:dyDescent="0.2">
      <c r="A14" s="59" t="s">
        <v>114</v>
      </c>
      <c r="B14" s="60">
        <v>44352</v>
      </c>
      <c r="C14" s="61">
        <f t="shared" si="0"/>
        <v>23</v>
      </c>
      <c r="D14" s="62">
        <f t="shared" si="1"/>
        <v>23</v>
      </c>
      <c r="E14" s="63">
        <f t="shared" si="1"/>
        <v>113.11666666666667</v>
      </c>
      <c r="F14" s="63">
        <f>Effort!R98</f>
        <v>512.88589970036685</v>
      </c>
      <c r="G14" s="63">
        <f t="shared" si="27"/>
        <v>2.5570745114765083</v>
      </c>
      <c r="H14" s="63">
        <f t="shared" si="2"/>
        <v>0</v>
      </c>
      <c r="I14" s="63">
        <f t="shared" si="3"/>
        <v>0</v>
      </c>
      <c r="J14" s="63">
        <f t="shared" si="4"/>
        <v>0</v>
      </c>
      <c r="K14" s="63">
        <f t="shared" si="5"/>
        <v>10.332057435875681</v>
      </c>
      <c r="L14" s="63">
        <f t="shared" si="6"/>
        <v>0</v>
      </c>
      <c r="M14" s="63">
        <f t="shared" si="7"/>
        <v>0</v>
      </c>
      <c r="N14" s="63">
        <f t="shared" si="8"/>
        <v>2.5570745114765083</v>
      </c>
      <c r="O14" s="64">
        <f t="shared" si="9"/>
        <v>0</v>
      </c>
      <c r="P14" s="64">
        <f t="shared" si="10"/>
        <v>0</v>
      </c>
      <c r="Q14" s="64">
        <f t="shared" si="11"/>
        <v>0</v>
      </c>
      <c r="R14" s="64">
        <f t="shared" si="12"/>
        <v>0</v>
      </c>
      <c r="S14" s="64">
        <f t="shared" si="13"/>
        <v>0</v>
      </c>
      <c r="T14" s="64">
        <f t="shared" si="14"/>
        <v>0</v>
      </c>
      <c r="U14" s="64">
        <f t="shared" si="15"/>
        <v>0</v>
      </c>
      <c r="V14" s="64">
        <f t="shared" si="16"/>
        <v>0</v>
      </c>
      <c r="W14" s="65">
        <f t="shared" si="17"/>
        <v>0</v>
      </c>
      <c r="X14" s="65">
        <f t="shared" si="18"/>
        <v>0</v>
      </c>
      <c r="Y14" s="63">
        <f t="shared" si="19"/>
        <v>0</v>
      </c>
      <c r="Z14" s="63">
        <f t="shared" si="20"/>
        <v>0</v>
      </c>
      <c r="AA14" s="66">
        <f t="shared" si="21"/>
        <v>0</v>
      </c>
      <c r="AB14" s="66">
        <f t="shared" si="22"/>
        <v>0</v>
      </c>
      <c r="AC14" s="66">
        <f t="shared" si="23"/>
        <v>0</v>
      </c>
      <c r="AD14" s="66">
        <f t="shared" si="24"/>
        <v>0</v>
      </c>
      <c r="AE14" s="66">
        <f t="shared" si="25"/>
        <v>0</v>
      </c>
      <c r="AF14" s="66">
        <f t="shared" si="26"/>
        <v>0</v>
      </c>
      <c r="AG14" s="366"/>
      <c r="AH14" s="367"/>
      <c r="AO14" s="368"/>
    </row>
    <row r="15" spans="1:97" s="365" customFormat="1" ht="12.95" customHeight="1" x14ac:dyDescent="0.2">
      <c r="A15" s="59" t="s">
        <v>115</v>
      </c>
      <c r="B15" s="60">
        <v>44353</v>
      </c>
      <c r="C15" s="61">
        <f t="shared" si="0"/>
        <v>24</v>
      </c>
      <c r="D15" s="62">
        <f t="shared" si="1"/>
        <v>29</v>
      </c>
      <c r="E15" s="63">
        <f t="shared" si="1"/>
        <v>252.41666666666669</v>
      </c>
      <c r="F15" s="63">
        <f>Effort!R99</f>
        <v>605.18461469426609</v>
      </c>
      <c r="G15" s="63">
        <f t="shared" si="27"/>
        <v>0</v>
      </c>
      <c r="H15" s="63">
        <f t="shared" si="2"/>
        <v>0</v>
      </c>
      <c r="I15" s="63">
        <f t="shared" si="3"/>
        <v>0</v>
      </c>
      <c r="J15" s="63">
        <f t="shared" si="4"/>
        <v>0</v>
      </c>
      <c r="K15" s="63">
        <f t="shared" si="5"/>
        <v>0</v>
      </c>
      <c r="L15" s="63">
        <f t="shared" si="6"/>
        <v>0</v>
      </c>
      <c r="M15" s="63">
        <f t="shared" si="7"/>
        <v>0</v>
      </c>
      <c r="N15" s="63">
        <f t="shared" si="8"/>
        <v>0</v>
      </c>
      <c r="O15" s="64">
        <f t="shared" si="9"/>
        <v>0</v>
      </c>
      <c r="P15" s="64">
        <f t="shared" si="10"/>
        <v>0</v>
      </c>
      <c r="Q15" s="64">
        <f t="shared" si="11"/>
        <v>0</v>
      </c>
      <c r="R15" s="64">
        <f t="shared" si="12"/>
        <v>5.1586259390965914</v>
      </c>
      <c r="S15" s="64">
        <f t="shared" si="13"/>
        <v>0</v>
      </c>
      <c r="T15" s="64">
        <f t="shared" si="14"/>
        <v>0</v>
      </c>
      <c r="U15" s="64">
        <f t="shared" si="15"/>
        <v>0</v>
      </c>
      <c r="V15" s="64">
        <f t="shared" si="16"/>
        <v>0</v>
      </c>
      <c r="W15" s="65">
        <f t="shared" si="17"/>
        <v>0</v>
      </c>
      <c r="X15" s="65">
        <f t="shared" si="18"/>
        <v>0</v>
      </c>
      <c r="Y15" s="63">
        <f t="shared" si="19"/>
        <v>0</v>
      </c>
      <c r="Z15" s="63">
        <f t="shared" si="20"/>
        <v>0</v>
      </c>
      <c r="AA15" s="66">
        <f t="shared" si="21"/>
        <v>0</v>
      </c>
      <c r="AB15" s="66">
        <f t="shared" si="22"/>
        <v>0</v>
      </c>
      <c r="AC15" s="66">
        <f t="shared" si="23"/>
        <v>0</v>
      </c>
      <c r="AD15" s="66">
        <f t="shared" si="24"/>
        <v>0</v>
      </c>
      <c r="AE15" s="66">
        <f t="shared" si="25"/>
        <v>0</v>
      </c>
      <c r="AF15" s="66">
        <f t="shared" si="26"/>
        <v>10.317251878193183</v>
      </c>
      <c r="AG15" s="366"/>
      <c r="AH15" s="367"/>
      <c r="AO15" s="368"/>
    </row>
    <row r="16" spans="1:97" s="365" customFormat="1" ht="12.95" customHeight="1" x14ac:dyDescent="0.2">
      <c r="A16" s="59" t="s">
        <v>116</v>
      </c>
      <c r="B16" s="60">
        <v>44354</v>
      </c>
      <c r="C16" s="61">
        <f t="shared" si="0"/>
        <v>24</v>
      </c>
      <c r="D16" s="62">
        <f>D185+D102</f>
        <v>22</v>
      </c>
      <c r="E16" s="63">
        <f>E185+E102</f>
        <v>316.75</v>
      </c>
      <c r="F16" s="63">
        <f>Effort!R100</f>
        <v>474.85622267999395</v>
      </c>
      <c r="G16" s="63">
        <f t="shared" si="27"/>
        <v>0</v>
      </c>
      <c r="H16" s="63">
        <f t="shared" si="2"/>
        <v>0</v>
      </c>
      <c r="I16" s="63">
        <f t="shared" si="3"/>
        <v>0</v>
      </c>
      <c r="J16" s="63">
        <f t="shared" si="4"/>
        <v>0</v>
      </c>
      <c r="K16" s="63">
        <f t="shared" si="5"/>
        <v>0</v>
      </c>
      <c r="L16" s="63">
        <f t="shared" si="6"/>
        <v>0</v>
      </c>
      <c r="M16" s="63">
        <f t="shared" si="7"/>
        <v>0</v>
      </c>
      <c r="N16" s="63">
        <f t="shared" si="8"/>
        <v>0</v>
      </c>
      <c r="O16" s="64">
        <f t="shared" si="9"/>
        <v>6.6668724107321511</v>
      </c>
      <c r="P16" s="64">
        <f t="shared" si="10"/>
        <v>0</v>
      </c>
      <c r="Q16" s="64">
        <f t="shared" si="11"/>
        <v>0</v>
      </c>
      <c r="R16" s="64">
        <f t="shared" si="12"/>
        <v>0</v>
      </c>
      <c r="S16" s="64">
        <f t="shared" si="13"/>
        <v>0</v>
      </c>
      <c r="T16" s="64">
        <f t="shared" si="14"/>
        <v>1.3333744821464304</v>
      </c>
      <c r="U16" s="64">
        <f t="shared" si="15"/>
        <v>0</v>
      </c>
      <c r="V16" s="64">
        <f t="shared" si="16"/>
        <v>2.6667489642928608</v>
      </c>
      <c r="W16" s="65">
        <f t="shared" si="17"/>
        <v>0</v>
      </c>
      <c r="X16" s="65">
        <f t="shared" si="18"/>
        <v>0</v>
      </c>
      <c r="Y16" s="63">
        <f t="shared" si="19"/>
        <v>0</v>
      </c>
      <c r="Z16" s="63">
        <f t="shared" si="20"/>
        <v>0</v>
      </c>
      <c r="AA16" s="66">
        <f t="shared" si="21"/>
        <v>0</v>
      </c>
      <c r="AB16" s="66">
        <f t="shared" si="22"/>
        <v>0</v>
      </c>
      <c r="AC16" s="66">
        <f t="shared" si="23"/>
        <v>0</v>
      </c>
      <c r="AD16" s="66">
        <f t="shared" si="24"/>
        <v>0</v>
      </c>
      <c r="AE16" s="66">
        <f t="shared" si="25"/>
        <v>0</v>
      </c>
      <c r="AF16" s="66">
        <f t="shared" si="26"/>
        <v>0</v>
      </c>
      <c r="AG16" s="366"/>
      <c r="AH16" s="367"/>
      <c r="AO16" s="368"/>
    </row>
    <row r="17" spans="1:41" s="365" customFormat="1" ht="12.95" customHeight="1" x14ac:dyDescent="0.2">
      <c r="A17" s="59" t="s">
        <v>117</v>
      </c>
      <c r="B17" s="60">
        <v>44355</v>
      </c>
      <c r="C17" s="61">
        <f t="shared" si="0"/>
        <v>24</v>
      </c>
      <c r="D17" s="62">
        <f>D186+D103</f>
        <v>50</v>
      </c>
      <c r="E17" s="63">
        <f>E186+E103</f>
        <v>246.5</v>
      </c>
      <c r="F17" s="63">
        <f>Effort!R101</f>
        <v>725.86168998151925</v>
      </c>
      <c r="G17" s="63">
        <f t="shared" si="27"/>
        <v>0</v>
      </c>
      <c r="H17" s="63">
        <f t="shared" si="2"/>
        <v>0</v>
      </c>
      <c r="I17" s="63">
        <f t="shared" si="3"/>
        <v>0</v>
      </c>
      <c r="J17" s="63">
        <f t="shared" si="4"/>
        <v>0</v>
      </c>
      <c r="K17" s="63">
        <f t="shared" si="5"/>
        <v>1.8787301785116597</v>
      </c>
      <c r="L17" s="63">
        <f t="shared" si="6"/>
        <v>0</v>
      </c>
      <c r="M17" s="63">
        <f t="shared" si="7"/>
        <v>0</v>
      </c>
      <c r="N17" s="63">
        <f t="shared" si="8"/>
        <v>3.7574603570233194</v>
      </c>
      <c r="O17" s="64">
        <f t="shared" si="9"/>
        <v>20.666031963628257</v>
      </c>
      <c r="P17" s="64">
        <f t="shared" si="10"/>
        <v>0</v>
      </c>
      <c r="Q17" s="64">
        <f t="shared" si="11"/>
        <v>1.8787301785116597</v>
      </c>
      <c r="R17" s="64">
        <f t="shared" si="12"/>
        <v>0</v>
      </c>
      <c r="S17" s="64">
        <f t="shared" si="13"/>
        <v>0</v>
      </c>
      <c r="T17" s="64">
        <f t="shared" si="14"/>
        <v>5.6361905355349791</v>
      </c>
      <c r="U17" s="64">
        <f t="shared" si="15"/>
        <v>0</v>
      </c>
      <c r="V17" s="64">
        <f t="shared" si="16"/>
        <v>0</v>
      </c>
      <c r="W17" s="65">
        <f t="shared" si="17"/>
        <v>0</v>
      </c>
      <c r="X17" s="65">
        <f t="shared" si="18"/>
        <v>0</v>
      </c>
      <c r="Y17" s="63">
        <f t="shared" si="19"/>
        <v>0</v>
      </c>
      <c r="Z17" s="63">
        <f t="shared" si="20"/>
        <v>0</v>
      </c>
      <c r="AA17" s="66">
        <f t="shared" si="21"/>
        <v>0</v>
      </c>
      <c r="AB17" s="66">
        <f t="shared" si="22"/>
        <v>0</v>
      </c>
      <c r="AC17" s="66">
        <f t="shared" si="23"/>
        <v>0</v>
      </c>
      <c r="AD17" s="66">
        <f t="shared" si="24"/>
        <v>0</v>
      </c>
      <c r="AE17" s="66">
        <f t="shared" si="25"/>
        <v>0</v>
      </c>
      <c r="AF17" s="66">
        <f t="shared" si="26"/>
        <v>0</v>
      </c>
      <c r="AG17" s="366"/>
      <c r="AH17" s="367"/>
      <c r="AO17" s="368"/>
    </row>
    <row r="18" spans="1:41" s="369" customFormat="1" ht="12.95" customHeight="1" x14ac:dyDescent="0.2">
      <c r="A18" s="67" t="s">
        <v>111</v>
      </c>
      <c r="B18" s="68">
        <v>44356</v>
      </c>
      <c r="C18" s="69">
        <f t="shared" si="0"/>
        <v>24</v>
      </c>
      <c r="D18" s="70">
        <f t="shared" si="1"/>
        <v>0</v>
      </c>
      <c r="E18" s="71">
        <f t="shared" si="1"/>
        <v>0</v>
      </c>
      <c r="F18" s="71">
        <f>Effort!R102</f>
        <v>613.70191871658278</v>
      </c>
      <c r="G18" s="71">
        <f t="shared" si="27"/>
        <v>0</v>
      </c>
      <c r="H18" s="71">
        <f t="shared" si="2"/>
        <v>0</v>
      </c>
      <c r="I18" s="71">
        <f t="shared" si="3"/>
        <v>0</v>
      </c>
      <c r="J18" s="71">
        <f t="shared" si="4"/>
        <v>0</v>
      </c>
      <c r="K18" s="71">
        <f t="shared" si="5"/>
        <v>0.90984218645064663</v>
      </c>
      <c r="L18" s="71">
        <f t="shared" si="6"/>
        <v>0</v>
      </c>
      <c r="M18" s="71">
        <f t="shared" si="7"/>
        <v>0</v>
      </c>
      <c r="N18" s="71">
        <f t="shared" si="8"/>
        <v>1.8196843729012933</v>
      </c>
      <c r="O18" s="72">
        <f t="shared" si="9"/>
        <v>13.602432303522567</v>
      </c>
      <c r="P18" s="72">
        <f t="shared" si="10"/>
        <v>0</v>
      </c>
      <c r="Q18" s="72">
        <f t="shared" si="11"/>
        <v>0.90984218645064663</v>
      </c>
      <c r="R18" s="72">
        <f t="shared" si="12"/>
        <v>0</v>
      </c>
      <c r="S18" s="72">
        <f t="shared" si="13"/>
        <v>0</v>
      </c>
      <c r="T18" s="72">
        <f t="shared" si="14"/>
        <v>3.4483602098650308</v>
      </c>
      <c r="U18" s="72">
        <f t="shared" si="15"/>
        <v>0</v>
      </c>
      <c r="V18" s="72">
        <f t="shared" si="16"/>
        <v>1.437667301026182</v>
      </c>
      <c r="W18" s="73">
        <f t="shared" si="17"/>
        <v>0</v>
      </c>
      <c r="X18" s="73">
        <f t="shared" si="18"/>
        <v>0</v>
      </c>
      <c r="Y18" s="71">
        <f t="shared" si="19"/>
        <v>0</v>
      </c>
      <c r="Z18" s="71">
        <f t="shared" si="20"/>
        <v>0</v>
      </c>
      <c r="AA18" s="74">
        <f t="shared" si="21"/>
        <v>0</v>
      </c>
      <c r="AB18" s="74">
        <f t="shared" si="22"/>
        <v>0</v>
      </c>
      <c r="AC18" s="74">
        <f t="shared" si="23"/>
        <v>0</v>
      </c>
      <c r="AD18" s="74">
        <f t="shared" si="24"/>
        <v>0</v>
      </c>
      <c r="AE18" s="74">
        <f t="shared" si="25"/>
        <v>0</v>
      </c>
      <c r="AF18" s="74">
        <f t="shared" si="26"/>
        <v>0</v>
      </c>
      <c r="AG18" s="370"/>
      <c r="AH18" s="371"/>
      <c r="AO18" s="372"/>
    </row>
    <row r="19" spans="1:41" s="369" customFormat="1" ht="12.95" customHeight="1" x14ac:dyDescent="0.2">
      <c r="A19" s="67" t="s">
        <v>112</v>
      </c>
      <c r="B19" s="68">
        <v>44357</v>
      </c>
      <c r="C19" s="69">
        <f t="shared" si="0"/>
        <v>24</v>
      </c>
      <c r="D19" s="70">
        <f t="shared" si="1"/>
        <v>0</v>
      </c>
      <c r="E19" s="71">
        <f t="shared" si="1"/>
        <v>0</v>
      </c>
      <c r="F19" s="71">
        <f>Effort!R103</f>
        <v>660.67241275726735</v>
      </c>
      <c r="G19" s="71">
        <f t="shared" si="27"/>
        <v>0</v>
      </c>
      <c r="H19" s="71">
        <f t="shared" si="2"/>
        <v>0</v>
      </c>
      <c r="I19" s="71">
        <f t="shared" si="3"/>
        <v>0</v>
      </c>
      <c r="J19" s="71">
        <f t="shared" si="4"/>
        <v>0</v>
      </c>
      <c r="K19" s="71">
        <f t="shared" si="5"/>
        <v>1.2787372136072781</v>
      </c>
      <c r="L19" s="71">
        <f t="shared" si="6"/>
        <v>0</v>
      </c>
      <c r="M19" s="71">
        <f t="shared" si="7"/>
        <v>0</v>
      </c>
      <c r="N19" s="71">
        <f t="shared" si="8"/>
        <v>2.5574744272145562</v>
      </c>
      <c r="O19" s="72">
        <f t="shared" si="9"/>
        <v>1.2787372136072781</v>
      </c>
      <c r="P19" s="72">
        <f t="shared" si="10"/>
        <v>0</v>
      </c>
      <c r="Q19" s="72">
        <f t="shared" si="11"/>
        <v>6.2426541136733249</v>
      </c>
      <c r="R19" s="72">
        <f t="shared" si="12"/>
        <v>0</v>
      </c>
      <c r="S19" s="72">
        <f t="shared" si="13"/>
        <v>0</v>
      </c>
      <c r="T19" s="72">
        <f t="shared" si="14"/>
        <v>3.8362116408218343</v>
      </c>
      <c r="U19" s="72">
        <f t="shared" si="15"/>
        <v>0</v>
      </c>
      <c r="V19" s="72">
        <f t="shared" si="16"/>
        <v>0</v>
      </c>
      <c r="W19" s="73">
        <f t="shared" si="17"/>
        <v>0</v>
      </c>
      <c r="X19" s="73">
        <f t="shared" si="18"/>
        <v>0</v>
      </c>
      <c r="Y19" s="71">
        <f t="shared" si="19"/>
        <v>0</v>
      </c>
      <c r="Z19" s="71">
        <f t="shared" si="20"/>
        <v>0</v>
      </c>
      <c r="AA19" s="74">
        <f t="shared" si="21"/>
        <v>0</v>
      </c>
      <c r="AB19" s="74">
        <f t="shared" si="22"/>
        <v>0</v>
      </c>
      <c r="AC19" s="74">
        <f t="shared" si="23"/>
        <v>0</v>
      </c>
      <c r="AD19" s="74">
        <f t="shared" si="24"/>
        <v>0</v>
      </c>
      <c r="AE19" s="74">
        <f t="shared" si="25"/>
        <v>0</v>
      </c>
      <c r="AF19" s="74">
        <f t="shared" si="26"/>
        <v>0</v>
      </c>
      <c r="AG19" s="370"/>
      <c r="AH19" s="371"/>
      <c r="AO19" s="372"/>
    </row>
    <row r="20" spans="1:41" s="365" customFormat="1" ht="12.95" customHeight="1" x14ac:dyDescent="0.2">
      <c r="A20" s="59" t="s">
        <v>113</v>
      </c>
      <c r="B20" s="60">
        <v>44358</v>
      </c>
      <c r="C20" s="61">
        <f t="shared" si="0"/>
        <v>24</v>
      </c>
      <c r="D20" s="62">
        <f t="shared" si="1"/>
        <v>17</v>
      </c>
      <c r="E20" s="63">
        <f t="shared" si="1"/>
        <v>75.666666666666686</v>
      </c>
      <c r="F20" s="63">
        <f>Effort!R104</f>
        <v>837.82619676158708</v>
      </c>
      <c r="G20" s="63">
        <f t="shared" si="27"/>
        <v>0</v>
      </c>
      <c r="H20" s="63">
        <f t="shared" si="2"/>
        <v>0</v>
      </c>
      <c r="I20" s="63">
        <f t="shared" si="3"/>
        <v>0</v>
      </c>
      <c r="J20" s="63">
        <f t="shared" si="4"/>
        <v>0</v>
      </c>
      <c r="K20" s="63">
        <f t="shared" si="5"/>
        <v>0</v>
      </c>
      <c r="L20" s="63">
        <f t="shared" si="6"/>
        <v>0</v>
      </c>
      <c r="M20" s="63">
        <f t="shared" si="7"/>
        <v>0</v>
      </c>
      <c r="N20" s="63">
        <f t="shared" si="8"/>
        <v>0</v>
      </c>
      <c r="O20" s="64">
        <f t="shared" si="9"/>
        <v>25.753968857989729</v>
      </c>
      <c r="P20" s="64">
        <f t="shared" si="10"/>
        <v>0</v>
      </c>
      <c r="Q20" s="64">
        <f t="shared" si="11"/>
        <v>12.876984428994865</v>
      </c>
      <c r="R20" s="64">
        <f t="shared" si="12"/>
        <v>0</v>
      </c>
      <c r="S20" s="64">
        <f t="shared" si="13"/>
        <v>0</v>
      </c>
      <c r="T20" s="64">
        <f t="shared" si="14"/>
        <v>0</v>
      </c>
      <c r="U20" s="64">
        <f t="shared" si="15"/>
        <v>0</v>
      </c>
      <c r="V20" s="64">
        <f t="shared" si="16"/>
        <v>0</v>
      </c>
      <c r="W20" s="65">
        <f t="shared" si="17"/>
        <v>0</v>
      </c>
      <c r="X20" s="65">
        <f t="shared" si="18"/>
        <v>0</v>
      </c>
      <c r="Y20" s="63">
        <f t="shared" si="19"/>
        <v>0</v>
      </c>
      <c r="Z20" s="63">
        <f t="shared" si="20"/>
        <v>0</v>
      </c>
      <c r="AA20" s="66">
        <f t="shared" si="21"/>
        <v>0</v>
      </c>
      <c r="AB20" s="66">
        <f t="shared" si="22"/>
        <v>0</v>
      </c>
      <c r="AC20" s="66">
        <f t="shared" si="23"/>
        <v>0</v>
      </c>
      <c r="AD20" s="66">
        <f t="shared" si="24"/>
        <v>0</v>
      </c>
      <c r="AE20" s="66">
        <f t="shared" si="25"/>
        <v>0</v>
      </c>
      <c r="AF20" s="66">
        <f t="shared" si="26"/>
        <v>0</v>
      </c>
      <c r="AG20" s="366"/>
      <c r="AH20" s="367"/>
      <c r="AO20" s="368"/>
    </row>
    <row r="21" spans="1:41" s="365" customFormat="1" ht="12.95" customHeight="1" x14ac:dyDescent="0.2">
      <c r="A21" s="59" t="s">
        <v>114</v>
      </c>
      <c r="B21" s="60">
        <v>44359</v>
      </c>
      <c r="C21" s="61">
        <f t="shared" si="0"/>
        <v>24</v>
      </c>
      <c r="D21" s="62">
        <f t="shared" si="1"/>
        <v>73</v>
      </c>
      <c r="E21" s="63">
        <f t="shared" si="1"/>
        <v>517.33333333333337</v>
      </c>
      <c r="F21" s="63">
        <f>Effort!R105</f>
        <v>2023.7600273027795</v>
      </c>
      <c r="G21" s="63">
        <f t="shared" si="27"/>
        <v>4.190285637728044</v>
      </c>
      <c r="H21" s="63">
        <f t="shared" si="2"/>
        <v>0</v>
      </c>
      <c r="I21" s="63">
        <f t="shared" si="3"/>
        <v>0</v>
      </c>
      <c r="J21" s="63">
        <f t="shared" si="4"/>
        <v>0</v>
      </c>
      <c r="K21" s="63">
        <f t="shared" si="5"/>
        <v>0</v>
      </c>
      <c r="L21" s="63">
        <f t="shared" si="6"/>
        <v>0</v>
      </c>
      <c r="M21" s="63">
        <f t="shared" si="7"/>
        <v>0</v>
      </c>
      <c r="N21" s="63">
        <f t="shared" si="8"/>
        <v>0</v>
      </c>
      <c r="O21" s="64">
        <f t="shared" si="9"/>
        <v>37.71257073955239</v>
      </c>
      <c r="P21" s="64">
        <f t="shared" si="10"/>
        <v>0</v>
      </c>
      <c r="Q21" s="64">
        <f t="shared" si="11"/>
        <v>0</v>
      </c>
      <c r="R21" s="64">
        <f t="shared" si="12"/>
        <v>0</v>
      </c>
      <c r="S21" s="64">
        <f t="shared" si="13"/>
        <v>0</v>
      </c>
      <c r="T21" s="64">
        <f t="shared" si="14"/>
        <v>5.6024177543843621</v>
      </c>
      <c r="U21" s="64">
        <f t="shared" si="15"/>
        <v>0</v>
      </c>
      <c r="V21" s="64">
        <f t="shared" si="16"/>
        <v>0</v>
      </c>
      <c r="W21" s="65">
        <f t="shared" si="17"/>
        <v>0</v>
      </c>
      <c r="X21" s="65">
        <f t="shared" si="18"/>
        <v>0</v>
      </c>
      <c r="Y21" s="63">
        <f t="shared" si="19"/>
        <v>0</v>
      </c>
      <c r="Z21" s="63">
        <f t="shared" si="20"/>
        <v>0</v>
      </c>
      <c r="AA21" s="66">
        <f t="shared" si="21"/>
        <v>0</v>
      </c>
      <c r="AB21" s="66">
        <f t="shared" si="22"/>
        <v>8.3805712754560879</v>
      </c>
      <c r="AC21" s="66">
        <f t="shared" si="23"/>
        <v>0</v>
      </c>
      <c r="AD21" s="66">
        <f t="shared" si="24"/>
        <v>8.3805712754560879</v>
      </c>
      <c r="AE21" s="66">
        <f t="shared" si="25"/>
        <v>0</v>
      </c>
      <c r="AF21" s="66">
        <f t="shared" si="26"/>
        <v>0</v>
      </c>
      <c r="AG21" s="366"/>
      <c r="AH21" s="367"/>
      <c r="AO21" s="368"/>
    </row>
    <row r="22" spans="1:41" s="365" customFormat="1" ht="12.95" customHeight="1" x14ac:dyDescent="0.2">
      <c r="A22" s="59" t="s">
        <v>115</v>
      </c>
      <c r="B22" s="60">
        <v>44360</v>
      </c>
      <c r="C22" s="61">
        <f t="shared" si="0"/>
        <v>25</v>
      </c>
      <c r="D22" s="62">
        <f t="shared" si="1"/>
        <v>33</v>
      </c>
      <c r="E22" s="63">
        <f t="shared" si="1"/>
        <v>179.58333333333337</v>
      </c>
      <c r="F22" s="63">
        <f>Effort!R106</f>
        <v>976.35297276688732</v>
      </c>
      <c r="G22" s="63">
        <f t="shared" si="27"/>
        <v>0</v>
      </c>
      <c r="H22" s="63">
        <f t="shared" si="2"/>
        <v>0</v>
      </c>
      <c r="I22" s="63">
        <f t="shared" si="3"/>
        <v>0</v>
      </c>
      <c r="J22" s="63">
        <f t="shared" si="4"/>
        <v>11.021166205230015</v>
      </c>
      <c r="K22" s="63">
        <f t="shared" si="5"/>
        <v>0</v>
      </c>
      <c r="L22" s="63">
        <f t="shared" si="6"/>
        <v>0</v>
      </c>
      <c r="M22" s="63">
        <f t="shared" si="7"/>
        <v>0</v>
      </c>
      <c r="N22" s="63">
        <f t="shared" si="8"/>
        <v>0</v>
      </c>
      <c r="O22" s="64">
        <f t="shared" si="9"/>
        <v>27.309910757601934</v>
      </c>
      <c r="P22" s="64">
        <f t="shared" si="10"/>
        <v>0</v>
      </c>
      <c r="Q22" s="64">
        <f t="shared" si="11"/>
        <v>0</v>
      </c>
      <c r="R22" s="64">
        <f t="shared" si="12"/>
        <v>0</v>
      </c>
      <c r="S22" s="64">
        <f t="shared" si="13"/>
        <v>0</v>
      </c>
      <c r="T22" s="64">
        <f t="shared" si="14"/>
        <v>0</v>
      </c>
      <c r="U22" s="64">
        <f t="shared" si="15"/>
        <v>0</v>
      </c>
      <c r="V22" s="64">
        <f t="shared" si="16"/>
        <v>0</v>
      </c>
      <c r="W22" s="65">
        <f t="shared" si="17"/>
        <v>0</v>
      </c>
      <c r="X22" s="65">
        <f t="shared" si="18"/>
        <v>5.5105831026150076</v>
      </c>
      <c r="Y22" s="63">
        <f t="shared" si="19"/>
        <v>0</v>
      </c>
      <c r="Z22" s="63">
        <f t="shared" si="20"/>
        <v>0</v>
      </c>
      <c r="AA22" s="66">
        <f t="shared" si="21"/>
        <v>0</v>
      </c>
      <c r="AB22" s="66">
        <f t="shared" si="22"/>
        <v>0</v>
      </c>
      <c r="AC22" s="66">
        <f t="shared" si="23"/>
        <v>0</v>
      </c>
      <c r="AD22" s="66">
        <f t="shared" si="24"/>
        <v>0</v>
      </c>
      <c r="AE22" s="66">
        <f t="shared" si="25"/>
        <v>0</v>
      </c>
      <c r="AF22" s="66">
        <f t="shared" si="26"/>
        <v>0</v>
      </c>
      <c r="AG22" s="366"/>
      <c r="AH22" s="367"/>
      <c r="AO22" s="368"/>
    </row>
    <row r="23" spans="1:41" s="369" customFormat="1" ht="12.95" customHeight="1" x14ac:dyDescent="0.2">
      <c r="A23" s="67" t="s">
        <v>116</v>
      </c>
      <c r="B23" s="68">
        <v>44361</v>
      </c>
      <c r="C23" s="69">
        <f t="shared" si="0"/>
        <v>25</v>
      </c>
      <c r="D23" s="70">
        <f t="shared" si="1"/>
        <v>0</v>
      </c>
      <c r="E23" s="71">
        <f t="shared" si="1"/>
        <v>0</v>
      </c>
      <c r="F23" s="71">
        <f>Effort!R107</f>
        <v>413.79354486418077</v>
      </c>
      <c r="G23" s="71">
        <f t="shared" si="27"/>
        <v>0</v>
      </c>
      <c r="H23" s="71">
        <f t="shared" si="2"/>
        <v>0</v>
      </c>
      <c r="I23" s="71">
        <f t="shared" si="3"/>
        <v>0</v>
      </c>
      <c r="J23" s="71">
        <f t="shared" si="4"/>
        <v>0</v>
      </c>
      <c r="K23" s="71">
        <f t="shared" si="5"/>
        <v>4.1637098776597217</v>
      </c>
      <c r="L23" s="71">
        <f t="shared" si="6"/>
        <v>0</v>
      </c>
      <c r="M23" s="71">
        <f t="shared" si="7"/>
        <v>0</v>
      </c>
      <c r="N23" s="71">
        <f t="shared" si="8"/>
        <v>0</v>
      </c>
      <c r="O23" s="72">
        <f t="shared" si="9"/>
        <v>20.841233724325086</v>
      </c>
      <c r="P23" s="72">
        <f t="shared" si="10"/>
        <v>0</v>
      </c>
      <c r="Q23" s="72">
        <f t="shared" si="11"/>
        <v>0</v>
      </c>
      <c r="R23" s="72">
        <f t="shared" si="12"/>
        <v>0</v>
      </c>
      <c r="S23" s="72">
        <f t="shared" si="13"/>
        <v>0</v>
      </c>
      <c r="T23" s="72">
        <f t="shared" si="14"/>
        <v>4.1637098776597217</v>
      </c>
      <c r="U23" s="72">
        <f t="shared" si="15"/>
        <v>0</v>
      </c>
      <c r="V23" s="72">
        <f t="shared" si="16"/>
        <v>0</v>
      </c>
      <c r="W23" s="73">
        <f t="shared" si="17"/>
        <v>0</v>
      </c>
      <c r="X23" s="73">
        <f t="shared" si="18"/>
        <v>1.5459040802798469</v>
      </c>
      <c r="Y23" s="71">
        <f t="shared" si="19"/>
        <v>1.5459040802798469</v>
      </c>
      <c r="Z23" s="71">
        <f t="shared" si="20"/>
        <v>0</v>
      </c>
      <c r="AA23" s="74">
        <f t="shared" si="21"/>
        <v>2.9773191034750126</v>
      </c>
      <c r="AB23" s="74">
        <f t="shared" si="22"/>
        <v>9.5528547688906968</v>
      </c>
      <c r="AC23" s="74">
        <f t="shared" si="23"/>
        <v>0</v>
      </c>
      <c r="AD23" s="74">
        <f t="shared" si="24"/>
        <v>6.0691272640347069</v>
      </c>
      <c r="AE23" s="74">
        <f t="shared" si="25"/>
        <v>0</v>
      </c>
      <c r="AF23" s="74">
        <f t="shared" si="26"/>
        <v>0</v>
      </c>
      <c r="AG23" s="370"/>
      <c r="AH23" s="371"/>
      <c r="AO23" s="372"/>
    </row>
    <row r="24" spans="1:41" s="365" customFormat="1" ht="12.95" customHeight="1" x14ac:dyDescent="0.2">
      <c r="A24" s="59" t="s">
        <v>117</v>
      </c>
      <c r="B24" s="60">
        <v>44362</v>
      </c>
      <c r="C24" s="61">
        <f t="shared" si="0"/>
        <v>25</v>
      </c>
      <c r="D24" s="62">
        <f t="shared" si="1"/>
        <v>16</v>
      </c>
      <c r="E24" s="63">
        <f t="shared" si="1"/>
        <v>68.283333333333346</v>
      </c>
      <c r="F24" s="63">
        <f>Effort!R108</f>
        <v>278.04458363538913</v>
      </c>
      <c r="G24" s="63">
        <f t="shared" si="27"/>
        <v>0</v>
      </c>
      <c r="H24" s="63">
        <f t="shared" si="2"/>
        <v>0</v>
      </c>
      <c r="I24" s="63">
        <f t="shared" si="3"/>
        <v>0</v>
      </c>
      <c r="J24" s="63">
        <f t="shared" si="4"/>
        <v>0</v>
      </c>
      <c r="K24" s="63">
        <f t="shared" si="5"/>
        <v>0</v>
      </c>
      <c r="L24" s="63">
        <f t="shared" si="6"/>
        <v>0</v>
      </c>
      <c r="M24" s="63">
        <f t="shared" si="7"/>
        <v>0</v>
      </c>
      <c r="N24" s="63">
        <f t="shared" si="8"/>
        <v>0</v>
      </c>
      <c r="O24" s="64">
        <f t="shared" si="9"/>
        <v>31.910022927196302</v>
      </c>
      <c r="P24" s="64">
        <f t="shared" si="10"/>
        <v>0</v>
      </c>
      <c r="Q24" s="64">
        <f t="shared" si="11"/>
        <v>0</v>
      </c>
      <c r="R24" s="64">
        <f t="shared" si="12"/>
        <v>0</v>
      </c>
      <c r="S24" s="64">
        <f t="shared" si="13"/>
        <v>0</v>
      </c>
      <c r="T24" s="64">
        <f t="shared" si="14"/>
        <v>0</v>
      </c>
      <c r="U24" s="64">
        <f t="shared" si="15"/>
        <v>0</v>
      </c>
      <c r="V24" s="64">
        <f t="shared" si="16"/>
        <v>0</v>
      </c>
      <c r="W24" s="65">
        <f t="shared" si="17"/>
        <v>0</v>
      </c>
      <c r="X24" s="65">
        <f t="shared" si="18"/>
        <v>0</v>
      </c>
      <c r="Y24" s="63">
        <f t="shared" si="19"/>
        <v>0</v>
      </c>
      <c r="Z24" s="63">
        <f t="shared" si="20"/>
        <v>0</v>
      </c>
      <c r="AA24" s="66">
        <f t="shared" si="21"/>
        <v>4.5585747038851858</v>
      </c>
      <c r="AB24" s="66">
        <f t="shared" si="22"/>
        <v>4.6802947035076503</v>
      </c>
      <c r="AC24" s="66">
        <f t="shared" si="23"/>
        <v>0</v>
      </c>
      <c r="AD24" s="66">
        <f t="shared" si="24"/>
        <v>4.5585747038851858</v>
      </c>
      <c r="AE24" s="66">
        <f t="shared" si="25"/>
        <v>0</v>
      </c>
      <c r="AF24" s="66">
        <f t="shared" si="26"/>
        <v>0</v>
      </c>
      <c r="AG24" s="366"/>
      <c r="AH24" s="367"/>
      <c r="AO24" s="368"/>
    </row>
    <row r="25" spans="1:41" s="336" customFormat="1" ht="12.95" customHeight="1" x14ac:dyDescent="0.2">
      <c r="A25" s="59" t="s">
        <v>111</v>
      </c>
      <c r="B25" s="60">
        <v>44363</v>
      </c>
      <c r="C25" s="61">
        <f t="shared" si="0"/>
        <v>25</v>
      </c>
      <c r="D25" s="62">
        <f t="shared" si="1"/>
        <v>21</v>
      </c>
      <c r="E25" s="63">
        <f t="shared" si="1"/>
        <v>103.5</v>
      </c>
      <c r="F25" s="63">
        <f>Effort!R109</f>
        <v>562.6823317333193</v>
      </c>
      <c r="G25" s="63">
        <f t="shared" si="27"/>
        <v>0</v>
      </c>
      <c r="H25" s="63">
        <f t="shared" si="2"/>
        <v>0</v>
      </c>
      <c r="I25" s="63">
        <f t="shared" si="3"/>
        <v>0</v>
      </c>
      <c r="J25" s="63">
        <f t="shared" si="4"/>
        <v>0</v>
      </c>
      <c r="K25" s="63">
        <f t="shared" si="5"/>
        <v>10.050118062855015</v>
      </c>
      <c r="L25" s="63">
        <f t="shared" si="6"/>
        <v>0</v>
      </c>
      <c r="M25" s="63">
        <f t="shared" si="7"/>
        <v>0</v>
      </c>
      <c r="N25" s="63">
        <f t="shared" si="8"/>
        <v>0</v>
      </c>
      <c r="O25" s="64">
        <f t="shared" si="9"/>
        <v>0</v>
      </c>
      <c r="P25" s="64">
        <f t="shared" si="10"/>
        <v>0</v>
      </c>
      <c r="Q25" s="64">
        <f t="shared" si="11"/>
        <v>0</v>
      </c>
      <c r="R25" s="64">
        <f t="shared" si="12"/>
        <v>0</v>
      </c>
      <c r="S25" s="64">
        <f t="shared" si="13"/>
        <v>0</v>
      </c>
      <c r="T25" s="64">
        <f t="shared" si="14"/>
        <v>10.050118062855015</v>
      </c>
      <c r="U25" s="64">
        <f t="shared" si="15"/>
        <v>0</v>
      </c>
      <c r="V25" s="64">
        <f t="shared" si="16"/>
        <v>0</v>
      </c>
      <c r="W25" s="65">
        <f t="shared" si="17"/>
        <v>0</v>
      </c>
      <c r="X25" s="65">
        <f t="shared" si="18"/>
        <v>7.6868541552132754</v>
      </c>
      <c r="Y25" s="63">
        <f t="shared" si="19"/>
        <v>7.6868541552132754</v>
      </c>
      <c r="Z25" s="63">
        <f t="shared" si="20"/>
        <v>0</v>
      </c>
      <c r="AA25" s="66">
        <f t="shared" si="21"/>
        <v>0</v>
      </c>
      <c r="AB25" s="66">
        <f t="shared" si="22"/>
        <v>15.373708310426551</v>
      </c>
      <c r="AC25" s="66">
        <f t="shared" si="23"/>
        <v>0</v>
      </c>
      <c r="AD25" s="66">
        <f t="shared" si="24"/>
        <v>15.373708310426551</v>
      </c>
      <c r="AE25" s="66">
        <f t="shared" si="25"/>
        <v>0</v>
      </c>
      <c r="AF25" s="66">
        <f t="shared" si="26"/>
        <v>0</v>
      </c>
    </row>
    <row r="26" spans="1:41" s="334" customFormat="1" ht="12.95" customHeight="1" x14ac:dyDescent="0.2">
      <c r="A26" s="67" t="s">
        <v>112</v>
      </c>
      <c r="B26" s="68">
        <v>44364</v>
      </c>
      <c r="C26" s="69">
        <f t="shared" si="0"/>
        <v>25</v>
      </c>
      <c r="D26" s="70">
        <f t="shared" si="1"/>
        <v>0</v>
      </c>
      <c r="E26" s="71">
        <f t="shared" si="1"/>
        <v>0</v>
      </c>
      <c r="F26" s="71">
        <f>Effort!R110</f>
        <v>741.40598986211728</v>
      </c>
      <c r="G26" s="71">
        <f t="shared" si="27"/>
        <v>0</v>
      </c>
      <c r="H26" s="71">
        <f t="shared" si="2"/>
        <v>0.57847070993678618</v>
      </c>
      <c r="I26" s="71">
        <f t="shared" si="3"/>
        <v>0</v>
      </c>
      <c r="J26" s="71">
        <f t="shared" si="4"/>
        <v>0</v>
      </c>
      <c r="K26" s="71">
        <f t="shared" si="5"/>
        <v>5.0250590314275074</v>
      </c>
      <c r="L26" s="71">
        <f t="shared" si="6"/>
        <v>0</v>
      </c>
      <c r="M26" s="71">
        <f t="shared" si="7"/>
        <v>0</v>
      </c>
      <c r="N26" s="71">
        <f t="shared" si="8"/>
        <v>0</v>
      </c>
      <c r="O26" s="72">
        <f t="shared" si="9"/>
        <v>8.2856332221476734</v>
      </c>
      <c r="P26" s="72">
        <f t="shared" si="10"/>
        <v>0</v>
      </c>
      <c r="Q26" s="72">
        <f t="shared" si="11"/>
        <v>2.0714083055369183</v>
      </c>
      <c r="R26" s="72">
        <f t="shared" si="12"/>
        <v>3.8068204353472765</v>
      </c>
      <c r="S26" s="72">
        <f t="shared" si="13"/>
        <v>0</v>
      </c>
      <c r="T26" s="72">
        <f t="shared" si="14"/>
        <v>11.239283948038263</v>
      </c>
      <c r="U26" s="72">
        <f t="shared" si="15"/>
        <v>0</v>
      </c>
      <c r="V26" s="72">
        <f t="shared" si="16"/>
        <v>0.55761118318297254</v>
      </c>
      <c r="W26" s="73">
        <f t="shared" si="17"/>
        <v>0</v>
      </c>
      <c r="X26" s="73">
        <f t="shared" si="18"/>
        <v>5.9148353831435561</v>
      </c>
      <c r="Y26" s="71">
        <f t="shared" si="19"/>
        <v>3.8434270776066377</v>
      </c>
      <c r="Z26" s="71">
        <f t="shared" si="20"/>
        <v>0</v>
      </c>
      <c r="AA26" s="74">
        <f t="shared" si="21"/>
        <v>0</v>
      </c>
      <c r="AB26" s="74">
        <f t="shared" si="22"/>
        <v>8.0585949440019231</v>
      </c>
      <c r="AC26" s="74">
        <f t="shared" si="23"/>
        <v>0</v>
      </c>
      <c r="AD26" s="74">
        <f t="shared" si="24"/>
        <v>7.6868541552132754</v>
      </c>
      <c r="AE26" s="74">
        <f t="shared" si="25"/>
        <v>0</v>
      </c>
      <c r="AF26" s="74">
        <f t="shared" si="26"/>
        <v>2.0714083055369183</v>
      </c>
      <c r="AG26" s="370"/>
      <c r="AH26" s="371"/>
      <c r="AO26" s="374"/>
    </row>
    <row r="27" spans="1:41" s="336" customFormat="1" ht="12.95" customHeight="1" x14ac:dyDescent="0.2">
      <c r="A27" s="59" t="s">
        <v>113</v>
      </c>
      <c r="B27" s="60">
        <v>44365</v>
      </c>
      <c r="C27" s="61">
        <f t="shared" si="0"/>
        <v>25</v>
      </c>
      <c r="D27" s="62">
        <f t="shared" si="1"/>
        <v>40</v>
      </c>
      <c r="E27" s="63">
        <f t="shared" si="1"/>
        <v>257.2</v>
      </c>
      <c r="F27" s="63">
        <f>Effort!R111</f>
        <v>875.7216159798362</v>
      </c>
      <c r="G27" s="63">
        <f t="shared" si="27"/>
        <v>0</v>
      </c>
      <c r="H27" s="63">
        <f t="shared" si="2"/>
        <v>0.3717407887886483</v>
      </c>
      <c r="I27" s="63">
        <f t="shared" si="3"/>
        <v>0</v>
      </c>
      <c r="J27" s="63">
        <f t="shared" si="4"/>
        <v>0</v>
      </c>
      <c r="K27" s="63">
        <f t="shared" si="5"/>
        <v>0</v>
      </c>
      <c r="L27" s="63">
        <f t="shared" si="6"/>
        <v>0</v>
      </c>
      <c r="M27" s="63">
        <f t="shared" si="7"/>
        <v>0</v>
      </c>
      <c r="N27" s="63">
        <f t="shared" si="8"/>
        <v>0</v>
      </c>
      <c r="O27" s="64">
        <f t="shared" si="9"/>
        <v>16.571266444295347</v>
      </c>
      <c r="P27" s="64">
        <f t="shared" si="10"/>
        <v>0</v>
      </c>
      <c r="Q27" s="64">
        <f t="shared" si="11"/>
        <v>4.1428166110738367</v>
      </c>
      <c r="R27" s="64">
        <f t="shared" si="12"/>
        <v>5.2580389774397815</v>
      </c>
      <c r="S27" s="64">
        <f t="shared" si="13"/>
        <v>0</v>
      </c>
      <c r="T27" s="64">
        <f t="shared" si="14"/>
        <v>12.42844983322151</v>
      </c>
      <c r="U27" s="64">
        <f t="shared" si="15"/>
        <v>0</v>
      </c>
      <c r="V27" s="64">
        <f t="shared" si="16"/>
        <v>1.1152223663659451</v>
      </c>
      <c r="W27" s="65">
        <f t="shared" si="17"/>
        <v>0</v>
      </c>
      <c r="X27" s="65">
        <f t="shared" si="18"/>
        <v>4.1428166110738367</v>
      </c>
      <c r="Y27" s="63">
        <f t="shared" si="19"/>
        <v>0</v>
      </c>
      <c r="Z27" s="63">
        <f t="shared" si="20"/>
        <v>0</v>
      </c>
      <c r="AA27" s="66">
        <f t="shared" si="21"/>
        <v>0</v>
      </c>
      <c r="AB27" s="66">
        <f t="shared" si="22"/>
        <v>0.7434815775772966</v>
      </c>
      <c r="AC27" s="66">
        <f t="shared" si="23"/>
        <v>0</v>
      </c>
      <c r="AD27" s="66">
        <f t="shared" si="24"/>
        <v>0</v>
      </c>
      <c r="AE27" s="66">
        <f t="shared" si="25"/>
        <v>0</v>
      </c>
      <c r="AF27" s="66">
        <f t="shared" si="26"/>
        <v>4.1428166110738367</v>
      </c>
    </row>
    <row r="28" spans="1:41" s="336" customFormat="1" ht="12.95" customHeight="1" x14ac:dyDescent="0.2">
      <c r="A28" s="59" t="s">
        <v>114</v>
      </c>
      <c r="B28" s="60">
        <v>44366</v>
      </c>
      <c r="C28" s="61">
        <f t="shared" si="0"/>
        <v>25</v>
      </c>
      <c r="D28" s="62">
        <f t="shared" si="1"/>
        <v>40</v>
      </c>
      <c r="E28" s="63">
        <f t="shared" si="1"/>
        <v>169.01666666666665</v>
      </c>
      <c r="F28" s="63">
        <f>Effort!R112</f>
        <v>1157.8198482614512</v>
      </c>
      <c r="G28" s="63">
        <f t="shared" si="27"/>
        <v>0</v>
      </c>
      <c r="H28" s="63">
        <f t="shared" si="2"/>
        <v>0</v>
      </c>
      <c r="I28" s="63">
        <f t="shared" si="3"/>
        <v>0</v>
      </c>
      <c r="J28" s="63">
        <f t="shared" si="4"/>
        <v>0</v>
      </c>
      <c r="K28" s="63">
        <f t="shared" si="5"/>
        <v>0</v>
      </c>
      <c r="L28" s="63">
        <f t="shared" si="6"/>
        <v>8.2140388013718884</v>
      </c>
      <c r="M28" s="63">
        <f t="shared" si="7"/>
        <v>0</v>
      </c>
      <c r="N28" s="63">
        <f t="shared" si="8"/>
        <v>0</v>
      </c>
      <c r="O28" s="64">
        <f t="shared" si="9"/>
        <v>41.070194006859445</v>
      </c>
      <c r="P28" s="64">
        <f t="shared" si="10"/>
        <v>0</v>
      </c>
      <c r="Q28" s="64">
        <f t="shared" si="11"/>
        <v>0</v>
      </c>
      <c r="R28" s="64">
        <f t="shared" si="12"/>
        <v>0</v>
      </c>
      <c r="S28" s="64">
        <f t="shared" si="13"/>
        <v>0</v>
      </c>
      <c r="T28" s="64">
        <f t="shared" si="14"/>
        <v>8.2140388013718884</v>
      </c>
      <c r="U28" s="64">
        <f t="shared" si="15"/>
        <v>0</v>
      </c>
      <c r="V28" s="64">
        <f t="shared" si="16"/>
        <v>0</v>
      </c>
      <c r="W28" s="65">
        <f t="shared" si="17"/>
        <v>0</v>
      </c>
      <c r="X28" s="65">
        <f t="shared" si="18"/>
        <v>16.428077602743777</v>
      </c>
      <c r="Y28" s="63">
        <f t="shared" si="19"/>
        <v>0</v>
      </c>
      <c r="Z28" s="63">
        <f t="shared" si="20"/>
        <v>4.0435392268769421</v>
      </c>
      <c r="AA28" s="66">
        <f t="shared" si="21"/>
        <v>0</v>
      </c>
      <c r="AB28" s="66">
        <f t="shared" si="22"/>
        <v>12.25757802824883</v>
      </c>
      <c r="AC28" s="66">
        <f t="shared" si="23"/>
        <v>0</v>
      </c>
      <c r="AD28" s="66">
        <f t="shared" si="24"/>
        <v>0</v>
      </c>
      <c r="AE28" s="66">
        <f t="shared" si="25"/>
        <v>0</v>
      </c>
      <c r="AF28" s="66">
        <f t="shared" si="26"/>
        <v>0</v>
      </c>
      <c r="AG28" s="366"/>
      <c r="AH28" s="367"/>
      <c r="AO28" s="373"/>
    </row>
    <row r="29" spans="1:41" s="336" customFormat="1" ht="12.95" customHeight="1" x14ac:dyDescent="0.2">
      <c r="A29" s="59" t="s">
        <v>115</v>
      </c>
      <c r="B29" s="60">
        <v>44367</v>
      </c>
      <c r="C29" s="61">
        <f t="shared" si="0"/>
        <v>26</v>
      </c>
      <c r="D29" s="62">
        <f t="shared" si="1"/>
        <v>29</v>
      </c>
      <c r="E29" s="63">
        <f t="shared" si="1"/>
        <v>193.91666666666669</v>
      </c>
      <c r="F29" s="63">
        <f>Effort!R113</f>
        <v>1481.32833527568</v>
      </c>
      <c r="G29" s="63">
        <f t="shared" si="27"/>
        <v>0</v>
      </c>
      <c r="H29" s="63">
        <f t="shared" si="2"/>
        <v>0</v>
      </c>
      <c r="I29" s="63">
        <f t="shared" si="3"/>
        <v>0</v>
      </c>
      <c r="J29" s="63">
        <f t="shared" si="4"/>
        <v>7.2371568970724383</v>
      </c>
      <c r="K29" s="63">
        <f t="shared" si="5"/>
        <v>0</v>
      </c>
      <c r="L29" s="63">
        <f t="shared" si="6"/>
        <v>0</v>
      </c>
      <c r="M29" s="63">
        <f t="shared" si="7"/>
        <v>0</v>
      </c>
      <c r="N29" s="63">
        <f t="shared" si="8"/>
        <v>0</v>
      </c>
      <c r="O29" s="64">
        <f t="shared" si="9"/>
        <v>21.711470691217315</v>
      </c>
      <c r="P29" s="64">
        <f t="shared" si="10"/>
        <v>0</v>
      </c>
      <c r="Q29" s="64">
        <f t="shared" si="11"/>
        <v>14.474313794144877</v>
      </c>
      <c r="R29" s="64">
        <f t="shared" si="12"/>
        <v>0</v>
      </c>
      <c r="S29" s="64">
        <f t="shared" si="13"/>
        <v>0</v>
      </c>
      <c r="T29" s="64">
        <f t="shared" si="14"/>
        <v>0</v>
      </c>
      <c r="U29" s="64">
        <f t="shared" si="15"/>
        <v>0</v>
      </c>
      <c r="V29" s="64">
        <f t="shared" si="16"/>
        <v>0</v>
      </c>
      <c r="W29" s="65">
        <f t="shared" si="17"/>
        <v>0</v>
      </c>
      <c r="X29" s="65">
        <f t="shared" si="18"/>
        <v>0</v>
      </c>
      <c r="Y29" s="63">
        <f t="shared" si="19"/>
        <v>0</v>
      </c>
      <c r="Z29" s="63">
        <f t="shared" si="20"/>
        <v>0</v>
      </c>
      <c r="AA29" s="66">
        <f t="shared" si="21"/>
        <v>0</v>
      </c>
      <c r="AB29" s="66">
        <f t="shared" si="22"/>
        <v>0</v>
      </c>
      <c r="AC29" s="66">
        <f t="shared" si="23"/>
        <v>0</v>
      </c>
      <c r="AD29" s="66">
        <f t="shared" si="24"/>
        <v>14.474313794144877</v>
      </c>
      <c r="AE29" s="66">
        <f t="shared" si="25"/>
        <v>0</v>
      </c>
      <c r="AF29" s="66">
        <f t="shared" si="26"/>
        <v>0</v>
      </c>
    </row>
    <row r="30" spans="1:41" s="334" customFormat="1" ht="12.95" customHeight="1" x14ac:dyDescent="0.2">
      <c r="A30" s="59" t="s">
        <v>116</v>
      </c>
      <c r="B30" s="60">
        <v>44368</v>
      </c>
      <c r="C30" s="69">
        <f t="shared" si="0"/>
        <v>26</v>
      </c>
      <c r="D30" s="70">
        <f t="shared" si="1"/>
        <v>14</v>
      </c>
      <c r="E30" s="71">
        <f t="shared" si="1"/>
        <v>72.5</v>
      </c>
      <c r="F30" s="71">
        <f>Effort!R114</f>
        <v>858.55285358370315</v>
      </c>
      <c r="G30" s="71">
        <f t="shared" si="27"/>
        <v>0</v>
      </c>
      <c r="H30" s="71">
        <f t="shared" si="2"/>
        <v>0</v>
      </c>
      <c r="I30" s="71">
        <f t="shared" si="3"/>
        <v>0</v>
      </c>
      <c r="J30" s="71">
        <f t="shared" si="4"/>
        <v>0</v>
      </c>
      <c r="K30" s="71">
        <f t="shared" si="5"/>
        <v>0</v>
      </c>
      <c r="L30" s="71">
        <f t="shared" si="6"/>
        <v>0</v>
      </c>
      <c r="M30" s="71">
        <f t="shared" si="7"/>
        <v>0</v>
      </c>
      <c r="N30" s="71">
        <f t="shared" si="8"/>
        <v>0</v>
      </c>
      <c r="O30" s="72">
        <f t="shared" si="9"/>
        <v>26.490578835587023</v>
      </c>
      <c r="P30" s="72">
        <f t="shared" si="10"/>
        <v>0</v>
      </c>
      <c r="Q30" s="72">
        <f t="shared" si="11"/>
        <v>0</v>
      </c>
      <c r="R30" s="72">
        <f t="shared" si="12"/>
        <v>0</v>
      </c>
      <c r="S30" s="72">
        <f t="shared" si="13"/>
        <v>0</v>
      </c>
      <c r="T30" s="72">
        <f t="shared" si="14"/>
        <v>0</v>
      </c>
      <c r="U30" s="72">
        <f t="shared" si="15"/>
        <v>0</v>
      </c>
      <c r="V30" s="72">
        <f t="shared" si="16"/>
        <v>0</v>
      </c>
      <c r="W30" s="73">
        <f t="shared" si="17"/>
        <v>0</v>
      </c>
      <c r="X30" s="73">
        <f t="shared" si="18"/>
        <v>13.245289417793511</v>
      </c>
      <c r="Y30" s="71">
        <f t="shared" si="19"/>
        <v>0</v>
      </c>
      <c r="Z30" s="71">
        <f t="shared" si="20"/>
        <v>6.6226447088967557</v>
      </c>
      <c r="AA30" s="74">
        <f t="shared" si="21"/>
        <v>0</v>
      </c>
      <c r="AB30" s="74">
        <f t="shared" si="22"/>
        <v>0</v>
      </c>
      <c r="AC30" s="74">
        <f t="shared" si="23"/>
        <v>0</v>
      </c>
      <c r="AD30" s="74">
        <f t="shared" si="24"/>
        <v>0</v>
      </c>
      <c r="AE30" s="74">
        <f t="shared" si="25"/>
        <v>0</v>
      </c>
      <c r="AF30" s="74">
        <f t="shared" si="26"/>
        <v>0</v>
      </c>
      <c r="AG30" s="370"/>
      <c r="AH30" s="371"/>
      <c r="AO30" s="374"/>
    </row>
    <row r="31" spans="1:41" s="336" customFormat="1" ht="12.95" customHeight="1" x14ac:dyDescent="0.2">
      <c r="A31" s="59" t="s">
        <v>117</v>
      </c>
      <c r="B31" s="60">
        <v>44369</v>
      </c>
      <c r="C31" s="61">
        <f t="shared" si="0"/>
        <v>26</v>
      </c>
      <c r="D31" s="62">
        <f t="shared" si="1"/>
        <v>13</v>
      </c>
      <c r="E31" s="63">
        <f t="shared" si="1"/>
        <v>82.250000000000014</v>
      </c>
      <c r="F31" s="63">
        <f>Effort!R115</f>
        <v>609.43624781370158</v>
      </c>
      <c r="G31" s="63">
        <f t="shared" si="27"/>
        <v>0</v>
      </c>
      <c r="H31" s="63">
        <f t="shared" si="2"/>
        <v>0</v>
      </c>
      <c r="I31" s="63">
        <f t="shared" si="3"/>
        <v>0</v>
      </c>
      <c r="J31" s="63">
        <f t="shared" si="4"/>
        <v>5.5155156542179666</v>
      </c>
      <c r="K31" s="63">
        <f t="shared" si="5"/>
        <v>0</v>
      </c>
      <c r="L31" s="63">
        <f t="shared" si="6"/>
        <v>0</v>
      </c>
      <c r="M31" s="63">
        <f t="shared" si="7"/>
        <v>0</v>
      </c>
      <c r="N31" s="63">
        <f t="shared" si="8"/>
        <v>0</v>
      </c>
      <c r="O31" s="64">
        <f t="shared" si="9"/>
        <v>27.577578271089831</v>
      </c>
      <c r="P31" s="64">
        <f t="shared" si="10"/>
        <v>0</v>
      </c>
      <c r="Q31" s="64">
        <f t="shared" si="11"/>
        <v>0</v>
      </c>
      <c r="R31" s="64">
        <f t="shared" si="12"/>
        <v>0</v>
      </c>
      <c r="S31" s="64">
        <f t="shared" si="13"/>
        <v>0</v>
      </c>
      <c r="T31" s="64">
        <f t="shared" si="14"/>
        <v>5.5155156542179666</v>
      </c>
      <c r="U31" s="64">
        <f t="shared" si="15"/>
        <v>0</v>
      </c>
      <c r="V31" s="64">
        <f t="shared" si="16"/>
        <v>0</v>
      </c>
      <c r="W31" s="65">
        <f t="shared" si="17"/>
        <v>0</v>
      </c>
      <c r="X31" s="65">
        <f t="shared" si="18"/>
        <v>0</v>
      </c>
      <c r="Y31" s="63">
        <f t="shared" si="19"/>
        <v>0</v>
      </c>
      <c r="Z31" s="63">
        <f t="shared" si="20"/>
        <v>0</v>
      </c>
      <c r="AA31" s="66">
        <f t="shared" si="21"/>
        <v>0</v>
      </c>
      <c r="AB31" s="66">
        <f t="shared" si="22"/>
        <v>0</v>
      </c>
      <c r="AC31" s="66">
        <f t="shared" si="23"/>
        <v>0</v>
      </c>
      <c r="AD31" s="66">
        <f t="shared" si="24"/>
        <v>0</v>
      </c>
      <c r="AE31" s="66">
        <f t="shared" si="25"/>
        <v>0</v>
      </c>
      <c r="AF31" s="66">
        <f t="shared" si="26"/>
        <v>0</v>
      </c>
    </row>
    <row r="32" spans="1:41" s="334" customFormat="1" ht="12.95" customHeight="1" x14ac:dyDescent="0.2">
      <c r="A32" s="67" t="s">
        <v>111</v>
      </c>
      <c r="B32" s="68">
        <v>44370</v>
      </c>
      <c r="C32" s="69">
        <f t="shared" si="0"/>
        <v>26</v>
      </c>
      <c r="D32" s="70">
        <f t="shared" si="1"/>
        <v>0</v>
      </c>
      <c r="E32" s="71">
        <f t="shared" si="1"/>
        <v>0</v>
      </c>
      <c r="F32" s="71">
        <f>Effort!R116</f>
        <v>728.0661289571168</v>
      </c>
      <c r="G32" s="71">
        <f t="shared" si="27"/>
        <v>0</v>
      </c>
      <c r="H32" s="71">
        <f t="shared" si="2"/>
        <v>0</v>
      </c>
      <c r="I32" s="71">
        <f t="shared" si="3"/>
        <v>0</v>
      </c>
      <c r="J32" s="71">
        <f t="shared" si="4"/>
        <v>2.7896177982640773</v>
      </c>
      <c r="K32" s="71">
        <f t="shared" si="5"/>
        <v>0</v>
      </c>
      <c r="L32" s="71">
        <f t="shared" si="6"/>
        <v>0</v>
      </c>
      <c r="M32" s="71">
        <f t="shared" si="7"/>
        <v>0</v>
      </c>
      <c r="N32" s="71">
        <f t="shared" si="8"/>
        <v>0</v>
      </c>
      <c r="O32" s="72">
        <f t="shared" si="9"/>
        <v>27.34639929247194</v>
      </c>
      <c r="P32" s="72">
        <f t="shared" si="10"/>
        <v>0</v>
      </c>
      <c r="Q32" s="72">
        <f t="shared" si="11"/>
        <v>0</v>
      </c>
      <c r="R32" s="72">
        <f t="shared" si="12"/>
        <v>0</v>
      </c>
      <c r="S32" s="72">
        <f t="shared" si="13"/>
        <v>0</v>
      </c>
      <c r="T32" s="72">
        <f t="shared" si="14"/>
        <v>2.7896177982640773</v>
      </c>
      <c r="U32" s="72">
        <f t="shared" si="15"/>
        <v>0</v>
      </c>
      <c r="V32" s="72">
        <f t="shared" si="16"/>
        <v>0</v>
      </c>
      <c r="W32" s="73">
        <f t="shared" si="17"/>
        <v>0</v>
      </c>
      <c r="X32" s="73">
        <f t="shared" si="18"/>
        <v>6.6991551505757769</v>
      </c>
      <c r="Y32" s="71">
        <f t="shared" si="19"/>
        <v>0</v>
      </c>
      <c r="Z32" s="71">
        <f t="shared" si="20"/>
        <v>3.3495775752878885</v>
      </c>
      <c r="AA32" s="74">
        <f t="shared" si="21"/>
        <v>0</v>
      </c>
      <c r="AB32" s="74">
        <f t="shared" si="22"/>
        <v>0</v>
      </c>
      <c r="AC32" s="74">
        <f t="shared" si="23"/>
        <v>0</v>
      </c>
      <c r="AD32" s="74">
        <f t="shared" si="24"/>
        <v>0</v>
      </c>
      <c r="AE32" s="74">
        <f t="shared" si="25"/>
        <v>0</v>
      </c>
      <c r="AF32" s="74">
        <f t="shared" si="26"/>
        <v>0</v>
      </c>
      <c r="AG32" s="370"/>
      <c r="AH32" s="371"/>
      <c r="AO32" s="374"/>
    </row>
    <row r="33" spans="1:32" s="334" customFormat="1" ht="12.95" customHeight="1" x14ac:dyDescent="0.2">
      <c r="A33" s="67" t="s">
        <v>112</v>
      </c>
      <c r="B33" s="68">
        <v>44371</v>
      </c>
      <c r="C33" s="69">
        <f t="shared" si="0"/>
        <v>26</v>
      </c>
      <c r="D33" s="70">
        <f t="shared" si="1"/>
        <v>0</v>
      </c>
      <c r="E33" s="71">
        <f t="shared" si="1"/>
        <v>0</v>
      </c>
      <c r="F33" s="71" t="e">
        <f>Effort!R117</f>
        <v>#DIV/0!</v>
      </c>
      <c r="G33" s="71" t="e">
        <f t="shared" si="27"/>
        <v>#DIV/0!</v>
      </c>
      <c r="H33" s="71" t="e">
        <f t="shared" si="2"/>
        <v>#DIV/0!</v>
      </c>
      <c r="I33" s="71" t="e">
        <f t="shared" si="3"/>
        <v>#DIV/0!</v>
      </c>
      <c r="J33" s="71" t="e">
        <f t="shared" si="4"/>
        <v>#DIV/0!</v>
      </c>
      <c r="K33" s="71" t="e">
        <f t="shared" si="5"/>
        <v>#DIV/0!</v>
      </c>
      <c r="L33" s="71" t="e">
        <f t="shared" si="6"/>
        <v>#DIV/0!</v>
      </c>
      <c r="M33" s="71" t="e">
        <f t="shared" si="7"/>
        <v>#DIV/0!</v>
      </c>
      <c r="N33" s="71" t="e">
        <f t="shared" si="8"/>
        <v>#DIV/0!</v>
      </c>
      <c r="O33" s="72" t="e">
        <f t="shared" si="9"/>
        <v>#DIV/0!</v>
      </c>
      <c r="P33" s="72" t="e">
        <f t="shared" si="10"/>
        <v>#DIV/0!</v>
      </c>
      <c r="Q33" s="72" t="e">
        <f t="shared" si="11"/>
        <v>#DIV/0!</v>
      </c>
      <c r="R33" s="72" t="e">
        <f t="shared" si="12"/>
        <v>#DIV/0!</v>
      </c>
      <c r="S33" s="72" t="e">
        <f t="shared" si="13"/>
        <v>#DIV/0!</v>
      </c>
      <c r="T33" s="72" t="e">
        <f t="shared" si="14"/>
        <v>#DIV/0!</v>
      </c>
      <c r="U33" s="72" t="e">
        <f t="shared" si="15"/>
        <v>#DIV/0!</v>
      </c>
      <c r="V33" s="72" t="e">
        <f t="shared" si="16"/>
        <v>#DIV/0!</v>
      </c>
      <c r="W33" s="73" t="e">
        <f t="shared" si="17"/>
        <v>#DIV/0!</v>
      </c>
      <c r="X33" s="73" t="e">
        <f t="shared" si="18"/>
        <v>#DIV/0!</v>
      </c>
      <c r="Y33" s="71" t="e">
        <f t="shared" si="19"/>
        <v>#DIV/0!</v>
      </c>
      <c r="Z33" s="71" t="e">
        <f t="shared" si="20"/>
        <v>#DIV/0!</v>
      </c>
      <c r="AA33" s="74" t="e">
        <f t="shared" si="21"/>
        <v>#DIV/0!</v>
      </c>
      <c r="AB33" s="74" t="e">
        <f t="shared" si="22"/>
        <v>#DIV/0!</v>
      </c>
      <c r="AC33" s="74" t="e">
        <f t="shared" si="23"/>
        <v>#DIV/0!</v>
      </c>
      <c r="AD33" s="74" t="e">
        <f t="shared" si="24"/>
        <v>#DIV/0!</v>
      </c>
      <c r="AE33" s="74" t="e">
        <f t="shared" si="25"/>
        <v>#DIV/0!</v>
      </c>
      <c r="AF33" s="74" t="e">
        <f t="shared" si="26"/>
        <v>#DIV/0!</v>
      </c>
    </row>
    <row r="34" spans="1:32" s="336" customFormat="1" ht="12.95" customHeight="1" x14ac:dyDescent="0.2">
      <c r="A34" s="59" t="s">
        <v>113</v>
      </c>
      <c r="B34" s="60">
        <v>44372</v>
      </c>
      <c r="C34" s="61">
        <f t="shared" si="0"/>
        <v>26</v>
      </c>
      <c r="D34" s="62">
        <f t="shared" si="1"/>
        <v>0</v>
      </c>
      <c r="E34" s="63">
        <f t="shared" si="1"/>
        <v>0</v>
      </c>
      <c r="F34" s="63" t="e">
        <f>Effort!R118</f>
        <v>#DIV/0!</v>
      </c>
      <c r="G34" s="63" t="e">
        <f t="shared" si="27"/>
        <v>#DIV/0!</v>
      </c>
      <c r="H34" s="63" t="e">
        <f t="shared" si="2"/>
        <v>#DIV/0!</v>
      </c>
      <c r="I34" s="63" t="e">
        <f t="shared" si="3"/>
        <v>#DIV/0!</v>
      </c>
      <c r="J34" s="63" t="e">
        <f t="shared" si="4"/>
        <v>#DIV/0!</v>
      </c>
      <c r="K34" s="63" t="e">
        <f t="shared" si="5"/>
        <v>#DIV/0!</v>
      </c>
      <c r="L34" s="63" t="e">
        <f t="shared" si="6"/>
        <v>#DIV/0!</v>
      </c>
      <c r="M34" s="63" t="e">
        <f t="shared" si="7"/>
        <v>#DIV/0!</v>
      </c>
      <c r="N34" s="63" t="e">
        <f t="shared" si="8"/>
        <v>#DIV/0!</v>
      </c>
      <c r="O34" s="64" t="e">
        <f t="shared" si="9"/>
        <v>#DIV/0!</v>
      </c>
      <c r="P34" s="64" t="e">
        <f t="shared" si="10"/>
        <v>#DIV/0!</v>
      </c>
      <c r="Q34" s="64" t="e">
        <f t="shared" si="11"/>
        <v>#DIV/0!</v>
      </c>
      <c r="R34" s="64" t="e">
        <f t="shared" si="12"/>
        <v>#DIV/0!</v>
      </c>
      <c r="S34" s="64" t="e">
        <f t="shared" si="13"/>
        <v>#DIV/0!</v>
      </c>
      <c r="T34" s="64" t="e">
        <f t="shared" si="14"/>
        <v>#DIV/0!</v>
      </c>
      <c r="U34" s="64" t="e">
        <f t="shared" si="15"/>
        <v>#DIV/0!</v>
      </c>
      <c r="V34" s="64" t="e">
        <f t="shared" si="16"/>
        <v>#DIV/0!</v>
      </c>
      <c r="W34" s="65" t="e">
        <f t="shared" si="17"/>
        <v>#DIV/0!</v>
      </c>
      <c r="X34" s="65" t="e">
        <f t="shared" si="18"/>
        <v>#DIV/0!</v>
      </c>
      <c r="Y34" s="63" t="e">
        <f t="shared" si="19"/>
        <v>#DIV/0!</v>
      </c>
      <c r="Z34" s="63" t="e">
        <f t="shared" si="20"/>
        <v>#DIV/0!</v>
      </c>
      <c r="AA34" s="66" t="e">
        <f t="shared" si="21"/>
        <v>#DIV/0!</v>
      </c>
      <c r="AB34" s="66" t="e">
        <f t="shared" si="22"/>
        <v>#DIV/0!</v>
      </c>
      <c r="AC34" s="66" t="e">
        <f t="shared" si="23"/>
        <v>#DIV/0!</v>
      </c>
      <c r="AD34" s="66" t="e">
        <f t="shared" si="24"/>
        <v>#DIV/0!</v>
      </c>
      <c r="AE34" s="66" t="e">
        <f t="shared" si="25"/>
        <v>#DIV/0!</v>
      </c>
      <c r="AF34" s="66" t="e">
        <f t="shared" si="26"/>
        <v>#DIV/0!</v>
      </c>
    </row>
    <row r="35" spans="1:32" s="336" customFormat="1" ht="12.95" customHeight="1" x14ac:dyDescent="0.2">
      <c r="A35" s="59" t="s">
        <v>114</v>
      </c>
      <c r="B35" s="60">
        <v>44373</v>
      </c>
      <c r="C35" s="61">
        <f t="shared" si="0"/>
        <v>26</v>
      </c>
      <c r="D35" s="62">
        <f t="shared" si="1"/>
        <v>0</v>
      </c>
      <c r="E35" s="63">
        <f t="shared" si="1"/>
        <v>0</v>
      </c>
      <c r="F35" s="63" t="e">
        <f>Effort!R119</f>
        <v>#DIV/0!</v>
      </c>
      <c r="G35" s="63" t="e">
        <f t="shared" si="27"/>
        <v>#DIV/0!</v>
      </c>
      <c r="H35" s="63" t="e">
        <f t="shared" si="2"/>
        <v>#DIV/0!</v>
      </c>
      <c r="I35" s="63" t="e">
        <f t="shared" si="3"/>
        <v>#DIV/0!</v>
      </c>
      <c r="J35" s="63" t="e">
        <f t="shared" si="4"/>
        <v>#DIV/0!</v>
      </c>
      <c r="K35" s="63" t="e">
        <f t="shared" si="5"/>
        <v>#DIV/0!</v>
      </c>
      <c r="L35" s="63" t="e">
        <f t="shared" si="6"/>
        <v>#DIV/0!</v>
      </c>
      <c r="M35" s="63" t="e">
        <f t="shared" si="7"/>
        <v>#DIV/0!</v>
      </c>
      <c r="N35" s="63" t="e">
        <f t="shared" si="8"/>
        <v>#DIV/0!</v>
      </c>
      <c r="O35" s="64" t="e">
        <f t="shared" si="9"/>
        <v>#DIV/0!</v>
      </c>
      <c r="P35" s="64" t="e">
        <f t="shared" si="10"/>
        <v>#DIV/0!</v>
      </c>
      <c r="Q35" s="64" t="e">
        <f t="shared" si="11"/>
        <v>#DIV/0!</v>
      </c>
      <c r="R35" s="64" t="e">
        <f t="shared" si="12"/>
        <v>#DIV/0!</v>
      </c>
      <c r="S35" s="64" t="e">
        <f t="shared" si="13"/>
        <v>#DIV/0!</v>
      </c>
      <c r="T35" s="64" t="e">
        <f t="shared" si="14"/>
        <v>#DIV/0!</v>
      </c>
      <c r="U35" s="64" t="e">
        <f t="shared" si="15"/>
        <v>#DIV/0!</v>
      </c>
      <c r="V35" s="64" t="e">
        <f t="shared" si="16"/>
        <v>#DIV/0!</v>
      </c>
      <c r="W35" s="65" t="e">
        <f t="shared" si="17"/>
        <v>#DIV/0!</v>
      </c>
      <c r="X35" s="65" t="e">
        <f t="shared" si="18"/>
        <v>#DIV/0!</v>
      </c>
      <c r="Y35" s="63" t="e">
        <f t="shared" si="19"/>
        <v>#DIV/0!</v>
      </c>
      <c r="Z35" s="63" t="e">
        <f t="shared" si="20"/>
        <v>#DIV/0!</v>
      </c>
      <c r="AA35" s="66" t="e">
        <f t="shared" si="21"/>
        <v>#DIV/0!</v>
      </c>
      <c r="AB35" s="66" t="e">
        <f t="shared" si="22"/>
        <v>#DIV/0!</v>
      </c>
      <c r="AC35" s="66" t="e">
        <f t="shared" si="23"/>
        <v>#DIV/0!</v>
      </c>
      <c r="AD35" s="66" t="e">
        <f t="shared" si="24"/>
        <v>#DIV/0!</v>
      </c>
      <c r="AE35" s="66" t="e">
        <f t="shared" si="25"/>
        <v>#DIV/0!</v>
      </c>
      <c r="AF35" s="66" t="e">
        <f t="shared" si="26"/>
        <v>#DIV/0!</v>
      </c>
    </row>
    <row r="36" spans="1:32" s="336" customFormat="1" ht="12.95" customHeight="1" x14ac:dyDescent="0.2">
      <c r="A36" s="59" t="s">
        <v>115</v>
      </c>
      <c r="B36" s="60">
        <v>44374</v>
      </c>
      <c r="C36" s="61">
        <f t="shared" si="0"/>
        <v>27</v>
      </c>
      <c r="D36" s="62">
        <f t="shared" si="1"/>
        <v>0</v>
      </c>
      <c r="E36" s="63">
        <f t="shared" si="1"/>
        <v>0</v>
      </c>
      <c r="F36" s="63" t="e">
        <f>Effort!R120</f>
        <v>#DIV/0!</v>
      </c>
      <c r="G36" s="63" t="e">
        <f t="shared" si="27"/>
        <v>#DIV/0!</v>
      </c>
      <c r="H36" s="63" t="e">
        <f t="shared" si="2"/>
        <v>#DIV/0!</v>
      </c>
      <c r="I36" s="63" t="e">
        <f t="shared" si="3"/>
        <v>#DIV/0!</v>
      </c>
      <c r="J36" s="63" t="e">
        <f t="shared" si="4"/>
        <v>#DIV/0!</v>
      </c>
      <c r="K36" s="63" t="e">
        <f t="shared" si="5"/>
        <v>#DIV/0!</v>
      </c>
      <c r="L36" s="63" t="e">
        <f t="shared" si="6"/>
        <v>#DIV/0!</v>
      </c>
      <c r="M36" s="63" t="e">
        <f t="shared" si="7"/>
        <v>#DIV/0!</v>
      </c>
      <c r="N36" s="63" t="e">
        <f t="shared" si="8"/>
        <v>#DIV/0!</v>
      </c>
      <c r="O36" s="64" t="e">
        <f t="shared" si="9"/>
        <v>#DIV/0!</v>
      </c>
      <c r="P36" s="64" t="e">
        <f t="shared" si="10"/>
        <v>#DIV/0!</v>
      </c>
      <c r="Q36" s="64" t="e">
        <f t="shared" si="11"/>
        <v>#DIV/0!</v>
      </c>
      <c r="R36" s="64" t="e">
        <f t="shared" si="12"/>
        <v>#DIV/0!</v>
      </c>
      <c r="S36" s="64" t="e">
        <f t="shared" si="13"/>
        <v>#DIV/0!</v>
      </c>
      <c r="T36" s="64" t="e">
        <f t="shared" si="14"/>
        <v>#DIV/0!</v>
      </c>
      <c r="U36" s="64" t="e">
        <f t="shared" si="15"/>
        <v>#DIV/0!</v>
      </c>
      <c r="V36" s="64" t="e">
        <f t="shared" si="16"/>
        <v>#DIV/0!</v>
      </c>
      <c r="W36" s="65" t="e">
        <f t="shared" si="17"/>
        <v>#DIV/0!</v>
      </c>
      <c r="X36" s="65" t="e">
        <f t="shared" si="18"/>
        <v>#DIV/0!</v>
      </c>
      <c r="Y36" s="63" t="e">
        <f t="shared" si="19"/>
        <v>#DIV/0!</v>
      </c>
      <c r="Z36" s="63" t="e">
        <f t="shared" si="20"/>
        <v>#DIV/0!</v>
      </c>
      <c r="AA36" s="66" t="e">
        <f t="shared" si="21"/>
        <v>#DIV/0!</v>
      </c>
      <c r="AB36" s="66" t="e">
        <f t="shared" si="22"/>
        <v>#DIV/0!</v>
      </c>
      <c r="AC36" s="66" t="e">
        <f t="shared" si="23"/>
        <v>#DIV/0!</v>
      </c>
      <c r="AD36" s="66" t="e">
        <f t="shared" si="24"/>
        <v>#DIV/0!</v>
      </c>
      <c r="AE36" s="66" t="e">
        <f t="shared" si="25"/>
        <v>#DIV/0!</v>
      </c>
      <c r="AF36" s="66" t="e">
        <f t="shared" si="26"/>
        <v>#DIV/0!</v>
      </c>
    </row>
    <row r="37" spans="1:32" s="336" customFormat="1" ht="12.95" customHeight="1" x14ac:dyDescent="0.2">
      <c r="A37" s="59" t="s">
        <v>116</v>
      </c>
      <c r="B37" s="60">
        <v>44375</v>
      </c>
      <c r="C37" s="61">
        <f t="shared" si="0"/>
        <v>27</v>
      </c>
      <c r="D37" s="62">
        <f t="shared" si="1"/>
        <v>0</v>
      </c>
      <c r="E37" s="63">
        <f t="shared" si="1"/>
        <v>0</v>
      </c>
      <c r="F37" s="63" t="e">
        <f>Effort!R121</f>
        <v>#DIV/0!</v>
      </c>
      <c r="G37" s="63" t="e">
        <f t="shared" si="27"/>
        <v>#DIV/0!</v>
      </c>
      <c r="H37" s="63" t="e">
        <f t="shared" si="2"/>
        <v>#DIV/0!</v>
      </c>
      <c r="I37" s="63" t="e">
        <f t="shared" si="3"/>
        <v>#DIV/0!</v>
      </c>
      <c r="J37" s="63" t="e">
        <f t="shared" si="4"/>
        <v>#DIV/0!</v>
      </c>
      <c r="K37" s="63" t="e">
        <f t="shared" si="5"/>
        <v>#DIV/0!</v>
      </c>
      <c r="L37" s="63" t="e">
        <f t="shared" si="6"/>
        <v>#DIV/0!</v>
      </c>
      <c r="M37" s="63" t="e">
        <f t="shared" si="7"/>
        <v>#DIV/0!</v>
      </c>
      <c r="N37" s="63" t="e">
        <f t="shared" si="8"/>
        <v>#DIV/0!</v>
      </c>
      <c r="O37" s="64" t="e">
        <f t="shared" si="9"/>
        <v>#DIV/0!</v>
      </c>
      <c r="P37" s="64" t="e">
        <f t="shared" si="10"/>
        <v>#DIV/0!</v>
      </c>
      <c r="Q37" s="64" t="e">
        <f t="shared" si="11"/>
        <v>#DIV/0!</v>
      </c>
      <c r="R37" s="64" t="e">
        <f t="shared" si="12"/>
        <v>#DIV/0!</v>
      </c>
      <c r="S37" s="64" t="e">
        <f t="shared" si="13"/>
        <v>#DIV/0!</v>
      </c>
      <c r="T37" s="64" t="e">
        <f t="shared" si="14"/>
        <v>#DIV/0!</v>
      </c>
      <c r="U37" s="64" t="e">
        <f t="shared" si="15"/>
        <v>#DIV/0!</v>
      </c>
      <c r="V37" s="64" t="e">
        <f t="shared" si="16"/>
        <v>#DIV/0!</v>
      </c>
      <c r="W37" s="65" t="e">
        <f t="shared" si="17"/>
        <v>#DIV/0!</v>
      </c>
      <c r="X37" s="65" t="e">
        <f t="shared" si="18"/>
        <v>#DIV/0!</v>
      </c>
      <c r="Y37" s="63" t="e">
        <f t="shared" si="19"/>
        <v>#DIV/0!</v>
      </c>
      <c r="Z37" s="63" t="e">
        <f t="shared" si="20"/>
        <v>#DIV/0!</v>
      </c>
      <c r="AA37" s="66" t="e">
        <f t="shared" si="21"/>
        <v>#DIV/0!</v>
      </c>
      <c r="AB37" s="66" t="e">
        <f t="shared" si="22"/>
        <v>#DIV/0!</v>
      </c>
      <c r="AC37" s="66" t="e">
        <f t="shared" si="23"/>
        <v>#DIV/0!</v>
      </c>
      <c r="AD37" s="66" t="e">
        <f t="shared" si="24"/>
        <v>#DIV/0!</v>
      </c>
      <c r="AE37" s="66" t="e">
        <f t="shared" si="25"/>
        <v>#DIV/0!</v>
      </c>
      <c r="AF37" s="66" t="e">
        <f t="shared" si="26"/>
        <v>#DIV/0!</v>
      </c>
    </row>
    <row r="38" spans="1:32" s="334" customFormat="1" ht="12.95" customHeight="1" x14ac:dyDescent="0.2">
      <c r="A38" s="67" t="s">
        <v>117</v>
      </c>
      <c r="B38" s="68">
        <v>44376</v>
      </c>
      <c r="C38" s="69">
        <f t="shared" si="0"/>
        <v>27</v>
      </c>
      <c r="D38" s="70">
        <f t="shared" ref="D38:E38" si="28">D207+D124</f>
        <v>0</v>
      </c>
      <c r="E38" s="71">
        <f t="shared" si="28"/>
        <v>0</v>
      </c>
      <c r="F38" s="71" t="e">
        <f>Effort!R122</f>
        <v>#DIV/0!</v>
      </c>
      <c r="G38" s="71" t="e">
        <f t="shared" ref="G38:G43" si="29">J207+J124</f>
        <v>#DIV/0!</v>
      </c>
      <c r="H38" s="71" t="e">
        <f t="shared" ref="H38:H43" si="30">M207+M124</f>
        <v>#DIV/0!</v>
      </c>
      <c r="I38" s="71" t="e">
        <f t="shared" ref="I38:I43" si="31">P207+P124</f>
        <v>#DIV/0!</v>
      </c>
      <c r="J38" s="71" t="e">
        <f t="shared" ref="J38:J43" si="32">S207+S124</f>
        <v>#DIV/0!</v>
      </c>
      <c r="K38" s="71" t="e">
        <f t="shared" ref="K38:K43" si="33">V124+V207</f>
        <v>#DIV/0!</v>
      </c>
      <c r="L38" s="71" t="e">
        <f t="shared" ref="L38:L43" si="34">Y124+Y207</f>
        <v>#DIV/0!</v>
      </c>
      <c r="M38" s="71" t="e">
        <f t="shared" ref="M38:M43" si="35">AB207+AB124</f>
        <v>#DIV/0!</v>
      </c>
      <c r="N38" s="71" t="e">
        <f t="shared" ref="N38:N43" si="36">AE207+AE124</f>
        <v>#DIV/0!</v>
      </c>
      <c r="O38" s="72" t="e">
        <f t="shared" ref="O38:O43" si="37">AH207+AH124</f>
        <v>#DIV/0!</v>
      </c>
      <c r="P38" s="72" t="e">
        <f t="shared" ref="P38:P43" si="38">AK207+AK124</f>
        <v>#DIV/0!</v>
      </c>
      <c r="Q38" s="72" t="e">
        <f t="shared" ref="Q38:Q43" si="39">AN207+AN124</f>
        <v>#DIV/0!</v>
      </c>
      <c r="R38" s="72" t="e">
        <f t="shared" ref="R38:R43" si="40">AQ207+AQ124</f>
        <v>#DIV/0!</v>
      </c>
      <c r="S38" s="72" t="e">
        <f t="shared" ref="S38:S43" si="41">AT124+AT207</f>
        <v>#DIV/0!</v>
      </c>
      <c r="T38" s="72" t="e">
        <f t="shared" ref="T38:T43" si="42">AW124+AW207</f>
        <v>#DIV/0!</v>
      </c>
      <c r="U38" s="72" t="e">
        <f t="shared" ref="U38:U43" si="43">AZ124+AZ207</f>
        <v>#DIV/0!</v>
      </c>
      <c r="V38" s="72" t="e">
        <f t="shared" ref="V38:V43" si="44">BC124+BC207</f>
        <v>#DIV/0!</v>
      </c>
      <c r="W38" s="73" t="e">
        <f t="shared" ref="W38:W43" si="45">BF207+BF124</f>
        <v>#DIV/0!</v>
      </c>
      <c r="X38" s="73" t="e">
        <f t="shared" ref="X38:X43" si="46">BI207+BI124</f>
        <v>#DIV/0!</v>
      </c>
      <c r="Y38" s="71" t="e">
        <f t="shared" ref="Y38:Y43" si="47">BL207+BL124</f>
        <v>#DIV/0!</v>
      </c>
      <c r="Z38" s="71" t="e">
        <f t="shared" ref="Z38:Z43" si="48">BO207+BO124</f>
        <v>#DIV/0!</v>
      </c>
      <c r="AA38" s="74" t="e">
        <f t="shared" ref="AA38:AA43" si="49">BR207+BR124</f>
        <v>#DIV/0!</v>
      </c>
      <c r="AB38" s="74" t="e">
        <f t="shared" ref="AB38:AB43" si="50">BU207+BU124</f>
        <v>#DIV/0!</v>
      </c>
      <c r="AC38" s="74" t="e">
        <f t="shared" ref="AC38:AC43" si="51">BX207+BX124</f>
        <v>#DIV/0!</v>
      </c>
      <c r="AD38" s="74" t="e">
        <f t="shared" ref="AD38:AD43" si="52">CA207+CA124</f>
        <v>#DIV/0!</v>
      </c>
      <c r="AE38" s="74" t="e">
        <f t="shared" ref="AE38:AE43" si="53">CD207+CD124</f>
        <v>#DIV/0!</v>
      </c>
      <c r="AF38" s="74" t="e">
        <f t="shared" ref="AF38:AF43" si="54">CG207+CG124</f>
        <v>#DIV/0!</v>
      </c>
    </row>
    <row r="39" spans="1:32" s="334" customFormat="1" ht="12.95" customHeight="1" x14ac:dyDescent="0.2">
      <c r="A39" s="59" t="s">
        <v>111</v>
      </c>
      <c r="B39" s="60">
        <v>44377</v>
      </c>
      <c r="C39" s="69">
        <f t="shared" si="0"/>
        <v>27</v>
      </c>
      <c r="D39" s="70">
        <f t="shared" ref="D39:E39" si="55">D208+D125</f>
        <v>0</v>
      </c>
      <c r="E39" s="71">
        <f t="shared" si="55"/>
        <v>0</v>
      </c>
      <c r="F39" s="71" t="e">
        <f>Effort!R123</f>
        <v>#DIV/0!</v>
      </c>
      <c r="G39" s="71" t="e">
        <f t="shared" si="29"/>
        <v>#DIV/0!</v>
      </c>
      <c r="H39" s="71" t="e">
        <f t="shared" si="30"/>
        <v>#DIV/0!</v>
      </c>
      <c r="I39" s="71" t="e">
        <f t="shared" si="31"/>
        <v>#DIV/0!</v>
      </c>
      <c r="J39" s="71" t="e">
        <f t="shared" si="32"/>
        <v>#DIV/0!</v>
      </c>
      <c r="K39" s="71" t="e">
        <f t="shared" si="33"/>
        <v>#DIV/0!</v>
      </c>
      <c r="L39" s="71" t="e">
        <f t="shared" si="34"/>
        <v>#DIV/0!</v>
      </c>
      <c r="M39" s="71" t="e">
        <f t="shared" si="35"/>
        <v>#DIV/0!</v>
      </c>
      <c r="N39" s="71" t="e">
        <f t="shared" si="36"/>
        <v>#DIV/0!</v>
      </c>
      <c r="O39" s="72" t="e">
        <f t="shared" si="37"/>
        <v>#DIV/0!</v>
      </c>
      <c r="P39" s="72" t="e">
        <f t="shared" si="38"/>
        <v>#DIV/0!</v>
      </c>
      <c r="Q39" s="72" t="e">
        <f t="shared" si="39"/>
        <v>#DIV/0!</v>
      </c>
      <c r="R39" s="72" t="e">
        <f t="shared" si="40"/>
        <v>#DIV/0!</v>
      </c>
      <c r="S39" s="72" t="e">
        <f t="shared" si="41"/>
        <v>#DIV/0!</v>
      </c>
      <c r="T39" s="72" t="e">
        <f t="shared" si="42"/>
        <v>#DIV/0!</v>
      </c>
      <c r="U39" s="72" t="e">
        <f t="shared" si="43"/>
        <v>#DIV/0!</v>
      </c>
      <c r="V39" s="72" t="e">
        <f t="shared" si="44"/>
        <v>#DIV/0!</v>
      </c>
      <c r="W39" s="73" t="e">
        <f t="shared" si="45"/>
        <v>#DIV/0!</v>
      </c>
      <c r="X39" s="73" t="e">
        <f t="shared" si="46"/>
        <v>#DIV/0!</v>
      </c>
      <c r="Y39" s="71" t="e">
        <f t="shared" si="47"/>
        <v>#DIV/0!</v>
      </c>
      <c r="Z39" s="71" t="e">
        <f t="shared" si="48"/>
        <v>#DIV/0!</v>
      </c>
      <c r="AA39" s="74" t="e">
        <f t="shared" si="49"/>
        <v>#DIV/0!</v>
      </c>
      <c r="AB39" s="74" t="e">
        <f t="shared" si="50"/>
        <v>#DIV/0!</v>
      </c>
      <c r="AC39" s="74" t="e">
        <f t="shared" si="51"/>
        <v>#DIV/0!</v>
      </c>
      <c r="AD39" s="74" t="e">
        <f t="shared" si="52"/>
        <v>#DIV/0!</v>
      </c>
      <c r="AE39" s="74" t="e">
        <f t="shared" si="53"/>
        <v>#DIV/0!</v>
      </c>
      <c r="AF39" s="74" t="e">
        <f t="shared" si="54"/>
        <v>#DIV/0!</v>
      </c>
    </row>
    <row r="40" spans="1:32" s="334" customFormat="1" ht="12.95" customHeight="1" x14ac:dyDescent="0.2">
      <c r="A40" s="67" t="s">
        <v>112</v>
      </c>
      <c r="B40" s="68">
        <v>44378</v>
      </c>
      <c r="C40" s="69">
        <f t="shared" si="0"/>
        <v>27</v>
      </c>
      <c r="D40" s="70">
        <f t="shared" ref="D40:E40" si="56">D209+D126</f>
        <v>0</v>
      </c>
      <c r="E40" s="71">
        <f t="shared" si="56"/>
        <v>0</v>
      </c>
      <c r="F40" s="71" t="e">
        <f>Effort!R124</f>
        <v>#DIV/0!</v>
      </c>
      <c r="G40" s="71" t="e">
        <f t="shared" si="29"/>
        <v>#DIV/0!</v>
      </c>
      <c r="H40" s="71" t="e">
        <f t="shared" si="30"/>
        <v>#DIV/0!</v>
      </c>
      <c r="I40" s="71" t="e">
        <f t="shared" si="31"/>
        <v>#DIV/0!</v>
      </c>
      <c r="J40" s="71" t="e">
        <f t="shared" si="32"/>
        <v>#DIV/0!</v>
      </c>
      <c r="K40" s="71" t="e">
        <f t="shared" si="33"/>
        <v>#DIV/0!</v>
      </c>
      <c r="L40" s="71" t="e">
        <f t="shared" si="34"/>
        <v>#DIV/0!</v>
      </c>
      <c r="M40" s="71" t="e">
        <f t="shared" si="35"/>
        <v>#DIV/0!</v>
      </c>
      <c r="N40" s="71" t="e">
        <f t="shared" si="36"/>
        <v>#DIV/0!</v>
      </c>
      <c r="O40" s="72" t="e">
        <f t="shared" si="37"/>
        <v>#DIV/0!</v>
      </c>
      <c r="P40" s="72" t="e">
        <f t="shared" si="38"/>
        <v>#DIV/0!</v>
      </c>
      <c r="Q40" s="72" t="e">
        <f t="shared" si="39"/>
        <v>#DIV/0!</v>
      </c>
      <c r="R40" s="72" t="e">
        <f t="shared" si="40"/>
        <v>#DIV/0!</v>
      </c>
      <c r="S40" s="72" t="e">
        <f t="shared" si="41"/>
        <v>#DIV/0!</v>
      </c>
      <c r="T40" s="72" t="e">
        <f t="shared" si="42"/>
        <v>#DIV/0!</v>
      </c>
      <c r="U40" s="72" t="e">
        <f t="shared" si="43"/>
        <v>#DIV/0!</v>
      </c>
      <c r="V40" s="72" t="e">
        <f t="shared" si="44"/>
        <v>#DIV/0!</v>
      </c>
      <c r="W40" s="73" t="e">
        <f t="shared" si="45"/>
        <v>#DIV/0!</v>
      </c>
      <c r="X40" s="73" t="e">
        <f t="shared" si="46"/>
        <v>#DIV/0!</v>
      </c>
      <c r="Y40" s="71" t="e">
        <f t="shared" si="47"/>
        <v>#DIV/0!</v>
      </c>
      <c r="Z40" s="71" t="e">
        <f t="shared" si="48"/>
        <v>#DIV/0!</v>
      </c>
      <c r="AA40" s="74" t="e">
        <f t="shared" si="49"/>
        <v>#DIV/0!</v>
      </c>
      <c r="AB40" s="74" t="e">
        <f t="shared" si="50"/>
        <v>#DIV/0!</v>
      </c>
      <c r="AC40" s="74" t="e">
        <f t="shared" si="51"/>
        <v>#DIV/0!</v>
      </c>
      <c r="AD40" s="74" t="e">
        <f t="shared" si="52"/>
        <v>#DIV/0!</v>
      </c>
      <c r="AE40" s="74" t="e">
        <f t="shared" si="53"/>
        <v>#DIV/0!</v>
      </c>
      <c r="AF40" s="74" t="e">
        <f t="shared" si="54"/>
        <v>#DIV/0!</v>
      </c>
    </row>
    <row r="41" spans="1:32" s="336" customFormat="1" ht="12.95" customHeight="1" x14ac:dyDescent="0.2">
      <c r="A41" s="59" t="s">
        <v>113</v>
      </c>
      <c r="B41" s="60">
        <v>44379</v>
      </c>
      <c r="C41" s="61">
        <f t="shared" si="0"/>
        <v>27</v>
      </c>
      <c r="D41" s="62">
        <f t="shared" ref="D41:E41" si="57">D210+D127</f>
        <v>0</v>
      </c>
      <c r="E41" s="63">
        <f t="shared" si="57"/>
        <v>0</v>
      </c>
      <c r="F41" s="63" t="e">
        <f>Effort!R125</f>
        <v>#DIV/0!</v>
      </c>
      <c r="G41" s="63" t="e">
        <f t="shared" si="29"/>
        <v>#DIV/0!</v>
      </c>
      <c r="H41" s="63" t="e">
        <f t="shared" si="30"/>
        <v>#DIV/0!</v>
      </c>
      <c r="I41" s="63" t="e">
        <f t="shared" si="31"/>
        <v>#DIV/0!</v>
      </c>
      <c r="J41" s="63" t="e">
        <f t="shared" si="32"/>
        <v>#DIV/0!</v>
      </c>
      <c r="K41" s="63" t="e">
        <f t="shared" si="33"/>
        <v>#DIV/0!</v>
      </c>
      <c r="L41" s="63" t="e">
        <f t="shared" si="34"/>
        <v>#DIV/0!</v>
      </c>
      <c r="M41" s="63" t="e">
        <f t="shared" si="35"/>
        <v>#DIV/0!</v>
      </c>
      <c r="N41" s="63" t="e">
        <f t="shared" si="36"/>
        <v>#DIV/0!</v>
      </c>
      <c r="O41" s="64" t="e">
        <f t="shared" si="37"/>
        <v>#DIV/0!</v>
      </c>
      <c r="P41" s="64" t="e">
        <f t="shared" si="38"/>
        <v>#DIV/0!</v>
      </c>
      <c r="Q41" s="64" t="e">
        <f t="shared" si="39"/>
        <v>#DIV/0!</v>
      </c>
      <c r="R41" s="64" t="e">
        <f t="shared" si="40"/>
        <v>#DIV/0!</v>
      </c>
      <c r="S41" s="64" t="e">
        <f t="shared" si="41"/>
        <v>#DIV/0!</v>
      </c>
      <c r="T41" s="64" t="e">
        <f t="shared" si="42"/>
        <v>#DIV/0!</v>
      </c>
      <c r="U41" s="64" t="e">
        <f t="shared" si="43"/>
        <v>#DIV/0!</v>
      </c>
      <c r="V41" s="64" t="e">
        <f t="shared" si="44"/>
        <v>#DIV/0!</v>
      </c>
      <c r="W41" s="65" t="e">
        <f t="shared" si="45"/>
        <v>#DIV/0!</v>
      </c>
      <c r="X41" s="65" t="e">
        <f t="shared" si="46"/>
        <v>#DIV/0!</v>
      </c>
      <c r="Y41" s="63" t="e">
        <f t="shared" si="47"/>
        <v>#DIV/0!</v>
      </c>
      <c r="Z41" s="63" t="e">
        <f t="shared" si="48"/>
        <v>#DIV/0!</v>
      </c>
      <c r="AA41" s="66" t="e">
        <f t="shared" si="49"/>
        <v>#DIV/0!</v>
      </c>
      <c r="AB41" s="66" t="e">
        <f t="shared" si="50"/>
        <v>#DIV/0!</v>
      </c>
      <c r="AC41" s="66" t="e">
        <f t="shared" si="51"/>
        <v>#DIV/0!</v>
      </c>
      <c r="AD41" s="66" t="e">
        <f t="shared" si="52"/>
        <v>#DIV/0!</v>
      </c>
      <c r="AE41" s="66" t="e">
        <f t="shared" si="53"/>
        <v>#DIV/0!</v>
      </c>
      <c r="AF41" s="66" t="e">
        <f t="shared" si="54"/>
        <v>#DIV/0!</v>
      </c>
    </row>
    <row r="42" spans="1:32" s="336" customFormat="1" ht="12.95" customHeight="1" x14ac:dyDescent="0.2">
      <c r="A42" s="59" t="s">
        <v>114</v>
      </c>
      <c r="B42" s="60">
        <v>44380</v>
      </c>
      <c r="C42" s="61">
        <f t="shared" si="0"/>
        <v>27</v>
      </c>
      <c r="D42" s="62">
        <f t="shared" ref="D42:E42" si="58">D211+D128</f>
        <v>0</v>
      </c>
      <c r="E42" s="63">
        <f t="shared" si="58"/>
        <v>0</v>
      </c>
      <c r="F42" s="63" t="e">
        <f>Effort!R126</f>
        <v>#DIV/0!</v>
      </c>
      <c r="G42" s="63" t="e">
        <f t="shared" si="29"/>
        <v>#DIV/0!</v>
      </c>
      <c r="H42" s="63" t="e">
        <f t="shared" si="30"/>
        <v>#DIV/0!</v>
      </c>
      <c r="I42" s="63" t="e">
        <f t="shared" si="31"/>
        <v>#DIV/0!</v>
      </c>
      <c r="J42" s="63" t="e">
        <f t="shared" si="32"/>
        <v>#DIV/0!</v>
      </c>
      <c r="K42" s="63" t="e">
        <f t="shared" si="33"/>
        <v>#DIV/0!</v>
      </c>
      <c r="L42" s="63" t="e">
        <f t="shared" si="34"/>
        <v>#DIV/0!</v>
      </c>
      <c r="M42" s="63" t="e">
        <f t="shared" si="35"/>
        <v>#DIV/0!</v>
      </c>
      <c r="N42" s="63" t="e">
        <f t="shared" si="36"/>
        <v>#DIV/0!</v>
      </c>
      <c r="O42" s="64" t="e">
        <f t="shared" si="37"/>
        <v>#DIV/0!</v>
      </c>
      <c r="P42" s="64" t="e">
        <f t="shared" si="38"/>
        <v>#DIV/0!</v>
      </c>
      <c r="Q42" s="64" t="e">
        <f t="shared" si="39"/>
        <v>#DIV/0!</v>
      </c>
      <c r="R42" s="64" t="e">
        <f t="shared" si="40"/>
        <v>#DIV/0!</v>
      </c>
      <c r="S42" s="64" t="e">
        <f t="shared" si="41"/>
        <v>#DIV/0!</v>
      </c>
      <c r="T42" s="64" t="e">
        <f t="shared" si="42"/>
        <v>#DIV/0!</v>
      </c>
      <c r="U42" s="64" t="e">
        <f t="shared" si="43"/>
        <v>#DIV/0!</v>
      </c>
      <c r="V42" s="64" t="e">
        <f t="shared" si="44"/>
        <v>#DIV/0!</v>
      </c>
      <c r="W42" s="65" t="e">
        <f t="shared" si="45"/>
        <v>#DIV/0!</v>
      </c>
      <c r="X42" s="65" t="e">
        <f t="shared" si="46"/>
        <v>#DIV/0!</v>
      </c>
      <c r="Y42" s="63" t="e">
        <f t="shared" si="47"/>
        <v>#DIV/0!</v>
      </c>
      <c r="Z42" s="63" t="e">
        <f t="shared" si="48"/>
        <v>#DIV/0!</v>
      </c>
      <c r="AA42" s="66" t="e">
        <f t="shared" si="49"/>
        <v>#DIV/0!</v>
      </c>
      <c r="AB42" s="66" t="e">
        <f t="shared" si="50"/>
        <v>#DIV/0!</v>
      </c>
      <c r="AC42" s="66" t="e">
        <f t="shared" si="51"/>
        <v>#DIV/0!</v>
      </c>
      <c r="AD42" s="66" t="e">
        <f t="shared" si="52"/>
        <v>#DIV/0!</v>
      </c>
      <c r="AE42" s="66" t="e">
        <f t="shared" si="53"/>
        <v>#DIV/0!</v>
      </c>
      <c r="AF42" s="66" t="e">
        <f t="shared" si="54"/>
        <v>#DIV/0!</v>
      </c>
    </row>
    <row r="43" spans="1:32" s="334" customFormat="1" ht="12.95" customHeight="1" x14ac:dyDescent="0.2">
      <c r="A43" s="67" t="s">
        <v>115</v>
      </c>
      <c r="B43" s="68">
        <v>44381</v>
      </c>
      <c r="C43" s="69">
        <f t="shared" si="0"/>
        <v>28</v>
      </c>
      <c r="D43" s="70">
        <f t="shared" ref="D43:E43" si="59">D212+D129</f>
        <v>0</v>
      </c>
      <c r="E43" s="71">
        <f t="shared" si="59"/>
        <v>0</v>
      </c>
      <c r="F43" s="71" t="e">
        <f>Effort!R127</f>
        <v>#DIV/0!</v>
      </c>
      <c r="G43" s="71" t="e">
        <f t="shared" si="29"/>
        <v>#DIV/0!</v>
      </c>
      <c r="H43" s="71" t="e">
        <f t="shared" si="30"/>
        <v>#DIV/0!</v>
      </c>
      <c r="I43" s="71" t="e">
        <f t="shared" si="31"/>
        <v>#DIV/0!</v>
      </c>
      <c r="J43" s="71" t="e">
        <f t="shared" si="32"/>
        <v>#DIV/0!</v>
      </c>
      <c r="K43" s="71" t="e">
        <f t="shared" si="33"/>
        <v>#DIV/0!</v>
      </c>
      <c r="L43" s="71" t="e">
        <f t="shared" si="34"/>
        <v>#DIV/0!</v>
      </c>
      <c r="M43" s="71" t="e">
        <f t="shared" si="35"/>
        <v>#DIV/0!</v>
      </c>
      <c r="N43" s="71" t="e">
        <f t="shared" si="36"/>
        <v>#DIV/0!</v>
      </c>
      <c r="O43" s="72" t="e">
        <f t="shared" si="37"/>
        <v>#DIV/0!</v>
      </c>
      <c r="P43" s="72" t="e">
        <f t="shared" si="38"/>
        <v>#DIV/0!</v>
      </c>
      <c r="Q43" s="72" t="e">
        <f t="shared" si="39"/>
        <v>#DIV/0!</v>
      </c>
      <c r="R43" s="72" t="e">
        <f t="shared" si="40"/>
        <v>#DIV/0!</v>
      </c>
      <c r="S43" s="72" t="e">
        <f t="shared" si="41"/>
        <v>#DIV/0!</v>
      </c>
      <c r="T43" s="72" t="e">
        <f t="shared" si="42"/>
        <v>#DIV/0!</v>
      </c>
      <c r="U43" s="72" t="e">
        <f t="shared" si="43"/>
        <v>#DIV/0!</v>
      </c>
      <c r="V43" s="72" t="e">
        <f t="shared" si="44"/>
        <v>#DIV/0!</v>
      </c>
      <c r="W43" s="73" t="e">
        <f t="shared" si="45"/>
        <v>#DIV/0!</v>
      </c>
      <c r="X43" s="73" t="e">
        <f t="shared" si="46"/>
        <v>#DIV/0!</v>
      </c>
      <c r="Y43" s="71" t="e">
        <f t="shared" si="47"/>
        <v>#DIV/0!</v>
      </c>
      <c r="Z43" s="71" t="e">
        <f t="shared" si="48"/>
        <v>#DIV/0!</v>
      </c>
      <c r="AA43" s="74" t="e">
        <f t="shared" si="49"/>
        <v>#DIV/0!</v>
      </c>
      <c r="AB43" s="74" t="e">
        <f t="shared" si="50"/>
        <v>#DIV/0!</v>
      </c>
      <c r="AC43" s="74" t="e">
        <f t="shared" si="51"/>
        <v>#DIV/0!</v>
      </c>
      <c r="AD43" s="74" t="e">
        <f t="shared" si="52"/>
        <v>#DIV/0!</v>
      </c>
      <c r="AE43" s="74" t="e">
        <f t="shared" si="53"/>
        <v>#DIV/0!</v>
      </c>
      <c r="AF43" s="74" t="e">
        <f t="shared" si="54"/>
        <v>#DIV/0!</v>
      </c>
    </row>
    <row r="44" spans="1:32" s="334" customFormat="1" ht="12.95" customHeight="1" x14ac:dyDescent="0.2">
      <c r="A44" s="67" t="s">
        <v>116</v>
      </c>
      <c r="B44" s="68">
        <v>44382</v>
      </c>
      <c r="C44" s="69">
        <f t="shared" si="0"/>
        <v>28</v>
      </c>
      <c r="D44" s="70">
        <f t="shared" ref="D44:E44" si="60">D213+D130</f>
        <v>0</v>
      </c>
      <c r="E44" s="71">
        <f t="shared" si="60"/>
        <v>0</v>
      </c>
      <c r="F44" s="71" t="e">
        <f>Effort!R128</f>
        <v>#DIV/0!</v>
      </c>
      <c r="G44" s="71" t="e">
        <f t="shared" ref="G44:G70" si="61">J213+J130</f>
        <v>#DIV/0!</v>
      </c>
      <c r="H44" s="71" t="e">
        <f t="shared" ref="H44:H51" si="62">M213+M130</f>
        <v>#DIV/0!</v>
      </c>
      <c r="I44" s="71" t="e">
        <f t="shared" ref="I44:I51" si="63">P213+P130</f>
        <v>#DIV/0!</v>
      </c>
      <c r="J44" s="71" t="e">
        <f t="shared" ref="J44:J51" si="64">S213+S130</f>
        <v>#DIV/0!</v>
      </c>
      <c r="K44" s="71" t="e">
        <f t="shared" ref="K44:K51" si="65">V130+V213</f>
        <v>#DIV/0!</v>
      </c>
      <c r="L44" s="71" t="e">
        <f t="shared" ref="L44:L51" si="66">Y130+Y213</f>
        <v>#DIV/0!</v>
      </c>
      <c r="M44" s="71" t="e">
        <f t="shared" ref="M44:M51" si="67">AB213+AB130</f>
        <v>#DIV/0!</v>
      </c>
      <c r="N44" s="71" t="e">
        <f t="shared" ref="N44:N51" si="68">AE213+AE130</f>
        <v>#DIV/0!</v>
      </c>
      <c r="O44" s="72" t="e">
        <f t="shared" ref="O44:O51" si="69">AH213+AH130</f>
        <v>#DIV/0!</v>
      </c>
      <c r="P44" s="72" t="e">
        <f t="shared" ref="P44:P51" si="70">AK213+AK130</f>
        <v>#DIV/0!</v>
      </c>
      <c r="Q44" s="72" t="e">
        <f t="shared" ref="Q44:Q51" si="71">AN213+AN130</f>
        <v>#DIV/0!</v>
      </c>
      <c r="R44" s="72" t="e">
        <f t="shared" ref="R44:R51" si="72">AQ213+AQ130</f>
        <v>#DIV/0!</v>
      </c>
      <c r="S44" s="72" t="e">
        <f t="shared" ref="S44:S51" si="73">AT130+AT213</f>
        <v>#DIV/0!</v>
      </c>
      <c r="T44" s="72" t="e">
        <f t="shared" ref="T44:T51" si="74">AW130+AW213</f>
        <v>#DIV/0!</v>
      </c>
      <c r="U44" s="72" t="e">
        <f t="shared" ref="U44:U51" si="75">AZ130+AZ213</f>
        <v>#DIV/0!</v>
      </c>
      <c r="V44" s="72" t="e">
        <f t="shared" ref="V44:V51" si="76">BC130+BC213</f>
        <v>#DIV/0!</v>
      </c>
      <c r="W44" s="73" t="e">
        <f t="shared" ref="W44:W51" si="77">BF213+BF130</f>
        <v>#DIV/0!</v>
      </c>
      <c r="X44" s="73" t="e">
        <f t="shared" ref="X44:X51" si="78">BI213+BI130</f>
        <v>#DIV/0!</v>
      </c>
      <c r="Y44" s="71" t="e">
        <f t="shared" ref="Y44:Y51" si="79">BL213+BL130</f>
        <v>#DIV/0!</v>
      </c>
      <c r="Z44" s="71" t="e">
        <f t="shared" ref="Z44:Z51" si="80">BO213+BO130</f>
        <v>#DIV/0!</v>
      </c>
      <c r="AA44" s="74" t="e">
        <f t="shared" ref="AA44:AA51" si="81">BR213+BR130</f>
        <v>#DIV/0!</v>
      </c>
      <c r="AB44" s="74" t="e">
        <f t="shared" ref="AB44:AB51" si="82">BU213+BU130</f>
        <v>#DIV/0!</v>
      </c>
      <c r="AC44" s="74" t="e">
        <f t="shared" ref="AC44:AC51" si="83">BX213+BX130</f>
        <v>#DIV/0!</v>
      </c>
      <c r="AD44" s="74" t="e">
        <f t="shared" ref="AD44:AD51" si="84">CA213+CA130</f>
        <v>#DIV/0!</v>
      </c>
      <c r="AE44" s="74" t="e">
        <f t="shared" ref="AE44:AE51" si="85">CD213+CD130</f>
        <v>#DIV/0!</v>
      </c>
      <c r="AF44" s="74" t="e">
        <f t="shared" ref="AF44:AF51" si="86">CG213+CG130</f>
        <v>#DIV/0!</v>
      </c>
    </row>
    <row r="45" spans="1:32" s="334" customFormat="1" ht="12.95" customHeight="1" x14ac:dyDescent="0.2">
      <c r="A45" s="67" t="s">
        <v>117</v>
      </c>
      <c r="B45" s="68">
        <v>44383</v>
      </c>
      <c r="C45" s="69">
        <f t="shared" si="0"/>
        <v>28</v>
      </c>
      <c r="D45" s="70">
        <f t="shared" ref="D45:E45" si="87">D214+D131</f>
        <v>0</v>
      </c>
      <c r="E45" s="71">
        <f t="shared" si="87"/>
        <v>0</v>
      </c>
      <c r="F45" s="71" t="e">
        <f>Effort!R129</f>
        <v>#DIV/0!</v>
      </c>
      <c r="G45" s="71" t="e">
        <f t="shared" si="61"/>
        <v>#DIV/0!</v>
      </c>
      <c r="H45" s="71" t="e">
        <f t="shared" si="62"/>
        <v>#DIV/0!</v>
      </c>
      <c r="I45" s="71" t="e">
        <f t="shared" si="63"/>
        <v>#DIV/0!</v>
      </c>
      <c r="J45" s="71" t="e">
        <f t="shared" si="64"/>
        <v>#DIV/0!</v>
      </c>
      <c r="K45" s="71" t="e">
        <f t="shared" si="65"/>
        <v>#DIV/0!</v>
      </c>
      <c r="L45" s="71" t="e">
        <f t="shared" si="66"/>
        <v>#DIV/0!</v>
      </c>
      <c r="M45" s="71" t="e">
        <f t="shared" si="67"/>
        <v>#DIV/0!</v>
      </c>
      <c r="N45" s="71" t="e">
        <f t="shared" si="68"/>
        <v>#DIV/0!</v>
      </c>
      <c r="O45" s="72" t="e">
        <f t="shared" si="69"/>
        <v>#DIV/0!</v>
      </c>
      <c r="P45" s="72" t="e">
        <f t="shared" si="70"/>
        <v>#DIV/0!</v>
      </c>
      <c r="Q45" s="72" t="e">
        <f t="shared" si="71"/>
        <v>#DIV/0!</v>
      </c>
      <c r="R45" s="72" t="e">
        <f t="shared" si="72"/>
        <v>#DIV/0!</v>
      </c>
      <c r="S45" s="72" t="e">
        <f t="shared" si="73"/>
        <v>#DIV/0!</v>
      </c>
      <c r="T45" s="72" t="e">
        <f t="shared" si="74"/>
        <v>#DIV/0!</v>
      </c>
      <c r="U45" s="72" t="e">
        <f t="shared" si="75"/>
        <v>#DIV/0!</v>
      </c>
      <c r="V45" s="72" t="e">
        <f t="shared" si="76"/>
        <v>#DIV/0!</v>
      </c>
      <c r="W45" s="73" t="e">
        <f t="shared" si="77"/>
        <v>#DIV/0!</v>
      </c>
      <c r="X45" s="73" t="e">
        <f t="shared" si="78"/>
        <v>#DIV/0!</v>
      </c>
      <c r="Y45" s="71" t="e">
        <f t="shared" si="79"/>
        <v>#DIV/0!</v>
      </c>
      <c r="Z45" s="71" t="e">
        <f t="shared" si="80"/>
        <v>#DIV/0!</v>
      </c>
      <c r="AA45" s="74" t="e">
        <f t="shared" si="81"/>
        <v>#DIV/0!</v>
      </c>
      <c r="AB45" s="74" t="e">
        <f t="shared" si="82"/>
        <v>#DIV/0!</v>
      </c>
      <c r="AC45" s="74" t="e">
        <f t="shared" si="83"/>
        <v>#DIV/0!</v>
      </c>
      <c r="AD45" s="74" t="e">
        <f t="shared" si="84"/>
        <v>#DIV/0!</v>
      </c>
      <c r="AE45" s="74" t="e">
        <f t="shared" si="85"/>
        <v>#DIV/0!</v>
      </c>
      <c r="AF45" s="74" t="e">
        <f t="shared" si="86"/>
        <v>#DIV/0!</v>
      </c>
    </row>
    <row r="46" spans="1:32" s="336" customFormat="1" ht="12.95" customHeight="1" x14ac:dyDescent="0.2">
      <c r="A46" s="59" t="s">
        <v>111</v>
      </c>
      <c r="B46" s="60">
        <v>44384</v>
      </c>
      <c r="C46" s="61">
        <f t="shared" si="0"/>
        <v>28</v>
      </c>
      <c r="D46" s="62">
        <f t="shared" ref="D46:E46" si="88">D215+D132</f>
        <v>0</v>
      </c>
      <c r="E46" s="63">
        <f t="shared" si="88"/>
        <v>0</v>
      </c>
      <c r="F46" s="63" t="e">
        <f>Effort!R130</f>
        <v>#DIV/0!</v>
      </c>
      <c r="G46" s="63" t="e">
        <f t="shared" si="61"/>
        <v>#DIV/0!</v>
      </c>
      <c r="H46" s="63" t="e">
        <f t="shared" si="62"/>
        <v>#DIV/0!</v>
      </c>
      <c r="I46" s="63" t="e">
        <f t="shared" si="63"/>
        <v>#DIV/0!</v>
      </c>
      <c r="J46" s="63" t="e">
        <f t="shared" si="64"/>
        <v>#DIV/0!</v>
      </c>
      <c r="K46" s="63" t="e">
        <f t="shared" si="65"/>
        <v>#DIV/0!</v>
      </c>
      <c r="L46" s="63" t="e">
        <f t="shared" si="66"/>
        <v>#DIV/0!</v>
      </c>
      <c r="M46" s="63" t="e">
        <f t="shared" si="67"/>
        <v>#DIV/0!</v>
      </c>
      <c r="N46" s="63" t="e">
        <f t="shared" si="68"/>
        <v>#DIV/0!</v>
      </c>
      <c r="O46" s="64" t="e">
        <f t="shared" si="69"/>
        <v>#DIV/0!</v>
      </c>
      <c r="P46" s="64" t="e">
        <f t="shared" si="70"/>
        <v>#DIV/0!</v>
      </c>
      <c r="Q46" s="64" t="e">
        <f t="shared" si="71"/>
        <v>#DIV/0!</v>
      </c>
      <c r="R46" s="64" t="e">
        <f t="shared" si="72"/>
        <v>#DIV/0!</v>
      </c>
      <c r="S46" s="64" t="e">
        <f t="shared" si="73"/>
        <v>#DIV/0!</v>
      </c>
      <c r="T46" s="64" t="e">
        <f t="shared" si="74"/>
        <v>#DIV/0!</v>
      </c>
      <c r="U46" s="64" t="e">
        <f t="shared" si="75"/>
        <v>#DIV/0!</v>
      </c>
      <c r="V46" s="64" t="e">
        <f t="shared" si="76"/>
        <v>#DIV/0!</v>
      </c>
      <c r="W46" s="65" t="e">
        <f t="shared" si="77"/>
        <v>#DIV/0!</v>
      </c>
      <c r="X46" s="65" t="e">
        <f t="shared" si="78"/>
        <v>#DIV/0!</v>
      </c>
      <c r="Y46" s="63" t="e">
        <f t="shared" si="79"/>
        <v>#DIV/0!</v>
      </c>
      <c r="Z46" s="63" t="e">
        <f t="shared" si="80"/>
        <v>#DIV/0!</v>
      </c>
      <c r="AA46" s="66" t="e">
        <f t="shared" si="81"/>
        <v>#DIV/0!</v>
      </c>
      <c r="AB46" s="66" t="e">
        <f t="shared" si="82"/>
        <v>#DIV/0!</v>
      </c>
      <c r="AC46" s="66" t="e">
        <f t="shared" si="83"/>
        <v>#DIV/0!</v>
      </c>
      <c r="AD46" s="66" t="e">
        <f t="shared" si="84"/>
        <v>#DIV/0!</v>
      </c>
      <c r="AE46" s="66" t="e">
        <f t="shared" si="85"/>
        <v>#DIV/0!</v>
      </c>
      <c r="AF46" s="66" t="e">
        <f t="shared" si="86"/>
        <v>#DIV/0!</v>
      </c>
    </row>
    <row r="47" spans="1:32" s="336" customFormat="1" ht="12.95" customHeight="1" x14ac:dyDescent="0.2">
      <c r="A47" s="59" t="s">
        <v>112</v>
      </c>
      <c r="B47" s="60">
        <v>44385</v>
      </c>
      <c r="C47" s="61">
        <f t="shared" si="0"/>
        <v>28</v>
      </c>
      <c r="D47" s="62">
        <f t="shared" ref="D47:E47" si="89">D216+D133</f>
        <v>0</v>
      </c>
      <c r="E47" s="63">
        <f t="shared" si="89"/>
        <v>0</v>
      </c>
      <c r="F47" s="63" t="e">
        <f>Effort!R131</f>
        <v>#DIV/0!</v>
      </c>
      <c r="G47" s="63" t="e">
        <f t="shared" si="61"/>
        <v>#DIV/0!</v>
      </c>
      <c r="H47" s="63" t="e">
        <f t="shared" si="62"/>
        <v>#DIV/0!</v>
      </c>
      <c r="I47" s="63" t="e">
        <f t="shared" si="63"/>
        <v>#DIV/0!</v>
      </c>
      <c r="J47" s="63" t="e">
        <f t="shared" si="64"/>
        <v>#DIV/0!</v>
      </c>
      <c r="K47" s="63" t="e">
        <f t="shared" si="65"/>
        <v>#DIV/0!</v>
      </c>
      <c r="L47" s="63" t="e">
        <f t="shared" si="66"/>
        <v>#DIV/0!</v>
      </c>
      <c r="M47" s="63" t="e">
        <f t="shared" si="67"/>
        <v>#DIV/0!</v>
      </c>
      <c r="N47" s="63" t="e">
        <f t="shared" si="68"/>
        <v>#DIV/0!</v>
      </c>
      <c r="O47" s="64" t="e">
        <f t="shared" si="69"/>
        <v>#DIV/0!</v>
      </c>
      <c r="P47" s="64" t="e">
        <f t="shared" si="70"/>
        <v>#DIV/0!</v>
      </c>
      <c r="Q47" s="64" t="e">
        <f t="shared" si="71"/>
        <v>#DIV/0!</v>
      </c>
      <c r="R47" s="64" t="e">
        <f t="shared" si="72"/>
        <v>#DIV/0!</v>
      </c>
      <c r="S47" s="64" t="e">
        <f t="shared" si="73"/>
        <v>#DIV/0!</v>
      </c>
      <c r="T47" s="64" t="e">
        <f t="shared" si="74"/>
        <v>#DIV/0!</v>
      </c>
      <c r="U47" s="64" t="e">
        <f t="shared" si="75"/>
        <v>#DIV/0!</v>
      </c>
      <c r="V47" s="64" t="e">
        <f t="shared" si="76"/>
        <v>#DIV/0!</v>
      </c>
      <c r="W47" s="65" t="e">
        <f t="shared" si="77"/>
        <v>#DIV/0!</v>
      </c>
      <c r="X47" s="65" t="e">
        <f t="shared" si="78"/>
        <v>#DIV/0!</v>
      </c>
      <c r="Y47" s="63" t="e">
        <f t="shared" si="79"/>
        <v>#DIV/0!</v>
      </c>
      <c r="Z47" s="63" t="e">
        <f t="shared" si="80"/>
        <v>#DIV/0!</v>
      </c>
      <c r="AA47" s="66" t="e">
        <f t="shared" si="81"/>
        <v>#DIV/0!</v>
      </c>
      <c r="AB47" s="66" t="e">
        <f t="shared" si="82"/>
        <v>#DIV/0!</v>
      </c>
      <c r="AC47" s="66" t="e">
        <f t="shared" si="83"/>
        <v>#DIV/0!</v>
      </c>
      <c r="AD47" s="66" t="e">
        <f t="shared" si="84"/>
        <v>#DIV/0!</v>
      </c>
      <c r="AE47" s="66" t="e">
        <f t="shared" si="85"/>
        <v>#DIV/0!</v>
      </c>
      <c r="AF47" s="66" t="e">
        <f t="shared" si="86"/>
        <v>#DIV/0!</v>
      </c>
    </row>
    <row r="48" spans="1:32" s="336" customFormat="1" ht="12.95" customHeight="1" x14ac:dyDescent="0.2">
      <c r="A48" s="59" t="s">
        <v>113</v>
      </c>
      <c r="B48" s="60">
        <v>44386</v>
      </c>
      <c r="C48" s="61">
        <f t="shared" si="0"/>
        <v>28</v>
      </c>
      <c r="D48" s="62">
        <f t="shared" ref="D48:E48" si="90">D217+D134</f>
        <v>0</v>
      </c>
      <c r="E48" s="63">
        <f t="shared" si="90"/>
        <v>0</v>
      </c>
      <c r="F48" s="63" t="e">
        <f>Effort!R132</f>
        <v>#DIV/0!</v>
      </c>
      <c r="G48" s="63" t="e">
        <f t="shared" si="61"/>
        <v>#DIV/0!</v>
      </c>
      <c r="H48" s="63" t="e">
        <f t="shared" si="62"/>
        <v>#DIV/0!</v>
      </c>
      <c r="I48" s="63" t="e">
        <f t="shared" si="63"/>
        <v>#DIV/0!</v>
      </c>
      <c r="J48" s="63" t="e">
        <f t="shared" si="64"/>
        <v>#DIV/0!</v>
      </c>
      <c r="K48" s="63" t="e">
        <f t="shared" si="65"/>
        <v>#DIV/0!</v>
      </c>
      <c r="L48" s="63" t="e">
        <f t="shared" si="66"/>
        <v>#DIV/0!</v>
      </c>
      <c r="M48" s="63" t="e">
        <f t="shared" si="67"/>
        <v>#DIV/0!</v>
      </c>
      <c r="N48" s="63" t="e">
        <f t="shared" si="68"/>
        <v>#DIV/0!</v>
      </c>
      <c r="O48" s="64" t="e">
        <f t="shared" si="69"/>
        <v>#DIV/0!</v>
      </c>
      <c r="P48" s="64" t="e">
        <f t="shared" si="70"/>
        <v>#DIV/0!</v>
      </c>
      <c r="Q48" s="64" t="e">
        <f t="shared" si="71"/>
        <v>#DIV/0!</v>
      </c>
      <c r="R48" s="64" t="e">
        <f t="shared" si="72"/>
        <v>#DIV/0!</v>
      </c>
      <c r="S48" s="64" t="e">
        <f t="shared" si="73"/>
        <v>#DIV/0!</v>
      </c>
      <c r="T48" s="64" t="e">
        <f t="shared" si="74"/>
        <v>#DIV/0!</v>
      </c>
      <c r="U48" s="64" t="e">
        <f t="shared" si="75"/>
        <v>#DIV/0!</v>
      </c>
      <c r="V48" s="64" t="e">
        <f t="shared" si="76"/>
        <v>#DIV/0!</v>
      </c>
      <c r="W48" s="65" t="e">
        <f t="shared" si="77"/>
        <v>#DIV/0!</v>
      </c>
      <c r="X48" s="65" t="e">
        <f t="shared" si="78"/>
        <v>#DIV/0!</v>
      </c>
      <c r="Y48" s="63" t="e">
        <f t="shared" si="79"/>
        <v>#DIV/0!</v>
      </c>
      <c r="Z48" s="63" t="e">
        <f t="shared" si="80"/>
        <v>#DIV/0!</v>
      </c>
      <c r="AA48" s="66" t="e">
        <f t="shared" si="81"/>
        <v>#DIV/0!</v>
      </c>
      <c r="AB48" s="66" t="e">
        <f t="shared" si="82"/>
        <v>#DIV/0!</v>
      </c>
      <c r="AC48" s="66" t="e">
        <f t="shared" si="83"/>
        <v>#DIV/0!</v>
      </c>
      <c r="AD48" s="66" t="e">
        <f t="shared" si="84"/>
        <v>#DIV/0!</v>
      </c>
      <c r="AE48" s="66" t="e">
        <f t="shared" si="85"/>
        <v>#DIV/0!</v>
      </c>
      <c r="AF48" s="66" t="e">
        <f t="shared" si="86"/>
        <v>#DIV/0!</v>
      </c>
    </row>
    <row r="49" spans="1:41" s="336" customFormat="1" ht="12.95" customHeight="1" x14ac:dyDescent="0.2">
      <c r="A49" s="59" t="s">
        <v>114</v>
      </c>
      <c r="B49" s="60">
        <v>44387</v>
      </c>
      <c r="C49" s="61">
        <f t="shared" si="0"/>
        <v>28</v>
      </c>
      <c r="D49" s="62">
        <f t="shared" ref="D49:E49" si="91">D218+D135</f>
        <v>0</v>
      </c>
      <c r="E49" s="63">
        <f t="shared" si="91"/>
        <v>0</v>
      </c>
      <c r="F49" s="63" t="e">
        <f>Effort!R133</f>
        <v>#DIV/0!</v>
      </c>
      <c r="G49" s="63" t="e">
        <f t="shared" si="61"/>
        <v>#DIV/0!</v>
      </c>
      <c r="H49" s="63" t="e">
        <f t="shared" si="62"/>
        <v>#DIV/0!</v>
      </c>
      <c r="I49" s="63" t="e">
        <f t="shared" si="63"/>
        <v>#DIV/0!</v>
      </c>
      <c r="J49" s="63" t="e">
        <f t="shared" si="64"/>
        <v>#DIV/0!</v>
      </c>
      <c r="K49" s="63" t="e">
        <f t="shared" si="65"/>
        <v>#DIV/0!</v>
      </c>
      <c r="L49" s="63" t="e">
        <f t="shared" si="66"/>
        <v>#DIV/0!</v>
      </c>
      <c r="M49" s="63" t="e">
        <f t="shared" si="67"/>
        <v>#DIV/0!</v>
      </c>
      <c r="N49" s="63" t="e">
        <f t="shared" si="68"/>
        <v>#DIV/0!</v>
      </c>
      <c r="O49" s="64" t="e">
        <f t="shared" si="69"/>
        <v>#DIV/0!</v>
      </c>
      <c r="P49" s="64" t="e">
        <f t="shared" si="70"/>
        <v>#DIV/0!</v>
      </c>
      <c r="Q49" s="64" t="e">
        <f t="shared" si="71"/>
        <v>#DIV/0!</v>
      </c>
      <c r="R49" s="64" t="e">
        <f t="shared" si="72"/>
        <v>#DIV/0!</v>
      </c>
      <c r="S49" s="64" t="e">
        <f t="shared" si="73"/>
        <v>#DIV/0!</v>
      </c>
      <c r="T49" s="64" t="e">
        <f t="shared" si="74"/>
        <v>#DIV/0!</v>
      </c>
      <c r="U49" s="64" t="e">
        <f t="shared" si="75"/>
        <v>#DIV/0!</v>
      </c>
      <c r="V49" s="64" t="e">
        <f t="shared" si="76"/>
        <v>#DIV/0!</v>
      </c>
      <c r="W49" s="65" t="e">
        <f t="shared" si="77"/>
        <v>#DIV/0!</v>
      </c>
      <c r="X49" s="65" t="e">
        <f t="shared" si="78"/>
        <v>#DIV/0!</v>
      </c>
      <c r="Y49" s="63" t="e">
        <f t="shared" si="79"/>
        <v>#DIV/0!</v>
      </c>
      <c r="Z49" s="63" t="e">
        <f t="shared" si="80"/>
        <v>#DIV/0!</v>
      </c>
      <c r="AA49" s="66" t="e">
        <f t="shared" si="81"/>
        <v>#DIV/0!</v>
      </c>
      <c r="AB49" s="66" t="e">
        <f t="shared" si="82"/>
        <v>#DIV/0!</v>
      </c>
      <c r="AC49" s="66" t="e">
        <f t="shared" si="83"/>
        <v>#DIV/0!</v>
      </c>
      <c r="AD49" s="66" t="e">
        <f t="shared" si="84"/>
        <v>#DIV/0!</v>
      </c>
      <c r="AE49" s="66" t="e">
        <f t="shared" si="85"/>
        <v>#DIV/0!</v>
      </c>
      <c r="AF49" s="66" t="e">
        <f t="shared" si="86"/>
        <v>#DIV/0!</v>
      </c>
    </row>
    <row r="50" spans="1:41" s="336" customFormat="1" ht="12.95" customHeight="1" x14ac:dyDescent="0.2">
      <c r="A50" s="59" t="s">
        <v>115</v>
      </c>
      <c r="B50" s="60">
        <v>44388</v>
      </c>
      <c r="C50" s="61">
        <f t="shared" si="0"/>
        <v>29</v>
      </c>
      <c r="D50" s="62">
        <f t="shared" ref="D50:E50" si="92">D219+D136</f>
        <v>0</v>
      </c>
      <c r="E50" s="63">
        <f t="shared" si="92"/>
        <v>0</v>
      </c>
      <c r="F50" s="63" t="e">
        <f>Effort!R134</f>
        <v>#DIV/0!</v>
      </c>
      <c r="G50" s="63" t="e">
        <f t="shared" si="61"/>
        <v>#DIV/0!</v>
      </c>
      <c r="H50" s="63" t="e">
        <f t="shared" si="62"/>
        <v>#DIV/0!</v>
      </c>
      <c r="I50" s="63" t="e">
        <f t="shared" si="63"/>
        <v>#DIV/0!</v>
      </c>
      <c r="J50" s="63" t="e">
        <f t="shared" si="64"/>
        <v>#DIV/0!</v>
      </c>
      <c r="K50" s="63" t="e">
        <f t="shared" si="65"/>
        <v>#DIV/0!</v>
      </c>
      <c r="L50" s="63" t="e">
        <f t="shared" si="66"/>
        <v>#DIV/0!</v>
      </c>
      <c r="M50" s="63" t="e">
        <f t="shared" si="67"/>
        <v>#DIV/0!</v>
      </c>
      <c r="N50" s="63" t="e">
        <f t="shared" si="68"/>
        <v>#DIV/0!</v>
      </c>
      <c r="O50" s="64" t="e">
        <f t="shared" si="69"/>
        <v>#DIV/0!</v>
      </c>
      <c r="P50" s="64" t="e">
        <f t="shared" si="70"/>
        <v>#DIV/0!</v>
      </c>
      <c r="Q50" s="64" t="e">
        <f t="shared" si="71"/>
        <v>#DIV/0!</v>
      </c>
      <c r="R50" s="64" t="e">
        <f t="shared" si="72"/>
        <v>#DIV/0!</v>
      </c>
      <c r="S50" s="64" t="e">
        <f t="shared" si="73"/>
        <v>#DIV/0!</v>
      </c>
      <c r="T50" s="64" t="e">
        <f t="shared" si="74"/>
        <v>#DIV/0!</v>
      </c>
      <c r="U50" s="64" t="e">
        <f t="shared" si="75"/>
        <v>#DIV/0!</v>
      </c>
      <c r="V50" s="64" t="e">
        <f t="shared" si="76"/>
        <v>#DIV/0!</v>
      </c>
      <c r="W50" s="65" t="e">
        <f t="shared" si="77"/>
        <v>#DIV/0!</v>
      </c>
      <c r="X50" s="65" t="e">
        <f t="shared" si="78"/>
        <v>#DIV/0!</v>
      </c>
      <c r="Y50" s="63" t="e">
        <f t="shared" si="79"/>
        <v>#DIV/0!</v>
      </c>
      <c r="Z50" s="63" t="e">
        <f t="shared" si="80"/>
        <v>#DIV/0!</v>
      </c>
      <c r="AA50" s="66" t="e">
        <f t="shared" si="81"/>
        <v>#DIV/0!</v>
      </c>
      <c r="AB50" s="66" t="e">
        <f t="shared" si="82"/>
        <v>#DIV/0!</v>
      </c>
      <c r="AC50" s="66" t="e">
        <f t="shared" si="83"/>
        <v>#DIV/0!</v>
      </c>
      <c r="AD50" s="66" t="e">
        <f t="shared" si="84"/>
        <v>#DIV/0!</v>
      </c>
      <c r="AE50" s="66" t="e">
        <f t="shared" si="85"/>
        <v>#DIV/0!</v>
      </c>
      <c r="AF50" s="66" t="e">
        <f t="shared" si="86"/>
        <v>#DIV/0!</v>
      </c>
    </row>
    <row r="51" spans="1:41" s="334" customFormat="1" ht="12.95" customHeight="1" x14ac:dyDescent="0.2">
      <c r="A51" s="67" t="s">
        <v>116</v>
      </c>
      <c r="B51" s="68">
        <v>44389</v>
      </c>
      <c r="C51" s="69">
        <f t="shared" si="0"/>
        <v>29</v>
      </c>
      <c r="D51" s="70">
        <f t="shared" ref="D51:E51" si="93">D220+D137</f>
        <v>0</v>
      </c>
      <c r="E51" s="71">
        <f t="shared" si="93"/>
        <v>0</v>
      </c>
      <c r="F51" s="71" t="e">
        <f>Effort!R135</f>
        <v>#DIV/0!</v>
      </c>
      <c r="G51" s="71" t="e">
        <f t="shared" si="61"/>
        <v>#DIV/0!</v>
      </c>
      <c r="H51" s="71" t="e">
        <f t="shared" si="62"/>
        <v>#DIV/0!</v>
      </c>
      <c r="I51" s="71" t="e">
        <f t="shared" si="63"/>
        <v>#DIV/0!</v>
      </c>
      <c r="J51" s="71" t="e">
        <f t="shared" si="64"/>
        <v>#DIV/0!</v>
      </c>
      <c r="K51" s="71" t="e">
        <f t="shared" si="65"/>
        <v>#DIV/0!</v>
      </c>
      <c r="L51" s="71" t="e">
        <f t="shared" si="66"/>
        <v>#DIV/0!</v>
      </c>
      <c r="M51" s="71" t="e">
        <f t="shared" si="67"/>
        <v>#DIV/0!</v>
      </c>
      <c r="N51" s="71" t="e">
        <f t="shared" si="68"/>
        <v>#DIV/0!</v>
      </c>
      <c r="O51" s="72" t="e">
        <f t="shared" si="69"/>
        <v>#DIV/0!</v>
      </c>
      <c r="P51" s="72" t="e">
        <f t="shared" si="70"/>
        <v>#DIV/0!</v>
      </c>
      <c r="Q51" s="72" t="e">
        <f t="shared" si="71"/>
        <v>#DIV/0!</v>
      </c>
      <c r="R51" s="72" t="e">
        <f t="shared" si="72"/>
        <v>#DIV/0!</v>
      </c>
      <c r="S51" s="72" t="e">
        <f t="shared" si="73"/>
        <v>#DIV/0!</v>
      </c>
      <c r="T51" s="72" t="e">
        <f t="shared" si="74"/>
        <v>#DIV/0!</v>
      </c>
      <c r="U51" s="72" t="e">
        <f t="shared" si="75"/>
        <v>#DIV/0!</v>
      </c>
      <c r="V51" s="72" t="e">
        <f t="shared" si="76"/>
        <v>#DIV/0!</v>
      </c>
      <c r="W51" s="73" t="e">
        <f t="shared" si="77"/>
        <v>#DIV/0!</v>
      </c>
      <c r="X51" s="73" t="e">
        <f t="shared" si="78"/>
        <v>#DIV/0!</v>
      </c>
      <c r="Y51" s="71" t="e">
        <f t="shared" si="79"/>
        <v>#DIV/0!</v>
      </c>
      <c r="Z51" s="71" t="e">
        <f t="shared" si="80"/>
        <v>#DIV/0!</v>
      </c>
      <c r="AA51" s="74" t="e">
        <f t="shared" si="81"/>
        <v>#DIV/0!</v>
      </c>
      <c r="AB51" s="74" t="e">
        <f t="shared" si="82"/>
        <v>#DIV/0!</v>
      </c>
      <c r="AC51" s="74" t="e">
        <f t="shared" si="83"/>
        <v>#DIV/0!</v>
      </c>
      <c r="AD51" s="74" t="e">
        <f t="shared" si="84"/>
        <v>#DIV/0!</v>
      </c>
      <c r="AE51" s="74" t="e">
        <f t="shared" si="85"/>
        <v>#DIV/0!</v>
      </c>
      <c r="AF51" s="74" t="e">
        <f t="shared" si="86"/>
        <v>#DIV/0!</v>
      </c>
    </row>
    <row r="52" spans="1:41" s="336" customFormat="1" ht="12.95" customHeight="1" x14ac:dyDescent="0.2">
      <c r="A52" s="59" t="s">
        <v>117</v>
      </c>
      <c r="B52" s="60">
        <v>44390</v>
      </c>
      <c r="C52" s="61">
        <f t="shared" si="0"/>
        <v>29</v>
      </c>
      <c r="D52" s="62">
        <f t="shared" ref="D52:E52" si="94">D221+D138</f>
        <v>0</v>
      </c>
      <c r="E52" s="63">
        <f t="shared" si="94"/>
        <v>0</v>
      </c>
      <c r="F52" s="63" t="e">
        <f>Effort!R136</f>
        <v>#DIV/0!</v>
      </c>
      <c r="G52" s="63" t="e">
        <f t="shared" si="61"/>
        <v>#DIV/0!</v>
      </c>
      <c r="H52" s="63" t="e">
        <f t="shared" ref="H52:H70" si="95">M221+M138</f>
        <v>#DIV/0!</v>
      </c>
      <c r="I52" s="63" t="e">
        <f t="shared" ref="I52:I70" si="96">P221+P138</f>
        <v>#DIV/0!</v>
      </c>
      <c r="J52" s="63" t="e">
        <f t="shared" ref="J52:J70" si="97">S221+S138</f>
        <v>#DIV/0!</v>
      </c>
      <c r="K52" s="63" t="e">
        <f t="shared" ref="K52:K70" si="98">V138+V221</f>
        <v>#DIV/0!</v>
      </c>
      <c r="L52" s="63" t="e">
        <f t="shared" ref="L52:L70" si="99">Y138+Y221</f>
        <v>#DIV/0!</v>
      </c>
      <c r="M52" s="63" t="e">
        <f t="shared" ref="M52:M70" si="100">AB221+AB138</f>
        <v>#DIV/0!</v>
      </c>
      <c r="N52" s="63" t="e">
        <f t="shared" ref="N52:N70" si="101">AE221+AE138</f>
        <v>#DIV/0!</v>
      </c>
      <c r="O52" s="64" t="e">
        <f t="shared" ref="O52:O70" si="102">AH221+AH138</f>
        <v>#DIV/0!</v>
      </c>
      <c r="P52" s="64" t="e">
        <f t="shared" ref="P52:P70" si="103">AK221+AK138</f>
        <v>#DIV/0!</v>
      </c>
      <c r="Q52" s="64" t="e">
        <f t="shared" ref="Q52:Q70" si="104">AN221+AN138</f>
        <v>#DIV/0!</v>
      </c>
      <c r="R52" s="64" t="e">
        <f t="shared" ref="R52:R70" si="105">AQ221+AQ138</f>
        <v>#DIV/0!</v>
      </c>
      <c r="S52" s="64" t="e">
        <f t="shared" ref="S52:S70" si="106">AT138+AT221</f>
        <v>#DIV/0!</v>
      </c>
      <c r="T52" s="64" t="e">
        <f t="shared" ref="T52:T70" si="107">AW138+AW221</f>
        <v>#DIV/0!</v>
      </c>
      <c r="U52" s="64" t="e">
        <f t="shared" ref="U52:U70" si="108">AZ138+AZ221</f>
        <v>#DIV/0!</v>
      </c>
      <c r="V52" s="64" t="e">
        <f t="shared" ref="V52:V70" si="109">BC138+BC221</f>
        <v>#DIV/0!</v>
      </c>
      <c r="W52" s="65" t="e">
        <f t="shared" ref="W52:W70" si="110">BF221+BF138</f>
        <v>#DIV/0!</v>
      </c>
      <c r="X52" s="65" t="e">
        <f t="shared" ref="X52:X70" si="111">BI221+BI138</f>
        <v>#DIV/0!</v>
      </c>
      <c r="Y52" s="63" t="e">
        <f t="shared" ref="Y52:Y70" si="112">BL221+BL138</f>
        <v>#DIV/0!</v>
      </c>
      <c r="Z52" s="63" t="e">
        <f t="shared" ref="Z52:Z70" si="113">BO221+BO138</f>
        <v>#DIV/0!</v>
      </c>
      <c r="AA52" s="66" t="e">
        <f t="shared" ref="AA52:AA70" si="114">BR221+BR138</f>
        <v>#DIV/0!</v>
      </c>
      <c r="AB52" s="66" t="e">
        <f t="shared" ref="AB52:AB70" si="115">BU221+BU138</f>
        <v>#DIV/0!</v>
      </c>
      <c r="AC52" s="66" t="e">
        <f t="shared" ref="AC52:AC70" si="116">BX221+BX138</f>
        <v>#DIV/0!</v>
      </c>
      <c r="AD52" s="66" t="e">
        <f t="shared" ref="AD52:AD70" si="117">CA221+CA138</f>
        <v>#DIV/0!</v>
      </c>
      <c r="AE52" s="66" t="e">
        <f t="shared" ref="AE52:AE70" si="118">CD221+CD138</f>
        <v>#DIV/0!</v>
      </c>
      <c r="AF52" s="66" t="e">
        <f t="shared" ref="AF52:AF70" si="119">CG221+CG138</f>
        <v>#DIV/0!</v>
      </c>
    </row>
    <row r="53" spans="1:41" s="334" customFormat="1" ht="12.95" customHeight="1" x14ac:dyDescent="0.2">
      <c r="A53" s="67" t="s">
        <v>111</v>
      </c>
      <c r="B53" s="68">
        <v>44391</v>
      </c>
      <c r="C53" s="69">
        <f t="shared" si="0"/>
        <v>29</v>
      </c>
      <c r="D53" s="70">
        <f t="shared" ref="D53:E53" si="120">D222+D139</f>
        <v>0</v>
      </c>
      <c r="E53" s="71">
        <f t="shared" si="120"/>
        <v>0</v>
      </c>
      <c r="F53" s="71" t="e">
        <f>Effort!R137</f>
        <v>#DIV/0!</v>
      </c>
      <c r="G53" s="71" t="e">
        <f t="shared" si="61"/>
        <v>#DIV/0!</v>
      </c>
      <c r="H53" s="71" t="e">
        <f t="shared" si="95"/>
        <v>#DIV/0!</v>
      </c>
      <c r="I53" s="71" t="e">
        <f t="shared" si="96"/>
        <v>#DIV/0!</v>
      </c>
      <c r="J53" s="71" t="e">
        <f t="shared" si="97"/>
        <v>#DIV/0!</v>
      </c>
      <c r="K53" s="71" t="e">
        <f t="shared" si="98"/>
        <v>#DIV/0!</v>
      </c>
      <c r="L53" s="71" t="e">
        <f t="shared" si="99"/>
        <v>#DIV/0!</v>
      </c>
      <c r="M53" s="71" t="e">
        <f t="shared" si="100"/>
        <v>#DIV/0!</v>
      </c>
      <c r="N53" s="71" t="e">
        <f t="shared" si="101"/>
        <v>#DIV/0!</v>
      </c>
      <c r="O53" s="72" t="e">
        <f t="shared" si="102"/>
        <v>#DIV/0!</v>
      </c>
      <c r="P53" s="72" t="e">
        <f t="shared" si="103"/>
        <v>#DIV/0!</v>
      </c>
      <c r="Q53" s="72" t="e">
        <f t="shared" si="104"/>
        <v>#DIV/0!</v>
      </c>
      <c r="R53" s="72" t="e">
        <f t="shared" si="105"/>
        <v>#DIV/0!</v>
      </c>
      <c r="S53" s="72" t="e">
        <f t="shared" si="106"/>
        <v>#DIV/0!</v>
      </c>
      <c r="T53" s="72" t="e">
        <f t="shared" si="107"/>
        <v>#DIV/0!</v>
      </c>
      <c r="U53" s="72" t="e">
        <f t="shared" si="108"/>
        <v>#DIV/0!</v>
      </c>
      <c r="V53" s="72" t="e">
        <f t="shared" si="109"/>
        <v>#DIV/0!</v>
      </c>
      <c r="W53" s="73" t="e">
        <f t="shared" si="110"/>
        <v>#DIV/0!</v>
      </c>
      <c r="X53" s="73" t="e">
        <f t="shared" si="111"/>
        <v>#DIV/0!</v>
      </c>
      <c r="Y53" s="71" t="e">
        <f t="shared" si="112"/>
        <v>#DIV/0!</v>
      </c>
      <c r="Z53" s="71" t="e">
        <f t="shared" si="113"/>
        <v>#DIV/0!</v>
      </c>
      <c r="AA53" s="74" t="e">
        <f t="shared" si="114"/>
        <v>#DIV/0!</v>
      </c>
      <c r="AB53" s="74" t="e">
        <f t="shared" si="115"/>
        <v>#DIV/0!</v>
      </c>
      <c r="AC53" s="74" t="e">
        <f t="shared" si="116"/>
        <v>#DIV/0!</v>
      </c>
      <c r="AD53" s="74" t="e">
        <f t="shared" si="117"/>
        <v>#DIV/0!</v>
      </c>
      <c r="AE53" s="74" t="e">
        <f t="shared" si="118"/>
        <v>#DIV/0!</v>
      </c>
      <c r="AF53" s="74" t="e">
        <f t="shared" si="119"/>
        <v>#DIV/0!</v>
      </c>
    </row>
    <row r="54" spans="1:41" s="336" customFormat="1" ht="12.95" customHeight="1" x14ac:dyDescent="0.2">
      <c r="A54" s="59" t="s">
        <v>112</v>
      </c>
      <c r="B54" s="60">
        <v>44392</v>
      </c>
      <c r="C54" s="61">
        <f t="shared" si="0"/>
        <v>29</v>
      </c>
      <c r="D54" s="62">
        <f t="shared" ref="D54:E54" si="121">D223+D140</f>
        <v>0</v>
      </c>
      <c r="E54" s="63">
        <f t="shared" si="121"/>
        <v>0</v>
      </c>
      <c r="F54" s="63" t="e">
        <f>Effort!R138</f>
        <v>#DIV/0!</v>
      </c>
      <c r="G54" s="63" t="e">
        <f t="shared" si="61"/>
        <v>#DIV/0!</v>
      </c>
      <c r="H54" s="63" t="e">
        <f t="shared" si="95"/>
        <v>#DIV/0!</v>
      </c>
      <c r="I54" s="63" t="e">
        <f t="shared" si="96"/>
        <v>#DIV/0!</v>
      </c>
      <c r="J54" s="63" t="e">
        <f t="shared" si="97"/>
        <v>#DIV/0!</v>
      </c>
      <c r="K54" s="63" t="e">
        <f t="shared" si="98"/>
        <v>#DIV/0!</v>
      </c>
      <c r="L54" s="63" t="e">
        <f t="shared" si="99"/>
        <v>#DIV/0!</v>
      </c>
      <c r="M54" s="63" t="e">
        <f t="shared" si="100"/>
        <v>#DIV/0!</v>
      </c>
      <c r="N54" s="63" t="e">
        <f t="shared" si="101"/>
        <v>#DIV/0!</v>
      </c>
      <c r="O54" s="64" t="e">
        <f t="shared" si="102"/>
        <v>#DIV/0!</v>
      </c>
      <c r="P54" s="64" t="e">
        <f t="shared" si="103"/>
        <v>#DIV/0!</v>
      </c>
      <c r="Q54" s="64" t="e">
        <f t="shared" si="104"/>
        <v>#DIV/0!</v>
      </c>
      <c r="R54" s="64" t="e">
        <f t="shared" si="105"/>
        <v>#DIV/0!</v>
      </c>
      <c r="S54" s="64" t="e">
        <f t="shared" si="106"/>
        <v>#DIV/0!</v>
      </c>
      <c r="T54" s="64" t="e">
        <f t="shared" si="107"/>
        <v>#DIV/0!</v>
      </c>
      <c r="U54" s="64" t="e">
        <f t="shared" si="108"/>
        <v>#DIV/0!</v>
      </c>
      <c r="V54" s="64" t="e">
        <f t="shared" si="109"/>
        <v>#DIV/0!</v>
      </c>
      <c r="W54" s="65" t="e">
        <f t="shared" si="110"/>
        <v>#DIV/0!</v>
      </c>
      <c r="X54" s="65" t="e">
        <f t="shared" si="111"/>
        <v>#DIV/0!</v>
      </c>
      <c r="Y54" s="63" t="e">
        <f t="shared" si="112"/>
        <v>#DIV/0!</v>
      </c>
      <c r="Z54" s="63" t="e">
        <f t="shared" si="113"/>
        <v>#DIV/0!</v>
      </c>
      <c r="AA54" s="66" t="e">
        <f t="shared" si="114"/>
        <v>#DIV/0!</v>
      </c>
      <c r="AB54" s="66" t="e">
        <f t="shared" si="115"/>
        <v>#DIV/0!</v>
      </c>
      <c r="AC54" s="66" t="e">
        <f t="shared" si="116"/>
        <v>#DIV/0!</v>
      </c>
      <c r="AD54" s="66" t="e">
        <f t="shared" si="117"/>
        <v>#DIV/0!</v>
      </c>
      <c r="AE54" s="66" t="e">
        <f t="shared" si="118"/>
        <v>#DIV/0!</v>
      </c>
      <c r="AF54" s="66" t="e">
        <f t="shared" si="119"/>
        <v>#DIV/0!</v>
      </c>
    </row>
    <row r="55" spans="1:41" s="336" customFormat="1" ht="12.95" customHeight="1" x14ac:dyDescent="0.2">
      <c r="A55" s="59" t="s">
        <v>113</v>
      </c>
      <c r="B55" s="60">
        <v>44393</v>
      </c>
      <c r="C55" s="61">
        <f t="shared" si="0"/>
        <v>29</v>
      </c>
      <c r="D55" s="62">
        <f t="shared" ref="D55:E55" si="122">D224+D141</f>
        <v>0</v>
      </c>
      <c r="E55" s="63">
        <f t="shared" si="122"/>
        <v>0</v>
      </c>
      <c r="F55" s="63" t="e">
        <f>Effort!R139</f>
        <v>#DIV/0!</v>
      </c>
      <c r="G55" s="63" t="e">
        <f t="shared" si="61"/>
        <v>#DIV/0!</v>
      </c>
      <c r="H55" s="63" t="e">
        <f t="shared" si="95"/>
        <v>#DIV/0!</v>
      </c>
      <c r="I55" s="63" t="e">
        <f t="shared" si="96"/>
        <v>#DIV/0!</v>
      </c>
      <c r="J55" s="63" t="e">
        <f t="shared" si="97"/>
        <v>#DIV/0!</v>
      </c>
      <c r="K55" s="63" t="e">
        <f t="shared" si="98"/>
        <v>#DIV/0!</v>
      </c>
      <c r="L55" s="63" t="e">
        <f t="shared" si="99"/>
        <v>#DIV/0!</v>
      </c>
      <c r="M55" s="63" t="e">
        <f t="shared" si="100"/>
        <v>#DIV/0!</v>
      </c>
      <c r="N55" s="63" t="e">
        <f t="shared" si="101"/>
        <v>#DIV/0!</v>
      </c>
      <c r="O55" s="64" t="e">
        <f t="shared" si="102"/>
        <v>#DIV/0!</v>
      </c>
      <c r="P55" s="64" t="e">
        <f t="shared" si="103"/>
        <v>#DIV/0!</v>
      </c>
      <c r="Q55" s="64" t="e">
        <f t="shared" si="104"/>
        <v>#DIV/0!</v>
      </c>
      <c r="R55" s="64" t="e">
        <f t="shared" si="105"/>
        <v>#DIV/0!</v>
      </c>
      <c r="S55" s="64" t="e">
        <f t="shared" si="106"/>
        <v>#DIV/0!</v>
      </c>
      <c r="T55" s="64" t="e">
        <f t="shared" si="107"/>
        <v>#DIV/0!</v>
      </c>
      <c r="U55" s="64" t="e">
        <f t="shared" si="108"/>
        <v>#DIV/0!</v>
      </c>
      <c r="V55" s="64" t="e">
        <f t="shared" si="109"/>
        <v>#DIV/0!</v>
      </c>
      <c r="W55" s="65" t="e">
        <f t="shared" si="110"/>
        <v>#DIV/0!</v>
      </c>
      <c r="X55" s="65" t="e">
        <f t="shared" si="111"/>
        <v>#DIV/0!</v>
      </c>
      <c r="Y55" s="63" t="e">
        <f t="shared" si="112"/>
        <v>#DIV/0!</v>
      </c>
      <c r="Z55" s="63" t="e">
        <f t="shared" si="113"/>
        <v>#DIV/0!</v>
      </c>
      <c r="AA55" s="66" t="e">
        <f t="shared" si="114"/>
        <v>#DIV/0!</v>
      </c>
      <c r="AB55" s="66" t="e">
        <f t="shared" si="115"/>
        <v>#DIV/0!</v>
      </c>
      <c r="AC55" s="66" t="e">
        <f t="shared" si="116"/>
        <v>#DIV/0!</v>
      </c>
      <c r="AD55" s="66" t="e">
        <f t="shared" si="117"/>
        <v>#DIV/0!</v>
      </c>
      <c r="AE55" s="66" t="e">
        <f t="shared" si="118"/>
        <v>#DIV/0!</v>
      </c>
      <c r="AF55" s="66" t="e">
        <f t="shared" si="119"/>
        <v>#DIV/0!</v>
      </c>
    </row>
    <row r="56" spans="1:41" s="336" customFormat="1" ht="12.95" customHeight="1" x14ac:dyDescent="0.2">
      <c r="A56" s="59" t="s">
        <v>114</v>
      </c>
      <c r="B56" s="60">
        <v>44394</v>
      </c>
      <c r="C56" s="61">
        <f t="shared" si="0"/>
        <v>29</v>
      </c>
      <c r="D56" s="62">
        <f t="shared" ref="D56:E56" si="123">D225+D142</f>
        <v>0</v>
      </c>
      <c r="E56" s="63">
        <f t="shared" si="123"/>
        <v>0</v>
      </c>
      <c r="F56" s="63" t="e">
        <f>Effort!R140</f>
        <v>#DIV/0!</v>
      </c>
      <c r="G56" s="63" t="e">
        <f t="shared" si="61"/>
        <v>#DIV/0!</v>
      </c>
      <c r="H56" s="63" t="e">
        <f t="shared" si="95"/>
        <v>#DIV/0!</v>
      </c>
      <c r="I56" s="63" t="e">
        <f t="shared" si="96"/>
        <v>#DIV/0!</v>
      </c>
      <c r="J56" s="63" t="e">
        <f t="shared" si="97"/>
        <v>#DIV/0!</v>
      </c>
      <c r="K56" s="63" t="e">
        <f t="shared" si="98"/>
        <v>#DIV/0!</v>
      </c>
      <c r="L56" s="63" t="e">
        <f t="shared" si="99"/>
        <v>#DIV/0!</v>
      </c>
      <c r="M56" s="63" t="e">
        <f t="shared" si="100"/>
        <v>#DIV/0!</v>
      </c>
      <c r="N56" s="63" t="e">
        <f t="shared" si="101"/>
        <v>#DIV/0!</v>
      </c>
      <c r="O56" s="64" t="e">
        <f t="shared" si="102"/>
        <v>#DIV/0!</v>
      </c>
      <c r="P56" s="64" t="e">
        <f t="shared" si="103"/>
        <v>#DIV/0!</v>
      </c>
      <c r="Q56" s="64" t="e">
        <f t="shared" si="104"/>
        <v>#DIV/0!</v>
      </c>
      <c r="R56" s="64" t="e">
        <f t="shared" si="105"/>
        <v>#DIV/0!</v>
      </c>
      <c r="S56" s="64" t="e">
        <f t="shared" si="106"/>
        <v>#DIV/0!</v>
      </c>
      <c r="T56" s="64" t="e">
        <f t="shared" si="107"/>
        <v>#DIV/0!</v>
      </c>
      <c r="U56" s="64" t="e">
        <f t="shared" si="108"/>
        <v>#DIV/0!</v>
      </c>
      <c r="V56" s="64" t="e">
        <f t="shared" si="109"/>
        <v>#DIV/0!</v>
      </c>
      <c r="W56" s="65" t="e">
        <f t="shared" si="110"/>
        <v>#DIV/0!</v>
      </c>
      <c r="X56" s="65" t="e">
        <f t="shared" si="111"/>
        <v>#DIV/0!</v>
      </c>
      <c r="Y56" s="63" t="e">
        <f t="shared" si="112"/>
        <v>#DIV/0!</v>
      </c>
      <c r="Z56" s="63" t="e">
        <f t="shared" si="113"/>
        <v>#DIV/0!</v>
      </c>
      <c r="AA56" s="66" t="e">
        <f t="shared" si="114"/>
        <v>#DIV/0!</v>
      </c>
      <c r="AB56" s="66" t="e">
        <f t="shared" si="115"/>
        <v>#DIV/0!</v>
      </c>
      <c r="AC56" s="66" t="e">
        <f t="shared" si="116"/>
        <v>#DIV/0!</v>
      </c>
      <c r="AD56" s="66" t="e">
        <f t="shared" si="117"/>
        <v>#DIV/0!</v>
      </c>
      <c r="AE56" s="66" t="e">
        <f t="shared" si="118"/>
        <v>#DIV/0!</v>
      </c>
      <c r="AF56" s="66" t="e">
        <f t="shared" si="119"/>
        <v>#DIV/0!</v>
      </c>
    </row>
    <row r="57" spans="1:41" s="336" customFormat="1" ht="12.95" customHeight="1" x14ac:dyDescent="0.2">
      <c r="A57" s="59" t="s">
        <v>115</v>
      </c>
      <c r="B57" s="60">
        <v>44395</v>
      </c>
      <c r="C57" s="61">
        <f t="shared" si="0"/>
        <v>30</v>
      </c>
      <c r="D57" s="62">
        <f t="shared" ref="D57:E57" si="124">D226+D143</f>
        <v>0</v>
      </c>
      <c r="E57" s="63">
        <f t="shared" si="124"/>
        <v>0</v>
      </c>
      <c r="F57" s="63" t="e">
        <f>Effort!R141</f>
        <v>#DIV/0!</v>
      </c>
      <c r="G57" s="63" t="e">
        <f t="shared" si="61"/>
        <v>#DIV/0!</v>
      </c>
      <c r="H57" s="63" t="e">
        <f t="shared" si="95"/>
        <v>#DIV/0!</v>
      </c>
      <c r="I57" s="63" t="e">
        <f t="shared" si="96"/>
        <v>#DIV/0!</v>
      </c>
      <c r="J57" s="63" t="e">
        <f t="shared" si="97"/>
        <v>#DIV/0!</v>
      </c>
      <c r="K57" s="63" t="e">
        <f t="shared" si="98"/>
        <v>#DIV/0!</v>
      </c>
      <c r="L57" s="63" t="e">
        <f t="shared" si="99"/>
        <v>#DIV/0!</v>
      </c>
      <c r="M57" s="63" t="e">
        <f t="shared" si="100"/>
        <v>#DIV/0!</v>
      </c>
      <c r="N57" s="63" t="e">
        <f t="shared" si="101"/>
        <v>#DIV/0!</v>
      </c>
      <c r="O57" s="64" t="e">
        <f t="shared" si="102"/>
        <v>#DIV/0!</v>
      </c>
      <c r="P57" s="64" t="e">
        <f t="shared" si="103"/>
        <v>#DIV/0!</v>
      </c>
      <c r="Q57" s="64" t="e">
        <f t="shared" si="104"/>
        <v>#DIV/0!</v>
      </c>
      <c r="R57" s="64" t="e">
        <f t="shared" si="105"/>
        <v>#DIV/0!</v>
      </c>
      <c r="S57" s="64" t="e">
        <f t="shared" si="106"/>
        <v>#DIV/0!</v>
      </c>
      <c r="T57" s="64" t="e">
        <f t="shared" si="107"/>
        <v>#DIV/0!</v>
      </c>
      <c r="U57" s="64" t="e">
        <f t="shared" si="108"/>
        <v>#DIV/0!</v>
      </c>
      <c r="V57" s="64" t="e">
        <f t="shared" si="109"/>
        <v>#DIV/0!</v>
      </c>
      <c r="W57" s="65" t="e">
        <f t="shared" si="110"/>
        <v>#DIV/0!</v>
      </c>
      <c r="X57" s="65" t="e">
        <f t="shared" si="111"/>
        <v>#DIV/0!</v>
      </c>
      <c r="Y57" s="63" t="e">
        <f t="shared" si="112"/>
        <v>#DIV/0!</v>
      </c>
      <c r="Z57" s="63" t="e">
        <f t="shared" si="113"/>
        <v>#DIV/0!</v>
      </c>
      <c r="AA57" s="66" t="e">
        <f t="shared" si="114"/>
        <v>#DIV/0!</v>
      </c>
      <c r="AB57" s="66" t="e">
        <f t="shared" si="115"/>
        <v>#DIV/0!</v>
      </c>
      <c r="AC57" s="66" t="e">
        <f t="shared" si="116"/>
        <v>#DIV/0!</v>
      </c>
      <c r="AD57" s="66" t="e">
        <f t="shared" si="117"/>
        <v>#DIV/0!</v>
      </c>
      <c r="AE57" s="66" t="e">
        <f t="shared" si="118"/>
        <v>#DIV/0!</v>
      </c>
      <c r="AF57" s="66" t="e">
        <f t="shared" si="119"/>
        <v>#DIV/0!</v>
      </c>
    </row>
    <row r="58" spans="1:41" s="334" customFormat="1" ht="12.95" customHeight="1" x14ac:dyDescent="0.2">
      <c r="A58" s="67" t="s">
        <v>116</v>
      </c>
      <c r="B58" s="68">
        <v>44396</v>
      </c>
      <c r="C58" s="69">
        <f t="shared" si="0"/>
        <v>30</v>
      </c>
      <c r="D58" s="70">
        <f t="shared" ref="D58:E58" si="125">D227+D144</f>
        <v>0</v>
      </c>
      <c r="E58" s="71">
        <f t="shared" si="125"/>
        <v>0</v>
      </c>
      <c r="F58" s="71" t="e">
        <f>Effort!R142</f>
        <v>#DIV/0!</v>
      </c>
      <c r="G58" s="71" t="e">
        <f t="shared" si="61"/>
        <v>#DIV/0!</v>
      </c>
      <c r="H58" s="71" t="e">
        <f t="shared" si="95"/>
        <v>#DIV/0!</v>
      </c>
      <c r="I58" s="71" t="e">
        <f t="shared" si="96"/>
        <v>#DIV/0!</v>
      </c>
      <c r="J58" s="71" t="e">
        <f t="shared" si="97"/>
        <v>#DIV/0!</v>
      </c>
      <c r="K58" s="71" t="e">
        <f t="shared" si="98"/>
        <v>#DIV/0!</v>
      </c>
      <c r="L58" s="71" t="e">
        <f t="shared" si="99"/>
        <v>#DIV/0!</v>
      </c>
      <c r="M58" s="71" t="e">
        <f t="shared" si="100"/>
        <v>#DIV/0!</v>
      </c>
      <c r="N58" s="71" t="e">
        <f t="shared" si="101"/>
        <v>#DIV/0!</v>
      </c>
      <c r="O58" s="72" t="e">
        <f t="shared" si="102"/>
        <v>#DIV/0!</v>
      </c>
      <c r="P58" s="72" t="e">
        <f t="shared" si="103"/>
        <v>#DIV/0!</v>
      </c>
      <c r="Q58" s="72" t="e">
        <f t="shared" si="104"/>
        <v>#DIV/0!</v>
      </c>
      <c r="R58" s="72" t="e">
        <f t="shared" si="105"/>
        <v>#DIV/0!</v>
      </c>
      <c r="S58" s="72" t="e">
        <f t="shared" si="106"/>
        <v>#DIV/0!</v>
      </c>
      <c r="T58" s="72" t="e">
        <f t="shared" si="107"/>
        <v>#DIV/0!</v>
      </c>
      <c r="U58" s="72" t="e">
        <f t="shared" si="108"/>
        <v>#DIV/0!</v>
      </c>
      <c r="V58" s="72" t="e">
        <f t="shared" si="109"/>
        <v>#DIV/0!</v>
      </c>
      <c r="W58" s="73" t="e">
        <f t="shared" si="110"/>
        <v>#DIV/0!</v>
      </c>
      <c r="X58" s="73" t="e">
        <f t="shared" si="111"/>
        <v>#DIV/0!</v>
      </c>
      <c r="Y58" s="71" t="e">
        <f t="shared" si="112"/>
        <v>#DIV/0!</v>
      </c>
      <c r="Z58" s="71" t="e">
        <f t="shared" si="113"/>
        <v>#DIV/0!</v>
      </c>
      <c r="AA58" s="74" t="e">
        <f t="shared" si="114"/>
        <v>#DIV/0!</v>
      </c>
      <c r="AB58" s="74" t="e">
        <f t="shared" si="115"/>
        <v>#DIV/0!</v>
      </c>
      <c r="AC58" s="74" t="e">
        <f t="shared" si="116"/>
        <v>#DIV/0!</v>
      </c>
      <c r="AD58" s="74" t="e">
        <f t="shared" si="117"/>
        <v>#DIV/0!</v>
      </c>
      <c r="AE58" s="74" t="e">
        <f t="shared" si="118"/>
        <v>#DIV/0!</v>
      </c>
      <c r="AF58" s="74" t="e">
        <f t="shared" si="119"/>
        <v>#DIV/0!</v>
      </c>
    </row>
    <row r="59" spans="1:41" s="336" customFormat="1" ht="12.95" customHeight="1" x14ac:dyDescent="0.2">
      <c r="A59" s="59" t="s">
        <v>117</v>
      </c>
      <c r="B59" s="60">
        <v>44397</v>
      </c>
      <c r="C59" s="61">
        <f t="shared" si="0"/>
        <v>30</v>
      </c>
      <c r="D59" s="62">
        <f t="shared" ref="D59:E59" si="126">D228+D145</f>
        <v>0</v>
      </c>
      <c r="E59" s="63">
        <f t="shared" si="126"/>
        <v>0</v>
      </c>
      <c r="F59" s="63" t="e">
        <f>Effort!R143</f>
        <v>#DIV/0!</v>
      </c>
      <c r="G59" s="63" t="e">
        <f t="shared" si="61"/>
        <v>#DIV/0!</v>
      </c>
      <c r="H59" s="63" t="e">
        <f t="shared" si="95"/>
        <v>#DIV/0!</v>
      </c>
      <c r="I59" s="63" t="e">
        <f t="shared" si="96"/>
        <v>#DIV/0!</v>
      </c>
      <c r="J59" s="63" t="e">
        <f t="shared" si="97"/>
        <v>#DIV/0!</v>
      </c>
      <c r="K59" s="63" t="e">
        <f t="shared" si="98"/>
        <v>#DIV/0!</v>
      </c>
      <c r="L59" s="63" t="e">
        <f t="shared" si="99"/>
        <v>#DIV/0!</v>
      </c>
      <c r="M59" s="63" t="e">
        <f t="shared" si="100"/>
        <v>#DIV/0!</v>
      </c>
      <c r="N59" s="63" t="e">
        <f t="shared" si="101"/>
        <v>#DIV/0!</v>
      </c>
      <c r="O59" s="64" t="e">
        <f t="shared" si="102"/>
        <v>#DIV/0!</v>
      </c>
      <c r="P59" s="64" t="e">
        <f t="shared" si="103"/>
        <v>#DIV/0!</v>
      </c>
      <c r="Q59" s="64" t="e">
        <f t="shared" si="104"/>
        <v>#DIV/0!</v>
      </c>
      <c r="R59" s="64" t="e">
        <f t="shared" si="105"/>
        <v>#DIV/0!</v>
      </c>
      <c r="S59" s="64" t="e">
        <f t="shared" si="106"/>
        <v>#DIV/0!</v>
      </c>
      <c r="T59" s="64" t="e">
        <f t="shared" si="107"/>
        <v>#DIV/0!</v>
      </c>
      <c r="U59" s="64" t="e">
        <f t="shared" si="108"/>
        <v>#DIV/0!</v>
      </c>
      <c r="V59" s="64" t="e">
        <f t="shared" si="109"/>
        <v>#DIV/0!</v>
      </c>
      <c r="W59" s="65" t="e">
        <f t="shared" si="110"/>
        <v>#DIV/0!</v>
      </c>
      <c r="X59" s="65" t="e">
        <f t="shared" si="111"/>
        <v>#DIV/0!</v>
      </c>
      <c r="Y59" s="63" t="e">
        <f t="shared" si="112"/>
        <v>#DIV/0!</v>
      </c>
      <c r="Z59" s="63" t="e">
        <f t="shared" si="113"/>
        <v>#DIV/0!</v>
      </c>
      <c r="AA59" s="66" t="e">
        <f t="shared" si="114"/>
        <v>#DIV/0!</v>
      </c>
      <c r="AB59" s="66" t="e">
        <f t="shared" si="115"/>
        <v>#DIV/0!</v>
      </c>
      <c r="AC59" s="66" t="e">
        <f t="shared" si="116"/>
        <v>#DIV/0!</v>
      </c>
      <c r="AD59" s="66" t="e">
        <f t="shared" si="117"/>
        <v>#DIV/0!</v>
      </c>
      <c r="AE59" s="66" t="e">
        <f t="shared" si="118"/>
        <v>#DIV/0!</v>
      </c>
      <c r="AF59" s="66" t="e">
        <f t="shared" si="119"/>
        <v>#DIV/0!</v>
      </c>
    </row>
    <row r="60" spans="1:41" s="336" customFormat="1" ht="12.95" customHeight="1" x14ac:dyDescent="0.2">
      <c r="A60" s="59" t="s">
        <v>111</v>
      </c>
      <c r="B60" s="60">
        <v>44398</v>
      </c>
      <c r="C60" s="61">
        <f t="shared" si="0"/>
        <v>30</v>
      </c>
      <c r="D60" s="62">
        <f t="shared" ref="D60:E60" si="127">D229+D146</f>
        <v>0</v>
      </c>
      <c r="E60" s="63">
        <f t="shared" si="127"/>
        <v>0</v>
      </c>
      <c r="F60" s="63" t="e">
        <f>Effort!R144</f>
        <v>#DIV/0!</v>
      </c>
      <c r="G60" s="63" t="e">
        <f t="shared" si="61"/>
        <v>#DIV/0!</v>
      </c>
      <c r="H60" s="63" t="e">
        <f t="shared" si="95"/>
        <v>#DIV/0!</v>
      </c>
      <c r="I60" s="63" t="e">
        <f t="shared" si="96"/>
        <v>#DIV/0!</v>
      </c>
      <c r="J60" s="63" t="e">
        <f t="shared" si="97"/>
        <v>#DIV/0!</v>
      </c>
      <c r="K60" s="63" t="e">
        <f t="shared" si="98"/>
        <v>#DIV/0!</v>
      </c>
      <c r="L60" s="63" t="e">
        <f t="shared" si="99"/>
        <v>#DIV/0!</v>
      </c>
      <c r="M60" s="63" t="e">
        <f t="shared" si="100"/>
        <v>#DIV/0!</v>
      </c>
      <c r="N60" s="63" t="e">
        <f t="shared" si="101"/>
        <v>#DIV/0!</v>
      </c>
      <c r="O60" s="64" t="e">
        <f t="shared" si="102"/>
        <v>#DIV/0!</v>
      </c>
      <c r="P60" s="64" t="e">
        <f t="shared" si="103"/>
        <v>#DIV/0!</v>
      </c>
      <c r="Q60" s="64" t="e">
        <f t="shared" si="104"/>
        <v>#DIV/0!</v>
      </c>
      <c r="R60" s="64" t="e">
        <f t="shared" si="105"/>
        <v>#DIV/0!</v>
      </c>
      <c r="S60" s="64" t="e">
        <f t="shared" si="106"/>
        <v>#DIV/0!</v>
      </c>
      <c r="T60" s="64" t="e">
        <f t="shared" si="107"/>
        <v>#DIV/0!</v>
      </c>
      <c r="U60" s="64" t="e">
        <f t="shared" si="108"/>
        <v>#DIV/0!</v>
      </c>
      <c r="V60" s="64" t="e">
        <f t="shared" si="109"/>
        <v>#DIV/0!</v>
      </c>
      <c r="W60" s="65" t="e">
        <f t="shared" si="110"/>
        <v>#DIV/0!</v>
      </c>
      <c r="X60" s="65" t="e">
        <f t="shared" si="111"/>
        <v>#DIV/0!</v>
      </c>
      <c r="Y60" s="63" t="e">
        <f t="shared" si="112"/>
        <v>#DIV/0!</v>
      </c>
      <c r="Z60" s="63" t="e">
        <f t="shared" si="113"/>
        <v>#DIV/0!</v>
      </c>
      <c r="AA60" s="66" t="e">
        <f t="shared" si="114"/>
        <v>#DIV/0!</v>
      </c>
      <c r="AB60" s="66" t="e">
        <f t="shared" si="115"/>
        <v>#DIV/0!</v>
      </c>
      <c r="AC60" s="66" t="e">
        <f t="shared" si="116"/>
        <v>#DIV/0!</v>
      </c>
      <c r="AD60" s="66" t="e">
        <f t="shared" si="117"/>
        <v>#DIV/0!</v>
      </c>
      <c r="AE60" s="66" t="e">
        <f t="shared" si="118"/>
        <v>#DIV/0!</v>
      </c>
      <c r="AF60" s="66" t="e">
        <f t="shared" si="119"/>
        <v>#DIV/0!</v>
      </c>
    </row>
    <row r="61" spans="1:41" s="334" customFormat="1" ht="12.95" customHeight="1" x14ac:dyDescent="0.2">
      <c r="A61" s="67" t="s">
        <v>112</v>
      </c>
      <c r="B61" s="68">
        <v>44399</v>
      </c>
      <c r="C61" s="69">
        <f t="shared" si="0"/>
        <v>30</v>
      </c>
      <c r="D61" s="70">
        <f t="shared" ref="D61:E61" si="128">D230+D147</f>
        <v>0</v>
      </c>
      <c r="E61" s="71">
        <f t="shared" si="128"/>
        <v>0</v>
      </c>
      <c r="F61" s="71" t="e">
        <f>Effort!R145</f>
        <v>#DIV/0!</v>
      </c>
      <c r="G61" s="71" t="e">
        <f t="shared" si="61"/>
        <v>#DIV/0!</v>
      </c>
      <c r="H61" s="71" t="e">
        <f t="shared" si="95"/>
        <v>#DIV/0!</v>
      </c>
      <c r="I61" s="71" t="e">
        <f t="shared" si="96"/>
        <v>#DIV/0!</v>
      </c>
      <c r="J61" s="71" t="e">
        <f t="shared" si="97"/>
        <v>#DIV/0!</v>
      </c>
      <c r="K61" s="71" t="e">
        <f t="shared" si="98"/>
        <v>#DIV/0!</v>
      </c>
      <c r="L61" s="71" t="e">
        <f t="shared" si="99"/>
        <v>#DIV/0!</v>
      </c>
      <c r="M61" s="71" t="e">
        <f t="shared" si="100"/>
        <v>#DIV/0!</v>
      </c>
      <c r="N61" s="71" t="e">
        <f t="shared" si="101"/>
        <v>#DIV/0!</v>
      </c>
      <c r="O61" s="72" t="e">
        <f t="shared" si="102"/>
        <v>#DIV/0!</v>
      </c>
      <c r="P61" s="72" t="e">
        <f t="shared" si="103"/>
        <v>#DIV/0!</v>
      </c>
      <c r="Q61" s="72" t="e">
        <f t="shared" si="104"/>
        <v>#DIV/0!</v>
      </c>
      <c r="R61" s="72" t="e">
        <f t="shared" si="105"/>
        <v>#DIV/0!</v>
      </c>
      <c r="S61" s="72" t="e">
        <f t="shared" si="106"/>
        <v>#DIV/0!</v>
      </c>
      <c r="T61" s="72" t="e">
        <f t="shared" si="107"/>
        <v>#DIV/0!</v>
      </c>
      <c r="U61" s="72" t="e">
        <f t="shared" si="108"/>
        <v>#DIV/0!</v>
      </c>
      <c r="V61" s="72" t="e">
        <f t="shared" si="109"/>
        <v>#DIV/0!</v>
      </c>
      <c r="W61" s="73" t="e">
        <f t="shared" si="110"/>
        <v>#DIV/0!</v>
      </c>
      <c r="X61" s="73" t="e">
        <f t="shared" si="111"/>
        <v>#DIV/0!</v>
      </c>
      <c r="Y61" s="71" t="e">
        <f t="shared" si="112"/>
        <v>#DIV/0!</v>
      </c>
      <c r="Z61" s="71" t="e">
        <f t="shared" si="113"/>
        <v>#DIV/0!</v>
      </c>
      <c r="AA61" s="74" t="e">
        <f t="shared" si="114"/>
        <v>#DIV/0!</v>
      </c>
      <c r="AB61" s="74" t="e">
        <f t="shared" si="115"/>
        <v>#DIV/0!</v>
      </c>
      <c r="AC61" s="74" t="e">
        <f t="shared" si="116"/>
        <v>#DIV/0!</v>
      </c>
      <c r="AD61" s="74" t="e">
        <f t="shared" si="117"/>
        <v>#DIV/0!</v>
      </c>
      <c r="AE61" s="74" t="e">
        <f t="shared" si="118"/>
        <v>#DIV/0!</v>
      </c>
      <c r="AF61" s="74" t="e">
        <f t="shared" si="119"/>
        <v>#DIV/0!</v>
      </c>
      <c r="AG61" s="370"/>
      <c r="AH61" s="371"/>
      <c r="AO61" s="374"/>
    </row>
    <row r="62" spans="1:41" s="336" customFormat="1" ht="12.95" customHeight="1" x14ac:dyDescent="0.2">
      <c r="A62" s="59" t="s">
        <v>113</v>
      </c>
      <c r="B62" s="60">
        <v>44400</v>
      </c>
      <c r="C62" s="61">
        <f t="shared" si="0"/>
        <v>30</v>
      </c>
      <c r="D62" s="62">
        <f t="shared" ref="D62:E62" si="129">D231+D148</f>
        <v>0</v>
      </c>
      <c r="E62" s="63">
        <f t="shared" si="129"/>
        <v>0</v>
      </c>
      <c r="F62" s="63" t="e">
        <f>Effort!R146</f>
        <v>#DIV/0!</v>
      </c>
      <c r="G62" s="63" t="e">
        <f t="shared" si="61"/>
        <v>#DIV/0!</v>
      </c>
      <c r="H62" s="63" t="e">
        <f t="shared" si="95"/>
        <v>#DIV/0!</v>
      </c>
      <c r="I62" s="63" t="e">
        <f t="shared" si="96"/>
        <v>#DIV/0!</v>
      </c>
      <c r="J62" s="63" t="e">
        <f t="shared" si="97"/>
        <v>#DIV/0!</v>
      </c>
      <c r="K62" s="63" t="e">
        <f t="shared" si="98"/>
        <v>#DIV/0!</v>
      </c>
      <c r="L62" s="63" t="e">
        <f t="shared" si="99"/>
        <v>#DIV/0!</v>
      </c>
      <c r="M62" s="63" t="e">
        <f t="shared" si="100"/>
        <v>#DIV/0!</v>
      </c>
      <c r="N62" s="63" t="e">
        <f t="shared" si="101"/>
        <v>#DIV/0!</v>
      </c>
      <c r="O62" s="64" t="e">
        <f t="shared" si="102"/>
        <v>#DIV/0!</v>
      </c>
      <c r="P62" s="64" t="e">
        <f t="shared" si="103"/>
        <v>#DIV/0!</v>
      </c>
      <c r="Q62" s="64" t="e">
        <f t="shared" si="104"/>
        <v>#DIV/0!</v>
      </c>
      <c r="R62" s="64" t="e">
        <f t="shared" si="105"/>
        <v>#DIV/0!</v>
      </c>
      <c r="S62" s="64" t="e">
        <f t="shared" si="106"/>
        <v>#DIV/0!</v>
      </c>
      <c r="T62" s="64" t="e">
        <f t="shared" si="107"/>
        <v>#DIV/0!</v>
      </c>
      <c r="U62" s="64" t="e">
        <f t="shared" si="108"/>
        <v>#DIV/0!</v>
      </c>
      <c r="V62" s="64" t="e">
        <f t="shared" si="109"/>
        <v>#DIV/0!</v>
      </c>
      <c r="W62" s="65" t="e">
        <f t="shared" si="110"/>
        <v>#DIV/0!</v>
      </c>
      <c r="X62" s="65" t="e">
        <f t="shared" si="111"/>
        <v>#DIV/0!</v>
      </c>
      <c r="Y62" s="63" t="e">
        <f t="shared" si="112"/>
        <v>#DIV/0!</v>
      </c>
      <c r="Z62" s="63" t="e">
        <f t="shared" si="113"/>
        <v>#DIV/0!</v>
      </c>
      <c r="AA62" s="66" t="e">
        <f t="shared" si="114"/>
        <v>#DIV/0!</v>
      </c>
      <c r="AB62" s="66" t="e">
        <f t="shared" si="115"/>
        <v>#DIV/0!</v>
      </c>
      <c r="AC62" s="66" t="e">
        <f t="shared" si="116"/>
        <v>#DIV/0!</v>
      </c>
      <c r="AD62" s="66" t="e">
        <f t="shared" si="117"/>
        <v>#DIV/0!</v>
      </c>
      <c r="AE62" s="66" t="e">
        <f t="shared" si="118"/>
        <v>#DIV/0!</v>
      </c>
      <c r="AF62" s="66" t="e">
        <f t="shared" si="119"/>
        <v>#DIV/0!</v>
      </c>
    </row>
    <row r="63" spans="1:41" s="336" customFormat="1" ht="12.95" customHeight="1" x14ac:dyDescent="0.2">
      <c r="A63" s="59" t="s">
        <v>114</v>
      </c>
      <c r="B63" s="60">
        <v>44401</v>
      </c>
      <c r="C63" s="61">
        <f t="shared" si="0"/>
        <v>30</v>
      </c>
      <c r="D63" s="62">
        <f t="shared" ref="D63:E63" si="130">D232+D149</f>
        <v>0</v>
      </c>
      <c r="E63" s="63">
        <f t="shared" si="130"/>
        <v>0</v>
      </c>
      <c r="F63" s="63" t="e">
        <f>Effort!R147</f>
        <v>#DIV/0!</v>
      </c>
      <c r="G63" s="63" t="e">
        <f t="shared" si="61"/>
        <v>#DIV/0!</v>
      </c>
      <c r="H63" s="63" t="e">
        <f t="shared" si="95"/>
        <v>#DIV/0!</v>
      </c>
      <c r="I63" s="63" t="e">
        <f t="shared" si="96"/>
        <v>#DIV/0!</v>
      </c>
      <c r="J63" s="63" t="e">
        <f t="shared" si="97"/>
        <v>#DIV/0!</v>
      </c>
      <c r="K63" s="63" t="e">
        <f t="shared" si="98"/>
        <v>#DIV/0!</v>
      </c>
      <c r="L63" s="63" t="e">
        <f t="shared" si="99"/>
        <v>#DIV/0!</v>
      </c>
      <c r="M63" s="63" t="e">
        <f t="shared" si="100"/>
        <v>#DIV/0!</v>
      </c>
      <c r="N63" s="63" t="e">
        <f t="shared" si="101"/>
        <v>#DIV/0!</v>
      </c>
      <c r="O63" s="64" t="e">
        <f t="shared" si="102"/>
        <v>#DIV/0!</v>
      </c>
      <c r="P63" s="64" t="e">
        <f t="shared" si="103"/>
        <v>#DIV/0!</v>
      </c>
      <c r="Q63" s="64" t="e">
        <f t="shared" si="104"/>
        <v>#DIV/0!</v>
      </c>
      <c r="R63" s="64" t="e">
        <f t="shared" si="105"/>
        <v>#DIV/0!</v>
      </c>
      <c r="S63" s="64" t="e">
        <f t="shared" si="106"/>
        <v>#DIV/0!</v>
      </c>
      <c r="T63" s="64" t="e">
        <f t="shared" si="107"/>
        <v>#DIV/0!</v>
      </c>
      <c r="U63" s="64" t="e">
        <f t="shared" si="108"/>
        <v>#DIV/0!</v>
      </c>
      <c r="V63" s="64" t="e">
        <f t="shared" si="109"/>
        <v>#DIV/0!</v>
      </c>
      <c r="W63" s="65" t="e">
        <f t="shared" si="110"/>
        <v>#DIV/0!</v>
      </c>
      <c r="X63" s="65" t="e">
        <f t="shared" si="111"/>
        <v>#DIV/0!</v>
      </c>
      <c r="Y63" s="63" t="e">
        <f t="shared" si="112"/>
        <v>#DIV/0!</v>
      </c>
      <c r="Z63" s="63" t="e">
        <f t="shared" si="113"/>
        <v>#DIV/0!</v>
      </c>
      <c r="AA63" s="66" t="e">
        <f t="shared" si="114"/>
        <v>#DIV/0!</v>
      </c>
      <c r="AB63" s="66" t="e">
        <f t="shared" si="115"/>
        <v>#DIV/0!</v>
      </c>
      <c r="AC63" s="66" t="e">
        <f t="shared" si="116"/>
        <v>#DIV/0!</v>
      </c>
      <c r="AD63" s="66" t="e">
        <f t="shared" si="117"/>
        <v>#DIV/0!</v>
      </c>
      <c r="AE63" s="66" t="e">
        <f t="shared" si="118"/>
        <v>#DIV/0!</v>
      </c>
      <c r="AF63" s="66" t="e">
        <f t="shared" si="119"/>
        <v>#DIV/0!</v>
      </c>
      <c r="AG63" s="366"/>
      <c r="AH63" s="367"/>
      <c r="AO63" s="373"/>
    </row>
    <row r="64" spans="1:41" s="336" customFormat="1" ht="12.95" customHeight="1" x14ac:dyDescent="0.2">
      <c r="A64" s="59" t="s">
        <v>115</v>
      </c>
      <c r="B64" s="60">
        <v>44402</v>
      </c>
      <c r="C64" s="61">
        <f t="shared" si="0"/>
        <v>31</v>
      </c>
      <c r="D64" s="62">
        <f t="shared" ref="D64:E64" si="131">D233+D150</f>
        <v>0</v>
      </c>
      <c r="E64" s="63">
        <f t="shared" si="131"/>
        <v>0</v>
      </c>
      <c r="F64" s="63" t="e">
        <f>Effort!R148</f>
        <v>#DIV/0!</v>
      </c>
      <c r="G64" s="63" t="e">
        <f t="shared" si="61"/>
        <v>#DIV/0!</v>
      </c>
      <c r="H64" s="63" t="e">
        <f t="shared" si="95"/>
        <v>#DIV/0!</v>
      </c>
      <c r="I64" s="63" t="e">
        <f t="shared" si="96"/>
        <v>#DIV/0!</v>
      </c>
      <c r="J64" s="63" t="e">
        <f t="shared" si="97"/>
        <v>#DIV/0!</v>
      </c>
      <c r="K64" s="63" t="e">
        <f t="shared" si="98"/>
        <v>#DIV/0!</v>
      </c>
      <c r="L64" s="63" t="e">
        <f t="shared" si="99"/>
        <v>#DIV/0!</v>
      </c>
      <c r="M64" s="63" t="e">
        <f t="shared" si="100"/>
        <v>#DIV/0!</v>
      </c>
      <c r="N64" s="63" t="e">
        <f t="shared" si="101"/>
        <v>#DIV/0!</v>
      </c>
      <c r="O64" s="64" t="e">
        <f t="shared" si="102"/>
        <v>#DIV/0!</v>
      </c>
      <c r="P64" s="64" t="e">
        <f t="shared" si="103"/>
        <v>#DIV/0!</v>
      </c>
      <c r="Q64" s="64" t="e">
        <f t="shared" si="104"/>
        <v>#DIV/0!</v>
      </c>
      <c r="R64" s="64" t="e">
        <f t="shared" si="105"/>
        <v>#DIV/0!</v>
      </c>
      <c r="S64" s="64" t="e">
        <f t="shared" si="106"/>
        <v>#DIV/0!</v>
      </c>
      <c r="T64" s="64" t="e">
        <f t="shared" si="107"/>
        <v>#DIV/0!</v>
      </c>
      <c r="U64" s="64" t="e">
        <f t="shared" si="108"/>
        <v>#DIV/0!</v>
      </c>
      <c r="V64" s="64" t="e">
        <f t="shared" si="109"/>
        <v>#DIV/0!</v>
      </c>
      <c r="W64" s="65" t="e">
        <f t="shared" si="110"/>
        <v>#DIV/0!</v>
      </c>
      <c r="X64" s="65" t="e">
        <f t="shared" si="111"/>
        <v>#DIV/0!</v>
      </c>
      <c r="Y64" s="63" t="e">
        <f t="shared" si="112"/>
        <v>#DIV/0!</v>
      </c>
      <c r="Z64" s="63" t="e">
        <f t="shared" si="113"/>
        <v>#DIV/0!</v>
      </c>
      <c r="AA64" s="66" t="e">
        <f t="shared" si="114"/>
        <v>#DIV/0!</v>
      </c>
      <c r="AB64" s="66" t="e">
        <f t="shared" si="115"/>
        <v>#DIV/0!</v>
      </c>
      <c r="AC64" s="66" t="e">
        <f t="shared" si="116"/>
        <v>#DIV/0!</v>
      </c>
      <c r="AD64" s="66" t="e">
        <f t="shared" si="117"/>
        <v>#DIV/0!</v>
      </c>
      <c r="AE64" s="66" t="e">
        <f t="shared" si="118"/>
        <v>#DIV/0!</v>
      </c>
      <c r="AF64" s="66" t="e">
        <f t="shared" si="119"/>
        <v>#DIV/0!</v>
      </c>
      <c r="AG64" s="366"/>
      <c r="AH64" s="367"/>
      <c r="AO64" s="373"/>
    </row>
    <row r="65" spans="1:41" s="336" customFormat="1" ht="12.95" customHeight="1" x14ac:dyDescent="0.2">
      <c r="A65" s="59" t="s">
        <v>116</v>
      </c>
      <c r="B65" s="60">
        <v>44403</v>
      </c>
      <c r="C65" s="61">
        <f t="shared" si="0"/>
        <v>31</v>
      </c>
      <c r="D65" s="62">
        <f t="shared" ref="D65:E65" si="132">D234+D151</f>
        <v>0</v>
      </c>
      <c r="E65" s="63">
        <f t="shared" si="132"/>
        <v>0</v>
      </c>
      <c r="F65" s="63" t="e">
        <f>Effort!R149</f>
        <v>#DIV/0!</v>
      </c>
      <c r="G65" s="63" t="e">
        <f t="shared" si="61"/>
        <v>#DIV/0!</v>
      </c>
      <c r="H65" s="63" t="e">
        <f t="shared" si="95"/>
        <v>#DIV/0!</v>
      </c>
      <c r="I65" s="63" t="e">
        <f t="shared" si="96"/>
        <v>#DIV/0!</v>
      </c>
      <c r="J65" s="63" t="e">
        <f t="shared" si="97"/>
        <v>#DIV/0!</v>
      </c>
      <c r="K65" s="63" t="e">
        <f t="shared" si="98"/>
        <v>#DIV/0!</v>
      </c>
      <c r="L65" s="63" t="e">
        <f t="shared" si="99"/>
        <v>#DIV/0!</v>
      </c>
      <c r="M65" s="63" t="e">
        <f t="shared" si="100"/>
        <v>#DIV/0!</v>
      </c>
      <c r="N65" s="63" t="e">
        <f t="shared" si="101"/>
        <v>#DIV/0!</v>
      </c>
      <c r="O65" s="64" t="e">
        <f t="shared" si="102"/>
        <v>#DIV/0!</v>
      </c>
      <c r="P65" s="64" t="e">
        <f t="shared" si="103"/>
        <v>#DIV/0!</v>
      </c>
      <c r="Q65" s="64" t="e">
        <f t="shared" si="104"/>
        <v>#DIV/0!</v>
      </c>
      <c r="R65" s="64" t="e">
        <f t="shared" si="105"/>
        <v>#DIV/0!</v>
      </c>
      <c r="S65" s="64" t="e">
        <f t="shared" si="106"/>
        <v>#DIV/0!</v>
      </c>
      <c r="T65" s="64" t="e">
        <f t="shared" si="107"/>
        <v>#DIV/0!</v>
      </c>
      <c r="U65" s="64" t="e">
        <f t="shared" si="108"/>
        <v>#DIV/0!</v>
      </c>
      <c r="V65" s="64" t="e">
        <f t="shared" si="109"/>
        <v>#DIV/0!</v>
      </c>
      <c r="W65" s="65" t="e">
        <f t="shared" si="110"/>
        <v>#DIV/0!</v>
      </c>
      <c r="X65" s="65" t="e">
        <f t="shared" si="111"/>
        <v>#DIV/0!</v>
      </c>
      <c r="Y65" s="63" t="e">
        <f t="shared" si="112"/>
        <v>#DIV/0!</v>
      </c>
      <c r="Z65" s="63" t="e">
        <f t="shared" si="113"/>
        <v>#DIV/0!</v>
      </c>
      <c r="AA65" s="66" t="e">
        <f t="shared" si="114"/>
        <v>#DIV/0!</v>
      </c>
      <c r="AB65" s="66" t="e">
        <f t="shared" si="115"/>
        <v>#DIV/0!</v>
      </c>
      <c r="AC65" s="66" t="e">
        <f t="shared" si="116"/>
        <v>#DIV/0!</v>
      </c>
      <c r="AD65" s="66" t="e">
        <f t="shared" si="117"/>
        <v>#DIV/0!</v>
      </c>
      <c r="AE65" s="66" t="e">
        <f t="shared" si="118"/>
        <v>#DIV/0!</v>
      </c>
      <c r="AF65" s="66" t="e">
        <f t="shared" si="119"/>
        <v>#DIV/0!</v>
      </c>
      <c r="AG65" s="366"/>
      <c r="AH65" s="367"/>
      <c r="AO65" s="373"/>
    </row>
    <row r="66" spans="1:41" s="334" customFormat="1" ht="12.95" customHeight="1" x14ac:dyDescent="0.2">
      <c r="A66" s="67" t="s">
        <v>117</v>
      </c>
      <c r="B66" s="68">
        <v>44404</v>
      </c>
      <c r="C66" s="69">
        <f t="shared" si="0"/>
        <v>31</v>
      </c>
      <c r="D66" s="70">
        <f t="shared" ref="D66:E66" si="133">D235+D152</f>
        <v>0</v>
      </c>
      <c r="E66" s="71">
        <f t="shared" si="133"/>
        <v>0</v>
      </c>
      <c r="F66" s="71" t="e">
        <f>Effort!R150</f>
        <v>#DIV/0!</v>
      </c>
      <c r="G66" s="71" t="e">
        <f t="shared" si="61"/>
        <v>#DIV/0!</v>
      </c>
      <c r="H66" s="71" t="e">
        <f t="shared" si="95"/>
        <v>#DIV/0!</v>
      </c>
      <c r="I66" s="71" t="e">
        <f t="shared" si="96"/>
        <v>#DIV/0!</v>
      </c>
      <c r="J66" s="71" t="e">
        <f t="shared" si="97"/>
        <v>#DIV/0!</v>
      </c>
      <c r="K66" s="71" t="e">
        <f t="shared" si="98"/>
        <v>#DIV/0!</v>
      </c>
      <c r="L66" s="71" t="e">
        <f t="shared" si="99"/>
        <v>#DIV/0!</v>
      </c>
      <c r="M66" s="71" t="e">
        <f t="shared" si="100"/>
        <v>#DIV/0!</v>
      </c>
      <c r="N66" s="71" t="e">
        <f t="shared" si="101"/>
        <v>#DIV/0!</v>
      </c>
      <c r="O66" s="72" t="e">
        <f t="shared" si="102"/>
        <v>#DIV/0!</v>
      </c>
      <c r="P66" s="72" t="e">
        <f t="shared" si="103"/>
        <v>#DIV/0!</v>
      </c>
      <c r="Q66" s="72" t="e">
        <f t="shared" si="104"/>
        <v>#DIV/0!</v>
      </c>
      <c r="R66" s="72" t="e">
        <f t="shared" si="105"/>
        <v>#DIV/0!</v>
      </c>
      <c r="S66" s="72" t="e">
        <f t="shared" si="106"/>
        <v>#DIV/0!</v>
      </c>
      <c r="T66" s="72" t="e">
        <f t="shared" si="107"/>
        <v>#DIV/0!</v>
      </c>
      <c r="U66" s="72" t="e">
        <f t="shared" si="108"/>
        <v>#DIV/0!</v>
      </c>
      <c r="V66" s="72" t="e">
        <f t="shared" si="109"/>
        <v>#DIV/0!</v>
      </c>
      <c r="W66" s="73" t="e">
        <f t="shared" si="110"/>
        <v>#DIV/0!</v>
      </c>
      <c r="X66" s="73" t="e">
        <f t="shared" si="111"/>
        <v>#DIV/0!</v>
      </c>
      <c r="Y66" s="71" t="e">
        <f t="shared" si="112"/>
        <v>#DIV/0!</v>
      </c>
      <c r="Z66" s="71" t="e">
        <f t="shared" si="113"/>
        <v>#DIV/0!</v>
      </c>
      <c r="AA66" s="74" t="e">
        <f t="shared" si="114"/>
        <v>#DIV/0!</v>
      </c>
      <c r="AB66" s="74" t="e">
        <f t="shared" si="115"/>
        <v>#DIV/0!</v>
      </c>
      <c r="AC66" s="74" t="e">
        <f t="shared" si="116"/>
        <v>#DIV/0!</v>
      </c>
      <c r="AD66" s="74" t="e">
        <f t="shared" si="117"/>
        <v>#DIV/0!</v>
      </c>
      <c r="AE66" s="74" t="e">
        <f t="shared" si="118"/>
        <v>#DIV/0!</v>
      </c>
      <c r="AF66" s="74" t="e">
        <f t="shared" si="119"/>
        <v>#DIV/0!</v>
      </c>
      <c r="AG66" s="370"/>
      <c r="AH66" s="371"/>
      <c r="AO66" s="374"/>
    </row>
    <row r="67" spans="1:41" s="334" customFormat="1" ht="12.95" customHeight="1" x14ac:dyDescent="0.2">
      <c r="A67" s="67" t="s">
        <v>111</v>
      </c>
      <c r="B67" s="68">
        <v>44405</v>
      </c>
      <c r="C67" s="69">
        <f t="shared" si="0"/>
        <v>31</v>
      </c>
      <c r="D67" s="70">
        <f t="shared" ref="D67:E67" si="134">D236+D153</f>
        <v>0</v>
      </c>
      <c r="E67" s="71">
        <f t="shared" si="134"/>
        <v>0</v>
      </c>
      <c r="F67" s="71" t="e">
        <f>Effort!R151</f>
        <v>#DIV/0!</v>
      </c>
      <c r="G67" s="71" t="e">
        <f t="shared" si="61"/>
        <v>#DIV/0!</v>
      </c>
      <c r="H67" s="71" t="e">
        <f t="shared" si="95"/>
        <v>#DIV/0!</v>
      </c>
      <c r="I67" s="71" t="e">
        <f t="shared" si="96"/>
        <v>#DIV/0!</v>
      </c>
      <c r="J67" s="71" t="e">
        <f t="shared" si="97"/>
        <v>#DIV/0!</v>
      </c>
      <c r="K67" s="71" t="e">
        <f t="shared" si="98"/>
        <v>#DIV/0!</v>
      </c>
      <c r="L67" s="71" t="e">
        <f t="shared" si="99"/>
        <v>#DIV/0!</v>
      </c>
      <c r="M67" s="71" t="e">
        <f t="shared" si="100"/>
        <v>#DIV/0!</v>
      </c>
      <c r="N67" s="71" t="e">
        <f t="shared" si="101"/>
        <v>#DIV/0!</v>
      </c>
      <c r="O67" s="72" t="e">
        <f t="shared" si="102"/>
        <v>#DIV/0!</v>
      </c>
      <c r="P67" s="72" t="e">
        <f t="shared" si="103"/>
        <v>#DIV/0!</v>
      </c>
      <c r="Q67" s="72" t="e">
        <f t="shared" si="104"/>
        <v>#DIV/0!</v>
      </c>
      <c r="R67" s="72" t="e">
        <f t="shared" si="105"/>
        <v>#DIV/0!</v>
      </c>
      <c r="S67" s="72" t="e">
        <f t="shared" si="106"/>
        <v>#DIV/0!</v>
      </c>
      <c r="T67" s="72" t="e">
        <f t="shared" si="107"/>
        <v>#DIV/0!</v>
      </c>
      <c r="U67" s="72" t="e">
        <f t="shared" si="108"/>
        <v>#DIV/0!</v>
      </c>
      <c r="V67" s="72" t="e">
        <f t="shared" si="109"/>
        <v>#DIV/0!</v>
      </c>
      <c r="W67" s="73" t="e">
        <f t="shared" si="110"/>
        <v>#DIV/0!</v>
      </c>
      <c r="X67" s="73" t="e">
        <f t="shared" si="111"/>
        <v>#DIV/0!</v>
      </c>
      <c r="Y67" s="71" t="e">
        <f t="shared" si="112"/>
        <v>#DIV/0!</v>
      </c>
      <c r="Z67" s="71" t="e">
        <f t="shared" si="113"/>
        <v>#DIV/0!</v>
      </c>
      <c r="AA67" s="74" t="e">
        <f t="shared" si="114"/>
        <v>#DIV/0!</v>
      </c>
      <c r="AB67" s="74" t="e">
        <f t="shared" si="115"/>
        <v>#DIV/0!</v>
      </c>
      <c r="AC67" s="74" t="e">
        <f t="shared" si="116"/>
        <v>#DIV/0!</v>
      </c>
      <c r="AD67" s="74" t="e">
        <f t="shared" si="117"/>
        <v>#DIV/0!</v>
      </c>
      <c r="AE67" s="74" t="e">
        <f t="shared" si="118"/>
        <v>#DIV/0!</v>
      </c>
      <c r="AF67" s="74" t="e">
        <f t="shared" si="119"/>
        <v>#DIV/0!</v>
      </c>
      <c r="AG67" s="370"/>
      <c r="AH67" s="371"/>
      <c r="AO67" s="374"/>
    </row>
    <row r="68" spans="1:41" s="336" customFormat="1" ht="12.95" customHeight="1" x14ac:dyDescent="0.2">
      <c r="A68" s="59" t="s">
        <v>112</v>
      </c>
      <c r="B68" s="60">
        <v>44406</v>
      </c>
      <c r="C68" s="61">
        <f t="shared" si="0"/>
        <v>31</v>
      </c>
      <c r="D68" s="62">
        <f t="shared" ref="D68:E68" si="135">D237+D154</f>
        <v>0</v>
      </c>
      <c r="E68" s="63">
        <f t="shared" si="135"/>
        <v>0</v>
      </c>
      <c r="F68" s="63" t="e">
        <f>Effort!R152</f>
        <v>#DIV/0!</v>
      </c>
      <c r="G68" s="63" t="e">
        <f t="shared" si="61"/>
        <v>#DIV/0!</v>
      </c>
      <c r="H68" s="63" t="e">
        <f t="shared" si="95"/>
        <v>#DIV/0!</v>
      </c>
      <c r="I68" s="63" t="e">
        <f t="shared" si="96"/>
        <v>#DIV/0!</v>
      </c>
      <c r="J68" s="63" t="e">
        <f t="shared" si="97"/>
        <v>#DIV/0!</v>
      </c>
      <c r="K68" s="63" t="e">
        <f t="shared" si="98"/>
        <v>#DIV/0!</v>
      </c>
      <c r="L68" s="63" t="e">
        <f t="shared" si="99"/>
        <v>#DIV/0!</v>
      </c>
      <c r="M68" s="63" t="e">
        <f t="shared" si="100"/>
        <v>#DIV/0!</v>
      </c>
      <c r="N68" s="63" t="e">
        <f t="shared" si="101"/>
        <v>#DIV/0!</v>
      </c>
      <c r="O68" s="64" t="e">
        <f t="shared" si="102"/>
        <v>#DIV/0!</v>
      </c>
      <c r="P68" s="64" t="e">
        <f t="shared" si="103"/>
        <v>#DIV/0!</v>
      </c>
      <c r="Q68" s="64" t="e">
        <f t="shared" si="104"/>
        <v>#DIV/0!</v>
      </c>
      <c r="R68" s="64" t="e">
        <f t="shared" si="105"/>
        <v>#DIV/0!</v>
      </c>
      <c r="S68" s="64" t="e">
        <f t="shared" si="106"/>
        <v>#DIV/0!</v>
      </c>
      <c r="T68" s="64" t="e">
        <f t="shared" si="107"/>
        <v>#DIV/0!</v>
      </c>
      <c r="U68" s="64" t="e">
        <f t="shared" si="108"/>
        <v>#DIV/0!</v>
      </c>
      <c r="V68" s="64" t="e">
        <f t="shared" si="109"/>
        <v>#DIV/0!</v>
      </c>
      <c r="W68" s="65" t="e">
        <f t="shared" si="110"/>
        <v>#DIV/0!</v>
      </c>
      <c r="X68" s="65" t="e">
        <f t="shared" si="111"/>
        <v>#DIV/0!</v>
      </c>
      <c r="Y68" s="63" t="e">
        <f t="shared" si="112"/>
        <v>#DIV/0!</v>
      </c>
      <c r="Z68" s="63" t="e">
        <f t="shared" si="113"/>
        <v>#DIV/0!</v>
      </c>
      <c r="AA68" s="66" t="e">
        <f t="shared" si="114"/>
        <v>#DIV/0!</v>
      </c>
      <c r="AB68" s="66" t="e">
        <f t="shared" si="115"/>
        <v>#DIV/0!</v>
      </c>
      <c r="AC68" s="66" t="e">
        <f t="shared" si="116"/>
        <v>#DIV/0!</v>
      </c>
      <c r="AD68" s="66" t="e">
        <f t="shared" si="117"/>
        <v>#DIV/0!</v>
      </c>
      <c r="AE68" s="66" t="e">
        <f t="shared" si="118"/>
        <v>#DIV/0!</v>
      </c>
      <c r="AF68" s="66" t="e">
        <f t="shared" si="119"/>
        <v>#DIV/0!</v>
      </c>
      <c r="AG68" s="366"/>
      <c r="AH68" s="367"/>
      <c r="AO68" s="373"/>
    </row>
    <row r="69" spans="1:41" s="336" customFormat="1" ht="12.95" customHeight="1" x14ac:dyDescent="0.2">
      <c r="A69" s="59" t="s">
        <v>113</v>
      </c>
      <c r="B69" s="60">
        <v>44407</v>
      </c>
      <c r="C69" s="61">
        <f t="shared" si="0"/>
        <v>31</v>
      </c>
      <c r="D69" s="62">
        <f t="shared" ref="D69:E69" si="136">D238+D155</f>
        <v>0</v>
      </c>
      <c r="E69" s="63">
        <f t="shared" si="136"/>
        <v>0</v>
      </c>
      <c r="F69" s="63" t="e">
        <f>Effort!R153</f>
        <v>#DIV/0!</v>
      </c>
      <c r="G69" s="63" t="e">
        <f t="shared" si="61"/>
        <v>#DIV/0!</v>
      </c>
      <c r="H69" s="63" t="e">
        <f t="shared" si="95"/>
        <v>#DIV/0!</v>
      </c>
      <c r="I69" s="63" t="e">
        <f t="shared" si="96"/>
        <v>#DIV/0!</v>
      </c>
      <c r="J69" s="63" t="e">
        <f t="shared" si="97"/>
        <v>#DIV/0!</v>
      </c>
      <c r="K69" s="63" t="e">
        <f t="shared" si="98"/>
        <v>#DIV/0!</v>
      </c>
      <c r="L69" s="63" t="e">
        <f t="shared" si="99"/>
        <v>#DIV/0!</v>
      </c>
      <c r="M69" s="63" t="e">
        <f t="shared" si="100"/>
        <v>#DIV/0!</v>
      </c>
      <c r="N69" s="63" t="e">
        <f t="shared" si="101"/>
        <v>#DIV/0!</v>
      </c>
      <c r="O69" s="64" t="e">
        <f t="shared" si="102"/>
        <v>#DIV/0!</v>
      </c>
      <c r="P69" s="64" t="e">
        <f t="shared" si="103"/>
        <v>#DIV/0!</v>
      </c>
      <c r="Q69" s="64" t="e">
        <f t="shared" si="104"/>
        <v>#DIV/0!</v>
      </c>
      <c r="R69" s="64" t="e">
        <f t="shared" si="105"/>
        <v>#DIV/0!</v>
      </c>
      <c r="S69" s="64" t="e">
        <f t="shared" si="106"/>
        <v>#DIV/0!</v>
      </c>
      <c r="T69" s="64" t="e">
        <f t="shared" si="107"/>
        <v>#DIV/0!</v>
      </c>
      <c r="U69" s="64" t="e">
        <f t="shared" si="108"/>
        <v>#DIV/0!</v>
      </c>
      <c r="V69" s="64" t="e">
        <f t="shared" si="109"/>
        <v>#DIV/0!</v>
      </c>
      <c r="W69" s="65" t="e">
        <f t="shared" si="110"/>
        <v>#DIV/0!</v>
      </c>
      <c r="X69" s="65" t="e">
        <f t="shared" si="111"/>
        <v>#DIV/0!</v>
      </c>
      <c r="Y69" s="63" t="e">
        <f t="shared" si="112"/>
        <v>#DIV/0!</v>
      </c>
      <c r="Z69" s="63" t="e">
        <f t="shared" si="113"/>
        <v>#DIV/0!</v>
      </c>
      <c r="AA69" s="66" t="e">
        <f t="shared" si="114"/>
        <v>#DIV/0!</v>
      </c>
      <c r="AB69" s="66" t="e">
        <f t="shared" si="115"/>
        <v>#DIV/0!</v>
      </c>
      <c r="AC69" s="66" t="e">
        <f t="shared" si="116"/>
        <v>#DIV/0!</v>
      </c>
      <c r="AD69" s="66" t="e">
        <f t="shared" si="117"/>
        <v>#DIV/0!</v>
      </c>
      <c r="AE69" s="66" t="e">
        <f t="shared" si="118"/>
        <v>#DIV/0!</v>
      </c>
      <c r="AF69" s="66" t="e">
        <f t="shared" si="119"/>
        <v>#DIV/0!</v>
      </c>
      <c r="AG69" s="366"/>
      <c r="AH69" s="367"/>
      <c r="AO69" s="373"/>
    </row>
    <row r="70" spans="1:41" s="336" customFormat="1" ht="12.95" customHeight="1" x14ac:dyDescent="0.2">
      <c r="A70" s="59" t="s">
        <v>114</v>
      </c>
      <c r="B70" s="60">
        <v>44408</v>
      </c>
      <c r="C70" s="61">
        <f t="shared" si="0"/>
        <v>31</v>
      </c>
      <c r="D70" s="62">
        <f t="shared" ref="D70:E70" si="137">D239+D156</f>
        <v>0</v>
      </c>
      <c r="E70" s="63">
        <f t="shared" si="137"/>
        <v>0</v>
      </c>
      <c r="F70" s="63" t="e">
        <f>Effort!R154</f>
        <v>#DIV/0!</v>
      </c>
      <c r="G70" s="63" t="e">
        <f t="shared" si="61"/>
        <v>#DIV/0!</v>
      </c>
      <c r="H70" s="63" t="e">
        <f t="shared" si="95"/>
        <v>#DIV/0!</v>
      </c>
      <c r="I70" s="63" t="e">
        <f t="shared" si="96"/>
        <v>#DIV/0!</v>
      </c>
      <c r="J70" s="63" t="e">
        <f t="shared" si="97"/>
        <v>#DIV/0!</v>
      </c>
      <c r="K70" s="63" t="e">
        <f t="shared" si="98"/>
        <v>#DIV/0!</v>
      </c>
      <c r="L70" s="63" t="e">
        <f t="shared" si="99"/>
        <v>#DIV/0!</v>
      </c>
      <c r="M70" s="63" t="e">
        <f t="shared" si="100"/>
        <v>#DIV/0!</v>
      </c>
      <c r="N70" s="63" t="e">
        <f t="shared" si="101"/>
        <v>#DIV/0!</v>
      </c>
      <c r="O70" s="64" t="e">
        <f t="shared" si="102"/>
        <v>#DIV/0!</v>
      </c>
      <c r="P70" s="64" t="e">
        <f t="shared" si="103"/>
        <v>#DIV/0!</v>
      </c>
      <c r="Q70" s="64" t="e">
        <f t="shared" si="104"/>
        <v>#DIV/0!</v>
      </c>
      <c r="R70" s="64" t="e">
        <f t="shared" si="105"/>
        <v>#DIV/0!</v>
      </c>
      <c r="S70" s="64" t="e">
        <f t="shared" si="106"/>
        <v>#DIV/0!</v>
      </c>
      <c r="T70" s="64" t="e">
        <f t="shared" si="107"/>
        <v>#DIV/0!</v>
      </c>
      <c r="U70" s="64" t="e">
        <f t="shared" si="108"/>
        <v>#DIV/0!</v>
      </c>
      <c r="V70" s="64" t="e">
        <f t="shared" si="109"/>
        <v>#DIV/0!</v>
      </c>
      <c r="W70" s="65" t="e">
        <f t="shared" si="110"/>
        <v>#DIV/0!</v>
      </c>
      <c r="X70" s="65" t="e">
        <f t="shared" si="111"/>
        <v>#DIV/0!</v>
      </c>
      <c r="Y70" s="63" t="e">
        <f t="shared" si="112"/>
        <v>#DIV/0!</v>
      </c>
      <c r="Z70" s="63" t="e">
        <f t="shared" si="113"/>
        <v>#DIV/0!</v>
      </c>
      <c r="AA70" s="66" t="e">
        <f t="shared" si="114"/>
        <v>#DIV/0!</v>
      </c>
      <c r="AB70" s="66" t="e">
        <f t="shared" si="115"/>
        <v>#DIV/0!</v>
      </c>
      <c r="AC70" s="66" t="e">
        <f t="shared" si="116"/>
        <v>#DIV/0!</v>
      </c>
      <c r="AD70" s="66" t="e">
        <f t="shared" si="117"/>
        <v>#DIV/0!</v>
      </c>
      <c r="AE70" s="66" t="e">
        <f t="shared" si="118"/>
        <v>#DIV/0!</v>
      </c>
      <c r="AF70" s="66" t="e">
        <f t="shared" si="119"/>
        <v>#DIV/0!</v>
      </c>
      <c r="AG70" s="366"/>
      <c r="AH70" s="367"/>
      <c r="AO70" s="373"/>
    </row>
    <row r="71" spans="1:41" s="334" customFormat="1" ht="12.95" customHeight="1" x14ac:dyDescent="0.2">
      <c r="A71" s="67"/>
      <c r="B71" s="68"/>
      <c r="C71" s="69"/>
      <c r="D71" s="70"/>
      <c r="E71" s="71"/>
      <c r="F71" s="71"/>
      <c r="G71" s="71"/>
      <c r="H71" s="71"/>
      <c r="I71" s="71"/>
      <c r="J71" s="71"/>
      <c r="K71" s="71"/>
      <c r="L71" s="71"/>
      <c r="M71" s="71"/>
      <c r="N71" s="71"/>
      <c r="O71" s="72"/>
      <c r="P71" s="72"/>
      <c r="Q71" s="72"/>
      <c r="R71" s="72"/>
      <c r="S71" s="72"/>
      <c r="T71" s="72"/>
      <c r="U71" s="72"/>
      <c r="V71" s="72"/>
      <c r="W71" s="73"/>
      <c r="X71" s="73"/>
      <c r="Y71" s="71"/>
      <c r="Z71" s="71"/>
      <c r="AA71" s="74"/>
      <c r="AB71" s="74"/>
      <c r="AC71" s="74"/>
      <c r="AD71" s="74"/>
      <c r="AE71" s="74"/>
      <c r="AF71" s="74"/>
      <c r="AG71" s="370"/>
      <c r="AH71" s="371"/>
      <c r="AO71" s="374"/>
    </row>
    <row r="72" spans="1:41" s="334" customFormat="1" ht="12.95" customHeight="1" x14ac:dyDescent="0.2">
      <c r="A72" s="67"/>
      <c r="B72" s="68"/>
      <c r="C72" s="69"/>
      <c r="D72" s="70"/>
      <c r="E72" s="71"/>
      <c r="F72" s="71"/>
      <c r="G72" s="71"/>
      <c r="H72" s="71"/>
      <c r="I72" s="71"/>
      <c r="J72" s="71"/>
      <c r="K72" s="71"/>
      <c r="L72" s="71"/>
      <c r="M72" s="71"/>
      <c r="N72" s="71"/>
      <c r="O72" s="72"/>
      <c r="P72" s="72"/>
      <c r="Q72" s="72"/>
      <c r="R72" s="72"/>
      <c r="S72" s="72"/>
      <c r="T72" s="72"/>
      <c r="U72" s="72"/>
      <c r="V72" s="72"/>
      <c r="W72" s="73"/>
      <c r="X72" s="73"/>
      <c r="Y72" s="71"/>
      <c r="Z72" s="71"/>
      <c r="AA72" s="74"/>
      <c r="AB72" s="74"/>
      <c r="AC72" s="74"/>
      <c r="AD72" s="74"/>
      <c r="AE72" s="74"/>
      <c r="AF72" s="74"/>
      <c r="AG72" s="370"/>
      <c r="AH72" s="371"/>
      <c r="AO72" s="374"/>
    </row>
    <row r="73" spans="1:41" s="334" customFormat="1" ht="12.95" customHeight="1" x14ac:dyDescent="0.2">
      <c r="A73" s="67"/>
      <c r="B73" s="68"/>
      <c r="C73" s="69"/>
      <c r="D73" s="70"/>
      <c r="E73" s="71"/>
      <c r="F73" s="71"/>
      <c r="G73" s="71"/>
      <c r="H73" s="71"/>
      <c r="I73" s="71"/>
      <c r="J73" s="71"/>
      <c r="K73" s="71"/>
      <c r="L73" s="71"/>
      <c r="M73" s="71"/>
      <c r="N73" s="71"/>
      <c r="O73" s="72"/>
      <c r="P73" s="72"/>
      <c r="Q73" s="72"/>
      <c r="R73" s="72"/>
      <c r="S73" s="72"/>
      <c r="T73" s="72"/>
      <c r="U73" s="72"/>
      <c r="V73" s="72"/>
      <c r="W73" s="73"/>
      <c r="X73" s="73"/>
      <c r="Y73" s="71"/>
      <c r="Z73" s="71"/>
      <c r="AA73" s="74"/>
      <c r="AB73" s="74"/>
      <c r="AC73" s="74"/>
      <c r="AD73" s="74"/>
      <c r="AE73" s="74"/>
      <c r="AF73" s="74"/>
      <c r="AG73" s="370"/>
      <c r="AH73" s="371"/>
      <c r="AO73" s="374"/>
    </row>
    <row r="74" spans="1:41" s="334" customFormat="1" ht="12.95" customHeight="1" x14ac:dyDescent="0.2">
      <c r="A74" s="67"/>
      <c r="B74" s="68"/>
      <c r="C74" s="69"/>
      <c r="D74" s="70"/>
      <c r="E74" s="71"/>
      <c r="F74" s="71"/>
      <c r="G74" s="71"/>
      <c r="H74" s="71"/>
      <c r="I74" s="71"/>
      <c r="J74" s="71"/>
      <c r="K74" s="71"/>
      <c r="L74" s="71"/>
      <c r="M74" s="71"/>
      <c r="N74" s="71"/>
      <c r="O74" s="72"/>
      <c r="P74" s="72"/>
      <c r="Q74" s="72"/>
      <c r="R74" s="72"/>
      <c r="S74" s="72"/>
      <c r="T74" s="72"/>
      <c r="U74" s="72"/>
      <c r="V74" s="72"/>
      <c r="W74" s="73"/>
      <c r="X74" s="73"/>
      <c r="Y74" s="71"/>
      <c r="Z74" s="71"/>
      <c r="AA74" s="74"/>
      <c r="AB74" s="74"/>
      <c r="AC74" s="74"/>
      <c r="AD74" s="74"/>
      <c r="AE74" s="74"/>
      <c r="AF74" s="74"/>
      <c r="AG74" s="370"/>
      <c r="AH74" s="371"/>
      <c r="AO74" s="374"/>
    </row>
    <row r="75" spans="1:41" s="334" customFormat="1" ht="12.95" customHeight="1" x14ac:dyDescent="0.2">
      <c r="A75" s="67"/>
      <c r="B75" s="68"/>
      <c r="C75" s="69"/>
      <c r="D75" s="70"/>
      <c r="E75" s="71"/>
      <c r="F75" s="71"/>
      <c r="G75" s="71"/>
      <c r="H75" s="71"/>
      <c r="I75" s="71"/>
      <c r="J75" s="71"/>
      <c r="K75" s="71"/>
      <c r="L75" s="71"/>
      <c r="M75" s="71"/>
      <c r="N75" s="71"/>
      <c r="O75" s="72"/>
      <c r="P75" s="72"/>
      <c r="Q75" s="72"/>
      <c r="R75" s="72"/>
      <c r="S75" s="72"/>
      <c r="T75" s="72"/>
      <c r="U75" s="72"/>
      <c r="V75" s="72"/>
      <c r="W75" s="73"/>
      <c r="X75" s="73"/>
      <c r="Y75" s="71"/>
      <c r="Z75" s="71"/>
      <c r="AA75" s="74"/>
      <c r="AB75" s="74"/>
      <c r="AC75" s="74"/>
      <c r="AD75" s="74"/>
      <c r="AE75" s="74"/>
      <c r="AF75" s="74"/>
      <c r="AG75" s="370"/>
      <c r="AH75" s="371"/>
      <c r="AO75" s="374"/>
    </row>
    <row r="76" spans="1:41" s="369" customFormat="1" x14ac:dyDescent="0.2">
      <c r="A76" s="67"/>
      <c r="B76" s="68"/>
      <c r="C76" s="69"/>
      <c r="D76" s="70"/>
      <c r="E76" s="71"/>
      <c r="F76" s="71"/>
      <c r="G76" s="71"/>
      <c r="H76" s="71"/>
      <c r="I76" s="71"/>
      <c r="J76" s="71"/>
      <c r="K76" s="71"/>
      <c r="L76" s="71"/>
      <c r="M76" s="71"/>
      <c r="N76" s="71"/>
      <c r="O76" s="72"/>
      <c r="P76" s="72"/>
      <c r="Q76" s="72"/>
      <c r="R76" s="72"/>
      <c r="S76" s="72"/>
      <c r="T76" s="72"/>
      <c r="U76" s="72"/>
      <c r="V76" s="72"/>
      <c r="W76" s="73"/>
      <c r="X76" s="73"/>
      <c r="Y76" s="700"/>
      <c r="Z76" s="700"/>
      <c r="AA76" s="74"/>
      <c r="AB76" s="74"/>
      <c r="AC76" s="74"/>
      <c r="AD76" s="74"/>
      <c r="AE76" s="74"/>
      <c r="AF76" s="74"/>
    </row>
    <row r="77" spans="1:41" s="375" customFormat="1" x14ac:dyDescent="0.25">
      <c r="A77" s="3"/>
      <c r="B77" s="3"/>
      <c r="C77" s="77" t="s">
        <v>118</v>
      </c>
      <c r="D77" s="78">
        <f>SUM(D7:D76)</f>
        <v>514</v>
      </c>
      <c r="E77" s="492">
        <f>SUM(E7:E76)</f>
        <v>3226.7999999999997</v>
      </c>
      <c r="F77" s="78">
        <f>SUM(F7:F25)</f>
        <v>14337.640404028733</v>
      </c>
      <c r="G77" s="478">
        <f>SUM(G7:G32)</f>
        <v>6.7473601492045523</v>
      </c>
      <c r="H77" s="478">
        <f t="shared" ref="H77:L77" si="138">SUM(H7:H32)</f>
        <v>0.95021149872543442</v>
      </c>
      <c r="I77" s="478">
        <f t="shared" si="138"/>
        <v>0</v>
      </c>
      <c r="J77" s="478">
        <f t="shared" si="138"/>
        <v>42.477638702596131</v>
      </c>
      <c r="K77" s="478">
        <f t="shared" si="138"/>
        <v>62.956242835170571</v>
      </c>
      <c r="L77" s="478">
        <f t="shared" si="138"/>
        <v>8.2140388013718884</v>
      </c>
      <c r="M77" s="78">
        <f>SUM(M7:M32)</f>
        <v>0</v>
      </c>
      <c r="N77" s="78">
        <f>SUM(N7:N32)</f>
        <v>49.902580809061149</v>
      </c>
      <c r="O77" s="479">
        <f>SUM(O7:O32)</f>
        <v>385.15421603114794</v>
      </c>
      <c r="P77" s="479">
        <f t="shared" ref="P77:V77" si="139">SUM(P7:P32)</f>
        <v>0</v>
      </c>
      <c r="Q77" s="479">
        <f t="shared" si="139"/>
        <v>42.596749618386127</v>
      </c>
      <c r="R77" s="479">
        <f t="shared" si="139"/>
        <v>21.552982564079414</v>
      </c>
      <c r="S77" s="479">
        <f t="shared" si="139"/>
        <v>0</v>
      </c>
      <c r="T77" s="479">
        <f t="shared" si="139"/>
        <v>90.852090240529193</v>
      </c>
      <c r="U77" s="479">
        <f t="shared" si="139"/>
        <v>0</v>
      </c>
      <c r="V77" s="479">
        <f t="shared" si="139"/>
        <v>5.7772498148679601</v>
      </c>
      <c r="W77" s="480">
        <f>SUM(W7:W32)</f>
        <v>0</v>
      </c>
      <c r="X77" s="480">
        <f>SUM(X7:X32)</f>
        <v>63.109322721195184</v>
      </c>
      <c r="Y77" s="701">
        <f>SUM(Y7:Y32)</f>
        <v>13.07618531309976</v>
      </c>
      <c r="Z77" s="701">
        <f>SUM(Z7:Z32)</f>
        <v>15.951568728818183</v>
      </c>
      <c r="AA77" s="702">
        <f>SUM(AA7:AA32)</f>
        <v>7.535893807360198</v>
      </c>
      <c r="AB77" s="702">
        <f t="shared" ref="AB77:AF77" si="140">SUM(AB7:AB32)</f>
        <v>59.047083608109041</v>
      </c>
      <c r="AC77" s="702">
        <f t="shared" si="140"/>
        <v>0</v>
      </c>
      <c r="AD77" s="702">
        <f t="shared" si="140"/>
        <v>71.202143927552214</v>
      </c>
      <c r="AE77" s="702">
        <f t="shared" si="140"/>
        <v>0</v>
      </c>
      <c r="AF77" s="702">
        <f t="shared" si="140"/>
        <v>16.531476794803936</v>
      </c>
    </row>
    <row r="78" spans="1:41" s="365" customFormat="1" ht="13.5" thickBot="1" x14ac:dyDescent="0.25">
      <c r="A78" s="79"/>
      <c r="B78" s="80"/>
      <c r="C78" s="80"/>
      <c r="D78" s="81"/>
      <c r="E78" s="493"/>
      <c r="F78" s="81"/>
      <c r="G78" s="81"/>
      <c r="H78" s="81"/>
      <c r="I78" s="81"/>
      <c r="J78" s="81"/>
      <c r="K78" s="81"/>
      <c r="L78" s="81"/>
      <c r="M78" s="81"/>
      <c r="N78" s="81"/>
      <c r="O78" s="81"/>
      <c r="P78" s="81"/>
      <c r="Q78" s="81"/>
      <c r="R78" s="81"/>
      <c r="S78" s="81"/>
      <c r="T78" s="81"/>
      <c r="U78" s="81"/>
      <c r="V78" s="81"/>
      <c r="W78" s="81"/>
      <c r="X78" s="81"/>
      <c r="Y78" s="82"/>
      <c r="Z78" s="82"/>
      <c r="AA78" s="81"/>
      <c r="AB78" s="83"/>
      <c r="AC78" s="81"/>
      <c r="AD78" s="83"/>
      <c r="AE78" s="81"/>
      <c r="AF78" s="83"/>
    </row>
    <row r="79" spans="1:41" x14ac:dyDescent="0.2">
      <c r="B79" s="85"/>
      <c r="C79" s="85"/>
      <c r="D79" s="85"/>
      <c r="E79" s="494"/>
      <c r="F79" s="85"/>
      <c r="G79" s="85"/>
      <c r="H79" s="85"/>
      <c r="I79" s="85"/>
      <c r="J79" s="85"/>
      <c r="K79" s="85"/>
      <c r="L79" s="85"/>
      <c r="M79" s="86"/>
      <c r="N79" s="86"/>
      <c r="O79" s="85"/>
      <c r="P79" s="85"/>
      <c r="Q79" s="85"/>
      <c r="R79" s="85"/>
      <c r="S79" s="85"/>
      <c r="T79" s="85"/>
      <c r="U79" s="85"/>
    </row>
    <row r="80" spans="1:41" ht="13.5" thickBot="1" x14ac:dyDescent="0.25">
      <c r="A80" s="85" t="s">
        <v>119</v>
      </c>
      <c r="B80" s="85"/>
      <c r="C80" s="85"/>
      <c r="D80" s="85"/>
      <c r="E80" s="494"/>
      <c r="F80" s="85"/>
      <c r="G80" s="85"/>
      <c r="H80" s="85"/>
      <c r="I80" s="85"/>
      <c r="J80" s="85"/>
      <c r="K80" s="85"/>
      <c r="L80" s="85"/>
      <c r="M80" s="86"/>
      <c r="N80" s="86"/>
      <c r="O80" s="85"/>
      <c r="P80" s="85"/>
      <c r="Q80" s="85"/>
      <c r="R80" s="85"/>
      <c r="S80" s="85"/>
      <c r="T80" s="85"/>
      <c r="U80" s="85"/>
    </row>
    <row r="81" spans="1:97" ht="13.5" thickTop="1" x14ac:dyDescent="0.2">
      <c r="A81" s="87" t="s">
        <v>120</v>
      </c>
      <c r="B81" s="88"/>
      <c r="C81" s="88"/>
      <c r="D81" s="88"/>
      <c r="E81" s="514">
        <f>E77/(SUM(F77))</f>
        <v>0.22505795298738984</v>
      </c>
      <c r="F81" s="89"/>
      <c r="G81" s="85"/>
      <c r="H81" s="85"/>
      <c r="I81" s="85"/>
      <c r="J81" s="85"/>
      <c r="K81" s="85"/>
      <c r="L81" s="85"/>
      <c r="M81" s="86"/>
      <c r="N81" s="86"/>
      <c r="O81" s="85"/>
      <c r="P81" s="85"/>
      <c r="Q81" s="85"/>
      <c r="R81" s="85"/>
      <c r="S81" s="85"/>
      <c r="T81" s="85"/>
      <c r="U81" s="85"/>
    </row>
    <row r="82" spans="1:97" x14ac:dyDescent="0.2">
      <c r="A82" s="90" t="s">
        <v>121</v>
      </c>
      <c r="B82" s="85"/>
      <c r="C82" s="85"/>
      <c r="D82" s="85"/>
      <c r="E82" s="515">
        <f>E249/Effort!T78</f>
        <v>0.12308817028048495</v>
      </c>
      <c r="F82" s="89"/>
      <c r="G82" s="85"/>
      <c r="H82" s="85"/>
      <c r="I82" s="85"/>
      <c r="J82" s="85"/>
      <c r="K82" s="85"/>
      <c r="L82" s="85"/>
      <c r="M82" s="91"/>
      <c r="N82" s="86"/>
      <c r="O82" s="85"/>
      <c r="P82" s="85"/>
      <c r="Q82" s="85"/>
      <c r="R82" s="85"/>
      <c r="S82" s="85"/>
      <c r="T82" s="85"/>
      <c r="U82" s="85"/>
    </row>
    <row r="83" spans="1:97" ht="13.5" thickBot="1" x14ac:dyDescent="0.25">
      <c r="A83" s="92" t="s">
        <v>122</v>
      </c>
      <c r="B83" s="93"/>
      <c r="C83" s="93"/>
      <c r="D83" s="93"/>
      <c r="E83" s="516">
        <f>E164/Effort!R78</f>
        <v>0.16715472056651956</v>
      </c>
      <c r="F83" s="94"/>
      <c r="G83" s="95"/>
      <c r="H83" s="95"/>
      <c r="I83" s="95"/>
      <c r="J83" s="95"/>
      <c r="K83" s="95"/>
      <c r="L83" s="95"/>
      <c r="M83" s="96"/>
      <c r="N83" s="96"/>
      <c r="O83" s="95"/>
      <c r="P83" s="95"/>
      <c r="Q83" s="95"/>
      <c r="R83" s="95"/>
      <c r="S83" s="95"/>
      <c r="T83" s="95"/>
      <c r="U83" s="95"/>
    </row>
    <row r="84" spans="1:97" ht="14.25" thickTop="1" thickBot="1" x14ac:dyDescent="0.25">
      <c r="M84" s="86"/>
      <c r="N84" s="86"/>
    </row>
    <row r="85" spans="1:97" ht="21" thickBot="1" x14ac:dyDescent="0.25">
      <c r="A85" s="146" t="s">
        <v>202</v>
      </c>
      <c r="B85" s="147"/>
      <c r="C85" s="147"/>
      <c r="D85" s="147"/>
      <c r="E85" s="496"/>
      <c r="F85" s="147"/>
      <c r="G85" s="147"/>
      <c r="H85" s="148"/>
      <c r="I85" s="148"/>
      <c r="J85" s="148"/>
      <c r="K85" s="148"/>
      <c r="L85" s="148"/>
      <c r="M85" s="148"/>
      <c r="N85" s="148"/>
      <c r="O85" s="148"/>
      <c r="P85" s="148"/>
      <c r="Q85" s="148"/>
      <c r="R85" s="148"/>
      <c r="S85" s="148"/>
      <c r="T85" s="149"/>
      <c r="U85" s="149"/>
      <c r="V85" s="149"/>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50"/>
      <c r="BW85" s="150"/>
      <c r="BX85" s="143"/>
      <c r="BY85" s="143"/>
      <c r="BZ85" s="143"/>
      <c r="CA85" s="143"/>
      <c r="CB85" s="143"/>
      <c r="CC85" s="143"/>
      <c r="CD85" s="143"/>
      <c r="CE85" s="143"/>
      <c r="CF85" s="143"/>
      <c r="CG85" s="143"/>
      <c r="CH85" s="143"/>
      <c r="CI85" s="143"/>
      <c r="CJ85" s="143"/>
      <c r="CK85" s="143"/>
      <c r="CL85" s="143"/>
      <c r="CM85" s="143"/>
      <c r="CN85" s="143"/>
      <c r="CO85" s="143"/>
      <c r="CP85" s="143"/>
      <c r="CQ85" s="143"/>
      <c r="CR85" s="143"/>
      <c r="CS85" s="143"/>
    </row>
    <row r="86" spans="1:97" x14ac:dyDescent="0.2">
      <c r="M86" s="86"/>
      <c r="N86" s="86"/>
    </row>
    <row r="87" spans="1:97" ht="21" customHeight="1" thickBot="1" x14ac:dyDescent="0.25">
      <c r="A87" s="97" t="s">
        <v>124</v>
      </c>
      <c r="B87" s="97" t="s">
        <v>124</v>
      </c>
      <c r="C87" s="97"/>
      <c r="D87" s="97" t="s">
        <v>124</v>
      </c>
      <c r="E87" s="497" t="s">
        <v>124</v>
      </c>
      <c r="F87" s="97" t="s">
        <v>124</v>
      </c>
      <c r="G87" s="97" t="s">
        <v>124</v>
      </c>
      <c r="H87" s="97" t="s">
        <v>124</v>
      </c>
      <c r="I87" s="97" t="s">
        <v>124</v>
      </c>
      <c r="J87" s="97" t="s">
        <v>124</v>
      </c>
      <c r="K87" s="97" t="s">
        <v>124</v>
      </c>
      <c r="L87" s="97" t="s">
        <v>124</v>
      </c>
      <c r="M87" s="97" t="s">
        <v>124</v>
      </c>
      <c r="N87" s="97" t="s">
        <v>124</v>
      </c>
      <c r="O87" s="97" t="s">
        <v>124</v>
      </c>
      <c r="P87" s="97" t="s">
        <v>124</v>
      </c>
      <c r="Q87" s="97" t="s">
        <v>124</v>
      </c>
      <c r="R87" s="97" t="s">
        <v>124</v>
      </c>
      <c r="S87" s="97" t="s">
        <v>124</v>
      </c>
      <c r="T87" s="97"/>
      <c r="U87" s="97"/>
      <c r="V87" s="97"/>
      <c r="W87" s="97"/>
      <c r="X87" s="97"/>
      <c r="Y87" s="97"/>
      <c r="Z87" s="97" t="s">
        <v>124</v>
      </c>
      <c r="AA87" s="97" t="s">
        <v>124</v>
      </c>
      <c r="AB87" s="97" t="s">
        <v>124</v>
      </c>
      <c r="AC87" s="97" t="s">
        <v>124</v>
      </c>
      <c r="AD87" s="97" t="s">
        <v>124</v>
      </c>
      <c r="AE87" s="97" t="s">
        <v>124</v>
      </c>
      <c r="AF87" s="97" t="s">
        <v>124</v>
      </c>
      <c r="AG87" s="97" t="s">
        <v>124</v>
      </c>
      <c r="AH87" s="97" t="s">
        <v>124</v>
      </c>
      <c r="AI87" s="97" t="s">
        <v>124</v>
      </c>
      <c r="AJ87" s="97" t="s">
        <v>124</v>
      </c>
      <c r="AK87" s="97" t="s">
        <v>124</v>
      </c>
      <c r="AL87" s="97" t="s">
        <v>124</v>
      </c>
      <c r="AM87" s="97" t="s">
        <v>124</v>
      </c>
      <c r="AN87" s="97" t="s">
        <v>124</v>
      </c>
      <c r="AO87" s="97" t="s">
        <v>124</v>
      </c>
      <c r="AP87" s="97" t="s">
        <v>124</v>
      </c>
      <c r="AQ87" s="97" t="s">
        <v>124</v>
      </c>
      <c r="AR87" s="97" t="s">
        <v>124</v>
      </c>
      <c r="AS87" s="97" t="s">
        <v>124</v>
      </c>
      <c r="AT87" s="97" t="s">
        <v>124</v>
      </c>
      <c r="AU87" s="97" t="s">
        <v>124</v>
      </c>
      <c r="AV87" s="97" t="s">
        <v>124</v>
      </c>
      <c r="AW87" s="97" t="s">
        <v>124</v>
      </c>
      <c r="AX87" s="97" t="s">
        <v>124</v>
      </c>
      <c r="AY87" s="97" t="s">
        <v>124</v>
      </c>
      <c r="AZ87" s="97" t="s">
        <v>124</v>
      </c>
      <c r="BA87" s="97" t="s">
        <v>124</v>
      </c>
      <c r="BB87" s="97" t="s">
        <v>124</v>
      </c>
      <c r="BC87" s="97" t="s">
        <v>124</v>
      </c>
      <c r="BD87" s="97" t="s">
        <v>124</v>
      </c>
      <c r="BE87" s="97" t="s">
        <v>124</v>
      </c>
      <c r="BF87" s="97" t="s">
        <v>124</v>
      </c>
      <c r="BG87" s="97" t="s">
        <v>124</v>
      </c>
      <c r="BH87" s="97" t="s">
        <v>124</v>
      </c>
      <c r="BI87" s="97" t="s">
        <v>124</v>
      </c>
      <c r="BJ87" s="97" t="s">
        <v>124</v>
      </c>
      <c r="BK87" s="97" t="s">
        <v>124</v>
      </c>
      <c r="BL87" s="97" t="s">
        <v>124</v>
      </c>
      <c r="BM87" s="97" t="s">
        <v>124</v>
      </c>
      <c r="BN87" s="97" t="s">
        <v>124</v>
      </c>
      <c r="BO87" s="97" t="s">
        <v>124</v>
      </c>
      <c r="BP87" s="97" t="s">
        <v>124</v>
      </c>
      <c r="BQ87" s="98" t="s">
        <v>124</v>
      </c>
      <c r="BR87" s="98" t="s">
        <v>124</v>
      </c>
      <c r="BS87" s="98" t="s">
        <v>124</v>
      </c>
      <c r="BT87" s="98" t="s">
        <v>124</v>
      </c>
      <c r="BU87" s="98" t="s">
        <v>124</v>
      </c>
      <c r="BV87" s="98" t="s">
        <v>124</v>
      </c>
      <c r="BW87" s="98" t="s">
        <v>124</v>
      </c>
      <c r="BX87" s="98" t="s">
        <v>124</v>
      </c>
      <c r="BY87" s="98" t="s">
        <v>124</v>
      </c>
      <c r="BZ87" s="98" t="s">
        <v>124</v>
      </c>
      <c r="CA87" s="98" t="s">
        <v>124</v>
      </c>
      <c r="CB87" s="98" t="s">
        <v>124</v>
      </c>
      <c r="CC87" s="98" t="s">
        <v>124</v>
      </c>
      <c r="CD87" s="98" t="s">
        <v>124</v>
      </c>
      <c r="CE87" s="98" t="s">
        <v>124</v>
      </c>
      <c r="CF87" s="98" t="s">
        <v>124</v>
      </c>
      <c r="CG87" s="98" t="s">
        <v>124</v>
      </c>
    </row>
    <row r="88" spans="1:97" s="56" customFormat="1" ht="41.45" customHeight="1" thickBot="1" x14ac:dyDescent="0.4">
      <c r="A88" s="1078" t="s">
        <v>50</v>
      </c>
      <c r="B88" s="1078"/>
      <c r="C88" s="346"/>
      <c r="D88" s="346"/>
      <c r="E88" s="498"/>
      <c r="F88" s="346"/>
      <c r="G88" s="346"/>
      <c r="H88" s="99" t="str">
        <f t="shared" ref="H88:AQ88" si="141">H171</f>
        <v>steelhead</v>
      </c>
      <c r="I88" s="99" t="str">
        <f t="shared" si="141"/>
        <v>steelhead</v>
      </c>
      <c r="J88" s="99" t="str">
        <f t="shared" si="141"/>
        <v>steelhead</v>
      </c>
      <c r="K88" s="99" t="str">
        <f t="shared" si="141"/>
        <v>steelhead</v>
      </c>
      <c r="L88" s="99" t="str">
        <f t="shared" si="141"/>
        <v>steelhead</v>
      </c>
      <c r="M88" s="99" t="str">
        <f t="shared" si="141"/>
        <v>steelhead</v>
      </c>
      <c r="N88" s="99" t="str">
        <f t="shared" si="141"/>
        <v>steelhead</v>
      </c>
      <c r="O88" s="99" t="str">
        <f t="shared" si="141"/>
        <v>steelhead</v>
      </c>
      <c r="P88" s="99" t="str">
        <f t="shared" si="141"/>
        <v>steelhead</v>
      </c>
      <c r="Q88" s="99" t="str">
        <f t="shared" si="141"/>
        <v>steelhead</v>
      </c>
      <c r="R88" s="99" t="str">
        <f t="shared" si="141"/>
        <v>steelhead</v>
      </c>
      <c r="S88" s="99" t="str">
        <f t="shared" si="141"/>
        <v>steelhead</v>
      </c>
      <c r="T88" s="99" t="str">
        <f t="shared" si="141"/>
        <v>steelhead</v>
      </c>
      <c r="U88" s="99" t="str">
        <f t="shared" si="141"/>
        <v>steelhead</v>
      </c>
      <c r="V88" s="99" t="str">
        <f t="shared" si="141"/>
        <v>steelhead</v>
      </c>
      <c r="W88" s="99" t="str">
        <f t="shared" si="141"/>
        <v>steelhead</v>
      </c>
      <c r="X88" s="99" t="str">
        <f t="shared" si="141"/>
        <v>steelhead</v>
      </c>
      <c r="Y88" s="99" t="str">
        <f t="shared" si="141"/>
        <v>steelhead</v>
      </c>
      <c r="Z88" s="383" t="str">
        <f t="shared" si="141"/>
        <v>bull trout</v>
      </c>
      <c r="AA88" s="384" t="str">
        <f t="shared" si="141"/>
        <v>bull trout</v>
      </c>
      <c r="AB88" s="384" t="str">
        <f t="shared" si="141"/>
        <v>bull trout</v>
      </c>
      <c r="AC88" s="384" t="str">
        <f t="shared" si="141"/>
        <v>bull trout</v>
      </c>
      <c r="AD88" s="384" t="str">
        <f t="shared" si="141"/>
        <v>bull trout</v>
      </c>
      <c r="AE88" s="385" t="str">
        <f t="shared" si="141"/>
        <v>bull trout</v>
      </c>
      <c r="AF88" s="386" t="str">
        <f t="shared" si="141"/>
        <v>Chinook</v>
      </c>
      <c r="AG88" s="386" t="str">
        <f t="shared" si="141"/>
        <v>Chinook</v>
      </c>
      <c r="AH88" s="386" t="str">
        <f t="shared" si="141"/>
        <v>Chinook</v>
      </c>
      <c r="AI88" s="386" t="str">
        <f t="shared" si="141"/>
        <v>Chinook</v>
      </c>
      <c r="AJ88" s="386" t="str">
        <f t="shared" si="141"/>
        <v>Chinook</v>
      </c>
      <c r="AK88" s="386" t="str">
        <f t="shared" si="141"/>
        <v>Chinook</v>
      </c>
      <c r="AL88" s="386" t="str">
        <f t="shared" si="141"/>
        <v>Chinook</v>
      </c>
      <c r="AM88" s="386" t="str">
        <f t="shared" si="141"/>
        <v>Chinook</v>
      </c>
      <c r="AN88" s="386" t="str">
        <f t="shared" si="141"/>
        <v>Chinook</v>
      </c>
      <c r="AO88" s="386" t="str">
        <f t="shared" si="141"/>
        <v>Chinook</v>
      </c>
      <c r="AP88" s="386" t="str">
        <f t="shared" si="141"/>
        <v>Chinook</v>
      </c>
      <c r="AQ88" s="386" t="str">
        <f t="shared" si="141"/>
        <v>Chinook</v>
      </c>
      <c r="AR88" s="1079" t="s">
        <v>125</v>
      </c>
      <c r="AS88" s="1079"/>
      <c r="AT88" s="1079"/>
      <c r="AU88" s="1079"/>
      <c r="AV88" s="1079"/>
      <c r="AW88" s="1079"/>
      <c r="AX88" s="1079"/>
      <c r="AY88" s="1079"/>
      <c r="AZ88" s="1079"/>
      <c r="BA88" s="1079"/>
      <c r="BB88" s="1079"/>
      <c r="BC88" s="1079"/>
      <c r="BD88" s="387" t="str">
        <f t="shared" ref="BD88:BU88" si="142">BD171</f>
        <v>cutthroat</v>
      </c>
      <c r="BE88" s="387" t="str">
        <f t="shared" si="142"/>
        <v>cutthroat</v>
      </c>
      <c r="BF88" s="387" t="str">
        <f t="shared" si="142"/>
        <v>cutthroat</v>
      </c>
      <c r="BG88" s="387" t="str">
        <f t="shared" si="142"/>
        <v>cutthroat</v>
      </c>
      <c r="BH88" s="387" t="str">
        <f t="shared" si="142"/>
        <v>cutthroat</v>
      </c>
      <c r="BI88" s="387" t="str">
        <f t="shared" si="142"/>
        <v>cutthroat</v>
      </c>
      <c r="BJ88" s="388" t="str">
        <f t="shared" si="142"/>
        <v>Rainbow</v>
      </c>
      <c r="BK88" s="388" t="str">
        <f t="shared" si="142"/>
        <v>Rainbow</v>
      </c>
      <c r="BL88" s="388" t="str">
        <f t="shared" si="142"/>
        <v>Rainbow</v>
      </c>
      <c r="BM88" s="388" t="str">
        <f t="shared" si="142"/>
        <v>Rainbow</v>
      </c>
      <c r="BN88" s="388" t="str">
        <f t="shared" si="142"/>
        <v>Rainbow</v>
      </c>
      <c r="BO88" s="388" t="str">
        <f t="shared" si="142"/>
        <v>Rainbow</v>
      </c>
      <c r="BP88" s="382" t="str">
        <f t="shared" si="142"/>
        <v>Whitefish</v>
      </c>
      <c r="BQ88" s="382" t="str">
        <f t="shared" si="142"/>
        <v>Whitefish</v>
      </c>
      <c r="BR88" s="382" t="str">
        <f t="shared" si="142"/>
        <v>Whitefish</v>
      </c>
      <c r="BS88" s="382" t="str">
        <f t="shared" si="142"/>
        <v>Whitefish</v>
      </c>
      <c r="BT88" s="382" t="str">
        <f t="shared" si="142"/>
        <v>Whitefish</v>
      </c>
      <c r="BU88" s="382" t="str">
        <f t="shared" si="142"/>
        <v>Whitefish</v>
      </c>
      <c r="BV88" s="382" t="s">
        <v>86</v>
      </c>
      <c r="BW88" s="382" t="s">
        <v>86</v>
      </c>
      <c r="BX88" s="382" t="s">
        <v>86</v>
      </c>
      <c r="BY88" s="382" t="s">
        <v>86</v>
      </c>
      <c r="BZ88" s="382" t="s">
        <v>86</v>
      </c>
      <c r="CA88" s="382" t="s">
        <v>86</v>
      </c>
      <c r="CB88" s="382" t="s">
        <v>87</v>
      </c>
      <c r="CC88" s="382" t="s">
        <v>87</v>
      </c>
      <c r="CD88" s="382" t="s">
        <v>87</v>
      </c>
      <c r="CE88" s="382" t="s">
        <v>87</v>
      </c>
      <c r="CF88" s="382" t="s">
        <v>87</v>
      </c>
      <c r="CG88" s="382" t="s">
        <v>87</v>
      </c>
    </row>
    <row r="89" spans="1:97" ht="18.75" customHeight="1" x14ac:dyDescent="0.2">
      <c r="C89" s="100"/>
      <c r="D89" s="101" t="s">
        <v>126</v>
      </c>
      <c r="E89" s="499" t="s">
        <v>127</v>
      </c>
      <c r="F89" s="102"/>
      <c r="G89" s="102"/>
      <c r="H89" s="102" t="str">
        <f>H172</f>
        <v>Kept</v>
      </c>
      <c r="I89" s="102"/>
      <c r="J89" s="102" t="str">
        <f>J172</f>
        <v>Total</v>
      </c>
      <c r="K89" s="102" t="str">
        <f>K172</f>
        <v>Released</v>
      </c>
      <c r="L89" s="102"/>
      <c r="M89" s="102" t="str">
        <f>M172</f>
        <v>Total</v>
      </c>
      <c r="N89" s="102" t="str">
        <f>N172</f>
        <v>Kept</v>
      </c>
      <c r="O89" s="102"/>
      <c r="P89" s="102" t="str">
        <f>P172</f>
        <v>Total</v>
      </c>
      <c r="Q89" s="102" t="str">
        <f>Q172</f>
        <v>Released</v>
      </c>
      <c r="R89" s="102"/>
      <c r="S89" s="102" t="str">
        <f>S172</f>
        <v>Total</v>
      </c>
      <c r="T89" s="102" t="str">
        <f>T172</f>
        <v>Released</v>
      </c>
      <c r="U89" s="102"/>
      <c r="V89" s="102" t="str">
        <f t="shared" ref="V89:W91" si="143">V172</f>
        <v>Total</v>
      </c>
      <c r="W89" s="102" t="str">
        <f t="shared" si="143"/>
        <v>Released</v>
      </c>
      <c r="X89" s="102"/>
      <c r="Y89" s="102" t="str">
        <f>Y172</f>
        <v>Total</v>
      </c>
      <c r="Z89" s="102" t="str">
        <f>Z172</f>
        <v>Kept</v>
      </c>
      <c r="AA89" s="102"/>
      <c r="AB89" s="102" t="str">
        <f>AB172</f>
        <v>Total</v>
      </c>
      <c r="AC89" s="102" t="str">
        <f>AC172</f>
        <v>Released</v>
      </c>
      <c r="AD89" s="102"/>
      <c r="AE89" s="102" t="str">
        <f>AE172</f>
        <v>Total</v>
      </c>
      <c r="AF89" s="102" t="str">
        <f>AF172</f>
        <v>Kept</v>
      </c>
      <c r="AG89" s="102"/>
      <c r="AH89" s="102" t="str">
        <f>AH172</f>
        <v>Total</v>
      </c>
      <c r="AI89" s="102" t="str">
        <f>AI172</f>
        <v>Released</v>
      </c>
      <c r="AJ89" s="102"/>
      <c r="AK89" s="102" t="str">
        <f>AK172</f>
        <v>Total</v>
      </c>
      <c r="AL89" s="102" t="str">
        <f>AL172</f>
        <v>Kept</v>
      </c>
      <c r="AM89" s="102"/>
      <c r="AN89" s="102" t="str">
        <f t="shared" ref="AN89:AO91" si="144">AN172</f>
        <v>Total</v>
      </c>
      <c r="AO89" s="102" t="str">
        <f t="shared" si="144"/>
        <v>Released</v>
      </c>
      <c r="AP89" s="102"/>
      <c r="AQ89" s="102" t="str">
        <f>AQ172</f>
        <v>Total</v>
      </c>
      <c r="AR89" s="102" t="str">
        <f>AR172</f>
        <v>Kept</v>
      </c>
      <c r="AS89" s="102"/>
      <c r="AT89" s="102" t="str">
        <f>AT172</f>
        <v>Total</v>
      </c>
      <c r="AU89" s="102" t="str">
        <f>AU172</f>
        <v>Released</v>
      </c>
      <c r="AV89" s="102"/>
      <c r="AW89" s="102" t="str">
        <f>AW172</f>
        <v>Total</v>
      </c>
      <c r="AX89" s="102" t="str">
        <f>AX172</f>
        <v>Kept</v>
      </c>
      <c r="AY89" s="102"/>
      <c r="AZ89" s="102" t="str">
        <f>AZ172</f>
        <v>Total</v>
      </c>
      <c r="BA89" s="102" t="str">
        <f>BA172</f>
        <v>Released</v>
      </c>
      <c r="BB89" s="102"/>
      <c r="BC89" s="102" t="str">
        <f t="shared" ref="BC89:BD91" si="145">BC172</f>
        <v>Total</v>
      </c>
      <c r="BD89" s="102" t="str">
        <f t="shared" si="145"/>
        <v>Kept</v>
      </c>
      <c r="BE89" s="102"/>
      <c r="BF89" s="102" t="str">
        <f>BF172</f>
        <v>Total</v>
      </c>
      <c r="BG89" s="102" t="str">
        <f>BG172</f>
        <v>Released</v>
      </c>
      <c r="BH89" s="102"/>
      <c r="BI89" s="102" t="str">
        <f>BI172</f>
        <v>Total</v>
      </c>
      <c r="BJ89" s="102" t="str">
        <f>BJ172</f>
        <v>Kept</v>
      </c>
      <c r="BK89" s="102"/>
      <c r="BL89" s="102" t="str">
        <f>BL172</f>
        <v>Total</v>
      </c>
      <c r="BM89" s="102" t="str">
        <f>BM172</f>
        <v>Released</v>
      </c>
      <c r="BN89" s="102"/>
      <c r="BO89" s="102" t="str">
        <f>BO172</f>
        <v>Total</v>
      </c>
      <c r="BP89" s="102" t="str">
        <f>BP172</f>
        <v>Kept</v>
      </c>
      <c r="BQ89" s="102"/>
      <c r="BR89" s="102" t="str">
        <f>BR172</f>
        <v>Total</v>
      </c>
      <c r="BS89" s="102" t="str">
        <f>BS172</f>
        <v>Released</v>
      </c>
      <c r="BT89" s="102"/>
      <c r="BU89" s="102" t="str">
        <f>BU172</f>
        <v>Total</v>
      </c>
      <c r="BV89" s="102" t="s">
        <v>54</v>
      </c>
      <c r="BW89" s="102"/>
      <c r="BX89" s="102" t="str">
        <f>BX172</f>
        <v>Total</v>
      </c>
      <c r="BY89" s="102" t="str">
        <f>CE172</f>
        <v>Released</v>
      </c>
      <c r="BZ89" s="102"/>
      <c r="CA89" s="102" t="str">
        <f>CG172</f>
        <v>Total</v>
      </c>
      <c r="CB89" s="102" t="s">
        <v>54</v>
      </c>
      <c r="CC89" s="102"/>
      <c r="CD89" s="102" t="s">
        <v>92</v>
      </c>
      <c r="CE89" s="102" t="s">
        <v>55</v>
      </c>
      <c r="CF89" s="102"/>
      <c r="CG89" s="102" t="s">
        <v>92</v>
      </c>
    </row>
    <row r="90" spans="1:97" x14ac:dyDescent="0.2">
      <c r="A90" s="104"/>
      <c r="B90" s="12"/>
      <c r="C90" s="105"/>
      <c r="D90" s="106" t="s">
        <v>128</v>
      </c>
      <c r="E90" s="500" t="s">
        <v>129</v>
      </c>
      <c r="F90" s="12"/>
      <c r="G90" s="12"/>
      <c r="H90" s="12" t="str">
        <f t="shared" ref="H90:S90" si="146">H173</f>
        <v>Hatchery</v>
      </c>
      <c r="I90" s="12" t="str">
        <f t="shared" si="146"/>
        <v>CPUE</v>
      </c>
      <c r="J90" s="12" t="str">
        <f t="shared" si="146"/>
        <v>Estimated</v>
      </c>
      <c r="K90" s="12" t="str">
        <f t="shared" si="146"/>
        <v>Hatchery</v>
      </c>
      <c r="L90" s="12" t="str">
        <f t="shared" si="146"/>
        <v>CPUE</v>
      </c>
      <c r="M90" s="12" t="str">
        <f t="shared" si="146"/>
        <v>Estimated</v>
      </c>
      <c r="N90" s="12" t="str">
        <f t="shared" si="146"/>
        <v>Wild</v>
      </c>
      <c r="O90" s="12" t="str">
        <f t="shared" si="146"/>
        <v>CPUE</v>
      </c>
      <c r="P90" s="12" t="str">
        <f t="shared" si="146"/>
        <v>Estimated</v>
      </c>
      <c r="Q90" s="12" t="str">
        <f t="shared" si="146"/>
        <v>Wild</v>
      </c>
      <c r="R90" s="12" t="str">
        <f t="shared" si="146"/>
        <v>CPUE</v>
      </c>
      <c r="S90" s="12" t="str">
        <f t="shared" si="146"/>
        <v>Estimated</v>
      </c>
      <c r="T90" s="12" t="str">
        <f>T173</f>
        <v>Wild</v>
      </c>
      <c r="U90" s="12" t="str">
        <f>U173</f>
        <v>CPUE</v>
      </c>
      <c r="V90" s="12" t="str">
        <f t="shared" si="143"/>
        <v>Estimated</v>
      </c>
      <c r="W90" s="12" t="str">
        <f t="shared" si="143"/>
        <v>Wild</v>
      </c>
      <c r="X90" s="12" t="str">
        <f>X173</f>
        <v>CPUE</v>
      </c>
      <c r="Y90" s="12" t="str">
        <f>Y173</f>
        <v>Estimated</v>
      </c>
      <c r="Z90" s="12" t="str">
        <f t="shared" ref="Z90:AK90" si="147">Z173</f>
        <v>Bull</v>
      </c>
      <c r="AA90" s="12" t="str">
        <f t="shared" si="147"/>
        <v>CPUE</v>
      </c>
      <c r="AB90" s="12" t="str">
        <f t="shared" si="147"/>
        <v>Estimated</v>
      </c>
      <c r="AC90" s="12" t="str">
        <f t="shared" si="147"/>
        <v>Bull</v>
      </c>
      <c r="AD90" s="12" t="str">
        <f t="shared" si="147"/>
        <v>CPUE</v>
      </c>
      <c r="AE90" s="12" t="str">
        <f t="shared" si="147"/>
        <v>Estimated</v>
      </c>
      <c r="AF90" s="12" t="str">
        <f t="shared" si="147"/>
        <v xml:space="preserve">Clipped </v>
      </c>
      <c r="AG90" s="12" t="str">
        <f t="shared" si="147"/>
        <v>CPUE</v>
      </c>
      <c r="AH90" s="12" t="str">
        <f t="shared" si="147"/>
        <v>Estimated</v>
      </c>
      <c r="AI90" s="12" t="str">
        <f t="shared" si="147"/>
        <v>Clipped</v>
      </c>
      <c r="AJ90" s="12" t="str">
        <f t="shared" si="147"/>
        <v>CPUE</v>
      </c>
      <c r="AK90" s="12" t="str">
        <f t="shared" si="147"/>
        <v>Estimated</v>
      </c>
      <c r="AL90" s="12" t="str">
        <f>AL173</f>
        <v>Clipped</v>
      </c>
      <c r="AM90" s="12" t="str">
        <f>AM173</f>
        <v>CPUE</v>
      </c>
      <c r="AN90" s="12" t="str">
        <f t="shared" si="144"/>
        <v>Estimated</v>
      </c>
      <c r="AO90" s="12" t="str">
        <f t="shared" si="144"/>
        <v>Clipped</v>
      </c>
      <c r="AP90" s="12" t="str">
        <f>AP173</f>
        <v>CPUE</v>
      </c>
      <c r="AQ90" s="12" t="str">
        <f>AQ173</f>
        <v>Estimated</v>
      </c>
      <c r="AR90" s="12"/>
      <c r="AS90" s="12" t="str">
        <f>AS173</f>
        <v>CPUE</v>
      </c>
      <c r="AT90" s="12" t="str">
        <f>AT173</f>
        <v>Estimated</v>
      </c>
      <c r="AU90" s="12"/>
      <c r="AV90" s="12" t="str">
        <f>AV173</f>
        <v>CPUE</v>
      </c>
      <c r="AW90" s="12" t="str">
        <f>AW173</f>
        <v>Estimated</v>
      </c>
      <c r="AX90" s="12"/>
      <c r="AY90" s="12" t="str">
        <f>AY173</f>
        <v>CPUE</v>
      </c>
      <c r="AZ90" s="12" t="str">
        <f>AZ173</f>
        <v>Estimated</v>
      </c>
      <c r="BA90" s="12"/>
      <c r="BB90" s="12" t="str">
        <f>BB173</f>
        <v>CPUE</v>
      </c>
      <c r="BC90" s="12" t="str">
        <f t="shared" si="145"/>
        <v>Estimated</v>
      </c>
      <c r="BD90" s="12" t="str">
        <f t="shared" si="145"/>
        <v>CT</v>
      </c>
      <c r="BE90" s="12" t="str">
        <f>BE173</f>
        <v>CPUE</v>
      </c>
      <c r="BF90" s="12" t="str">
        <f>BF173</f>
        <v>Estimated</v>
      </c>
      <c r="BG90" s="12" t="str">
        <f>BG173</f>
        <v>CT</v>
      </c>
      <c r="BH90" s="12" t="str">
        <f>BH173</f>
        <v>CPUE</v>
      </c>
      <c r="BI90" s="12" t="str">
        <f>BI173</f>
        <v>Estimated</v>
      </c>
      <c r="BJ90" s="12"/>
      <c r="BK90" s="12" t="str">
        <f>BK173</f>
        <v>CPUE</v>
      </c>
      <c r="BL90" s="12" t="str">
        <f>BL173</f>
        <v>Estimated</v>
      </c>
      <c r="BM90" s="12"/>
      <c r="BN90" s="12" t="str">
        <f>BN173</f>
        <v>CPUE</v>
      </c>
      <c r="BO90" s="12" t="str">
        <f>BO173</f>
        <v>Estimated</v>
      </c>
      <c r="BP90" s="12"/>
      <c r="BQ90" s="12" t="str">
        <f>BQ173</f>
        <v>CPUE</v>
      </c>
      <c r="BR90" s="12" t="str">
        <f>BR173</f>
        <v>Estimated</v>
      </c>
      <c r="BS90" s="12"/>
      <c r="BT90" s="12" t="str">
        <f>BT173</f>
        <v>CPUE</v>
      </c>
      <c r="BU90" s="12" t="str">
        <f>BU173</f>
        <v>Estimated</v>
      </c>
      <c r="BV90" s="12"/>
      <c r="BW90" s="12" t="str">
        <f>BW173</f>
        <v>CPUE</v>
      </c>
      <c r="BX90" s="12" t="str">
        <f>BX173</f>
        <v>Estimated</v>
      </c>
      <c r="BY90" s="12"/>
      <c r="BZ90" s="12" t="str">
        <f>CF173</f>
        <v>CPUE</v>
      </c>
      <c r="CA90" s="12" t="str">
        <f>CG173</f>
        <v>Estimated</v>
      </c>
      <c r="CB90" s="12"/>
      <c r="CC90" s="12" t="s">
        <v>139</v>
      </c>
      <c r="CD90" s="12" t="s">
        <v>109</v>
      </c>
      <c r="CE90" s="12"/>
      <c r="CF90" s="12" t="s">
        <v>139</v>
      </c>
      <c r="CG90" s="12" t="s">
        <v>109</v>
      </c>
    </row>
    <row r="91" spans="1:97" x14ac:dyDescent="0.2">
      <c r="A91" s="107" t="s">
        <v>95</v>
      </c>
      <c r="B91" s="108" t="s">
        <v>14</v>
      </c>
      <c r="C91" s="108" t="s">
        <v>96</v>
      </c>
      <c r="D91" s="109" t="s">
        <v>130</v>
      </c>
      <c r="E91" s="501" t="s">
        <v>131</v>
      </c>
      <c r="F91" s="107" t="s">
        <v>20</v>
      </c>
      <c r="G91" s="107" t="s">
        <v>132</v>
      </c>
      <c r="H91" s="107" t="str">
        <f>H174</f>
        <v>Steelhead</v>
      </c>
      <c r="I91" s="107"/>
      <c r="J91" s="107" t="str">
        <f>J174</f>
        <v>Catch</v>
      </c>
      <c r="K91" s="107" t="str">
        <f>K174</f>
        <v>Steelhead</v>
      </c>
      <c r="L91" s="107"/>
      <c r="M91" s="107" t="str">
        <f>M174</f>
        <v>Catch</v>
      </c>
      <c r="N91" s="107" t="str">
        <f>N174</f>
        <v>Steelhead</v>
      </c>
      <c r="O91" s="107"/>
      <c r="P91" s="107" t="str">
        <f>P174</f>
        <v>Catch</v>
      </c>
      <c r="Q91" s="107" t="str">
        <f>Q174</f>
        <v>Steelhead</v>
      </c>
      <c r="R91" s="107"/>
      <c r="S91" s="107" t="str">
        <f>S174</f>
        <v>Catch</v>
      </c>
      <c r="T91" s="107" t="str">
        <f>T174</f>
        <v>Steelhead</v>
      </c>
      <c r="U91" s="107"/>
      <c r="V91" s="107" t="str">
        <f t="shared" si="143"/>
        <v>Catch</v>
      </c>
      <c r="W91" s="107" t="str">
        <f t="shared" si="143"/>
        <v>Steelhead</v>
      </c>
      <c r="X91" s="107"/>
      <c r="Y91" s="107" t="str">
        <f>Y174</f>
        <v>Catch</v>
      </c>
      <c r="Z91" s="107" t="str">
        <f>Z174</f>
        <v>Trout</v>
      </c>
      <c r="AA91" s="107"/>
      <c r="AB91" s="107" t="str">
        <f>AB174</f>
        <v>Catch</v>
      </c>
      <c r="AC91" s="107" t="str">
        <f>AC174</f>
        <v>Trout</v>
      </c>
      <c r="AD91" s="107"/>
      <c r="AE91" s="107" t="str">
        <f>AE174</f>
        <v>Catch</v>
      </c>
      <c r="AF91" s="107" t="str">
        <f>AF174</f>
        <v>Hatchery</v>
      </c>
      <c r="AG91" s="107"/>
      <c r="AH91" s="107" t="str">
        <f>AH174</f>
        <v>Catch</v>
      </c>
      <c r="AI91" s="107" t="str">
        <f>AI174</f>
        <v>Hatchery</v>
      </c>
      <c r="AJ91" s="107"/>
      <c r="AK91" s="107" t="str">
        <f>AK174</f>
        <v>Catch</v>
      </c>
      <c r="AL91" s="107" t="str">
        <f>AL174</f>
        <v>Hatchery</v>
      </c>
      <c r="AM91" s="107"/>
      <c r="AN91" s="107" t="str">
        <f t="shared" si="144"/>
        <v>Catch</v>
      </c>
      <c r="AO91" s="107" t="str">
        <f t="shared" si="144"/>
        <v>Hatchery</v>
      </c>
      <c r="AP91" s="107"/>
      <c r="AQ91" s="107" t="str">
        <f>AQ174</f>
        <v>Catch</v>
      </c>
      <c r="AR91" s="107" t="str">
        <f>AR174</f>
        <v>Wild</v>
      </c>
      <c r="AS91" s="107"/>
      <c r="AT91" s="107" t="str">
        <f>AT174</f>
        <v>Catch</v>
      </c>
      <c r="AU91" s="107" t="str">
        <f>AU174</f>
        <v>Wild</v>
      </c>
      <c r="AV91" s="107"/>
      <c r="AW91" s="107" t="str">
        <f>AW174</f>
        <v>Catch</v>
      </c>
      <c r="AX91" s="107" t="str">
        <f>AX174</f>
        <v>Wild</v>
      </c>
      <c r="AY91" s="107"/>
      <c r="AZ91" s="107" t="str">
        <f>AZ174</f>
        <v>Catch</v>
      </c>
      <c r="BA91" s="107" t="str">
        <f>BA174</f>
        <v>Wild</v>
      </c>
      <c r="BB91" s="107"/>
      <c r="BC91" s="107" t="str">
        <f t="shared" si="145"/>
        <v>Catch</v>
      </c>
      <c r="BD91" s="107">
        <f t="shared" si="145"/>
        <v>0</v>
      </c>
      <c r="BE91" s="107"/>
      <c r="BF91" s="107" t="str">
        <f>BF174</f>
        <v>Catch</v>
      </c>
      <c r="BG91" s="107"/>
      <c r="BH91" s="107"/>
      <c r="BI91" s="107" t="str">
        <f>BI174</f>
        <v>Catch</v>
      </c>
      <c r="BJ91" s="107" t="str">
        <f>BJ174</f>
        <v>Rainbow</v>
      </c>
      <c r="BK91" s="107"/>
      <c r="BL91" s="107" t="str">
        <f>BL174</f>
        <v>Catch</v>
      </c>
      <c r="BM91" s="107" t="str">
        <f>BM174</f>
        <v>Rainbow</v>
      </c>
      <c r="BN91" s="107"/>
      <c r="BO91" s="107" t="str">
        <f>BO174</f>
        <v>Catch</v>
      </c>
      <c r="BP91" s="107"/>
      <c r="BQ91" s="107"/>
      <c r="BR91" s="107" t="str">
        <f>BR174</f>
        <v>Catch</v>
      </c>
      <c r="BS91" s="107"/>
      <c r="BT91" s="107"/>
      <c r="BU91" s="107" t="str">
        <f>BU174</f>
        <v>Catch</v>
      </c>
      <c r="BV91" s="107"/>
      <c r="BW91" s="107"/>
      <c r="BX91" s="107" t="str">
        <f>BX174</f>
        <v>Catch</v>
      </c>
      <c r="BY91" s="107"/>
      <c r="BZ91" s="107"/>
      <c r="CA91" s="107" t="str">
        <f>CG174</f>
        <v>Catch</v>
      </c>
      <c r="CB91" s="107"/>
      <c r="CC91" s="107"/>
      <c r="CD91" s="107" t="s">
        <v>143</v>
      </c>
      <c r="CE91" s="107"/>
      <c r="CF91" s="107"/>
      <c r="CG91" s="107" t="s">
        <v>143</v>
      </c>
    </row>
    <row r="92" spans="1:97" x14ac:dyDescent="0.2">
      <c r="A92" s="107"/>
      <c r="B92" s="17"/>
      <c r="C92" s="17"/>
      <c r="D92" s="109"/>
      <c r="E92" s="501"/>
      <c r="F92" s="107"/>
      <c r="G92" s="107"/>
      <c r="H92" s="107"/>
      <c r="I92" s="17"/>
      <c r="J92" s="17"/>
      <c r="K92" s="107"/>
      <c r="L92" s="17"/>
      <c r="M92" s="17"/>
      <c r="N92" s="107"/>
      <c r="O92" s="17"/>
      <c r="P92" s="17"/>
      <c r="Q92" s="381" t="str">
        <f>Q175</f>
        <v>Unsure kelt</v>
      </c>
      <c r="R92" s="17"/>
      <c r="S92" s="17"/>
      <c r="T92" s="381" t="str">
        <f>T175</f>
        <v>Kelt</v>
      </c>
      <c r="U92" s="17"/>
      <c r="V92" s="17"/>
      <c r="W92" s="381" t="str">
        <f>W175</f>
        <v>Not Kelt</v>
      </c>
      <c r="X92" s="17"/>
      <c r="Y92" s="17"/>
      <c r="Z92" s="107"/>
      <c r="AA92" s="17"/>
      <c r="AB92" s="17"/>
      <c r="AC92" s="107"/>
      <c r="AD92" s="17"/>
      <c r="AE92" s="17"/>
      <c r="AF92" s="107" t="str">
        <f>AF175</f>
        <v>ADULT</v>
      </c>
      <c r="AG92" s="17"/>
      <c r="AH92" s="17"/>
      <c r="AI92" s="107" t="str">
        <f>AI175</f>
        <v>ADULT</v>
      </c>
      <c r="AJ92" s="17"/>
      <c r="AK92" s="17"/>
      <c r="AL92" s="107" t="str">
        <f>AL175</f>
        <v>JACK</v>
      </c>
      <c r="AM92" s="17"/>
      <c r="AN92" s="17"/>
      <c r="AO92" s="107" t="str">
        <f>AO175</f>
        <v>JACK</v>
      </c>
      <c r="AP92" s="17"/>
      <c r="AQ92" s="17"/>
      <c r="AR92" s="107" t="str">
        <f>AR175</f>
        <v>Adult</v>
      </c>
      <c r="AS92" s="17"/>
      <c r="AT92" s="17"/>
      <c r="AU92" s="107" t="str">
        <f>AU175</f>
        <v>Adult</v>
      </c>
      <c r="AV92" s="17"/>
      <c r="AW92" s="17"/>
      <c r="AX92" s="107" t="str">
        <f>AX175</f>
        <v>JACK</v>
      </c>
      <c r="AY92" s="17"/>
      <c r="AZ92" s="17"/>
      <c r="BA92" s="107" t="str">
        <f>BA175</f>
        <v>JACK</v>
      </c>
      <c r="BB92" s="17"/>
      <c r="BC92" s="17"/>
      <c r="BD92" s="107"/>
      <c r="BE92" s="17"/>
      <c r="BF92" s="17"/>
      <c r="BG92" s="107"/>
      <c r="BH92" s="17"/>
      <c r="BI92" s="17"/>
      <c r="BJ92" s="107"/>
      <c r="BK92" s="17"/>
      <c r="BL92" s="17"/>
      <c r="BM92" s="107"/>
      <c r="BN92" s="17"/>
      <c r="BO92" s="17"/>
      <c r="BP92" s="107"/>
      <c r="BQ92" s="17"/>
      <c r="BR92" s="17"/>
      <c r="BS92" s="107"/>
      <c r="BT92" s="17"/>
      <c r="BU92" s="17"/>
      <c r="BV92" s="17"/>
      <c r="BW92" s="17"/>
      <c r="BX92" s="17"/>
      <c r="BY92" s="107"/>
      <c r="BZ92" s="17"/>
      <c r="CA92" s="17"/>
      <c r="CB92" s="107"/>
      <c r="CC92" s="17"/>
      <c r="CD92" s="17"/>
      <c r="CE92" s="107"/>
      <c r="CF92" s="17"/>
      <c r="CG92" s="17"/>
    </row>
    <row r="93" spans="1:97" s="326" customFormat="1" x14ac:dyDescent="0.2">
      <c r="A93" s="303" t="str">
        <f t="shared" ref="A93:C112" si="148">A7</f>
        <v>Saturday</v>
      </c>
      <c r="B93" s="304">
        <f t="shared" si="148"/>
        <v>44345</v>
      </c>
      <c r="C93" s="307">
        <f t="shared" si="148"/>
        <v>22</v>
      </c>
      <c r="D93" s="310">
        <f>'Creel Data'!AV6</f>
        <v>43</v>
      </c>
      <c r="E93" s="502">
        <f>'Creel Data'!AW10</f>
        <v>270.08333333333331</v>
      </c>
      <c r="F93" s="110">
        <f>'Creel Data'!AX6</f>
        <v>24</v>
      </c>
      <c r="G93" s="110">
        <f>'Creel Data'!AY6</f>
        <v>16</v>
      </c>
      <c r="H93" s="111">
        <v>0</v>
      </c>
      <c r="I93" s="112">
        <f>H93/$E93</f>
        <v>0</v>
      </c>
      <c r="J93" s="113">
        <f>I93*Effort!R8</f>
        <v>0</v>
      </c>
      <c r="K93" s="111">
        <v>0</v>
      </c>
      <c r="L93" s="112">
        <f>K93/$E93</f>
        <v>0</v>
      </c>
      <c r="M93" s="113">
        <f>L93*Effort!R8</f>
        <v>0</v>
      </c>
      <c r="N93" s="111">
        <v>0</v>
      </c>
      <c r="O93" s="112">
        <f>N93/$E93</f>
        <v>0</v>
      </c>
      <c r="P93" s="113">
        <f>O93*Effort!R8</f>
        <v>0</v>
      </c>
      <c r="Q93" s="111">
        <v>0</v>
      </c>
      <c r="R93" s="112">
        <f>Q93/$E93</f>
        <v>0</v>
      </c>
      <c r="S93" s="113">
        <f>R93*Effort!R8</f>
        <v>0</v>
      </c>
      <c r="T93" s="380">
        <v>4</v>
      </c>
      <c r="U93" s="112">
        <f>T93/$E93</f>
        <v>1.4810243751928418E-2</v>
      </c>
      <c r="V93" s="113">
        <f>U93*Effort!R8</f>
        <v>21.282642373082197</v>
      </c>
      <c r="W93" s="380">
        <v>0</v>
      </c>
      <c r="X93" s="112">
        <f>W93/$E93</f>
        <v>0</v>
      </c>
      <c r="Y93" s="113">
        <f>X93*Effort!R8</f>
        <v>0</v>
      </c>
      <c r="Z93" s="111">
        <v>0</v>
      </c>
      <c r="AA93" s="112">
        <f>Z93/$E93</f>
        <v>0</v>
      </c>
      <c r="AB93" s="113">
        <f>AA93*Effort!R8</f>
        <v>0</v>
      </c>
      <c r="AC93" s="111">
        <v>4</v>
      </c>
      <c r="AD93" s="112">
        <f>AC93/$E93</f>
        <v>1.4810243751928418E-2</v>
      </c>
      <c r="AE93" s="113">
        <f>AD93*Effort!R8</f>
        <v>21.282642373082197</v>
      </c>
      <c r="AF93" s="111">
        <v>2</v>
      </c>
      <c r="AG93" s="112">
        <f>AF93/$E93</f>
        <v>7.4051218759642089E-3</v>
      </c>
      <c r="AH93" s="113">
        <f>AG93*Effort!R8</f>
        <v>10.641321186541099</v>
      </c>
      <c r="AI93" s="111">
        <v>0</v>
      </c>
      <c r="AJ93" s="112">
        <f>AI93/$E93</f>
        <v>0</v>
      </c>
      <c r="AK93" s="113">
        <f>AJ93*Effort!R8</f>
        <v>0</v>
      </c>
      <c r="AL93" s="111">
        <v>0</v>
      </c>
      <c r="AM93" s="112">
        <f>AL93/$E93</f>
        <v>0</v>
      </c>
      <c r="AN93" s="113">
        <f>AM93*Effort!R8</f>
        <v>0</v>
      </c>
      <c r="AO93" s="111">
        <v>1</v>
      </c>
      <c r="AP93" s="112">
        <f>AO93/$E93</f>
        <v>3.7025609379821045E-3</v>
      </c>
      <c r="AQ93" s="113">
        <f>AP93*Effort!R8</f>
        <v>5.3206605932705493</v>
      </c>
      <c r="AR93" s="117">
        <v>0</v>
      </c>
      <c r="AS93" s="112">
        <f>AR93/$E93</f>
        <v>0</v>
      </c>
      <c r="AT93" s="113">
        <f>AS93*Effort!R8</f>
        <v>0</v>
      </c>
      <c r="AU93" s="117">
        <v>2</v>
      </c>
      <c r="AV93" s="112">
        <f>AU93/$E93</f>
        <v>7.4051218759642089E-3</v>
      </c>
      <c r="AW93" s="113">
        <f>AV93*Effort!R8</f>
        <v>10.641321186541099</v>
      </c>
      <c r="AX93" s="117">
        <v>0</v>
      </c>
      <c r="AY93" s="112">
        <f>AX93/$E93</f>
        <v>0</v>
      </c>
      <c r="AZ93" s="113">
        <f>AY93*Effort!R8</f>
        <v>0</v>
      </c>
      <c r="BA93" s="117">
        <v>0</v>
      </c>
      <c r="BB93" s="112">
        <f>BA93/$E93</f>
        <v>0</v>
      </c>
      <c r="BC93" s="113">
        <f>BB93*Effort!R8</f>
        <v>0</v>
      </c>
      <c r="BD93" s="111">
        <v>0</v>
      </c>
      <c r="BE93" s="112">
        <f>BD93/$E93</f>
        <v>0</v>
      </c>
      <c r="BF93" s="113">
        <f>BE93*Effort!R8</f>
        <v>0</v>
      </c>
      <c r="BG93" s="111">
        <v>0</v>
      </c>
      <c r="BH93" s="112">
        <f>BG93/$E93</f>
        <v>0</v>
      </c>
      <c r="BI93" s="113">
        <f>BH93*Effort!R8</f>
        <v>0</v>
      </c>
      <c r="BJ93" s="111">
        <v>0</v>
      </c>
      <c r="BK93" s="112">
        <f>BJ93/$E93</f>
        <v>0</v>
      </c>
      <c r="BL93" s="113">
        <f>BK93*Effort!R8</f>
        <v>0</v>
      </c>
      <c r="BM93" s="111">
        <v>0</v>
      </c>
      <c r="BN93" s="112">
        <f>BM93/$E93</f>
        <v>0</v>
      </c>
      <c r="BO93" s="113">
        <f>BN93*Effort!R8</f>
        <v>0</v>
      </c>
      <c r="BP93" s="117">
        <v>0</v>
      </c>
      <c r="BQ93" s="112">
        <f>BP93/$E93</f>
        <v>0</v>
      </c>
      <c r="BR93" s="113">
        <f>BQ93*Effort!R8</f>
        <v>0</v>
      </c>
      <c r="BS93" s="111">
        <v>0</v>
      </c>
      <c r="BT93" s="112">
        <f>BS93/$E93</f>
        <v>0</v>
      </c>
      <c r="BU93" s="113">
        <f>BT93*Effort!R8</f>
        <v>0</v>
      </c>
      <c r="BV93" s="111">
        <v>0</v>
      </c>
      <c r="BW93" s="112">
        <f>BV93/$E93</f>
        <v>0</v>
      </c>
      <c r="BX93" s="113">
        <f>BW93*Effort!R8</f>
        <v>0</v>
      </c>
      <c r="BY93" s="111">
        <v>2</v>
      </c>
      <c r="BZ93" s="112">
        <f>BY93/$E93</f>
        <v>7.4051218759642089E-3</v>
      </c>
      <c r="CA93" s="113">
        <f>BZ93*Effort!R8</f>
        <v>10.641321186541099</v>
      </c>
      <c r="CB93" s="111">
        <v>0</v>
      </c>
      <c r="CC93" s="112">
        <f>CB93/$E93</f>
        <v>0</v>
      </c>
      <c r="CD93" s="113">
        <f>CC93*Effort!R8</f>
        <v>0</v>
      </c>
      <c r="CE93" s="111">
        <v>0</v>
      </c>
      <c r="CF93" s="112">
        <f>CE93/$E93</f>
        <v>0</v>
      </c>
      <c r="CG93" s="113">
        <f>CF93*Effort!R8</f>
        <v>0</v>
      </c>
    </row>
    <row r="94" spans="1:97" s="326" customFormat="1" x14ac:dyDescent="0.2">
      <c r="A94" s="303" t="str">
        <f t="shared" si="148"/>
        <v>Sunday</v>
      </c>
      <c r="B94" s="304">
        <f t="shared" si="148"/>
        <v>44346</v>
      </c>
      <c r="C94" s="307">
        <f t="shared" si="148"/>
        <v>23</v>
      </c>
      <c r="D94" s="311">
        <f>'Creel Data'!AV30</f>
        <v>5</v>
      </c>
      <c r="E94" s="163">
        <f>'Creel Data'!AW34</f>
        <v>22.833333333333332</v>
      </c>
      <c r="F94" s="116">
        <f>'Creel Data'!AX30</f>
        <v>3</v>
      </c>
      <c r="G94" s="116">
        <f>'Creel Data'!AY30</f>
        <v>3</v>
      </c>
      <c r="H94" s="117">
        <v>0</v>
      </c>
      <c r="I94" s="112">
        <f>H94/$E94</f>
        <v>0</v>
      </c>
      <c r="J94" s="113">
        <f>I94*Effort!R9</f>
        <v>0</v>
      </c>
      <c r="K94" s="117">
        <v>0</v>
      </c>
      <c r="L94" s="112">
        <f>K94/$E94</f>
        <v>0</v>
      </c>
      <c r="M94" s="113">
        <f>L94*Effort!R9</f>
        <v>0</v>
      </c>
      <c r="N94" s="117">
        <v>0</v>
      </c>
      <c r="O94" s="112">
        <f>N94/$E94</f>
        <v>0</v>
      </c>
      <c r="P94" s="113">
        <f>O94*Effort!$R9</f>
        <v>0</v>
      </c>
      <c r="Q94" s="117">
        <v>0</v>
      </c>
      <c r="R94" s="112">
        <f>Q94/$E94</f>
        <v>0</v>
      </c>
      <c r="S94" s="113">
        <f>R94*Effort!$R9</f>
        <v>0</v>
      </c>
      <c r="T94" s="117">
        <v>0</v>
      </c>
      <c r="U94" s="112">
        <f>T94/$E94</f>
        <v>0</v>
      </c>
      <c r="V94" s="113">
        <f>U94*Effort!$R9</f>
        <v>0</v>
      </c>
      <c r="W94" s="117">
        <v>0</v>
      </c>
      <c r="X94" s="112">
        <f>W94/$E94</f>
        <v>0</v>
      </c>
      <c r="Y94" s="113">
        <f>X94*Effort!$R9</f>
        <v>0</v>
      </c>
      <c r="Z94" s="117">
        <v>0</v>
      </c>
      <c r="AA94" s="112">
        <f>Z94/$E94</f>
        <v>0</v>
      </c>
      <c r="AB94" s="113">
        <f>AA94*Effort!$R9</f>
        <v>0</v>
      </c>
      <c r="AC94" s="117">
        <v>0</v>
      </c>
      <c r="AD94" s="112">
        <f>AC94/$E94</f>
        <v>0</v>
      </c>
      <c r="AE94" s="113">
        <f>AD94*Effort!$R9</f>
        <v>0</v>
      </c>
      <c r="AF94" s="117">
        <v>0</v>
      </c>
      <c r="AG94" s="112">
        <f>AF94/$E94</f>
        <v>0</v>
      </c>
      <c r="AH94" s="113">
        <f>AG94*Effort!$R9</f>
        <v>0</v>
      </c>
      <c r="AI94" s="117">
        <v>0</v>
      </c>
      <c r="AJ94" s="112">
        <f>AI94/$E94</f>
        <v>0</v>
      </c>
      <c r="AK94" s="113">
        <f>AJ94*Effort!$R9</f>
        <v>0</v>
      </c>
      <c r="AL94" s="117">
        <v>0</v>
      </c>
      <c r="AM94" s="112">
        <f>AL94/$E94</f>
        <v>0</v>
      </c>
      <c r="AN94" s="113">
        <f>AM94*Effort!$R9</f>
        <v>0</v>
      </c>
      <c r="AO94" s="117">
        <v>0</v>
      </c>
      <c r="AP94" s="112">
        <f>AO94/$E94</f>
        <v>0</v>
      </c>
      <c r="AQ94" s="113">
        <f>AP94*Effort!$R9</f>
        <v>0</v>
      </c>
      <c r="AR94" s="117">
        <v>0</v>
      </c>
      <c r="AS94" s="112">
        <f>AR94/$E94</f>
        <v>0</v>
      </c>
      <c r="AT94" s="113">
        <f>AS94*Effort!$R9</f>
        <v>0</v>
      </c>
      <c r="AU94" s="117">
        <v>0</v>
      </c>
      <c r="AV94" s="112">
        <f>AU94/$E94</f>
        <v>0</v>
      </c>
      <c r="AW94" s="113">
        <f>AV94*Effort!$R9</f>
        <v>0</v>
      </c>
      <c r="AX94" s="117">
        <v>0</v>
      </c>
      <c r="AY94" s="112">
        <f>AX94/$E94</f>
        <v>0</v>
      </c>
      <c r="AZ94" s="113">
        <f>AY94*Effort!$R9</f>
        <v>0</v>
      </c>
      <c r="BA94" s="117">
        <v>0</v>
      </c>
      <c r="BB94" s="112">
        <f>BA94/$E94</f>
        <v>0</v>
      </c>
      <c r="BC94" s="113">
        <f>BB94*Effort!$R9</f>
        <v>0</v>
      </c>
      <c r="BD94" s="117">
        <v>0</v>
      </c>
      <c r="BE94" s="112">
        <f>BD94/$E94</f>
        <v>0</v>
      </c>
      <c r="BF94" s="113">
        <f>BE94*Effort!$R9</f>
        <v>0</v>
      </c>
      <c r="BG94" s="117">
        <v>0</v>
      </c>
      <c r="BH94" s="112">
        <f>BG94/$E94</f>
        <v>0</v>
      </c>
      <c r="BI94" s="113">
        <f>BH94*Effort!$R9</f>
        <v>0</v>
      </c>
      <c r="BJ94" s="117">
        <v>0</v>
      </c>
      <c r="BK94" s="112">
        <f>BJ94/$E94</f>
        <v>0</v>
      </c>
      <c r="BL94" s="113">
        <f>BK94*Effort!$R9</f>
        <v>0</v>
      </c>
      <c r="BM94" s="117">
        <v>0</v>
      </c>
      <c r="BN94" s="112">
        <f>BM94/$E94</f>
        <v>0</v>
      </c>
      <c r="BO94" s="113">
        <f>BN94*Effort!$R9</f>
        <v>0</v>
      </c>
      <c r="BP94" s="117">
        <v>0</v>
      </c>
      <c r="BQ94" s="112">
        <f>BP94/$E94</f>
        <v>0</v>
      </c>
      <c r="BR94" s="113">
        <f>BQ94*Effort!$R9</f>
        <v>0</v>
      </c>
      <c r="BS94" s="117">
        <v>0</v>
      </c>
      <c r="BT94" s="112">
        <f>BS94/$E94</f>
        <v>0</v>
      </c>
      <c r="BU94" s="113">
        <f>BT94*Effort!$R9</f>
        <v>0</v>
      </c>
      <c r="BV94" s="111">
        <v>0</v>
      </c>
      <c r="BW94" s="112">
        <f>BV94/$E94</f>
        <v>0</v>
      </c>
      <c r="BX94" s="113">
        <f>BW94*Effort!$R9</f>
        <v>0</v>
      </c>
      <c r="BY94" s="117">
        <v>0</v>
      </c>
      <c r="BZ94" s="112">
        <f>BY94/$E94</f>
        <v>0</v>
      </c>
      <c r="CA94" s="113">
        <f>BZ94*Effort!$R9</f>
        <v>0</v>
      </c>
      <c r="CB94" s="117">
        <v>0</v>
      </c>
      <c r="CC94" s="112">
        <f>CB94/$E94</f>
        <v>0</v>
      </c>
      <c r="CD94" s="113">
        <f>CC94*Effort!$R9</f>
        <v>0</v>
      </c>
      <c r="CE94" s="117">
        <v>0</v>
      </c>
      <c r="CF94" s="112">
        <f>CE94/$E94</f>
        <v>0</v>
      </c>
      <c r="CG94" s="113">
        <f>CF94*Effort!$R9</f>
        <v>0</v>
      </c>
    </row>
    <row r="95" spans="1:97" s="327" customFormat="1" x14ac:dyDescent="0.2">
      <c r="A95" s="305" t="str">
        <f t="shared" si="148"/>
        <v>Monday</v>
      </c>
      <c r="B95" s="306">
        <f t="shared" si="148"/>
        <v>44347</v>
      </c>
      <c r="C95" s="308">
        <f t="shared" si="148"/>
        <v>23</v>
      </c>
      <c r="D95" s="312"/>
      <c r="E95" s="503"/>
      <c r="F95" s="119"/>
      <c r="G95" s="120"/>
      <c r="H95" s="121"/>
      <c r="I95" s="122">
        <f>AVERAGE(I93:I94)</f>
        <v>0</v>
      </c>
      <c r="J95" s="123">
        <f>I95*Effort!R10</f>
        <v>0</v>
      </c>
      <c r="K95" s="121"/>
      <c r="L95" s="122">
        <f>AVERAGE(L93:L94)</f>
        <v>0</v>
      </c>
      <c r="M95" s="123">
        <f>L95*Effort!R10</f>
        <v>0</v>
      </c>
      <c r="N95" s="121"/>
      <c r="O95" s="122">
        <f>AVERAGE(O93:O94)</f>
        <v>0</v>
      </c>
      <c r="P95" s="123">
        <f>O95*Effort!$R10</f>
        <v>0</v>
      </c>
      <c r="Q95" s="121"/>
      <c r="R95" s="122">
        <f>AVERAGE(R93:R94)</f>
        <v>0</v>
      </c>
      <c r="S95" s="123">
        <f>R95*Effort!$R10</f>
        <v>0</v>
      </c>
      <c r="T95" s="124"/>
      <c r="U95" s="122">
        <f>AVERAGE(U93:U94)</f>
        <v>7.4051218759642089E-3</v>
      </c>
      <c r="V95" s="123">
        <f>U95*Effort!$R10</f>
        <v>8.0353464757008641</v>
      </c>
      <c r="W95" s="124"/>
      <c r="X95" s="122">
        <f>AVERAGE(X93:X94)</f>
        <v>0</v>
      </c>
      <c r="Y95" s="123">
        <f>X95*Effort!$R10</f>
        <v>0</v>
      </c>
      <c r="Z95" s="121"/>
      <c r="AA95" s="122">
        <f>AVERAGE(AA93:AA94)</f>
        <v>0</v>
      </c>
      <c r="AB95" s="123">
        <f>AA95*Effort!$R10</f>
        <v>0</v>
      </c>
      <c r="AC95" s="121"/>
      <c r="AD95" s="122">
        <f>AVERAGE(AD93:AD94)</f>
        <v>7.4051218759642089E-3</v>
      </c>
      <c r="AE95" s="123">
        <f>AD95*Effort!$R10</f>
        <v>8.0353464757008641</v>
      </c>
      <c r="AF95" s="121"/>
      <c r="AG95" s="122">
        <f>AVERAGE(AG93:AG94)</f>
        <v>3.7025609379821045E-3</v>
      </c>
      <c r="AH95" s="123">
        <f>AG95*Effort!$R10</f>
        <v>4.0176732378504321</v>
      </c>
      <c r="AI95" s="121"/>
      <c r="AJ95" s="122">
        <f>AVERAGE(AJ93:AJ94)</f>
        <v>0</v>
      </c>
      <c r="AK95" s="123">
        <f>AJ95*Effort!$R10</f>
        <v>0</v>
      </c>
      <c r="AL95" s="121"/>
      <c r="AM95" s="122">
        <f>AVERAGE(AM93:AM94)</f>
        <v>0</v>
      </c>
      <c r="AN95" s="123">
        <f>AM95*Effort!$R10</f>
        <v>0</v>
      </c>
      <c r="AO95" s="121"/>
      <c r="AP95" s="122">
        <f>AVERAGE(AP93:AP94)</f>
        <v>1.8512804689910522E-3</v>
      </c>
      <c r="AQ95" s="123">
        <f>AP95*Effort!$R10</f>
        <v>2.008836618925216</v>
      </c>
      <c r="AR95" s="124"/>
      <c r="AS95" s="122">
        <f>AVERAGE(AS93:AS94)</f>
        <v>0</v>
      </c>
      <c r="AT95" s="123">
        <f>AS95*Effort!$R10</f>
        <v>0</v>
      </c>
      <c r="AU95" s="124"/>
      <c r="AV95" s="122">
        <f>AVERAGE(AV93:AV94)</f>
        <v>3.7025609379821045E-3</v>
      </c>
      <c r="AW95" s="123">
        <f>AV95*Effort!$R10</f>
        <v>4.0176732378504321</v>
      </c>
      <c r="AX95" s="124"/>
      <c r="AY95" s="122">
        <f>AVERAGE(AY93:AY94)</f>
        <v>0</v>
      </c>
      <c r="AZ95" s="123">
        <f>AY95*Effort!$R10</f>
        <v>0</v>
      </c>
      <c r="BA95" s="124"/>
      <c r="BB95" s="122">
        <f>AVERAGE(BB93:BB94)</f>
        <v>0</v>
      </c>
      <c r="BC95" s="123">
        <f>BB95*Effort!$R10</f>
        <v>0</v>
      </c>
      <c r="BD95" s="121"/>
      <c r="BE95" s="122">
        <f>AVERAGE(BE93:BE94)</f>
        <v>0</v>
      </c>
      <c r="BF95" s="123">
        <f>BE95*Effort!$R10</f>
        <v>0</v>
      </c>
      <c r="BG95" s="121"/>
      <c r="BH95" s="122">
        <f>AVERAGE(BH93:BH94)</f>
        <v>0</v>
      </c>
      <c r="BI95" s="123">
        <f>BH95*Effort!$R10</f>
        <v>0</v>
      </c>
      <c r="BJ95" s="121"/>
      <c r="BK95" s="122">
        <f>AVERAGE(BK93:BK94)</f>
        <v>0</v>
      </c>
      <c r="BL95" s="123">
        <f>BK95*Effort!$R10</f>
        <v>0</v>
      </c>
      <c r="BM95" s="121"/>
      <c r="BN95" s="122">
        <f>AVERAGE(BN93:BN94)</f>
        <v>0</v>
      </c>
      <c r="BO95" s="123">
        <f>BN95*Effort!$R10</f>
        <v>0</v>
      </c>
      <c r="BP95" s="121"/>
      <c r="BQ95" s="122">
        <f>AVERAGE(BQ93:BQ94)</f>
        <v>0</v>
      </c>
      <c r="BR95" s="123">
        <f>BQ95*Effort!$R10</f>
        <v>0</v>
      </c>
      <c r="BS95" s="121"/>
      <c r="BT95" s="122">
        <f>AVERAGE(BT93:BT94)</f>
        <v>0</v>
      </c>
      <c r="BU95" s="123">
        <f>BT95*Effort!$R10</f>
        <v>0</v>
      </c>
      <c r="BV95" s="124"/>
      <c r="BW95" s="122">
        <f>AVERAGE(BW93:BW94)</f>
        <v>0</v>
      </c>
      <c r="BX95" s="123">
        <f>BW95*Effort!$R10</f>
        <v>0</v>
      </c>
      <c r="BY95" s="121"/>
      <c r="BZ95" s="122">
        <f>AVERAGE(BZ93:BZ94)</f>
        <v>3.7025609379821045E-3</v>
      </c>
      <c r="CA95" s="123">
        <f>BZ95*Effort!$R10</f>
        <v>4.0176732378504321</v>
      </c>
      <c r="CB95" s="121"/>
      <c r="CC95" s="122">
        <f>AVERAGE(CC93:CC94)</f>
        <v>0</v>
      </c>
      <c r="CD95" s="123">
        <f>CC95*Effort!$R10</f>
        <v>0</v>
      </c>
      <c r="CE95" s="121"/>
      <c r="CF95" s="122">
        <f>AVERAGE(CF93:CF94)</f>
        <v>0</v>
      </c>
      <c r="CG95" s="123">
        <f>CF95*Effort!$R10</f>
        <v>0</v>
      </c>
    </row>
    <row r="96" spans="1:97" s="327" customFormat="1" x14ac:dyDescent="0.2">
      <c r="A96" s="305" t="str">
        <f t="shared" si="148"/>
        <v>Tuesday</v>
      </c>
      <c r="B96" s="306">
        <f t="shared" si="148"/>
        <v>44348</v>
      </c>
      <c r="C96" s="308">
        <f t="shared" si="148"/>
        <v>23</v>
      </c>
      <c r="D96" s="312"/>
      <c r="E96" s="503"/>
      <c r="F96" s="120"/>
      <c r="G96" s="120"/>
      <c r="H96" s="121"/>
      <c r="I96" s="122">
        <f>AVERAGE(I98:I99)</f>
        <v>0</v>
      </c>
      <c r="J96" s="123">
        <f>I96*Effort!R11</f>
        <v>0</v>
      </c>
      <c r="K96" s="121"/>
      <c r="L96" s="122">
        <f>AVERAGE(L98:L99)</f>
        <v>0</v>
      </c>
      <c r="M96" s="123">
        <f>L96*Effort!R11</f>
        <v>0</v>
      </c>
      <c r="N96" s="121"/>
      <c r="O96" s="122">
        <f>AVERAGE(O98:O99)</f>
        <v>0</v>
      </c>
      <c r="P96" s="123">
        <f>O96*Effort!$R11</f>
        <v>0</v>
      </c>
      <c r="Q96" s="121"/>
      <c r="R96" s="122">
        <f>AVERAGE(R98:R99)</f>
        <v>3.9215686274509803E-2</v>
      </c>
      <c r="S96" s="123">
        <f>R96*Effort!$R11</f>
        <v>7.1376799931036015</v>
      </c>
      <c r="T96" s="124"/>
      <c r="U96" s="122">
        <f>AVERAGE(U98:U99)</f>
        <v>0</v>
      </c>
      <c r="V96" s="123">
        <f>U96*Effort!$R11</f>
        <v>0</v>
      </c>
      <c r="W96" s="124"/>
      <c r="X96" s="122">
        <f>AVERAGE(X98:X99)</f>
        <v>0</v>
      </c>
      <c r="Y96" s="123">
        <f>X96*Effort!$R11</f>
        <v>0</v>
      </c>
      <c r="Z96" s="121"/>
      <c r="AA96" s="122">
        <f>AVERAGE(AA98:AA99)</f>
        <v>0</v>
      </c>
      <c r="AB96" s="123">
        <f>AA96*Effort!$R11</f>
        <v>0</v>
      </c>
      <c r="AC96" s="121"/>
      <c r="AD96" s="122">
        <f>AVERAGE(AD98:AD99)</f>
        <v>2.1882293478422452E-2</v>
      </c>
      <c r="AE96" s="123">
        <f>AD96*Effort!$R11</f>
        <v>3.9828146132860125</v>
      </c>
      <c r="AF96" s="121"/>
      <c r="AG96" s="122">
        <f>AVERAGE(AG98:AG99)</f>
        <v>2.8705644501925105E-2</v>
      </c>
      <c r="AH96" s="123">
        <f>AG96*Effort!$R11</f>
        <v>5.2247384634886478</v>
      </c>
      <c r="AI96" s="121"/>
      <c r="AJ96" s="122">
        <f>AVERAGE(AJ98:AJ99)</f>
        <v>0</v>
      </c>
      <c r="AK96" s="123">
        <f>AJ96*Effort!$R11</f>
        <v>0</v>
      </c>
      <c r="AL96" s="121"/>
      <c r="AM96" s="122">
        <f>AVERAGE(AM98:AM99)</f>
        <v>0</v>
      </c>
      <c r="AN96" s="123">
        <f>AM96*Effort!$R11</f>
        <v>0</v>
      </c>
      <c r="AO96" s="121"/>
      <c r="AP96" s="122">
        <f>AVERAGE(AP98:AP99)</f>
        <v>0</v>
      </c>
      <c r="AQ96" s="123">
        <f>AP96*Effort!$R11</f>
        <v>0</v>
      </c>
      <c r="AR96" s="124"/>
      <c r="AS96" s="122">
        <f>AVERAGE(AS98:AS99)</f>
        <v>0</v>
      </c>
      <c r="AT96" s="123">
        <f>AS96*Effort!$R11</f>
        <v>0</v>
      </c>
      <c r="AU96" s="124"/>
      <c r="AV96" s="122">
        <f>AVERAGE(AV98:AV99)</f>
        <v>2.2744503411675507E-3</v>
      </c>
      <c r="AW96" s="123">
        <f>AV96*Effort!$R11</f>
        <v>0.41397461673421182</v>
      </c>
      <c r="AX96" s="124"/>
      <c r="AY96" s="122">
        <f>AVERAGE(AY98:AY99)</f>
        <v>0</v>
      </c>
      <c r="AZ96" s="123">
        <f>AY96*Effort!$R11</f>
        <v>0</v>
      </c>
      <c r="BA96" s="124"/>
      <c r="BB96" s="122">
        <f>AVERAGE(BB98:BB99)</f>
        <v>0</v>
      </c>
      <c r="BC96" s="123">
        <f>BB96*Effort!$R11</f>
        <v>0</v>
      </c>
      <c r="BD96" s="121"/>
      <c r="BE96" s="122">
        <f>AVERAGE(BE98:BE99)</f>
        <v>0</v>
      </c>
      <c r="BF96" s="123">
        <f>BE96*Effort!$R11</f>
        <v>0</v>
      </c>
      <c r="BG96" s="121"/>
      <c r="BH96" s="122">
        <f>AVERAGE(BH98:BH99)</f>
        <v>2.2744503411675507E-3</v>
      </c>
      <c r="BI96" s="123">
        <f>BH96*Effort!$R11</f>
        <v>0.41397461673421182</v>
      </c>
      <c r="BJ96" s="121"/>
      <c r="BK96" s="122">
        <f>AVERAGE(BK98:BK99)</f>
        <v>0</v>
      </c>
      <c r="BL96" s="123">
        <f>BK96*Effort!$R11</f>
        <v>0</v>
      </c>
      <c r="BM96" s="121"/>
      <c r="BN96" s="122">
        <f>AVERAGE(BN98:BN99)</f>
        <v>2.2744503411675507E-3</v>
      </c>
      <c r="BO96" s="123">
        <f>BN96*Effort!$R11</f>
        <v>0.41397461673421182</v>
      </c>
      <c r="BP96" s="121"/>
      <c r="BQ96" s="122">
        <f>AVERAGE(BQ98:BQ99)</f>
        <v>0</v>
      </c>
      <c r="BR96" s="123">
        <f>BQ96*Effort!$R11</f>
        <v>0</v>
      </c>
      <c r="BS96" s="121"/>
      <c r="BT96" s="122">
        <f>AVERAGE(BT98:BT99)</f>
        <v>0</v>
      </c>
      <c r="BU96" s="123">
        <f>BT96*Effort!$R11</f>
        <v>0</v>
      </c>
      <c r="BV96" s="124"/>
      <c r="BW96" s="122">
        <f>AVERAGE(BW98:BW99)</f>
        <v>0</v>
      </c>
      <c r="BX96" s="123">
        <f>BW96*Effort!$R11</f>
        <v>0</v>
      </c>
      <c r="BY96" s="121"/>
      <c r="BZ96" s="122">
        <f>AVERAGE(BZ98:BZ99)</f>
        <v>0</v>
      </c>
      <c r="CA96" s="123">
        <f>BZ96*Effort!$R11</f>
        <v>0</v>
      </c>
      <c r="CB96" s="121"/>
      <c r="CC96" s="122">
        <f>AVERAGE(CC98:CC99)</f>
        <v>0</v>
      </c>
      <c r="CD96" s="123">
        <f>CC96*Effort!$R11</f>
        <v>0</v>
      </c>
      <c r="CE96" s="121"/>
      <c r="CF96" s="122">
        <f>AVERAGE(CF98:CF99)</f>
        <v>0</v>
      </c>
      <c r="CG96" s="123">
        <f>CF96*Effort!$R11</f>
        <v>0</v>
      </c>
    </row>
    <row r="97" spans="1:85" s="327" customFormat="1" x14ac:dyDescent="0.2">
      <c r="A97" s="305" t="str">
        <f t="shared" si="148"/>
        <v>Wednesday</v>
      </c>
      <c r="B97" s="306">
        <f t="shared" si="148"/>
        <v>44349</v>
      </c>
      <c r="C97" s="308">
        <f t="shared" si="148"/>
        <v>23</v>
      </c>
      <c r="D97" s="312"/>
      <c r="E97" s="503"/>
      <c r="F97" s="120"/>
      <c r="G97" s="120"/>
      <c r="H97" s="121"/>
      <c r="I97" s="122">
        <f>AVERAGE(I98:I99)</f>
        <v>0</v>
      </c>
      <c r="J97" s="123">
        <f>I97*Effort!R12</f>
        <v>0</v>
      </c>
      <c r="K97" s="121"/>
      <c r="L97" s="122">
        <f>AVERAGE(L98:L99)</f>
        <v>0</v>
      </c>
      <c r="M97" s="123">
        <f>L97*Effort!R12</f>
        <v>0</v>
      </c>
      <c r="N97" s="121"/>
      <c r="O97" s="122">
        <f>AVERAGE(O98:O99)</f>
        <v>0</v>
      </c>
      <c r="P97" s="123">
        <f>O97*Effort!$R12</f>
        <v>0</v>
      </c>
      <c r="Q97" s="121"/>
      <c r="R97" s="122">
        <f>AVERAGE(R98:R99)</f>
        <v>3.9215686274509803E-2</v>
      </c>
      <c r="S97" s="123">
        <f>R97*Effort!$R12</f>
        <v>7.1512239779102496</v>
      </c>
      <c r="T97" s="124"/>
      <c r="U97" s="122">
        <f>AVERAGE(U98:U99)</f>
        <v>0</v>
      </c>
      <c r="V97" s="123">
        <f>U97*Effort!$R12</f>
        <v>0</v>
      </c>
      <c r="W97" s="124"/>
      <c r="X97" s="122">
        <f>AVERAGE(X98:X99)</f>
        <v>0</v>
      </c>
      <c r="Y97" s="123">
        <f>X97*Effort!$R12</f>
        <v>0</v>
      </c>
      <c r="Z97" s="121"/>
      <c r="AA97" s="122">
        <f>AVERAGE(AA98:AA99)</f>
        <v>0</v>
      </c>
      <c r="AB97" s="123">
        <f>AA97*Effort!$R12</f>
        <v>0</v>
      </c>
      <c r="AC97" s="121"/>
      <c r="AD97" s="122">
        <f>AVERAGE(AD98:AD99)</f>
        <v>2.1882293478422452E-2</v>
      </c>
      <c r="AE97" s="123">
        <f>AD97*Effort!$R12</f>
        <v>3.9903721362713749</v>
      </c>
      <c r="AF97" s="121"/>
      <c r="AG97" s="122">
        <f>AVERAGE(AG98:AG99)</f>
        <v>2.8705644501925105E-2</v>
      </c>
      <c r="AH97" s="123">
        <f>AG97*Effort!$R12</f>
        <v>5.2346525782201256</v>
      </c>
      <c r="AI97" s="121"/>
      <c r="AJ97" s="122">
        <f>AVERAGE(AJ98:AJ99)</f>
        <v>0</v>
      </c>
      <c r="AK97" s="123">
        <f>AJ97*Effort!$R12</f>
        <v>0</v>
      </c>
      <c r="AL97" s="121"/>
      <c r="AM97" s="122">
        <f>AVERAGE(AM98:AM99)</f>
        <v>0</v>
      </c>
      <c r="AN97" s="123">
        <f>AM97*Effort!$R12</f>
        <v>0</v>
      </c>
      <c r="AO97" s="121"/>
      <c r="AP97" s="122">
        <f>AVERAGE(AP98:AP99)</f>
        <v>0</v>
      </c>
      <c r="AQ97" s="123">
        <f>AP97*Effort!$R12</f>
        <v>0</v>
      </c>
      <c r="AR97" s="124"/>
      <c r="AS97" s="122">
        <f>AVERAGE(AS98:AS99)</f>
        <v>0</v>
      </c>
      <c r="AT97" s="123">
        <f>AS97*Effort!$R12</f>
        <v>0</v>
      </c>
      <c r="AU97" s="124"/>
      <c r="AV97" s="122">
        <f>AVERAGE(AV98:AV99)</f>
        <v>2.2744503411675507E-3</v>
      </c>
      <c r="AW97" s="123">
        <f>AV97*Effort!$R12</f>
        <v>0.41476014731625016</v>
      </c>
      <c r="AX97" s="124"/>
      <c r="AY97" s="122">
        <f>AVERAGE(AY98:AY99)</f>
        <v>0</v>
      </c>
      <c r="AZ97" s="123">
        <f>AY97*Effort!$R12</f>
        <v>0</v>
      </c>
      <c r="BA97" s="124"/>
      <c r="BB97" s="122">
        <f>AVERAGE(BB98:BB99)</f>
        <v>0</v>
      </c>
      <c r="BC97" s="123">
        <f>BB97*Effort!$R12</f>
        <v>0</v>
      </c>
      <c r="BD97" s="121"/>
      <c r="BE97" s="122">
        <f>AVERAGE(BE98:BE99)</f>
        <v>0</v>
      </c>
      <c r="BF97" s="123">
        <f>BE97*Effort!$R12</f>
        <v>0</v>
      </c>
      <c r="BG97" s="121"/>
      <c r="BH97" s="122">
        <f>AVERAGE(BH98:BH99)</f>
        <v>2.2744503411675507E-3</v>
      </c>
      <c r="BI97" s="123">
        <f>BH97*Effort!$R12</f>
        <v>0.41476014731625016</v>
      </c>
      <c r="BJ97" s="121"/>
      <c r="BK97" s="122">
        <f>AVERAGE(BK98:BK99)</f>
        <v>0</v>
      </c>
      <c r="BL97" s="123">
        <f>BK97*Effort!$R12</f>
        <v>0</v>
      </c>
      <c r="BM97" s="121"/>
      <c r="BN97" s="122">
        <f>AVERAGE(BN98:BN99)</f>
        <v>2.2744503411675507E-3</v>
      </c>
      <c r="BO97" s="123">
        <f>BN97*Effort!$R12</f>
        <v>0.41476014731625016</v>
      </c>
      <c r="BP97" s="121"/>
      <c r="BQ97" s="122">
        <f>AVERAGE(BQ98:BQ99)</f>
        <v>0</v>
      </c>
      <c r="BR97" s="123">
        <f>BQ97*Effort!$R12</f>
        <v>0</v>
      </c>
      <c r="BS97" s="121"/>
      <c r="BT97" s="122">
        <f>AVERAGE(BT98:BT99)</f>
        <v>0</v>
      </c>
      <c r="BU97" s="123">
        <f>BT97*Effort!$R12</f>
        <v>0</v>
      </c>
      <c r="BV97" s="124"/>
      <c r="BW97" s="122">
        <f>AVERAGE(BW98:BW99)</f>
        <v>0</v>
      </c>
      <c r="BX97" s="123">
        <f>BW97*Effort!$R12</f>
        <v>0</v>
      </c>
      <c r="BY97" s="121"/>
      <c r="BZ97" s="122">
        <f>AVERAGE(BZ98:BZ99)</f>
        <v>0</v>
      </c>
      <c r="CA97" s="123">
        <f>BZ97*Effort!$R12</f>
        <v>0</v>
      </c>
      <c r="CB97" s="121"/>
      <c r="CC97" s="122">
        <f>AVERAGE(CC98:CC99)</f>
        <v>0</v>
      </c>
      <c r="CD97" s="123">
        <f>CC97*Effort!$R12</f>
        <v>0</v>
      </c>
      <c r="CE97" s="121"/>
      <c r="CF97" s="122">
        <f>AVERAGE(CF98:CF99)</f>
        <v>0</v>
      </c>
      <c r="CG97" s="123">
        <f>CF97*Effort!$R12</f>
        <v>0</v>
      </c>
    </row>
    <row r="98" spans="1:85" s="326" customFormat="1" x14ac:dyDescent="0.2">
      <c r="A98" s="303" t="str">
        <f t="shared" si="148"/>
        <v>Thursday</v>
      </c>
      <c r="B98" s="304">
        <f t="shared" si="148"/>
        <v>44350</v>
      </c>
      <c r="C98" s="307">
        <f t="shared" si="148"/>
        <v>23</v>
      </c>
      <c r="D98" s="311">
        <f>'Creel Data'!AV40</f>
        <v>3</v>
      </c>
      <c r="E98" s="163">
        <f>'Creel Data'!BB39</f>
        <v>25.5</v>
      </c>
      <c r="F98" s="116">
        <f>'Creel Data'!AX40</f>
        <v>2</v>
      </c>
      <c r="G98" s="116">
        <f>'Creel Data'!AY40</f>
        <v>1</v>
      </c>
      <c r="H98" s="117">
        <v>0</v>
      </c>
      <c r="I98" s="112">
        <f t="shared" ref="I98:I110" si="149">H98/$E98</f>
        <v>0</v>
      </c>
      <c r="J98" s="113">
        <f>I98*Effort!R13</f>
        <v>0</v>
      </c>
      <c r="K98" s="117">
        <v>0</v>
      </c>
      <c r="L98" s="112">
        <f t="shared" ref="L98:L101" si="150">K98/$E98</f>
        <v>0</v>
      </c>
      <c r="M98" s="113">
        <f>L98*Effort!R13</f>
        <v>0</v>
      </c>
      <c r="N98" s="117">
        <v>0</v>
      </c>
      <c r="O98" s="112">
        <f t="shared" ref="O98:O101" si="151">N98/$E98</f>
        <v>0</v>
      </c>
      <c r="P98" s="113">
        <f>O98*Effort!$R13</f>
        <v>0</v>
      </c>
      <c r="Q98" s="117">
        <v>2</v>
      </c>
      <c r="R98" s="112">
        <f t="shared" ref="R98:R101" si="152">Q98/$E98</f>
        <v>7.8431372549019607E-2</v>
      </c>
      <c r="S98" s="113">
        <f>R98*Effort!$R13</f>
        <v>1.6252781767977842</v>
      </c>
      <c r="T98" s="117">
        <v>0</v>
      </c>
      <c r="U98" s="112">
        <f t="shared" ref="U98:U101" si="153">T98/$E98</f>
        <v>0</v>
      </c>
      <c r="V98" s="113">
        <f>U98*Effort!$R13</f>
        <v>0</v>
      </c>
      <c r="W98" s="117">
        <v>0</v>
      </c>
      <c r="X98" s="112">
        <f t="shared" ref="X98:X101" si="154">W98/$E98</f>
        <v>0</v>
      </c>
      <c r="Y98" s="113">
        <f>X98*Effort!$R13</f>
        <v>0</v>
      </c>
      <c r="Z98" s="117">
        <v>0</v>
      </c>
      <c r="AA98" s="112">
        <f t="shared" ref="AA98:AA101" si="155">Z98/$E98</f>
        <v>0</v>
      </c>
      <c r="AB98" s="113">
        <f>AA98*Effort!$R13</f>
        <v>0</v>
      </c>
      <c r="AC98" s="117">
        <v>1</v>
      </c>
      <c r="AD98" s="112">
        <f t="shared" ref="AD98:AD101" si="156">AC98/$E98</f>
        <v>3.9215686274509803E-2</v>
      </c>
      <c r="AE98" s="113">
        <f>AD98*Effort!$R13</f>
        <v>0.8126390883988921</v>
      </c>
      <c r="AF98" s="117">
        <v>1</v>
      </c>
      <c r="AG98" s="112">
        <f t="shared" ref="AG98:AG101" si="157">AF98/$E98</f>
        <v>3.9215686274509803E-2</v>
      </c>
      <c r="AH98" s="113">
        <f>AG98*Effort!$R13</f>
        <v>0.8126390883988921</v>
      </c>
      <c r="AI98" s="117">
        <v>0</v>
      </c>
      <c r="AJ98" s="112">
        <f t="shared" ref="AJ98:AJ101" si="158">AI98/$E98</f>
        <v>0</v>
      </c>
      <c r="AK98" s="113">
        <f>AJ98*Effort!$R13</f>
        <v>0</v>
      </c>
      <c r="AL98" s="117">
        <v>0</v>
      </c>
      <c r="AM98" s="112">
        <f t="shared" ref="AM98:AM101" si="159">AL98/$E98</f>
        <v>0</v>
      </c>
      <c r="AN98" s="113">
        <f>AM98*Effort!$R13</f>
        <v>0</v>
      </c>
      <c r="AO98" s="117">
        <v>0</v>
      </c>
      <c r="AP98" s="112">
        <f t="shared" ref="AP98:AP101" si="160">AO98/$E98</f>
        <v>0</v>
      </c>
      <c r="AQ98" s="113">
        <f>AP98*Effort!$R13</f>
        <v>0</v>
      </c>
      <c r="AR98" s="117">
        <v>0</v>
      </c>
      <c r="AS98" s="112">
        <f t="shared" ref="AS98:AS101" si="161">AR98/$E98</f>
        <v>0</v>
      </c>
      <c r="AT98" s="113">
        <f>AS98*Effort!$R13</f>
        <v>0</v>
      </c>
      <c r="AU98" s="117">
        <v>0</v>
      </c>
      <c r="AV98" s="112">
        <f t="shared" ref="AV98:AV101" si="162">AU98/$E98</f>
        <v>0</v>
      </c>
      <c r="AW98" s="113">
        <f>AV98*Effort!$R13</f>
        <v>0</v>
      </c>
      <c r="AX98" s="117">
        <v>0</v>
      </c>
      <c r="AY98" s="112">
        <f t="shared" ref="AY98:AY101" si="163">AX98/$E98</f>
        <v>0</v>
      </c>
      <c r="AZ98" s="113">
        <f>AY98*Effort!$R13</f>
        <v>0</v>
      </c>
      <c r="BA98" s="117">
        <v>0</v>
      </c>
      <c r="BB98" s="112">
        <f t="shared" ref="BB98:BB101" si="164">BA98/$E98</f>
        <v>0</v>
      </c>
      <c r="BC98" s="113">
        <f>BB98*Effort!$R13</f>
        <v>0</v>
      </c>
      <c r="BD98" s="117">
        <v>0</v>
      </c>
      <c r="BE98" s="112">
        <f t="shared" ref="BE98:BE101" si="165">BD98/$E98</f>
        <v>0</v>
      </c>
      <c r="BF98" s="113">
        <f>BE98*Effort!$R13</f>
        <v>0</v>
      </c>
      <c r="BG98" s="117">
        <v>0</v>
      </c>
      <c r="BH98" s="112">
        <f t="shared" ref="BH98:BH101" si="166">BG98/$E98</f>
        <v>0</v>
      </c>
      <c r="BI98" s="113">
        <f>BH98*Effort!$R13</f>
        <v>0</v>
      </c>
      <c r="BJ98" s="117">
        <v>0</v>
      </c>
      <c r="BK98" s="112">
        <f t="shared" ref="BK98:BK101" si="167">BJ98/$E98</f>
        <v>0</v>
      </c>
      <c r="BL98" s="113">
        <f>BK98*Effort!$R13</f>
        <v>0</v>
      </c>
      <c r="BM98" s="117">
        <v>0</v>
      </c>
      <c r="BN98" s="112">
        <f t="shared" ref="BN98:BN101" si="168">BM98/$E98</f>
        <v>0</v>
      </c>
      <c r="BO98" s="113">
        <f>BN98*Effort!$R13</f>
        <v>0</v>
      </c>
      <c r="BP98" s="117">
        <v>0</v>
      </c>
      <c r="BQ98" s="112">
        <f t="shared" ref="BQ98:BQ101" si="169">BP98/$E98</f>
        <v>0</v>
      </c>
      <c r="BR98" s="113">
        <f>BQ98*Effort!$R13</f>
        <v>0</v>
      </c>
      <c r="BS98" s="117">
        <v>0</v>
      </c>
      <c r="BT98" s="112">
        <f t="shared" ref="BT98:BT101" si="170">BS98/$E98</f>
        <v>0</v>
      </c>
      <c r="BU98" s="113">
        <f>BT98*Effort!$R13</f>
        <v>0</v>
      </c>
      <c r="BV98" s="111">
        <v>0</v>
      </c>
      <c r="BW98" s="112">
        <f t="shared" ref="BW98:BW101" si="171">BV98/$E98</f>
        <v>0</v>
      </c>
      <c r="BX98" s="113">
        <f>BW98*Effort!$R13</f>
        <v>0</v>
      </c>
      <c r="BY98" s="117">
        <v>0</v>
      </c>
      <c r="BZ98" s="112">
        <f t="shared" ref="BZ98:BZ101" si="172">BY98/$E98</f>
        <v>0</v>
      </c>
      <c r="CA98" s="113">
        <f>BZ98*Effort!$R13</f>
        <v>0</v>
      </c>
      <c r="CB98" s="117">
        <v>0</v>
      </c>
      <c r="CC98" s="112">
        <f t="shared" ref="CC98:CC101" si="173">CB98/$E98</f>
        <v>0</v>
      </c>
      <c r="CD98" s="113">
        <f>CC98*Effort!$R13</f>
        <v>0</v>
      </c>
      <c r="CE98" s="117">
        <v>0</v>
      </c>
      <c r="CF98" s="112">
        <f t="shared" ref="CF98:CF101" si="174">CE98/$E98</f>
        <v>0</v>
      </c>
      <c r="CG98" s="113">
        <f>CF98*Effort!$R13</f>
        <v>0</v>
      </c>
    </row>
    <row r="99" spans="1:85" s="326" customFormat="1" x14ac:dyDescent="0.2">
      <c r="A99" s="303" t="str">
        <f t="shared" si="148"/>
        <v>Friday</v>
      </c>
      <c r="B99" s="304">
        <f t="shared" si="148"/>
        <v>44351</v>
      </c>
      <c r="C99" s="307">
        <f t="shared" si="148"/>
        <v>23</v>
      </c>
      <c r="D99" s="475">
        <f>'Creel Data'!AV46</f>
        <v>24</v>
      </c>
      <c r="E99" s="163">
        <f>'Creel Data'!BB44</f>
        <v>219.83333333333337</v>
      </c>
      <c r="F99" s="116">
        <f>'Creel Data'!AX46</f>
        <v>23</v>
      </c>
      <c r="G99" s="116">
        <f>'Creel Data'!AY46</f>
        <v>15</v>
      </c>
      <c r="H99" s="117">
        <v>0</v>
      </c>
      <c r="I99" s="112">
        <f t="shared" si="149"/>
        <v>0</v>
      </c>
      <c r="J99" s="113">
        <f>I99*Effort!R14</f>
        <v>0</v>
      </c>
      <c r="K99" s="117">
        <v>0</v>
      </c>
      <c r="L99" s="112">
        <f t="shared" si="150"/>
        <v>0</v>
      </c>
      <c r="M99" s="113">
        <f>L99*Effort!R14</f>
        <v>0</v>
      </c>
      <c r="N99" s="117">
        <v>0</v>
      </c>
      <c r="O99" s="112">
        <f t="shared" si="151"/>
        <v>0</v>
      </c>
      <c r="P99" s="113">
        <f>O99*Effort!$R14</f>
        <v>0</v>
      </c>
      <c r="Q99" s="117">
        <v>0</v>
      </c>
      <c r="R99" s="112">
        <f t="shared" si="152"/>
        <v>0</v>
      </c>
      <c r="S99" s="113">
        <f>R99*Effort!$R14</f>
        <v>0</v>
      </c>
      <c r="T99" s="117">
        <v>0</v>
      </c>
      <c r="U99" s="112">
        <f t="shared" si="153"/>
        <v>0</v>
      </c>
      <c r="V99" s="113">
        <f>U99*Effort!$R14</f>
        <v>0</v>
      </c>
      <c r="W99" s="117">
        <v>0</v>
      </c>
      <c r="X99" s="112">
        <f t="shared" si="154"/>
        <v>0</v>
      </c>
      <c r="Y99" s="113">
        <f>X99*Effort!$R14</f>
        <v>0</v>
      </c>
      <c r="Z99" s="117">
        <v>0</v>
      </c>
      <c r="AA99" s="112">
        <f t="shared" si="155"/>
        <v>0</v>
      </c>
      <c r="AB99" s="113">
        <f>AA99*Effort!$R14</f>
        <v>0</v>
      </c>
      <c r="AC99" s="117">
        <v>1</v>
      </c>
      <c r="AD99" s="112">
        <f t="shared" si="156"/>
        <v>4.5489006823351014E-3</v>
      </c>
      <c r="AE99" s="113">
        <f>AD99*Effort!$R14</f>
        <v>1.1070724537061347</v>
      </c>
      <c r="AF99" s="117">
        <v>4</v>
      </c>
      <c r="AG99" s="112">
        <f t="shared" si="157"/>
        <v>1.8195602729340406E-2</v>
      </c>
      <c r="AH99" s="113">
        <f>AG99*Effort!$R14</f>
        <v>4.4282898148245389</v>
      </c>
      <c r="AI99" s="117">
        <v>0</v>
      </c>
      <c r="AJ99" s="112">
        <f t="shared" si="158"/>
        <v>0</v>
      </c>
      <c r="AK99" s="113">
        <f>AJ99*Effort!$R14</f>
        <v>0</v>
      </c>
      <c r="AL99" s="117">
        <v>0</v>
      </c>
      <c r="AM99" s="112">
        <f t="shared" si="159"/>
        <v>0</v>
      </c>
      <c r="AN99" s="113">
        <f>AM99*Effort!$R14</f>
        <v>0</v>
      </c>
      <c r="AO99" s="117">
        <v>0</v>
      </c>
      <c r="AP99" s="112">
        <f t="shared" si="160"/>
        <v>0</v>
      </c>
      <c r="AQ99" s="113">
        <f>AP99*Effort!$R14</f>
        <v>0</v>
      </c>
      <c r="AR99" s="117">
        <v>0</v>
      </c>
      <c r="AS99" s="112">
        <f t="shared" si="161"/>
        <v>0</v>
      </c>
      <c r="AT99" s="113">
        <f>AS99*Effort!$R14</f>
        <v>0</v>
      </c>
      <c r="AU99" s="117">
        <v>1</v>
      </c>
      <c r="AV99" s="112">
        <f t="shared" si="162"/>
        <v>4.5489006823351014E-3</v>
      </c>
      <c r="AW99" s="113">
        <f>AV99*Effort!$R14</f>
        <v>1.1070724537061347</v>
      </c>
      <c r="AX99" s="117">
        <v>0</v>
      </c>
      <c r="AY99" s="112">
        <f t="shared" si="163"/>
        <v>0</v>
      </c>
      <c r="AZ99" s="113">
        <f>AY99*Effort!$R14</f>
        <v>0</v>
      </c>
      <c r="BA99" s="117">
        <v>0</v>
      </c>
      <c r="BB99" s="112">
        <f t="shared" si="164"/>
        <v>0</v>
      </c>
      <c r="BC99" s="113">
        <f>BB99*Effort!$R14</f>
        <v>0</v>
      </c>
      <c r="BD99" s="117">
        <v>0</v>
      </c>
      <c r="BE99" s="112">
        <f t="shared" si="165"/>
        <v>0</v>
      </c>
      <c r="BF99" s="113">
        <f>BE99*Effort!$R14</f>
        <v>0</v>
      </c>
      <c r="BG99" s="117">
        <v>1</v>
      </c>
      <c r="BH99" s="112">
        <f t="shared" si="166"/>
        <v>4.5489006823351014E-3</v>
      </c>
      <c r="BI99" s="113">
        <f>BH99*Effort!$R14</f>
        <v>1.1070724537061347</v>
      </c>
      <c r="BJ99" s="117">
        <v>0</v>
      </c>
      <c r="BK99" s="112">
        <f t="shared" si="167"/>
        <v>0</v>
      </c>
      <c r="BL99" s="113">
        <f>BK99*Effort!$R14</f>
        <v>0</v>
      </c>
      <c r="BM99" s="117">
        <v>1</v>
      </c>
      <c r="BN99" s="112">
        <f t="shared" si="168"/>
        <v>4.5489006823351014E-3</v>
      </c>
      <c r="BO99" s="113">
        <f>BN99*Effort!$R14</f>
        <v>1.1070724537061347</v>
      </c>
      <c r="BP99" s="117">
        <v>0</v>
      </c>
      <c r="BQ99" s="112">
        <f t="shared" si="169"/>
        <v>0</v>
      </c>
      <c r="BR99" s="113">
        <f>BQ99*Effort!$R14</f>
        <v>0</v>
      </c>
      <c r="BS99" s="117">
        <v>0</v>
      </c>
      <c r="BT99" s="112">
        <f t="shared" si="170"/>
        <v>0</v>
      </c>
      <c r="BU99" s="113">
        <f>BT99*Effort!$R14</f>
        <v>0</v>
      </c>
      <c r="BV99" s="111">
        <v>0</v>
      </c>
      <c r="BW99" s="112">
        <f t="shared" si="171"/>
        <v>0</v>
      </c>
      <c r="BX99" s="113">
        <f>BW99*Effort!$R14</f>
        <v>0</v>
      </c>
      <c r="BY99" s="117">
        <v>0</v>
      </c>
      <c r="BZ99" s="112">
        <f t="shared" si="172"/>
        <v>0</v>
      </c>
      <c r="CA99" s="113">
        <f>BZ99*Effort!$R14</f>
        <v>0</v>
      </c>
      <c r="CB99" s="117">
        <v>0</v>
      </c>
      <c r="CC99" s="112">
        <f t="shared" si="173"/>
        <v>0</v>
      </c>
      <c r="CD99" s="113">
        <f>CC99*Effort!$R14</f>
        <v>0</v>
      </c>
      <c r="CE99" s="117">
        <v>0</v>
      </c>
      <c r="CF99" s="112">
        <f t="shared" si="174"/>
        <v>0</v>
      </c>
      <c r="CG99" s="113">
        <f>CF99*Effort!$R14</f>
        <v>0</v>
      </c>
    </row>
    <row r="100" spans="1:85" s="326" customFormat="1" x14ac:dyDescent="0.2">
      <c r="A100" s="303" t="str">
        <f t="shared" si="148"/>
        <v>Saturday</v>
      </c>
      <c r="B100" s="304">
        <f t="shared" si="148"/>
        <v>44352</v>
      </c>
      <c r="C100" s="307">
        <f t="shared" si="148"/>
        <v>23</v>
      </c>
      <c r="D100" s="475">
        <f>'Creel Data'!AV53</f>
        <v>12</v>
      </c>
      <c r="E100" s="163">
        <f>'Creel Data'!BB52</f>
        <v>62.233333333333334</v>
      </c>
      <c r="F100" s="116">
        <f>'Creel Data'!AX53</f>
        <v>10</v>
      </c>
      <c r="G100" s="116">
        <f>'Creel Data'!AY53</f>
        <v>4</v>
      </c>
      <c r="H100" s="117">
        <v>0</v>
      </c>
      <c r="I100" s="112">
        <f t="shared" si="149"/>
        <v>0</v>
      </c>
      <c r="J100" s="113">
        <f>I100*Effort!R15</f>
        <v>0</v>
      </c>
      <c r="K100" s="117">
        <v>0</v>
      </c>
      <c r="L100" s="112">
        <f t="shared" si="150"/>
        <v>0</v>
      </c>
      <c r="M100" s="113">
        <f>L100*Effort!R15</f>
        <v>0</v>
      </c>
      <c r="N100" s="117">
        <v>0</v>
      </c>
      <c r="O100" s="112">
        <f t="shared" si="151"/>
        <v>0</v>
      </c>
      <c r="P100" s="113">
        <f>O100*Effort!$R15</f>
        <v>0</v>
      </c>
      <c r="Q100" s="117">
        <v>0</v>
      </c>
      <c r="R100" s="112">
        <f t="shared" si="152"/>
        <v>0</v>
      </c>
      <c r="S100" s="113">
        <f>R100*Effort!$R15</f>
        <v>0</v>
      </c>
      <c r="T100" s="117">
        <v>1</v>
      </c>
      <c r="U100" s="112">
        <f t="shared" si="153"/>
        <v>1.6068559185859668E-2</v>
      </c>
      <c r="V100" s="113">
        <f>U100*Effort!$R15</f>
        <v>10.332057435875681</v>
      </c>
      <c r="W100" s="117">
        <v>0</v>
      </c>
      <c r="X100" s="112">
        <f t="shared" si="154"/>
        <v>0</v>
      </c>
      <c r="Y100" s="113">
        <f>X100*Effort!$R15</f>
        <v>0</v>
      </c>
      <c r="Z100" s="117">
        <v>0</v>
      </c>
      <c r="AA100" s="112">
        <f t="shared" si="155"/>
        <v>0</v>
      </c>
      <c r="AB100" s="113">
        <f>AA100*Effort!$R15</f>
        <v>0</v>
      </c>
      <c r="AC100" s="117">
        <v>0</v>
      </c>
      <c r="AD100" s="112">
        <f t="shared" si="156"/>
        <v>0</v>
      </c>
      <c r="AE100" s="113">
        <f>AD100*Effort!$R15</f>
        <v>0</v>
      </c>
      <c r="AF100" s="117">
        <v>0</v>
      </c>
      <c r="AG100" s="112">
        <f t="shared" si="157"/>
        <v>0</v>
      </c>
      <c r="AH100" s="113">
        <f>AG100*Effort!$R15</f>
        <v>0</v>
      </c>
      <c r="AI100" s="117">
        <v>0</v>
      </c>
      <c r="AJ100" s="112">
        <f t="shared" si="158"/>
        <v>0</v>
      </c>
      <c r="AK100" s="113">
        <f>AJ100*Effort!$R15</f>
        <v>0</v>
      </c>
      <c r="AL100" s="117">
        <v>0</v>
      </c>
      <c r="AM100" s="112">
        <f t="shared" si="159"/>
        <v>0</v>
      </c>
      <c r="AN100" s="113">
        <f>AM100*Effort!$R15</f>
        <v>0</v>
      </c>
      <c r="AO100" s="117">
        <v>0</v>
      </c>
      <c r="AP100" s="112">
        <f t="shared" si="160"/>
        <v>0</v>
      </c>
      <c r="AQ100" s="113">
        <f>AP100*Effort!$R15</f>
        <v>0</v>
      </c>
      <c r="AR100" s="117">
        <v>0</v>
      </c>
      <c r="AS100" s="112">
        <f t="shared" si="161"/>
        <v>0</v>
      </c>
      <c r="AT100" s="113">
        <f>AS100*Effort!$R15</f>
        <v>0</v>
      </c>
      <c r="AU100" s="117">
        <v>0</v>
      </c>
      <c r="AV100" s="112">
        <f t="shared" si="162"/>
        <v>0</v>
      </c>
      <c r="AW100" s="113">
        <f>AV100*Effort!$R15</f>
        <v>0</v>
      </c>
      <c r="AX100" s="117">
        <v>0</v>
      </c>
      <c r="AY100" s="112">
        <f t="shared" si="163"/>
        <v>0</v>
      </c>
      <c r="AZ100" s="113">
        <f>AY100*Effort!$R15</f>
        <v>0</v>
      </c>
      <c r="BA100" s="117">
        <v>0</v>
      </c>
      <c r="BB100" s="112">
        <f t="shared" si="164"/>
        <v>0</v>
      </c>
      <c r="BC100" s="113">
        <f>BB100*Effort!$R15</f>
        <v>0</v>
      </c>
      <c r="BD100" s="117">
        <v>0</v>
      </c>
      <c r="BE100" s="112">
        <f t="shared" si="165"/>
        <v>0</v>
      </c>
      <c r="BF100" s="113">
        <f>BE100*Effort!$R15</f>
        <v>0</v>
      </c>
      <c r="BG100" s="117">
        <v>0</v>
      </c>
      <c r="BH100" s="112">
        <f t="shared" si="166"/>
        <v>0</v>
      </c>
      <c r="BI100" s="113">
        <f>BH100*Effort!$R15</f>
        <v>0</v>
      </c>
      <c r="BJ100" s="117">
        <v>0</v>
      </c>
      <c r="BK100" s="112">
        <f t="shared" si="167"/>
        <v>0</v>
      </c>
      <c r="BL100" s="113">
        <f>BK100*Effort!$R15</f>
        <v>0</v>
      </c>
      <c r="BM100" s="117">
        <v>0</v>
      </c>
      <c r="BN100" s="112">
        <f t="shared" si="168"/>
        <v>0</v>
      </c>
      <c r="BO100" s="113">
        <f>BN100*Effort!$R15</f>
        <v>0</v>
      </c>
      <c r="BP100" s="117">
        <v>0</v>
      </c>
      <c r="BQ100" s="112">
        <f t="shared" si="169"/>
        <v>0</v>
      </c>
      <c r="BR100" s="113">
        <f>BQ100*Effort!$R15</f>
        <v>0</v>
      </c>
      <c r="BS100" s="117">
        <v>0</v>
      </c>
      <c r="BT100" s="112">
        <f t="shared" si="170"/>
        <v>0</v>
      </c>
      <c r="BU100" s="113">
        <f>BT100*Effort!$R15</f>
        <v>0</v>
      </c>
      <c r="BV100" s="111">
        <v>0</v>
      </c>
      <c r="BW100" s="112">
        <f t="shared" si="171"/>
        <v>0</v>
      </c>
      <c r="BX100" s="113">
        <f>BW100*Effort!$R15</f>
        <v>0</v>
      </c>
      <c r="BY100" s="117">
        <v>0</v>
      </c>
      <c r="BZ100" s="112">
        <f t="shared" si="172"/>
        <v>0</v>
      </c>
      <c r="CA100" s="113">
        <f>BZ100*Effort!$R15</f>
        <v>0</v>
      </c>
      <c r="CB100" s="117">
        <v>0</v>
      </c>
      <c r="CC100" s="112">
        <f t="shared" si="173"/>
        <v>0</v>
      </c>
      <c r="CD100" s="113">
        <f>CC100*Effort!$R15</f>
        <v>0</v>
      </c>
      <c r="CE100" s="117">
        <v>0</v>
      </c>
      <c r="CF100" s="112">
        <f t="shared" si="174"/>
        <v>0</v>
      </c>
      <c r="CG100" s="113">
        <f>CF100*Effort!$R15</f>
        <v>0</v>
      </c>
    </row>
    <row r="101" spans="1:85" s="326" customFormat="1" x14ac:dyDescent="0.2">
      <c r="A101" s="303" t="str">
        <f t="shared" si="148"/>
        <v>Sunday</v>
      </c>
      <c r="B101" s="304">
        <f t="shared" si="148"/>
        <v>44353</v>
      </c>
      <c r="C101" s="307">
        <f t="shared" si="148"/>
        <v>24</v>
      </c>
      <c r="D101" s="475">
        <f>'Creel Data'!AV64</f>
        <v>24</v>
      </c>
      <c r="E101" s="163">
        <f>'Creel Data'!BB63</f>
        <v>118.1666666666667</v>
      </c>
      <c r="F101" s="116">
        <f>'Creel Data'!AX64</f>
        <v>17</v>
      </c>
      <c r="G101" s="116">
        <f>'Creel Data'!AY64</f>
        <v>9</v>
      </c>
      <c r="H101" s="117">
        <v>0</v>
      </c>
      <c r="I101" s="112">
        <f t="shared" si="149"/>
        <v>0</v>
      </c>
      <c r="J101" s="113">
        <f>I101*Effort!R16</f>
        <v>0</v>
      </c>
      <c r="K101" s="117">
        <v>0</v>
      </c>
      <c r="L101" s="112">
        <f t="shared" si="150"/>
        <v>0</v>
      </c>
      <c r="M101" s="113">
        <f>L101*Effort!R16</f>
        <v>0</v>
      </c>
      <c r="N101" s="117">
        <v>0</v>
      </c>
      <c r="O101" s="112">
        <f t="shared" si="151"/>
        <v>0</v>
      </c>
      <c r="P101" s="113">
        <f>O101*Effort!$R16</f>
        <v>0</v>
      </c>
      <c r="Q101" s="117">
        <v>0</v>
      </c>
      <c r="R101" s="112">
        <f t="shared" si="152"/>
        <v>0</v>
      </c>
      <c r="S101" s="113">
        <f>R101*Effort!$R16</f>
        <v>0</v>
      </c>
      <c r="T101" s="117">
        <v>0</v>
      </c>
      <c r="U101" s="112">
        <f t="shared" si="153"/>
        <v>0</v>
      </c>
      <c r="V101" s="113">
        <f>U101*Effort!$R16</f>
        <v>0</v>
      </c>
      <c r="W101" s="117">
        <v>0</v>
      </c>
      <c r="X101" s="112">
        <f t="shared" si="154"/>
        <v>0</v>
      </c>
      <c r="Y101" s="113">
        <f>X101*Effort!$R16</f>
        <v>0</v>
      </c>
      <c r="Z101" s="117">
        <v>0</v>
      </c>
      <c r="AA101" s="112">
        <f t="shared" si="155"/>
        <v>0</v>
      </c>
      <c r="AB101" s="113">
        <f>AA101*Effort!$R16</f>
        <v>0</v>
      </c>
      <c r="AC101" s="117">
        <v>0</v>
      </c>
      <c r="AD101" s="112">
        <f t="shared" si="156"/>
        <v>0</v>
      </c>
      <c r="AE101" s="113">
        <f>AD101*Effort!$R16</f>
        <v>0</v>
      </c>
      <c r="AF101" s="117">
        <v>0</v>
      </c>
      <c r="AG101" s="112">
        <f t="shared" si="157"/>
        <v>0</v>
      </c>
      <c r="AH101" s="113">
        <f>AG101*Effort!$R16</f>
        <v>0</v>
      </c>
      <c r="AI101" s="117">
        <v>0</v>
      </c>
      <c r="AJ101" s="112">
        <f t="shared" si="158"/>
        <v>0</v>
      </c>
      <c r="AK101" s="113">
        <f>AJ101*Effort!$R16</f>
        <v>0</v>
      </c>
      <c r="AL101" s="117">
        <v>0</v>
      </c>
      <c r="AM101" s="112">
        <f t="shared" si="159"/>
        <v>0</v>
      </c>
      <c r="AN101" s="113">
        <f>AM101*Effort!$R16</f>
        <v>0</v>
      </c>
      <c r="AO101" s="117">
        <v>1</v>
      </c>
      <c r="AP101" s="112">
        <f t="shared" si="160"/>
        <v>8.4626234132581073E-3</v>
      </c>
      <c r="AQ101" s="113">
        <f>AP101*Effort!$R16</f>
        <v>5.1586259390965914</v>
      </c>
      <c r="AR101" s="117">
        <v>0</v>
      </c>
      <c r="AS101" s="112">
        <f t="shared" si="161"/>
        <v>0</v>
      </c>
      <c r="AT101" s="113">
        <f>AS101*Effort!$R16</f>
        <v>0</v>
      </c>
      <c r="AU101" s="117">
        <v>0</v>
      </c>
      <c r="AV101" s="112">
        <f t="shared" si="162"/>
        <v>0</v>
      </c>
      <c r="AW101" s="113">
        <f>AV101*Effort!$R16</f>
        <v>0</v>
      </c>
      <c r="AX101" s="117">
        <v>0</v>
      </c>
      <c r="AY101" s="112">
        <f t="shared" si="163"/>
        <v>0</v>
      </c>
      <c r="AZ101" s="113">
        <f>AY101*Effort!$R16</f>
        <v>0</v>
      </c>
      <c r="BA101" s="117">
        <v>0</v>
      </c>
      <c r="BB101" s="112">
        <f t="shared" si="164"/>
        <v>0</v>
      </c>
      <c r="BC101" s="113">
        <f>BB101*Effort!$R16</f>
        <v>0</v>
      </c>
      <c r="BD101" s="117">
        <v>0</v>
      </c>
      <c r="BE101" s="112">
        <f t="shared" si="165"/>
        <v>0</v>
      </c>
      <c r="BF101" s="113">
        <f>BE101*Effort!$R16</f>
        <v>0</v>
      </c>
      <c r="BG101" s="117">
        <v>0</v>
      </c>
      <c r="BH101" s="112">
        <f t="shared" si="166"/>
        <v>0</v>
      </c>
      <c r="BI101" s="113">
        <f>BH101*Effort!$R16</f>
        <v>0</v>
      </c>
      <c r="BJ101" s="117">
        <v>0</v>
      </c>
      <c r="BK101" s="112">
        <f t="shared" si="167"/>
        <v>0</v>
      </c>
      <c r="BL101" s="113">
        <f>BK101*Effort!$R16</f>
        <v>0</v>
      </c>
      <c r="BM101" s="117">
        <v>0</v>
      </c>
      <c r="BN101" s="112">
        <f t="shared" si="168"/>
        <v>0</v>
      </c>
      <c r="BO101" s="113">
        <f>BN101*Effort!$R16</f>
        <v>0</v>
      </c>
      <c r="BP101" s="117">
        <v>0</v>
      </c>
      <c r="BQ101" s="112">
        <f t="shared" si="169"/>
        <v>0</v>
      </c>
      <c r="BR101" s="113">
        <f>BQ101*Effort!$R16</f>
        <v>0</v>
      </c>
      <c r="BS101" s="117">
        <v>0</v>
      </c>
      <c r="BT101" s="112">
        <f t="shared" si="170"/>
        <v>0</v>
      </c>
      <c r="BU101" s="113">
        <f>BT101*Effort!$R16</f>
        <v>0</v>
      </c>
      <c r="BV101" s="111">
        <v>0</v>
      </c>
      <c r="BW101" s="112">
        <f t="shared" si="171"/>
        <v>0</v>
      </c>
      <c r="BX101" s="113">
        <f>BW101*Effort!$R16</f>
        <v>0</v>
      </c>
      <c r="BY101" s="117">
        <v>0</v>
      </c>
      <c r="BZ101" s="112">
        <f t="shared" si="172"/>
        <v>0</v>
      </c>
      <c r="CA101" s="113">
        <f>BZ101*Effort!$R16</f>
        <v>0</v>
      </c>
      <c r="CB101" s="117">
        <v>0</v>
      </c>
      <c r="CC101" s="112">
        <f t="shared" si="173"/>
        <v>0</v>
      </c>
      <c r="CD101" s="113">
        <f>CC101*Effort!$R16</f>
        <v>0</v>
      </c>
      <c r="CE101" s="117">
        <v>2</v>
      </c>
      <c r="CF101" s="112">
        <f t="shared" si="174"/>
        <v>1.6925246826516215E-2</v>
      </c>
      <c r="CG101" s="113">
        <f>CF101*Effort!$R16</f>
        <v>10.317251878193183</v>
      </c>
    </row>
    <row r="102" spans="1:85" s="326" customFormat="1" x14ac:dyDescent="0.2">
      <c r="A102" s="303" t="str">
        <f t="shared" si="148"/>
        <v>Monday</v>
      </c>
      <c r="B102" s="304">
        <f t="shared" si="148"/>
        <v>44354</v>
      </c>
      <c r="C102" s="307">
        <f t="shared" si="148"/>
        <v>24</v>
      </c>
      <c r="D102" s="475">
        <f>'Creel Data'!AV75</f>
        <v>21</v>
      </c>
      <c r="E102" s="163">
        <f>'Creel Data'!BB74</f>
        <v>312</v>
      </c>
      <c r="F102" s="116">
        <f>'Creel Data'!AX75</f>
        <v>13</v>
      </c>
      <c r="G102" s="116">
        <f>'Creel Data'!AY75</f>
        <v>7</v>
      </c>
      <c r="H102" s="117">
        <v>0</v>
      </c>
      <c r="I102" s="112">
        <f>H102/$E102</f>
        <v>0</v>
      </c>
      <c r="J102" s="113">
        <f>I102*Effort!R17</f>
        <v>0</v>
      </c>
      <c r="K102" s="117">
        <v>0</v>
      </c>
      <c r="L102" s="112">
        <f>K102/$E102</f>
        <v>0</v>
      </c>
      <c r="M102" s="113">
        <f>L102*Effort!R17</f>
        <v>0</v>
      </c>
      <c r="N102" s="117">
        <v>0</v>
      </c>
      <c r="O102" s="112">
        <f>N102/$E102</f>
        <v>0</v>
      </c>
      <c r="P102" s="113">
        <f>O102*Effort!$R17</f>
        <v>0</v>
      </c>
      <c r="Q102" s="117">
        <v>0</v>
      </c>
      <c r="R102" s="112">
        <f>Q102/$E102</f>
        <v>0</v>
      </c>
      <c r="S102" s="113">
        <f>R102*Effort!$R17</f>
        <v>0</v>
      </c>
      <c r="T102" s="117">
        <v>0</v>
      </c>
      <c r="U102" s="112">
        <f>T102/$E102</f>
        <v>0</v>
      </c>
      <c r="V102" s="113">
        <f>U102*Effort!$R17</f>
        <v>0</v>
      </c>
      <c r="W102" s="117">
        <v>0</v>
      </c>
      <c r="X102" s="112">
        <f>W102/$E102</f>
        <v>0</v>
      </c>
      <c r="Y102" s="113">
        <f>X102*Effort!$R17</f>
        <v>0</v>
      </c>
      <c r="Z102" s="117">
        <v>0</v>
      </c>
      <c r="AA102" s="112">
        <f>Z102/$E102</f>
        <v>0</v>
      </c>
      <c r="AB102" s="113">
        <f>AA102*Effort!$R17</f>
        <v>0</v>
      </c>
      <c r="AC102" s="117">
        <v>0</v>
      </c>
      <c r="AD102" s="112">
        <f>AC102/$E102</f>
        <v>0</v>
      </c>
      <c r="AE102" s="113">
        <f>AD102*Effort!$R17</f>
        <v>0</v>
      </c>
      <c r="AF102" s="117">
        <v>5</v>
      </c>
      <c r="AG102" s="112">
        <f>AF102/$E102</f>
        <v>1.6025641025641024E-2</v>
      </c>
      <c r="AH102" s="113">
        <f>AG102*Effort!$R17</f>
        <v>6.6668724107321511</v>
      </c>
      <c r="AI102" s="117">
        <v>0</v>
      </c>
      <c r="AJ102" s="112">
        <f>AI102/$E102</f>
        <v>0</v>
      </c>
      <c r="AK102" s="113">
        <f>AJ102*Effort!$R17</f>
        <v>0</v>
      </c>
      <c r="AL102" s="117">
        <v>0</v>
      </c>
      <c r="AM102" s="112">
        <f>AL102/$E102</f>
        <v>0</v>
      </c>
      <c r="AN102" s="113">
        <f>AM102*Effort!$R17</f>
        <v>0</v>
      </c>
      <c r="AO102" s="117">
        <v>0</v>
      </c>
      <c r="AP102" s="112">
        <f>AO102/$E102</f>
        <v>0</v>
      </c>
      <c r="AQ102" s="113">
        <f>AP102*Effort!$R17</f>
        <v>0</v>
      </c>
      <c r="AR102" s="117">
        <v>0</v>
      </c>
      <c r="AS102" s="112">
        <f>AR102/$E102</f>
        <v>0</v>
      </c>
      <c r="AT102" s="113">
        <f>AS102*Effort!$R17</f>
        <v>0</v>
      </c>
      <c r="AU102" s="117">
        <v>1</v>
      </c>
      <c r="AV102" s="112">
        <f>AU102/$E102</f>
        <v>3.205128205128205E-3</v>
      </c>
      <c r="AW102" s="113">
        <f>AV102*Effort!$R17</f>
        <v>1.3333744821464304</v>
      </c>
      <c r="AX102" s="117">
        <v>0</v>
      </c>
      <c r="AY102" s="112">
        <f>AX102/$E102</f>
        <v>0</v>
      </c>
      <c r="AZ102" s="113">
        <f>AY102*Effort!$R17</f>
        <v>0</v>
      </c>
      <c r="BA102" s="117">
        <v>2</v>
      </c>
      <c r="BB102" s="112">
        <f>BA102/$E102</f>
        <v>6.41025641025641E-3</v>
      </c>
      <c r="BC102" s="113">
        <f>BB102*Effort!$R17</f>
        <v>2.6667489642928608</v>
      </c>
      <c r="BD102" s="117">
        <v>0</v>
      </c>
      <c r="BE102" s="112">
        <f>BD102/$E102</f>
        <v>0</v>
      </c>
      <c r="BF102" s="113">
        <f>BE102*Effort!$R17</f>
        <v>0</v>
      </c>
      <c r="BG102" s="117">
        <v>0</v>
      </c>
      <c r="BH102" s="112">
        <f>BG102/$E102</f>
        <v>0</v>
      </c>
      <c r="BI102" s="113">
        <f>BH102*Effort!$R17</f>
        <v>0</v>
      </c>
      <c r="BJ102" s="117">
        <v>0</v>
      </c>
      <c r="BK102" s="112">
        <f>BJ102/$E102</f>
        <v>0</v>
      </c>
      <c r="BL102" s="113">
        <f>BK102*Effort!$R17</f>
        <v>0</v>
      </c>
      <c r="BM102" s="117">
        <v>0</v>
      </c>
      <c r="BN102" s="112">
        <f>BM102/$E102</f>
        <v>0</v>
      </c>
      <c r="BO102" s="113">
        <f>BN102*Effort!$R17</f>
        <v>0</v>
      </c>
      <c r="BP102" s="117">
        <v>0</v>
      </c>
      <c r="BQ102" s="112">
        <f>BP102/$E102</f>
        <v>0</v>
      </c>
      <c r="BR102" s="113">
        <f>BQ102*Effort!$R17</f>
        <v>0</v>
      </c>
      <c r="BS102" s="117">
        <v>0</v>
      </c>
      <c r="BT102" s="112">
        <f>BS102/$E102</f>
        <v>0</v>
      </c>
      <c r="BU102" s="113">
        <f>BT102*Effort!$R17</f>
        <v>0</v>
      </c>
      <c r="BV102" s="111">
        <v>0</v>
      </c>
      <c r="BW102" s="112">
        <f>BV102/$E102</f>
        <v>0</v>
      </c>
      <c r="BX102" s="113">
        <f>BW102*Effort!$R17</f>
        <v>0</v>
      </c>
      <c r="BY102" s="117">
        <v>0</v>
      </c>
      <c r="BZ102" s="112">
        <f>BY102/$E102</f>
        <v>0</v>
      </c>
      <c r="CA102" s="113">
        <f>BZ102*Effort!$R17</f>
        <v>0</v>
      </c>
      <c r="CB102" s="117">
        <v>0</v>
      </c>
      <c r="CC102" s="112">
        <f>CB102/$E102</f>
        <v>0</v>
      </c>
      <c r="CD102" s="113">
        <f>CC102*Effort!$R17</f>
        <v>0</v>
      </c>
      <c r="CE102" s="117">
        <v>0</v>
      </c>
      <c r="CF102" s="112">
        <f>CE102/$E102</f>
        <v>0</v>
      </c>
      <c r="CG102" s="113">
        <f>CF102*Effort!$R17</f>
        <v>0</v>
      </c>
    </row>
    <row r="103" spans="1:85" s="326" customFormat="1" x14ac:dyDescent="0.2">
      <c r="A103" s="303" t="str">
        <f t="shared" si="148"/>
        <v>Tuesday</v>
      </c>
      <c r="B103" s="304">
        <f t="shared" si="148"/>
        <v>44355</v>
      </c>
      <c r="C103" s="307">
        <f t="shared" si="148"/>
        <v>24</v>
      </c>
      <c r="D103" s="475">
        <f>'Creel Data'!AV86</f>
        <v>50</v>
      </c>
      <c r="E103" s="163">
        <f>'Creel Data'!AX91</f>
        <v>246.5</v>
      </c>
      <c r="F103" s="116">
        <f>'Creel Data'!AX86</f>
        <v>37</v>
      </c>
      <c r="G103" s="116">
        <f>'Creel Data'!AY86</f>
        <v>21</v>
      </c>
      <c r="H103" s="117">
        <v>0</v>
      </c>
      <c r="I103" s="112">
        <f>H103/$E103</f>
        <v>0</v>
      </c>
      <c r="J103" s="113">
        <f>I103*Effort!R18</f>
        <v>0</v>
      </c>
      <c r="K103" s="117">
        <v>0</v>
      </c>
      <c r="L103" s="112">
        <f>K103/$E103</f>
        <v>0</v>
      </c>
      <c r="M103" s="113">
        <f>L103*Effort!R18</f>
        <v>0</v>
      </c>
      <c r="N103" s="117">
        <v>0</v>
      </c>
      <c r="O103" s="112">
        <f>N103/$E103</f>
        <v>0</v>
      </c>
      <c r="P103" s="113">
        <f>O103*Effort!$R18</f>
        <v>0</v>
      </c>
      <c r="Q103" s="117">
        <v>0</v>
      </c>
      <c r="R103" s="112">
        <f>Q103/$E103</f>
        <v>0</v>
      </c>
      <c r="S103" s="113">
        <f>R103*Effort!R18</f>
        <v>0</v>
      </c>
      <c r="T103" s="117">
        <v>1</v>
      </c>
      <c r="U103" s="112">
        <f>T103/$E103</f>
        <v>4.0567951318458417E-3</v>
      </c>
      <c r="V103" s="113">
        <f>U103*Effort!$R18</f>
        <v>1.8787301785116597</v>
      </c>
      <c r="W103" s="117">
        <v>0</v>
      </c>
      <c r="X103" s="112">
        <f>W103/$E103</f>
        <v>0</v>
      </c>
      <c r="Y103" s="113">
        <f>X103*Effort!$R18</f>
        <v>0</v>
      </c>
      <c r="Z103" s="117">
        <v>0</v>
      </c>
      <c r="AA103" s="112">
        <f>Z103/$E103</f>
        <v>0</v>
      </c>
      <c r="AB103" s="113">
        <f>AA103*Effort!$R18</f>
        <v>0</v>
      </c>
      <c r="AC103" s="117">
        <v>2</v>
      </c>
      <c r="AD103" s="112">
        <f>AC103/$E103</f>
        <v>8.1135902636916835E-3</v>
      </c>
      <c r="AE103" s="113">
        <f>AD103*Effort!$R18</f>
        <v>3.7574603570233194</v>
      </c>
      <c r="AF103" s="117">
        <v>11</v>
      </c>
      <c r="AG103" s="112">
        <f>AF103/$E103</f>
        <v>4.4624746450304259E-2</v>
      </c>
      <c r="AH103" s="113">
        <f>AG103*Effort!$R18</f>
        <v>20.666031963628257</v>
      </c>
      <c r="AI103" s="117">
        <v>0</v>
      </c>
      <c r="AJ103" s="112">
        <f>AI103/$E103</f>
        <v>0</v>
      </c>
      <c r="AK103" s="113">
        <f>AJ103*Effort!$R18</f>
        <v>0</v>
      </c>
      <c r="AL103" s="117">
        <v>1</v>
      </c>
      <c r="AM103" s="112">
        <f>AL103/$E103</f>
        <v>4.0567951318458417E-3</v>
      </c>
      <c r="AN103" s="113">
        <f>AM103*Effort!$R18</f>
        <v>1.8787301785116597</v>
      </c>
      <c r="AO103" s="117">
        <v>0</v>
      </c>
      <c r="AP103" s="112">
        <f>AO103/$E103</f>
        <v>0</v>
      </c>
      <c r="AQ103" s="113">
        <f>AP103*Effort!$R18</f>
        <v>0</v>
      </c>
      <c r="AR103" s="117">
        <v>0</v>
      </c>
      <c r="AS103" s="112">
        <f>AR103/$E103</f>
        <v>0</v>
      </c>
      <c r="AT103" s="113">
        <f>AS103*Effort!$R18</f>
        <v>0</v>
      </c>
      <c r="AU103" s="117">
        <v>3</v>
      </c>
      <c r="AV103" s="112">
        <f>AU103/$E103</f>
        <v>1.2170385395537525E-2</v>
      </c>
      <c r="AW103" s="113">
        <f>AV103*Effort!$R18</f>
        <v>5.6361905355349791</v>
      </c>
      <c r="AX103" s="117">
        <v>0</v>
      </c>
      <c r="AY103" s="112">
        <f>AX103/$E103</f>
        <v>0</v>
      </c>
      <c r="AZ103" s="113">
        <f>AY103*Effort!$R18</f>
        <v>0</v>
      </c>
      <c r="BA103" s="117">
        <v>0</v>
      </c>
      <c r="BB103" s="112">
        <f>BA103/$E103</f>
        <v>0</v>
      </c>
      <c r="BC103" s="113">
        <f>BB103*Effort!$R18</f>
        <v>0</v>
      </c>
      <c r="BD103" s="117">
        <v>0</v>
      </c>
      <c r="BE103" s="112">
        <f>BD103/$E103</f>
        <v>0</v>
      </c>
      <c r="BF103" s="113">
        <f>BE103*Effort!$R18</f>
        <v>0</v>
      </c>
      <c r="BG103" s="117">
        <v>0</v>
      </c>
      <c r="BH103" s="112">
        <f>BG103/$E103</f>
        <v>0</v>
      </c>
      <c r="BI103" s="113">
        <f>BH103*Effort!$R18</f>
        <v>0</v>
      </c>
      <c r="BJ103" s="117">
        <v>0</v>
      </c>
      <c r="BK103" s="112">
        <f>BJ103/$E103</f>
        <v>0</v>
      </c>
      <c r="BL103" s="113">
        <f>BK103*Effort!$R18</f>
        <v>0</v>
      </c>
      <c r="BM103" s="117">
        <v>0</v>
      </c>
      <c r="BN103" s="112">
        <f>BM103/$E103</f>
        <v>0</v>
      </c>
      <c r="BO103" s="113">
        <f>BN103*Effort!$R18</f>
        <v>0</v>
      </c>
      <c r="BP103" s="117">
        <v>0</v>
      </c>
      <c r="BQ103" s="112">
        <f>BP103/$E103</f>
        <v>0</v>
      </c>
      <c r="BR103" s="113">
        <f>BQ103*Effort!$R18</f>
        <v>0</v>
      </c>
      <c r="BS103" s="117">
        <v>0</v>
      </c>
      <c r="BT103" s="112">
        <f>BS103/$E103</f>
        <v>0</v>
      </c>
      <c r="BU103" s="113">
        <f>BT103*Effort!$R18</f>
        <v>0</v>
      </c>
      <c r="BV103" s="111">
        <v>0</v>
      </c>
      <c r="BW103" s="112">
        <f>BV103/$E103</f>
        <v>0</v>
      </c>
      <c r="BX103" s="113">
        <f>BW103*Effort!$R18</f>
        <v>0</v>
      </c>
      <c r="BY103" s="117">
        <v>0</v>
      </c>
      <c r="BZ103" s="112">
        <f>BY103/$E103</f>
        <v>0</v>
      </c>
      <c r="CA103" s="113">
        <f>BZ103*Effort!$R18</f>
        <v>0</v>
      </c>
      <c r="CB103" s="117">
        <v>0</v>
      </c>
      <c r="CC103" s="112">
        <f>CB103/$E103</f>
        <v>0</v>
      </c>
      <c r="CD103" s="113">
        <f>CC103*Effort!$R18</f>
        <v>0</v>
      </c>
      <c r="CE103" s="117">
        <v>0</v>
      </c>
      <c r="CF103" s="112">
        <f>CE103/$E103</f>
        <v>0</v>
      </c>
      <c r="CG103" s="113">
        <f>CF103*Effort!$R18</f>
        <v>0</v>
      </c>
    </row>
    <row r="104" spans="1:85" s="327" customFormat="1" x14ac:dyDescent="0.2">
      <c r="A104" s="305" t="str">
        <f t="shared" si="148"/>
        <v>Wednesday</v>
      </c>
      <c r="B104" s="306">
        <f t="shared" si="148"/>
        <v>44356</v>
      </c>
      <c r="C104" s="308">
        <f t="shared" si="148"/>
        <v>24</v>
      </c>
      <c r="D104" s="312"/>
      <c r="E104" s="503"/>
      <c r="F104" s="120"/>
      <c r="G104" s="120"/>
      <c r="H104" s="121"/>
      <c r="I104" s="122">
        <f>AVERAGE(I102,I103)</f>
        <v>0</v>
      </c>
      <c r="J104" s="123">
        <f>I104*Effort!R19</f>
        <v>0</v>
      </c>
      <c r="K104" s="121"/>
      <c r="L104" s="122">
        <f>AVERAGE(L102,L103)</f>
        <v>0</v>
      </c>
      <c r="M104" s="123">
        <f>L104*Effort!R19</f>
        <v>0</v>
      </c>
      <c r="N104" s="121"/>
      <c r="O104" s="122">
        <f>AVERAGE(O102,O103)</f>
        <v>0</v>
      </c>
      <c r="P104" s="123">
        <f>O104*Effort!R19</f>
        <v>0</v>
      </c>
      <c r="Q104" s="121"/>
      <c r="R104" s="122">
        <f>AVERAGE(R102,R103)</f>
        <v>0</v>
      </c>
      <c r="S104" s="123">
        <f>R104*Effort!R19</f>
        <v>0</v>
      </c>
      <c r="T104" s="124"/>
      <c r="U104" s="122">
        <f>AVERAGE(U102,U103)</f>
        <v>2.0283975659229209E-3</v>
      </c>
      <c r="V104" s="123">
        <f>U104*Effort!$R19</f>
        <v>0.90984218645064663</v>
      </c>
      <c r="W104" s="124"/>
      <c r="X104" s="122">
        <f>AVERAGE(X102,X103)</f>
        <v>0</v>
      </c>
      <c r="Y104" s="123">
        <f>X104*Effort!$R19</f>
        <v>0</v>
      </c>
      <c r="Z104" s="121"/>
      <c r="AA104" s="122">
        <f>AVERAGE(AA102,AA103)</f>
        <v>0</v>
      </c>
      <c r="AB104" s="123">
        <f>AA104*Effort!$R19</f>
        <v>0</v>
      </c>
      <c r="AC104" s="121"/>
      <c r="AD104" s="122">
        <f>AVERAGE(AD102,AD103)</f>
        <v>4.0567951318458417E-3</v>
      </c>
      <c r="AE104" s="123">
        <f>AD104*Effort!$R19</f>
        <v>1.8196843729012933</v>
      </c>
      <c r="AF104" s="121"/>
      <c r="AG104" s="122">
        <f>AVERAGE(AG102,AG103)</f>
        <v>3.0325193737972642E-2</v>
      </c>
      <c r="AH104" s="123">
        <f>AG104*Effort!$R19</f>
        <v>13.602432303522567</v>
      </c>
      <c r="AI104" s="121"/>
      <c r="AJ104" s="122">
        <f>AVERAGE(AJ102,AJ103)</f>
        <v>0</v>
      </c>
      <c r="AK104" s="123">
        <f>AJ104*Effort!$R19</f>
        <v>0</v>
      </c>
      <c r="AL104" s="121"/>
      <c r="AM104" s="122">
        <f>AVERAGE(AM102,AM103)</f>
        <v>2.0283975659229209E-3</v>
      </c>
      <c r="AN104" s="123">
        <f>AM104*Effort!$R19</f>
        <v>0.90984218645064663</v>
      </c>
      <c r="AO104" s="121"/>
      <c r="AP104" s="122">
        <f>AVERAGE(AP102,AP103)</f>
        <v>0</v>
      </c>
      <c r="AQ104" s="123">
        <f>AP104*Effort!$R19</f>
        <v>0</v>
      </c>
      <c r="AR104" s="124"/>
      <c r="AS104" s="122">
        <f>AVERAGE(AS102,AS103)</f>
        <v>0</v>
      </c>
      <c r="AT104" s="123">
        <f>AS104*Effort!$R19</f>
        <v>0</v>
      </c>
      <c r="AU104" s="124"/>
      <c r="AV104" s="122">
        <f>AVERAGE(AV102,AV103)</f>
        <v>7.6877568003328647E-3</v>
      </c>
      <c r="AW104" s="123">
        <f>AV104*Effort!$R19</f>
        <v>3.4483602098650308</v>
      </c>
      <c r="AX104" s="124"/>
      <c r="AY104" s="122">
        <f>AVERAGE(AY102,AY103)</f>
        <v>0</v>
      </c>
      <c r="AZ104" s="123">
        <f>AY104*Effort!$R19</f>
        <v>0</v>
      </c>
      <c r="BA104" s="124"/>
      <c r="BB104" s="122">
        <f>AVERAGE(BB102,BB103)</f>
        <v>3.205128205128205E-3</v>
      </c>
      <c r="BC104" s="123">
        <f>BB104*Effort!$R19</f>
        <v>1.437667301026182</v>
      </c>
      <c r="BD104" s="121"/>
      <c r="BE104" s="122">
        <f>AVERAGE(BE102,BE103)</f>
        <v>0</v>
      </c>
      <c r="BF104" s="123">
        <f>BE104*Effort!$R19</f>
        <v>0</v>
      </c>
      <c r="BG104" s="121"/>
      <c r="BH104" s="122">
        <f>AVERAGE(BH102,BH103)</f>
        <v>0</v>
      </c>
      <c r="BI104" s="123">
        <f>BH104*Effort!$R19</f>
        <v>0</v>
      </c>
      <c r="BJ104" s="121"/>
      <c r="BK104" s="122">
        <f>AVERAGE(BK102,BK103)</f>
        <v>0</v>
      </c>
      <c r="BL104" s="123">
        <f>BK104*Effort!$R19</f>
        <v>0</v>
      </c>
      <c r="BM104" s="121"/>
      <c r="BN104" s="122">
        <f>AVERAGE(BN102,BN103)</f>
        <v>0</v>
      </c>
      <c r="BO104" s="123">
        <f>BN104*Effort!$R19</f>
        <v>0</v>
      </c>
      <c r="BP104" s="121"/>
      <c r="BQ104" s="122">
        <f>AVERAGE(BQ102,BQ103)</f>
        <v>0</v>
      </c>
      <c r="BR104" s="123">
        <f>BQ104*Effort!$R19</f>
        <v>0</v>
      </c>
      <c r="BS104" s="121"/>
      <c r="BT104" s="122">
        <f>AVERAGE(BT102,BT103)</f>
        <v>0</v>
      </c>
      <c r="BU104" s="123">
        <f>BT104*Effort!$R19</f>
        <v>0</v>
      </c>
      <c r="BV104" s="124"/>
      <c r="BW104" s="122">
        <f>AVERAGE(BW102,BW103)</f>
        <v>0</v>
      </c>
      <c r="BX104" s="123">
        <f>BW104*Effort!$R19</f>
        <v>0</v>
      </c>
      <c r="BY104" s="121"/>
      <c r="BZ104" s="122">
        <f>AVERAGE(BZ102,BZ103)</f>
        <v>0</v>
      </c>
      <c r="CA104" s="123">
        <f>BZ104*Effort!$R19</f>
        <v>0</v>
      </c>
      <c r="CB104" s="121"/>
      <c r="CC104" s="122">
        <f>AVERAGE(CC102,CC103)</f>
        <v>0</v>
      </c>
      <c r="CD104" s="123">
        <f>CC104*Effort!$R19</f>
        <v>0</v>
      </c>
      <c r="CE104" s="121"/>
      <c r="CF104" s="122">
        <f>AVERAGE(CF102,CF103)</f>
        <v>0</v>
      </c>
      <c r="CG104" s="123">
        <f>CF104*Effort!$R19</f>
        <v>0</v>
      </c>
    </row>
    <row r="105" spans="1:85" s="327" customFormat="1" x14ac:dyDescent="0.2">
      <c r="A105" s="305" t="str">
        <f t="shared" si="148"/>
        <v>Thursday</v>
      </c>
      <c r="B105" s="306">
        <f t="shared" si="148"/>
        <v>44357</v>
      </c>
      <c r="C105" s="308">
        <f t="shared" si="148"/>
        <v>24</v>
      </c>
      <c r="D105" s="621"/>
      <c r="E105" s="503"/>
      <c r="F105" s="120"/>
      <c r="G105" s="120"/>
      <c r="H105" s="121"/>
      <c r="I105" s="122">
        <f>AVERAGE(I103,I106)</f>
        <v>0</v>
      </c>
      <c r="J105" s="123">
        <f>I105*Effort!R20</f>
        <v>0</v>
      </c>
      <c r="K105" s="121"/>
      <c r="L105" s="122">
        <f>AVERAGE(L103,L106)</f>
        <v>0</v>
      </c>
      <c r="M105" s="123">
        <f>L105*Effort!R20</f>
        <v>0</v>
      </c>
      <c r="N105" s="121"/>
      <c r="O105" s="122">
        <f>AVERAGE(O103,O106)</f>
        <v>0</v>
      </c>
      <c r="P105" s="123">
        <f>O105*Effort!$R20</f>
        <v>0</v>
      </c>
      <c r="Q105" s="121"/>
      <c r="R105" s="122">
        <f>AVERAGE(R103,R106)</f>
        <v>0</v>
      </c>
      <c r="S105" s="123">
        <f>R105*Effort!$R20</f>
        <v>0</v>
      </c>
      <c r="T105" s="121"/>
      <c r="U105" s="122">
        <f>AVERAGE(U103,U106)</f>
        <v>2.0283975659229209E-3</v>
      </c>
      <c r="V105" s="123">
        <f>U105*Effort!$R20</f>
        <v>1.2787372136072781</v>
      </c>
      <c r="W105" s="121"/>
      <c r="X105" s="122">
        <f>AVERAGE(X103,X106)</f>
        <v>0</v>
      </c>
      <c r="Y105" s="123">
        <f>X105*Effort!$R20</f>
        <v>0</v>
      </c>
      <c r="Z105" s="121"/>
      <c r="AA105" s="122">
        <f>AVERAGE(AA103,AA106)</f>
        <v>0</v>
      </c>
      <c r="AB105" s="123">
        <f>AA105*Effort!$R20</f>
        <v>0</v>
      </c>
      <c r="AC105" s="121"/>
      <c r="AD105" s="122">
        <f>AVERAGE(AD103,AD106)</f>
        <v>4.0567951318458417E-3</v>
      </c>
      <c r="AE105" s="123">
        <f>AD105*Effort!$R20</f>
        <v>2.5574744272145562</v>
      </c>
      <c r="AF105" s="121"/>
      <c r="AG105" s="122">
        <v>2.0283975659229209E-3</v>
      </c>
      <c r="AH105" s="123">
        <f>AG105*Effort!$R20</f>
        <v>1.2787372136072781</v>
      </c>
      <c r="AI105" s="121"/>
      <c r="AJ105" s="122">
        <f>AVERAGE(AJ103,AJ106)</f>
        <v>0</v>
      </c>
      <c r="AK105" s="123">
        <f>AJ105*Effort!$R20</f>
        <v>0</v>
      </c>
      <c r="AL105" s="121"/>
      <c r="AM105" s="122">
        <f>AVERAGE(AM103,AM106)</f>
        <v>9.9024133139544151E-3</v>
      </c>
      <c r="AN105" s="123">
        <f>AM105*Effort!$R20</f>
        <v>6.2426541136733249</v>
      </c>
      <c r="AO105" s="121"/>
      <c r="AP105" s="122">
        <f>AVERAGE(AP103,AP106)</f>
        <v>0</v>
      </c>
      <c r="AQ105" s="123">
        <f>AP105*Effort!$R20</f>
        <v>0</v>
      </c>
      <c r="AR105" s="121"/>
      <c r="AS105" s="122">
        <f>AVERAGE(AS103,AS106)</f>
        <v>0</v>
      </c>
      <c r="AT105" s="123">
        <f>AS105*Effort!$R20</f>
        <v>0</v>
      </c>
      <c r="AU105" s="121"/>
      <c r="AV105" s="122">
        <f>AVERAGE(AV103,AV106)</f>
        <v>6.0851926977687626E-3</v>
      </c>
      <c r="AW105" s="123">
        <f>AV105*Effort!$R20</f>
        <v>3.8362116408218343</v>
      </c>
      <c r="AX105" s="121"/>
      <c r="AY105" s="122">
        <f>AVERAGE(AY103,AY106)</f>
        <v>0</v>
      </c>
      <c r="AZ105" s="123">
        <f>AY105*Effort!$R20</f>
        <v>0</v>
      </c>
      <c r="BA105" s="121"/>
      <c r="BB105" s="122">
        <f>AVERAGE(BB103,BB106)</f>
        <v>0</v>
      </c>
      <c r="BC105" s="123">
        <f>BB105*Effort!$R20</f>
        <v>0</v>
      </c>
      <c r="BD105" s="121"/>
      <c r="BE105" s="122">
        <f>AVERAGE(BE103,BE106)</f>
        <v>0</v>
      </c>
      <c r="BF105" s="123">
        <f>BE105*Effort!$R20</f>
        <v>0</v>
      </c>
      <c r="BG105" s="121"/>
      <c r="BH105" s="122">
        <f>AVERAGE(BH103,BH106)</f>
        <v>0</v>
      </c>
      <c r="BI105" s="123">
        <f>BH105*Effort!$R20</f>
        <v>0</v>
      </c>
      <c r="BJ105" s="121"/>
      <c r="BK105" s="122">
        <f>AVERAGE(BK103,BK106)</f>
        <v>0</v>
      </c>
      <c r="BL105" s="123">
        <f>BK105*Effort!$R20</f>
        <v>0</v>
      </c>
      <c r="BM105" s="121"/>
      <c r="BN105" s="122">
        <f>AVERAGE(BN103,BN106)</f>
        <v>0</v>
      </c>
      <c r="BO105" s="123">
        <f>BN105*Effort!$R20</f>
        <v>0</v>
      </c>
      <c r="BP105" s="121"/>
      <c r="BQ105" s="122">
        <f>AVERAGE(BQ103,BQ106)</f>
        <v>0</v>
      </c>
      <c r="BR105" s="123">
        <f>BQ105*Effort!$R20</f>
        <v>0</v>
      </c>
      <c r="BS105" s="121"/>
      <c r="BT105" s="122">
        <f>AVERAGE(BT103,BT106)</f>
        <v>0</v>
      </c>
      <c r="BU105" s="123">
        <f>BT105*Effort!$R20</f>
        <v>0</v>
      </c>
      <c r="BV105" s="121"/>
      <c r="BW105" s="122">
        <f>AVERAGE(BW103,BW106)</f>
        <v>0</v>
      </c>
      <c r="BX105" s="123">
        <f>BW105*Effort!$R20</f>
        <v>0</v>
      </c>
      <c r="BY105" s="121"/>
      <c r="BZ105" s="122">
        <f>AVERAGE(BZ103,BZ106)</f>
        <v>0</v>
      </c>
      <c r="CA105" s="123">
        <f>BZ105*Effort!$R20</f>
        <v>0</v>
      </c>
      <c r="CB105" s="121"/>
      <c r="CC105" s="122">
        <f>AVERAGE(CC103,CC106)</f>
        <v>0</v>
      </c>
      <c r="CD105" s="123">
        <f>CC105*Effort!$R20</f>
        <v>0</v>
      </c>
      <c r="CE105" s="121"/>
      <c r="CF105" s="122">
        <f>AVERAGE(CF103,CF106)</f>
        <v>0</v>
      </c>
      <c r="CG105" s="123">
        <f>CF105*Effort!$R20</f>
        <v>0</v>
      </c>
    </row>
    <row r="106" spans="1:85" s="326" customFormat="1" x14ac:dyDescent="0.2">
      <c r="A106" s="303" t="str">
        <f t="shared" si="148"/>
        <v>Friday</v>
      </c>
      <c r="B106" s="304">
        <f t="shared" si="148"/>
        <v>44358</v>
      </c>
      <c r="C106" s="307">
        <f t="shared" si="148"/>
        <v>24</v>
      </c>
      <c r="D106" s="475">
        <f>'Creel Data'!AV104</f>
        <v>14</v>
      </c>
      <c r="E106" s="163">
        <f>'Creel Data'!BB103</f>
        <v>63.500000000000014</v>
      </c>
      <c r="F106" s="116">
        <f>'Creel Data'!AX104</f>
        <v>10</v>
      </c>
      <c r="G106" s="116">
        <f>'Creel Data'!AY104</f>
        <v>5</v>
      </c>
      <c r="H106" s="117">
        <f>SUM('Creel Data'!N209:N210)</f>
        <v>0</v>
      </c>
      <c r="I106" s="112">
        <f t="shared" si="149"/>
        <v>0</v>
      </c>
      <c r="J106" s="113">
        <f>I106*Effort!R21</f>
        <v>0</v>
      </c>
      <c r="K106" s="117">
        <v>0</v>
      </c>
      <c r="L106" s="112">
        <f t="shared" ref="L106:L108" si="175">K106/$E106</f>
        <v>0</v>
      </c>
      <c r="M106" s="113">
        <f>L106*Effort!R21</f>
        <v>0</v>
      </c>
      <c r="N106" s="117">
        <v>0</v>
      </c>
      <c r="O106" s="112">
        <f t="shared" ref="O106:O108" si="176">N106/$E106</f>
        <v>0</v>
      </c>
      <c r="P106" s="113">
        <f>O106*Effort!$R21</f>
        <v>0</v>
      </c>
      <c r="Q106" s="117">
        <v>0</v>
      </c>
      <c r="R106" s="112">
        <f t="shared" ref="R106:R108" si="177">Q106/$E106</f>
        <v>0</v>
      </c>
      <c r="S106" s="113">
        <f>R106*Effort!$R21</f>
        <v>0</v>
      </c>
      <c r="T106" s="117">
        <v>0</v>
      </c>
      <c r="U106" s="112">
        <f t="shared" ref="U106:U108" si="178">T106/$E106</f>
        <v>0</v>
      </c>
      <c r="V106" s="113">
        <f>U106*Effort!$R21</f>
        <v>0</v>
      </c>
      <c r="W106" s="117">
        <v>0</v>
      </c>
      <c r="X106" s="112">
        <f t="shared" ref="X106:X108" si="179">W106/$E106</f>
        <v>0</v>
      </c>
      <c r="Y106" s="113">
        <f>X106*Effort!$R21</f>
        <v>0</v>
      </c>
      <c r="Z106" s="117">
        <v>0</v>
      </c>
      <c r="AA106" s="112">
        <f t="shared" ref="AA106:AA108" si="180">Z106/$E106</f>
        <v>0</v>
      </c>
      <c r="AB106" s="113">
        <f>AA106*Effort!$R21</f>
        <v>0</v>
      </c>
      <c r="AC106" s="117">
        <v>0</v>
      </c>
      <c r="AD106" s="112">
        <f t="shared" ref="AD106:AD108" si="181">AC106/$E106</f>
        <v>0</v>
      </c>
      <c r="AE106" s="113">
        <f>AD106*Effort!$R21</f>
        <v>0</v>
      </c>
      <c r="AF106" s="117">
        <v>2</v>
      </c>
      <c r="AG106" s="112">
        <f t="shared" ref="AG106:AG108" si="182">AF106/$E106</f>
        <v>3.1496062992125977E-2</v>
      </c>
      <c r="AH106" s="113">
        <f>AG106*Effort!$R21</f>
        <v>25.753968857989729</v>
      </c>
      <c r="AI106" s="117">
        <v>0</v>
      </c>
      <c r="AJ106" s="112">
        <f t="shared" ref="AJ106:AJ108" si="183">AI106/$E106</f>
        <v>0</v>
      </c>
      <c r="AK106" s="113">
        <f>AJ106*Effort!$R21</f>
        <v>0</v>
      </c>
      <c r="AL106" s="117">
        <v>1</v>
      </c>
      <c r="AM106" s="112">
        <f t="shared" ref="AM106:AM108" si="184">AL106/$E106</f>
        <v>1.5748031496062988E-2</v>
      </c>
      <c r="AN106" s="113">
        <f>AM106*Effort!$R21</f>
        <v>12.876984428994865</v>
      </c>
      <c r="AO106" s="117">
        <v>0</v>
      </c>
      <c r="AP106" s="112">
        <f t="shared" ref="AP106:AP108" si="185">AO106/$E106</f>
        <v>0</v>
      </c>
      <c r="AQ106" s="113">
        <f>AP106*Effort!$R21</f>
        <v>0</v>
      </c>
      <c r="AR106" s="117">
        <v>0</v>
      </c>
      <c r="AS106" s="112">
        <f t="shared" ref="AS106:AS108" si="186">AR106/$E106</f>
        <v>0</v>
      </c>
      <c r="AT106" s="113">
        <f>AS106*Effort!$R21</f>
        <v>0</v>
      </c>
      <c r="AU106" s="117">
        <v>0</v>
      </c>
      <c r="AV106" s="112">
        <f t="shared" ref="AV106:AV108" si="187">AU106/$E106</f>
        <v>0</v>
      </c>
      <c r="AW106" s="113">
        <f>AV106*Effort!$R21</f>
        <v>0</v>
      </c>
      <c r="AX106" s="117">
        <v>0</v>
      </c>
      <c r="AY106" s="112">
        <f t="shared" ref="AY106:AY108" si="188">AX106/$E106</f>
        <v>0</v>
      </c>
      <c r="AZ106" s="113">
        <f>AY106*Effort!$R21</f>
        <v>0</v>
      </c>
      <c r="BA106" s="117">
        <v>0</v>
      </c>
      <c r="BB106" s="112">
        <f t="shared" ref="BB106:BB108" si="189">BA106/$E106</f>
        <v>0</v>
      </c>
      <c r="BC106" s="113">
        <f>BB106*Effort!$R21</f>
        <v>0</v>
      </c>
      <c r="BD106" s="117">
        <v>0</v>
      </c>
      <c r="BE106" s="112">
        <f t="shared" ref="BE106:BE108" si="190">BD106/$E106</f>
        <v>0</v>
      </c>
      <c r="BF106" s="113">
        <f>BE106*Effort!$R21</f>
        <v>0</v>
      </c>
      <c r="BG106" s="117">
        <v>0</v>
      </c>
      <c r="BH106" s="112">
        <f t="shared" ref="BH106:BH108" si="191">BG106/$E106</f>
        <v>0</v>
      </c>
      <c r="BI106" s="113">
        <f>BH106*Effort!$R21</f>
        <v>0</v>
      </c>
      <c r="BJ106" s="117">
        <v>0</v>
      </c>
      <c r="BK106" s="112">
        <f t="shared" ref="BK106:BK108" si="192">BJ106/$E106</f>
        <v>0</v>
      </c>
      <c r="BL106" s="113">
        <f>BK106*Effort!$R21</f>
        <v>0</v>
      </c>
      <c r="BM106" s="117">
        <v>0</v>
      </c>
      <c r="BN106" s="112">
        <f t="shared" ref="BN106:BN108" si="193">BM106/$E106</f>
        <v>0</v>
      </c>
      <c r="BO106" s="113">
        <f>BN106*Effort!$R21</f>
        <v>0</v>
      </c>
      <c r="BP106" s="117">
        <v>0</v>
      </c>
      <c r="BQ106" s="112">
        <f t="shared" ref="BQ106:BQ108" si="194">BP106/$E106</f>
        <v>0</v>
      </c>
      <c r="BR106" s="113">
        <f>BQ106*Effort!$R21</f>
        <v>0</v>
      </c>
      <c r="BS106" s="117">
        <v>0</v>
      </c>
      <c r="BT106" s="112">
        <f t="shared" ref="BT106:BT108" si="195">BS106/$E106</f>
        <v>0</v>
      </c>
      <c r="BU106" s="113">
        <f>BT106*Effort!$R21</f>
        <v>0</v>
      </c>
      <c r="BV106" s="117">
        <v>0</v>
      </c>
      <c r="BW106" s="112">
        <f t="shared" ref="BW106:BW108" si="196">BV106/$E106</f>
        <v>0</v>
      </c>
      <c r="BX106" s="113">
        <f>BW106*Effort!$R21</f>
        <v>0</v>
      </c>
      <c r="BY106" s="117">
        <v>0</v>
      </c>
      <c r="BZ106" s="112">
        <f t="shared" ref="BZ106:BZ108" si="197">BY106/$E106</f>
        <v>0</v>
      </c>
      <c r="CA106" s="113">
        <f>BZ106*Effort!$R21</f>
        <v>0</v>
      </c>
      <c r="CB106" s="117">
        <v>0</v>
      </c>
      <c r="CC106" s="112">
        <f t="shared" ref="CC106:CC108" si="198">CB106/$E106</f>
        <v>0</v>
      </c>
      <c r="CD106" s="113">
        <f>CC106*Effort!$R21</f>
        <v>0</v>
      </c>
      <c r="CE106" s="117">
        <v>0</v>
      </c>
      <c r="CF106" s="112">
        <f t="shared" ref="CF106:CF108" si="199">CE106/$E106</f>
        <v>0</v>
      </c>
      <c r="CG106" s="113">
        <f>CF106*Effort!$R21</f>
        <v>0</v>
      </c>
    </row>
    <row r="107" spans="1:85" s="326" customFormat="1" x14ac:dyDescent="0.2">
      <c r="A107" s="303" t="str">
        <f t="shared" si="148"/>
        <v>Saturday</v>
      </c>
      <c r="B107" s="304">
        <f t="shared" si="148"/>
        <v>44359</v>
      </c>
      <c r="C107" s="307">
        <f t="shared" si="148"/>
        <v>24</v>
      </c>
      <c r="D107" s="475">
        <f>'Creel Data'!AV112</f>
        <v>65</v>
      </c>
      <c r="E107" s="163">
        <f>'Creel Data'!AX117</f>
        <v>476</v>
      </c>
      <c r="F107" s="116">
        <f>'Creel Data'!AX112</f>
        <v>42</v>
      </c>
      <c r="G107" s="116">
        <f>'Creel Data'!AY112</f>
        <v>22</v>
      </c>
      <c r="H107" s="117">
        <v>1</v>
      </c>
      <c r="I107" s="112">
        <f t="shared" si="149"/>
        <v>2.1008403361344537E-3</v>
      </c>
      <c r="J107" s="113">
        <f>I107*Effort!R22</f>
        <v>4.190285637728044</v>
      </c>
      <c r="K107" s="117">
        <v>0</v>
      </c>
      <c r="L107" s="112">
        <f t="shared" si="175"/>
        <v>0</v>
      </c>
      <c r="M107" s="113">
        <f>L107*Effort!R22</f>
        <v>0</v>
      </c>
      <c r="N107" s="117">
        <v>0</v>
      </c>
      <c r="O107" s="112">
        <f t="shared" si="176"/>
        <v>0</v>
      </c>
      <c r="P107" s="113">
        <f>O107*Effort!$R22</f>
        <v>0</v>
      </c>
      <c r="Q107" s="117">
        <v>0</v>
      </c>
      <c r="R107" s="112">
        <f t="shared" si="177"/>
        <v>0</v>
      </c>
      <c r="S107" s="113">
        <f>R107*Effort!$R22</f>
        <v>0</v>
      </c>
      <c r="T107" s="117">
        <v>0</v>
      </c>
      <c r="U107" s="112">
        <f t="shared" si="178"/>
        <v>0</v>
      </c>
      <c r="V107" s="113">
        <f>U107*Effort!$R22</f>
        <v>0</v>
      </c>
      <c r="W107" s="117">
        <v>0</v>
      </c>
      <c r="X107" s="112">
        <f t="shared" si="179"/>
        <v>0</v>
      </c>
      <c r="Y107" s="113">
        <f>X107*Effort!$R22</f>
        <v>0</v>
      </c>
      <c r="Z107" s="117">
        <v>0</v>
      </c>
      <c r="AA107" s="112">
        <f t="shared" si="180"/>
        <v>0</v>
      </c>
      <c r="AB107" s="113">
        <f>AA107*Effort!$R22</f>
        <v>0</v>
      </c>
      <c r="AC107" s="117">
        <v>0</v>
      </c>
      <c r="AD107" s="112">
        <f t="shared" si="181"/>
        <v>0</v>
      </c>
      <c r="AE107" s="113">
        <f>AD107*Effort!$R22</f>
        <v>0</v>
      </c>
      <c r="AF107" s="117">
        <v>9</v>
      </c>
      <c r="AG107" s="112">
        <f t="shared" si="182"/>
        <v>1.8907563025210083E-2</v>
      </c>
      <c r="AH107" s="113">
        <f>AG107*Effort!$R22</f>
        <v>37.71257073955239</v>
      </c>
      <c r="AI107" s="117">
        <v>0</v>
      </c>
      <c r="AJ107" s="112">
        <f t="shared" si="183"/>
        <v>0</v>
      </c>
      <c r="AK107" s="113">
        <f>AJ107*Effort!$R22</f>
        <v>0</v>
      </c>
      <c r="AL107" s="117">
        <v>0</v>
      </c>
      <c r="AM107" s="112">
        <f t="shared" si="184"/>
        <v>0</v>
      </c>
      <c r="AN107" s="113">
        <f>AM107*Effort!$R22</f>
        <v>0</v>
      </c>
      <c r="AO107" s="117">
        <v>0</v>
      </c>
      <c r="AP107" s="112">
        <f t="shared" si="185"/>
        <v>0</v>
      </c>
      <c r="AQ107" s="113">
        <f>AP107*Effort!$R22</f>
        <v>0</v>
      </c>
      <c r="AR107" s="117">
        <v>0</v>
      </c>
      <c r="AS107" s="112">
        <f t="shared" si="186"/>
        <v>0</v>
      </c>
      <c r="AT107" s="113">
        <f>AS107*Effort!$R22</f>
        <v>0</v>
      </c>
      <c r="AU107" s="117">
        <v>1</v>
      </c>
      <c r="AV107" s="112">
        <f t="shared" si="187"/>
        <v>2.1008403361344537E-3</v>
      </c>
      <c r="AW107" s="113">
        <f>AV107*Effort!$R22</f>
        <v>4.190285637728044</v>
      </c>
      <c r="AX107" s="117">
        <v>0</v>
      </c>
      <c r="AY107" s="112">
        <f t="shared" si="188"/>
        <v>0</v>
      </c>
      <c r="AZ107" s="113">
        <f>AY107*Effort!$R22</f>
        <v>0</v>
      </c>
      <c r="BA107" s="117">
        <v>0</v>
      </c>
      <c r="BB107" s="112">
        <f t="shared" si="189"/>
        <v>0</v>
      </c>
      <c r="BC107" s="113">
        <f>BB107*Effort!$R22</f>
        <v>0</v>
      </c>
      <c r="BD107" s="117">
        <v>0</v>
      </c>
      <c r="BE107" s="112">
        <f t="shared" si="190"/>
        <v>0</v>
      </c>
      <c r="BF107" s="113">
        <f>BE107*Effort!$R22</f>
        <v>0</v>
      </c>
      <c r="BG107" s="117">
        <v>0</v>
      </c>
      <c r="BH107" s="112">
        <f t="shared" si="191"/>
        <v>0</v>
      </c>
      <c r="BI107" s="113">
        <f>BH107*Effort!$R22</f>
        <v>0</v>
      </c>
      <c r="BJ107" s="117">
        <v>0</v>
      </c>
      <c r="BK107" s="112">
        <f t="shared" si="192"/>
        <v>0</v>
      </c>
      <c r="BL107" s="113">
        <f>BK107*Effort!$R22</f>
        <v>0</v>
      </c>
      <c r="BM107" s="117">
        <v>0</v>
      </c>
      <c r="BN107" s="112">
        <f t="shared" si="193"/>
        <v>0</v>
      </c>
      <c r="BO107" s="113">
        <f>BN107*Effort!$R22</f>
        <v>0</v>
      </c>
      <c r="BP107" s="117">
        <v>0</v>
      </c>
      <c r="BQ107" s="112">
        <f t="shared" si="194"/>
        <v>0</v>
      </c>
      <c r="BR107" s="113">
        <f>BQ107*Effort!$R22</f>
        <v>0</v>
      </c>
      <c r="BS107" s="117">
        <v>2</v>
      </c>
      <c r="BT107" s="112">
        <f t="shared" si="195"/>
        <v>4.2016806722689074E-3</v>
      </c>
      <c r="BU107" s="113">
        <f>BT107*Effort!$R22</f>
        <v>8.3805712754560879</v>
      </c>
      <c r="BV107" s="117">
        <v>0</v>
      </c>
      <c r="BW107" s="112">
        <f t="shared" si="196"/>
        <v>0</v>
      </c>
      <c r="BX107" s="113">
        <f>BW107*Effort!$R22</f>
        <v>0</v>
      </c>
      <c r="BY107" s="117">
        <v>2</v>
      </c>
      <c r="BZ107" s="112">
        <f t="shared" si="197"/>
        <v>4.2016806722689074E-3</v>
      </c>
      <c r="CA107" s="113">
        <f>BZ107*Effort!$R22</f>
        <v>8.3805712754560879</v>
      </c>
      <c r="CB107" s="117">
        <v>0</v>
      </c>
      <c r="CC107" s="112">
        <f t="shared" si="198"/>
        <v>0</v>
      </c>
      <c r="CD107" s="113">
        <f>CC107*Effort!$R22</f>
        <v>0</v>
      </c>
      <c r="CE107" s="117">
        <v>0</v>
      </c>
      <c r="CF107" s="112">
        <f t="shared" si="199"/>
        <v>0</v>
      </c>
      <c r="CG107" s="113">
        <f>CF107*Effort!$R22</f>
        <v>0</v>
      </c>
    </row>
    <row r="108" spans="1:85" s="326" customFormat="1" x14ac:dyDescent="0.2">
      <c r="A108" s="303" t="str">
        <f t="shared" si="148"/>
        <v>Sunday</v>
      </c>
      <c r="B108" s="304">
        <f t="shared" si="148"/>
        <v>44360</v>
      </c>
      <c r="C108" s="307">
        <f t="shared" si="148"/>
        <v>25</v>
      </c>
      <c r="D108" s="475">
        <f>'Creel Data'!AV137</f>
        <v>21</v>
      </c>
      <c r="E108" s="163">
        <f>'Creel Data'!AW140</f>
        <v>125.03333333333336</v>
      </c>
      <c r="F108" s="116">
        <f>'Creel Data'!AX137</f>
        <v>13</v>
      </c>
      <c r="G108" s="116">
        <f>'Creel Data'!AY137</f>
        <v>7</v>
      </c>
      <c r="H108" s="117">
        <v>0</v>
      </c>
      <c r="I108" s="112">
        <f t="shared" si="149"/>
        <v>0</v>
      </c>
      <c r="J108" s="113">
        <f>I108*Effort!R23</f>
        <v>0</v>
      </c>
      <c r="K108" s="117">
        <v>0</v>
      </c>
      <c r="L108" s="112">
        <f t="shared" si="175"/>
        <v>0</v>
      </c>
      <c r="M108" s="113">
        <f>L108*Effort!R23</f>
        <v>0</v>
      </c>
      <c r="N108" s="117">
        <v>0</v>
      </c>
      <c r="O108" s="112">
        <f t="shared" si="176"/>
        <v>0</v>
      </c>
      <c r="P108" s="113">
        <f>O108*Effort!$R23</f>
        <v>0</v>
      </c>
      <c r="Q108" s="117">
        <v>2</v>
      </c>
      <c r="R108" s="112">
        <f t="shared" si="177"/>
        <v>1.5995734470807783E-2</v>
      </c>
      <c r="S108" s="113">
        <f>R108*Effort!$R23</f>
        <v>11.021166205230015</v>
      </c>
      <c r="T108" s="117">
        <v>0</v>
      </c>
      <c r="U108" s="112">
        <f t="shared" si="178"/>
        <v>0</v>
      </c>
      <c r="V108" s="113">
        <f>U108*Effort!$R23</f>
        <v>0</v>
      </c>
      <c r="W108" s="117">
        <v>0</v>
      </c>
      <c r="X108" s="112">
        <f t="shared" si="179"/>
        <v>0</v>
      </c>
      <c r="Y108" s="113">
        <f>X108*Effort!$R23</f>
        <v>0</v>
      </c>
      <c r="Z108" s="117">
        <v>0</v>
      </c>
      <c r="AA108" s="112">
        <f t="shared" si="180"/>
        <v>0</v>
      </c>
      <c r="AB108" s="113">
        <f>AA108*Effort!$R23</f>
        <v>0</v>
      </c>
      <c r="AC108" s="117">
        <v>0</v>
      </c>
      <c r="AD108" s="112">
        <f t="shared" si="181"/>
        <v>0</v>
      </c>
      <c r="AE108" s="113">
        <f>AD108*Effort!$R23</f>
        <v>0</v>
      </c>
      <c r="AF108" s="117">
        <v>4</v>
      </c>
      <c r="AG108" s="112">
        <f t="shared" si="182"/>
        <v>3.1991468941615565E-2</v>
      </c>
      <c r="AH108" s="113">
        <f>AG108*Effort!$R23</f>
        <v>22.04233241046003</v>
      </c>
      <c r="AI108" s="117">
        <v>0</v>
      </c>
      <c r="AJ108" s="112">
        <f t="shared" si="183"/>
        <v>0</v>
      </c>
      <c r="AK108" s="113">
        <f>AJ108*Effort!$R23</f>
        <v>0</v>
      </c>
      <c r="AL108" s="117">
        <v>0</v>
      </c>
      <c r="AM108" s="112">
        <f t="shared" si="184"/>
        <v>0</v>
      </c>
      <c r="AN108" s="113">
        <f>AM108*Effort!$R23</f>
        <v>0</v>
      </c>
      <c r="AO108" s="117">
        <v>0</v>
      </c>
      <c r="AP108" s="112">
        <f t="shared" si="185"/>
        <v>0</v>
      </c>
      <c r="AQ108" s="113">
        <f>AP108*Effort!$R23</f>
        <v>0</v>
      </c>
      <c r="AR108" s="117">
        <v>0</v>
      </c>
      <c r="AS108" s="112">
        <f t="shared" si="186"/>
        <v>0</v>
      </c>
      <c r="AT108" s="113">
        <f>AS108*Effort!$R23</f>
        <v>0</v>
      </c>
      <c r="AU108" s="117">
        <v>0</v>
      </c>
      <c r="AV108" s="112">
        <f t="shared" si="187"/>
        <v>0</v>
      </c>
      <c r="AW108" s="113">
        <f>AV108*Effort!$R23</f>
        <v>0</v>
      </c>
      <c r="AX108" s="117">
        <v>0</v>
      </c>
      <c r="AY108" s="112">
        <f t="shared" si="188"/>
        <v>0</v>
      </c>
      <c r="AZ108" s="113">
        <f>AY108*Effort!$R23</f>
        <v>0</v>
      </c>
      <c r="BA108" s="117">
        <v>0</v>
      </c>
      <c r="BB108" s="112">
        <f t="shared" si="189"/>
        <v>0</v>
      </c>
      <c r="BC108" s="113">
        <f>BB108*Effort!$R23</f>
        <v>0</v>
      </c>
      <c r="BD108" s="117">
        <v>0</v>
      </c>
      <c r="BE108" s="112">
        <f t="shared" si="190"/>
        <v>0</v>
      </c>
      <c r="BF108" s="113">
        <f>BE108*Effort!$R23</f>
        <v>0</v>
      </c>
      <c r="BG108" s="117">
        <v>1</v>
      </c>
      <c r="BH108" s="112">
        <f t="shared" si="191"/>
        <v>7.9978672354038913E-3</v>
      </c>
      <c r="BI108" s="113">
        <f>BH108*Effort!$R23</f>
        <v>5.5105831026150076</v>
      </c>
      <c r="BJ108" s="117">
        <v>0</v>
      </c>
      <c r="BK108" s="112">
        <f t="shared" si="192"/>
        <v>0</v>
      </c>
      <c r="BL108" s="113">
        <f>BK108*Effort!$R23</f>
        <v>0</v>
      </c>
      <c r="BM108" s="117">
        <v>0</v>
      </c>
      <c r="BN108" s="112">
        <f t="shared" si="193"/>
        <v>0</v>
      </c>
      <c r="BO108" s="113">
        <f>BN108*Effort!$R23</f>
        <v>0</v>
      </c>
      <c r="BP108" s="117">
        <v>0</v>
      </c>
      <c r="BQ108" s="112">
        <f t="shared" si="194"/>
        <v>0</v>
      </c>
      <c r="BR108" s="113">
        <f>BQ108*Effort!$R23</f>
        <v>0</v>
      </c>
      <c r="BS108" s="117">
        <v>0</v>
      </c>
      <c r="BT108" s="112">
        <f t="shared" si="195"/>
        <v>0</v>
      </c>
      <c r="BU108" s="113">
        <f>BT108*Effort!$R23</f>
        <v>0</v>
      </c>
      <c r="BV108" s="117">
        <v>0</v>
      </c>
      <c r="BW108" s="112">
        <f t="shared" si="196"/>
        <v>0</v>
      </c>
      <c r="BX108" s="113">
        <f>BW108*Effort!$R23</f>
        <v>0</v>
      </c>
      <c r="BY108" s="117">
        <v>0</v>
      </c>
      <c r="BZ108" s="112">
        <f t="shared" si="197"/>
        <v>0</v>
      </c>
      <c r="CA108" s="113">
        <f>BZ108*Effort!$R23</f>
        <v>0</v>
      </c>
      <c r="CB108" s="117">
        <v>0</v>
      </c>
      <c r="CC108" s="112">
        <f t="shared" si="198"/>
        <v>0</v>
      </c>
      <c r="CD108" s="113">
        <f>CC108*Effort!$R23</f>
        <v>0</v>
      </c>
      <c r="CE108" s="117">
        <v>0</v>
      </c>
      <c r="CF108" s="112">
        <f t="shared" si="199"/>
        <v>0</v>
      </c>
      <c r="CG108" s="113">
        <f>CF108*Effort!$R23</f>
        <v>0</v>
      </c>
    </row>
    <row r="109" spans="1:85" s="327" customFormat="1" x14ac:dyDescent="0.2">
      <c r="A109" s="305" t="str">
        <f t="shared" si="148"/>
        <v>Monday</v>
      </c>
      <c r="B109" s="306">
        <f t="shared" si="148"/>
        <v>44361</v>
      </c>
      <c r="C109" s="308">
        <f t="shared" si="148"/>
        <v>25</v>
      </c>
      <c r="D109" s="312"/>
      <c r="E109" s="503"/>
      <c r="F109" s="120"/>
      <c r="G109" s="120"/>
      <c r="H109" s="121"/>
      <c r="I109" s="122">
        <f>AVERAGE(I110:I111)</f>
        <v>0</v>
      </c>
      <c r="J109" s="123">
        <f>I109*Effort!$R24</f>
        <v>0</v>
      </c>
      <c r="K109" s="121"/>
      <c r="L109" s="122">
        <f>AVERAGE(L110:L111)</f>
        <v>0</v>
      </c>
      <c r="M109" s="123">
        <f>L109*Effort!$R24</f>
        <v>0</v>
      </c>
      <c r="N109" s="121"/>
      <c r="O109" s="122">
        <f>AVERAGE(O110:O111)</f>
        <v>0</v>
      </c>
      <c r="P109" s="123">
        <f>O109*Effort!$R24</f>
        <v>0</v>
      </c>
      <c r="Q109" s="121"/>
      <c r="R109" s="122">
        <f>AVERAGE(R110:R111)</f>
        <v>0</v>
      </c>
      <c r="S109" s="123">
        <f>R109*Effort!$R24</f>
        <v>0</v>
      </c>
      <c r="T109" s="124"/>
      <c r="U109" s="122">
        <f>AVERAGE(U110:U111)</f>
        <v>1.1428571428571429E-2</v>
      </c>
      <c r="V109" s="123">
        <f>U109*Effort!$R24</f>
        <v>4.1637098776597217</v>
      </c>
      <c r="W109" s="124"/>
      <c r="X109" s="122">
        <f>AVERAGE(X110:X111)</f>
        <v>0</v>
      </c>
      <c r="Y109" s="123">
        <f>X109*Effort!$R24</f>
        <v>0</v>
      </c>
      <c r="Z109" s="121"/>
      <c r="AA109" s="122">
        <f>AVERAGE(AA110:AA111)</f>
        <v>0</v>
      </c>
      <c r="AB109" s="123">
        <f>AA109*Effort!$R24</f>
        <v>0</v>
      </c>
      <c r="AC109" s="121"/>
      <c r="AD109" s="122">
        <f>AVERAGE(AD110:AD111)</f>
        <v>0</v>
      </c>
      <c r="AE109" s="123">
        <f>AD109*Effort!$R24</f>
        <v>0</v>
      </c>
      <c r="AF109" s="121"/>
      <c r="AG109" s="122">
        <f>AVERAGE(AG110:AG111)</f>
        <v>5.7205121220375917E-2</v>
      </c>
      <c r="AH109" s="123">
        <f>AG109*Effort!$R24</f>
        <v>20.841233724325086</v>
      </c>
      <c r="AI109" s="121"/>
      <c r="AJ109" s="122">
        <f>AVERAGE(AJ110:AJ111)</f>
        <v>0</v>
      </c>
      <c r="AK109" s="123">
        <f>AJ109*Effort!$R24</f>
        <v>0</v>
      </c>
      <c r="AL109" s="121"/>
      <c r="AM109" s="122">
        <f>AVERAGE(AM110:AM111)</f>
        <v>0</v>
      </c>
      <c r="AN109" s="123">
        <f>AM109*Effort!$R24</f>
        <v>0</v>
      </c>
      <c r="AO109" s="121"/>
      <c r="AP109" s="122">
        <f>AVERAGE(AP110:AP111)</f>
        <v>0</v>
      </c>
      <c r="AQ109" s="123">
        <f>AP109*Effort!$R24</f>
        <v>0</v>
      </c>
      <c r="AR109" s="124"/>
      <c r="AS109" s="122">
        <f>AVERAGE(AS110:AS111)</f>
        <v>0</v>
      </c>
      <c r="AT109" s="123">
        <f>AS109*Effort!$R24</f>
        <v>0</v>
      </c>
      <c r="AU109" s="124"/>
      <c r="AV109" s="122">
        <f>AVERAGE(AV110:AV111)</f>
        <v>1.1428571428571429E-2</v>
      </c>
      <c r="AW109" s="123">
        <f>AV109*Effort!$R24</f>
        <v>4.1637098776597217</v>
      </c>
      <c r="AX109" s="124"/>
      <c r="AY109" s="122">
        <f>AVERAGE(AY110:AY111)</f>
        <v>0</v>
      </c>
      <c r="AZ109" s="123">
        <f>AY109*Effort!$R24</f>
        <v>0</v>
      </c>
      <c r="BA109" s="124"/>
      <c r="BB109" s="122">
        <f>AVERAGE(BB110:BB111)</f>
        <v>0</v>
      </c>
      <c r="BC109" s="123">
        <f>BB109*Effort!$R24</f>
        <v>0</v>
      </c>
      <c r="BD109" s="121"/>
      <c r="BE109" s="122">
        <f>AVERAGE(BE110:BE111)</f>
        <v>0</v>
      </c>
      <c r="BF109" s="123">
        <f>BE109*Effort!$R24</f>
        <v>0</v>
      </c>
      <c r="BG109" s="121"/>
      <c r="BH109" s="122">
        <f>AVERAGE(BH110:BH111)</f>
        <v>0</v>
      </c>
      <c r="BI109" s="123">
        <f>BH109*Effort!$R24</f>
        <v>0</v>
      </c>
      <c r="BJ109" s="121"/>
      <c r="BK109" s="122">
        <f>AVERAGE(BK110:BK111)</f>
        <v>0</v>
      </c>
      <c r="BL109" s="123">
        <f>BK109*Effort!$R24</f>
        <v>0</v>
      </c>
      <c r="BM109" s="121"/>
      <c r="BN109" s="122">
        <f>AVERAGE(BN110:BN111)</f>
        <v>0</v>
      </c>
      <c r="BO109" s="123">
        <f>BN109*Effort!$R24</f>
        <v>0</v>
      </c>
      <c r="BP109" s="121"/>
      <c r="BQ109" s="122">
        <f>AVERAGE(BQ110:BQ111)</f>
        <v>8.1721601743394174E-3</v>
      </c>
      <c r="BR109" s="123">
        <f>BQ109*Effort!$R24</f>
        <v>2.9773191034750126</v>
      </c>
      <c r="BS109" s="121"/>
      <c r="BT109" s="122">
        <f>AVERAGE(BT110:BT111)</f>
        <v>8.1721601743394174E-3</v>
      </c>
      <c r="BU109" s="123">
        <f>BT109*Effort!$R24</f>
        <v>2.9773191034750126</v>
      </c>
      <c r="BV109" s="124"/>
      <c r="BW109" s="122">
        <f>AVERAGE(BW110:BW111)</f>
        <v>0</v>
      </c>
      <c r="BX109" s="123">
        <f>BW109*Effort!$R24</f>
        <v>0</v>
      </c>
      <c r="BY109" s="121"/>
      <c r="BZ109" s="122">
        <f>AVERAGE(BZ110:BZ111)</f>
        <v>8.1721601743394174E-3</v>
      </c>
      <c r="CA109" s="123">
        <f>BZ109*Effort!$R24</f>
        <v>2.9773191034750126</v>
      </c>
      <c r="CB109" s="121"/>
      <c r="CC109" s="122">
        <f>AVERAGE(CC110:CC111)</f>
        <v>0</v>
      </c>
      <c r="CD109" s="123">
        <v>0</v>
      </c>
      <c r="CE109" s="121"/>
      <c r="CF109" s="122">
        <f>AVERAGE(CF110:CF111)</f>
        <v>0</v>
      </c>
      <c r="CG109" s="123">
        <f>CF109*Effort!$R24</f>
        <v>0</v>
      </c>
    </row>
    <row r="110" spans="1:85" s="326" customFormat="1" x14ac:dyDescent="0.2">
      <c r="A110" s="303" t="str">
        <f t="shared" si="148"/>
        <v>Tuesday</v>
      </c>
      <c r="B110" s="304">
        <f t="shared" si="148"/>
        <v>44362</v>
      </c>
      <c r="C110" s="307">
        <f t="shared" si="148"/>
        <v>25</v>
      </c>
      <c r="D110" s="475">
        <f>'Creel Data'!AV150</f>
        <v>10</v>
      </c>
      <c r="E110" s="163">
        <f>'Creel Data'!AX153</f>
        <v>61.183333333333337</v>
      </c>
      <c r="F110" s="116">
        <f>'Creel Data'!AX150</f>
        <v>7</v>
      </c>
      <c r="G110" s="116">
        <f>'Creel Data'!AY150</f>
        <v>3</v>
      </c>
      <c r="H110" s="117">
        <v>0</v>
      </c>
      <c r="I110" s="112">
        <f t="shared" si="149"/>
        <v>0</v>
      </c>
      <c r="J110" s="113">
        <f>I110*Effort!$R25</f>
        <v>0</v>
      </c>
      <c r="K110" s="117">
        <v>0</v>
      </c>
      <c r="L110" s="112">
        <f t="shared" ref="L110" si="200">K110/$E110</f>
        <v>0</v>
      </c>
      <c r="M110" s="113">
        <f>L110*Effort!$R25</f>
        <v>0</v>
      </c>
      <c r="N110" s="117">
        <v>0</v>
      </c>
      <c r="O110" s="112">
        <f t="shared" ref="O110" si="201">N110/$E110</f>
        <v>0</v>
      </c>
      <c r="P110" s="113">
        <f>O110*Effort!$R25</f>
        <v>0</v>
      </c>
      <c r="Q110" s="117">
        <v>0</v>
      </c>
      <c r="R110" s="112">
        <f t="shared" ref="R110" si="202">Q110/$E110</f>
        <v>0</v>
      </c>
      <c r="S110" s="113">
        <f>R110*Effort!$R25</f>
        <v>0</v>
      </c>
      <c r="T110" s="117">
        <v>0</v>
      </c>
      <c r="U110" s="112">
        <f t="shared" ref="U110" si="203">T110/$E110</f>
        <v>0</v>
      </c>
      <c r="V110" s="113">
        <f>U110*Effort!$R25</f>
        <v>0</v>
      </c>
      <c r="W110" s="117">
        <v>0</v>
      </c>
      <c r="X110" s="112">
        <f t="shared" ref="X110" si="204">W110/$E110</f>
        <v>0</v>
      </c>
      <c r="Y110" s="113">
        <f>X110*Effort!$R25</f>
        <v>0</v>
      </c>
      <c r="Z110" s="117">
        <v>0</v>
      </c>
      <c r="AA110" s="112">
        <f t="shared" ref="AA110" si="205">Z110/$E110</f>
        <v>0</v>
      </c>
      <c r="AB110" s="113">
        <f>AA110*Effort!$R25</f>
        <v>0</v>
      </c>
      <c r="AC110" s="117">
        <v>0</v>
      </c>
      <c r="AD110" s="112">
        <f t="shared" ref="AD110" si="206">AC110/$E110</f>
        <v>0</v>
      </c>
      <c r="AE110" s="113">
        <f>AD110*Effort!$R25</f>
        <v>0</v>
      </c>
      <c r="AF110" s="117">
        <v>7</v>
      </c>
      <c r="AG110" s="112">
        <f t="shared" ref="AG110" si="207">AF110/$E110</f>
        <v>0.11441024244075183</v>
      </c>
      <c r="AH110" s="113">
        <f>AG110*Effort!$R25</f>
        <v>31.910022927196302</v>
      </c>
      <c r="AI110" s="117">
        <v>0</v>
      </c>
      <c r="AJ110" s="112">
        <f t="shared" ref="AJ110" si="208">AI110/$E110</f>
        <v>0</v>
      </c>
      <c r="AK110" s="113">
        <f>AJ110*Effort!$R25</f>
        <v>0</v>
      </c>
      <c r="AL110" s="117">
        <v>0</v>
      </c>
      <c r="AM110" s="112">
        <f t="shared" ref="AM110" si="209">AL110/$E110</f>
        <v>0</v>
      </c>
      <c r="AN110" s="113">
        <f>AM110*Effort!$R25</f>
        <v>0</v>
      </c>
      <c r="AO110" s="117">
        <v>0</v>
      </c>
      <c r="AP110" s="112">
        <f t="shared" ref="AP110" si="210">AO110/$E110</f>
        <v>0</v>
      </c>
      <c r="AQ110" s="113">
        <f>AP110*Effort!$R25</f>
        <v>0</v>
      </c>
      <c r="AR110" s="117">
        <v>0</v>
      </c>
      <c r="AS110" s="112">
        <f t="shared" ref="AS110" si="211">AR110/$E110</f>
        <v>0</v>
      </c>
      <c r="AT110" s="113">
        <f>AS110*Effort!$R25</f>
        <v>0</v>
      </c>
      <c r="AU110" s="117">
        <v>0</v>
      </c>
      <c r="AV110" s="112">
        <f t="shared" ref="AV110" si="212">AU110/$E110</f>
        <v>0</v>
      </c>
      <c r="AW110" s="113">
        <f>AV110*Effort!$R25</f>
        <v>0</v>
      </c>
      <c r="AX110" s="117">
        <v>0</v>
      </c>
      <c r="AY110" s="112">
        <f t="shared" ref="AY110" si="213">AX110/$E110</f>
        <v>0</v>
      </c>
      <c r="AZ110" s="113">
        <f>AY110*Effort!$R25</f>
        <v>0</v>
      </c>
      <c r="BA110" s="117">
        <v>0</v>
      </c>
      <c r="BB110" s="112">
        <f t="shared" ref="BB110" si="214">BA110/$E110</f>
        <v>0</v>
      </c>
      <c r="BC110" s="113">
        <f>BB110*Effort!$R25</f>
        <v>0</v>
      </c>
      <c r="BD110" s="117">
        <v>0</v>
      </c>
      <c r="BE110" s="112">
        <f t="shared" ref="BE110" si="215">BD110/$E110</f>
        <v>0</v>
      </c>
      <c r="BF110" s="113">
        <f>BE110*Effort!$R25</f>
        <v>0</v>
      </c>
      <c r="BG110" s="117">
        <v>0</v>
      </c>
      <c r="BH110" s="112">
        <f t="shared" ref="BH110" si="216">BG110/$E110</f>
        <v>0</v>
      </c>
      <c r="BI110" s="113">
        <f>BH110*Effort!$R25</f>
        <v>0</v>
      </c>
      <c r="BJ110" s="117">
        <v>0</v>
      </c>
      <c r="BK110" s="112">
        <f t="shared" ref="BK110" si="217">BJ110/$E110</f>
        <v>0</v>
      </c>
      <c r="BL110" s="113">
        <f>BK110*Effort!$R25</f>
        <v>0</v>
      </c>
      <c r="BM110" s="117">
        <v>0</v>
      </c>
      <c r="BN110" s="112">
        <f t="shared" ref="BN110" si="218">BM110/$E110</f>
        <v>0</v>
      </c>
      <c r="BO110" s="113">
        <f>BN110*Effort!$R25</f>
        <v>0</v>
      </c>
      <c r="BP110" s="117">
        <v>1</v>
      </c>
      <c r="BQ110" s="112">
        <f t="shared" ref="BQ110" si="219">BP110/$E110</f>
        <v>1.6344320348678835E-2</v>
      </c>
      <c r="BR110" s="113">
        <f>BQ110*Effort!$R25</f>
        <v>4.5585747038851858</v>
      </c>
      <c r="BS110" s="117">
        <v>1</v>
      </c>
      <c r="BT110" s="112">
        <f t="shared" ref="BT110" si="220">BS110/$E110</f>
        <v>1.6344320348678835E-2</v>
      </c>
      <c r="BU110" s="113">
        <f>BT110*Effort!$R25</f>
        <v>4.5585747038851858</v>
      </c>
      <c r="BV110" s="117">
        <v>0</v>
      </c>
      <c r="BW110" s="112">
        <f t="shared" ref="BW110" si="221">BV110/$E110</f>
        <v>0</v>
      </c>
      <c r="BX110" s="113">
        <f>BW110*Effort!$R25</f>
        <v>0</v>
      </c>
      <c r="BY110" s="117">
        <v>1</v>
      </c>
      <c r="BZ110" s="112">
        <f t="shared" ref="BZ110" si="222">BY110/$E110</f>
        <v>1.6344320348678835E-2</v>
      </c>
      <c r="CA110" s="113">
        <f>BZ110*Effort!$R25</f>
        <v>4.5585747038851858</v>
      </c>
      <c r="CB110" s="117">
        <v>0</v>
      </c>
      <c r="CC110" s="112">
        <f t="shared" ref="CC110" si="223">CB110/$E110</f>
        <v>0</v>
      </c>
      <c r="CD110" s="113">
        <v>0</v>
      </c>
      <c r="CE110" s="117">
        <v>0</v>
      </c>
      <c r="CF110" s="112">
        <f t="shared" ref="CF110" si="224">CE110/$E110</f>
        <v>0</v>
      </c>
      <c r="CG110" s="113">
        <f>CF110*Effort!$R25</f>
        <v>0</v>
      </c>
    </row>
    <row r="111" spans="1:85" s="326" customFormat="1" x14ac:dyDescent="0.2">
      <c r="A111" s="303" t="str">
        <f t="shared" si="148"/>
        <v>Wednesday</v>
      </c>
      <c r="B111" s="304">
        <f t="shared" si="148"/>
        <v>44363</v>
      </c>
      <c r="C111" s="307">
        <f t="shared" si="148"/>
        <v>25</v>
      </c>
      <c r="D111" s="475">
        <f>'Creel Data'!AV158</f>
        <v>12</v>
      </c>
      <c r="E111" s="163">
        <f>'Creel Data'!AW161</f>
        <v>87.5</v>
      </c>
      <c r="F111" s="116">
        <f>'Creel Data'!AX158</f>
        <v>7</v>
      </c>
      <c r="G111" s="116">
        <f>'Creel Data'!AY158</f>
        <v>4</v>
      </c>
      <c r="H111" s="117">
        <v>0</v>
      </c>
      <c r="I111" s="112">
        <f t="shared" ref="I111:I116" si="225">H111/$E111</f>
        <v>0</v>
      </c>
      <c r="J111" s="113">
        <f>I111*Effort!$R26</f>
        <v>0</v>
      </c>
      <c r="K111" s="117">
        <v>0</v>
      </c>
      <c r="L111" s="112">
        <f t="shared" ref="L111:L116" si="226">K111/$E111</f>
        <v>0</v>
      </c>
      <c r="M111" s="113">
        <f>L111*Effort!$R26</f>
        <v>0</v>
      </c>
      <c r="N111" s="117">
        <v>0</v>
      </c>
      <c r="O111" s="112">
        <f t="shared" ref="O111:O116" si="227">N111/$E111</f>
        <v>0</v>
      </c>
      <c r="P111" s="113">
        <f>O111*Effort!$R26</f>
        <v>0</v>
      </c>
      <c r="Q111" s="117">
        <v>0</v>
      </c>
      <c r="R111" s="112">
        <f t="shared" ref="R111:R116" si="228">Q111/$E111</f>
        <v>0</v>
      </c>
      <c r="S111" s="113">
        <f>R111*Effort!$R26</f>
        <v>0</v>
      </c>
      <c r="T111" s="117">
        <v>2</v>
      </c>
      <c r="U111" s="112">
        <f t="shared" ref="U111:U116" si="229">T111/$E111</f>
        <v>2.2857142857142857E-2</v>
      </c>
      <c r="V111" s="113">
        <f>U111*Effort!$R26</f>
        <v>10.050118062855015</v>
      </c>
      <c r="W111" s="117">
        <v>0</v>
      </c>
      <c r="X111" s="112">
        <f t="shared" ref="X111:X116" si="230">W111/$E111</f>
        <v>0</v>
      </c>
      <c r="Y111" s="113">
        <f>X111*Effort!$R26</f>
        <v>0</v>
      </c>
      <c r="Z111" s="117">
        <v>0</v>
      </c>
      <c r="AA111" s="112">
        <f t="shared" ref="AA111:AA116" si="231">Z111/$E111</f>
        <v>0</v>
      </c>
      <c r="AB111" s="113">
        <f>AA111*Effort!$R26</f>
        <v>0</v>
      </c>
      <c r="AC111" s="117">
        <v>0</v>
      </c>
      <c r="AD111" s="112">
        <f t="shared" ref="AD111:AD116" si="232">AC111/$E111</f>
        <v>0</v>
      </c>
      <c r="AE111" s="113">
        <f>AD111*Effort!$R26</f>
        <v>0</v>
      </c>
      <c r="AF111" s="117">
        <v>0</v>
      </c>
      <c r="AG111" s="112">
        <f t="shared" ref="AG111:AG114" si="233">AF111/$E111</f>
        <v>0</v>
      </c>
      <c r="AH111" s="113">
        <f>AG111*Effort!$R26</f>
        <v>0</v>
      </c>
      <c r="AI111" s="117">
        <v>0</v>
      </c>
      <c r="AJ111" s="112">
        <f t="shared" ref="AJ111:AJ155" si="234">AI111/$E111</f>
        <v>0</v>
      </c>
      <c r="AK111" s="113">
        <f>AJ111*Effort!$R26</f>
        <v>0</v>
      </c>
      <c r="AL111" s="117">
        <v>0</v>
      </c>
      <c r="AM111" s="112">
        <f t="shared" ref="AM111:AM116" si="235">AL111/$E111</f>
        <v>0</v>
      </c>
      <c r="AN111" s="113">
        <f>AM111*Effort!$R26</f>
        <v>0</v>
      </c>
      <c r="AO111" s="117">
        <v>0</v>
      </c>
      <c r="AP111" s="112">
        <f t="shared" ref="AP111:AP116" si="236">AO111/$E111</f>
        <v>0</v>
      </c>
      <c r="AQ111" s="113">
        <f>AP111*Effort!$R26</f>
        <v>0</v>
      </c>
      <c r="AR111" s="117">
        <v>0</v>
      </c>
      <c r="AS111" s="112">
        <f t="shared" ref="AS111:AS116" si="237">AR111/$E111</f>
        <v>0</v>
      </c>
      <c r="AT111" s="113">
        <f>AS111*Effort!$R26</f>
        <v>0</v>
      </c>
      <c r="AU111" s="117">
        <v>2</v>
      </c>
      <c r="AV111" s="112">
        <f t="shared" ref="AV111:AV116" si="238">AU111/$E111</f>
        <v>2.2857142857142857E-2</v>
      </c>
      <c r="AW111" s="113">
        <f>AV111*Effort!$R26</f>
        <v>10.050118062855015</v>
      </c>
      <c r="AX111" s="117">
        <v>0</v>
      </c>
      <c r="AY111" s="112">
        <f t="shared" ref="AY111:AY116" si="239">AX111/$E111</f>
        <v>0</v>
      </c>
      <c r="AZ111" s="113">
        <f>AY111*Effort!$R26</f>
        <v>0</v>
      </c>
      <c r="BA111" s="117">
        <v>0</v>
      </c>
      <c r="BB111" s="112">
        <f t="shared" ref="BB111:BB116" si="240">BA111/$E111</f>
        <v>0</v>
      </c>
      <c r="BC111" s="113">
        <f>BB111*Effort!$R26</f>
        <v>0</v>
      </c>
      <c r="BD111" s="117">
        <v>0</v>
      </c>
      <c r="BE111" s="112">
        <f t="shared" ref="BE111:BE116" si="241">BD111/$E111</f>
        <v>0</v>
      </c>
      <c r="BF111" s="113">
        <f>BE111*Effort!$R26</f>
        <v>0</v>
      </c>
      <c r="BG111" s="117">
        <v>0</v>
      </c>
      <c r="BH111" s="112">
        <f t="shared" ref="BH111:BH116" si="242">BG111/$E111</f>
        <v>0</v>
      </c>
      <c r="BI111" s="113">
        <f>BH111*Effort!$R26</f>
        <v>0</v>
      </c>
      <c r="BJ111" s="117">
        <v>0</v>
      </c>
      <c r="BK111" s="112">
        <f t="shared" ref="BK111:BK116" si="243">BJ111/$E111</f>
        <v>0</v>
      </c>
      <c r="BL111" s="113">
        <f>BK111*Effort!$R26</f>
        <v>0</v>
      </c>
      <c r="BM111" s="117">
        <v>0</v>
      </c>
      <c r="BN111" s="112">
        <f t="shared" ref="BN111:BN116" si="244">BM111/$E111</f>
        <v>0</v>
      </c>
      <c r="BO111" s="113">
        <f>BN111*Effort!$R26</f>
        <v>0</v>
      </c>
      <c r="BP111" s="117">
        <v>0</v>
      </c>
      <c r="BQ111" s="112">
        <f t="shared" ref="BQ111:BQ116" si="245">BP111/$E111</f>
        <v>0</v>
      </c>
      <c r="BR111" s="113">
        <f>BQ111*Effort!$R26</f>
        <v>0</v>
      </c>
      <c r="BS111" s="117">
        <v>0</v>
      </c>
      <c r="BT111" s="112">
        <f t="shared" ref="BT111:BT116" si="246">BS111/$E111</f>
        <v>0</v>
      </c>
      <c r="BU111" s="113">
        <f>BT111*Effort!$R26</f>
        <v>0</v>
      </c>
      <c r="BV111" s="117">
        <v>0</v>
      </c>
      <c r="BW111" s="112">
        <f t="shared" ref="BW111:BW114" si="247">BV111/$E111</f>
        <v>0</v>
      </c>
      <c r="BX111" s="113">
        <f>BW111*Effort!$R26</f>
        <v>0</v>
      </c>
      <c r="BY111" s="117">
        <v>0</v>
      </c>
      <c r="BZ111" s="112">
        <f t="shared" ref="BZ111:BZ116" si="248">BY111/$E111</f>
        <v>0</v>
      </c>
      <c r="CA111" s="113">
        <f>BZ111*Effort!$R26</f>
        <v>0</v>
      </c>
      <c r="CB111" s="117">
        <v>0</v>
      </c>
      <c r="CC111" s="112">
        <f t="shared" ref="CC111:CC117" si="249">CB111/$E111</f>
        <v>0</v>
      </c>
      <c r="CD111" s="113">
        <f>CC111*Effort!$R26</f>
        <v>0</v>
      </c>
      <c r="CE111" s="117">
        <v>0</v>
      </c>
      <c r="CF111" s="112">
        <f t="shared" ref="CF111:CF116" si="250">CE111/$E111</f>
        <v>0</v>
      </c>
      <c r="CG111" s="113">
        <f>CF111*Effort!$R26</f>
        <v>0</v>
      </c>
    </row>
    <row r="112" spans="1:85" s="327" customFormat="1" x14ac:dyDescent="0.2">
      <c r="A112" s="305" t="str">
        <f t="shared" si="148"/>
        <v>Thursday</v>
      </c>
      <c r="B112" s="306">
        <f t="shared" si="148"/>
        <v>44364</v>
      </c>
      <c r="C112" s="308">
        <f t="shared" si="148"/>
        <v>25</v>
      </c>
      <c r="D112" s="621"/>
      <c r="E112" s="503"/>
      <c r="F112" s="120"/>
      <c r="G112" s="120"/>
      <c r="H112" s="121"/>
      <c r="I112" s="122">
        <f>AVERAGE(I111,I113)</f>
        <v>0</v>
      </c>
      <c r="J112" s="123">
        <f>AVERAGE(J111,J113)</f>
        <v>0</v>
      </c>
      <c r="K112" s="121"/>
      <c r="L112" s="122">
        <f>AVERAGE(L111,L113)</f>
        <v>0</v>
      </c>
      <c r="M112" s="123">
        <f>AVERAGE(M111,M113)</f>
        <v>0</v>
      </c>
      <c r="N112" s="121"/>
      <c r="O112" s="122">
        <f>AVERAGE(O111,O113)</f>
        <v>0</v>
      </c>
      <c r="P112" s="123">
        <f>AVERAGE(P111,P113)</f>
        <v>0</v>
      </c>
      <c r="Q112" s="121"/>
      <c r="R112" s="122">
        <f>AVERAGE(R111,R113)</f>
        <v>0</v>
      </c>
      <c r="S112" s="123">
        <f>AVERAGE(S111,S113)</f>
        <v>0</v>
      </c>
      <c r="T112" s="121"/>
      <c r="U112" s="122">
        <f>AVERAGE(U111,U113)</f>
        <v>1.1428571428571429E-2</v>
      </c>
      <c r="V112" s="123">
        <f>AVERAGE(V111,V113)</f>
        <v>5.0250590314275074</v>
      </c>
      <c r="W112" s="121"/>
      <c r="X112" s="122">
        <f>AVERAGE(X111,X113)</f>
        <v>0</v>
      </c>
      <c r="Y112" s="123">
        <f>AVERAGE(Y111,Y113)</f>
        <v>0</v>
      </c>
      <c r="Z112" s="121"/>
      <c r="AA112" s="122">
        <f>AVERAGE(AA111,AA113)</f>
        <v>0</v>
      </c>
      <c r="AB112" s="123">
        <f>AVERAGE(AB111,AB113)</f>
        <v>0</v>
      </c>
      <c r="AC112" s="121"/>
      <c r="AD112" s="122">
        <f>AVERAGE(AD111,AD113)</f>
        <v>0</v>
      </c>
      <c r="AE112" s="123">
        <f>AVERAGE(AE111,AE113)</f>
        <v>0</v>
      </c>
      <c r="AF112" s="121"/>
      <c r="AG112" s="122">
        <f>AVERAGE(AG111,AG113)</f>
        <v>9.6680631646793441E-3</v>
      </c>
      <c r="AH112" s="123">
        <f>AVERAGE(AH111,AH113)</f>
        <v>8.2856332221476734</v>
      </c>
      <c r="AI112" s="121"/>
      <c r="AJ112" s="122">
        <f>AVERAGE(AJ111,AJ113)</f>
        <v>0</v>
      </c>
      <c r="AK112" s="123">
        <f>AVERAGE(AK111,AK113)</f>
        <v>0</v>
      </c>
      <c r="AL112" s="121"/>
      <c r="AM112" s="122">
        <f>AVERAGE(AM111,AM113)</f>
        <v>2.417015791169836E-3</v>
      </c>
      <c r="AN112" s="123">
        <f>AVERAGE(AN111,AN113)</f>
        <v>2.0714083055369183</v>
      </c>
      <c r="AO112" s="121"/>
      <c r="AP112" s="122">
        <f>AVERAGE(AP111,AP113)</f>
        <v>2.417015791169836E-3</v>
      </c>
      <c r="AQ112" s="123">
        <f>AVERAGE(AQ111,AQ113)</f>
        <v>2.0714083055369183</v>
      </c>
      <c r="AR112" s="121"/>
      <c r="AS112" s="122">
        <f>AVERAGE(AS111,AS113)</f>
        <v>0</v>
      </c>
      <c r="AT112" s="123">
        <f>AVERAGE(AT111,AT113)</f>
        <v>0</v>
      </c>
      <c r="AU112" s="121"/>
      <c r="AV112" s="122">
        <f>AVERAGE(AV111,AV113)</f>
        <v>1.8679618802080938E-2</v>
      </c>
      <c r="AW112" s="123">
        <f>AVERAGE(AW111,AW113)</f>
        <v>11.239283948038263</v>
      </c>
      <c r="AX112" s="121"/>
      <c r="AY112" s="122">
        <f>AVERAGE(AY111,AY113)</f>
        <v>0</v>
      </c>
      <c r="AZ112" s="123">
        <f>AVERAGE(AZ111,AZ113)</f>
        <v>0</v>
      </c>
      <c r="BA112" s="121"/>
      <c r="BB112" s="122">
        <f>AVERAGE(BB111,BB113)</f>
        <v>0</v>
      </c>
      <c r="BC112" s="123">
        <f>AVERAGE(BC111,BC113)</f>
        <v>0</v>
      </c>
      <c r="BD112" s="952"/>
      <c r="BE112" s="122">
        <f>AVERAGE(BE111,BE113)</f>
        <v>0</v>
      </c>
      <c r="BF112" s="123">
        <f>AVERAGE(BF111,BF113)</f>
        <v>0</v>
      </c>
      <c r="BG112" s="121"/>
      <c r="BH112" s="122">
        <f>AVERAGE(BH111,BH113)</f>
        <v>2.417015791169836E-3</v>
      </c>
      <c r="BI112" s="123">
        <f>AVERAGE(BI111,BI113)</f>
        <v>2.0714083055369183</v>
      </c>
      <c r="BJ112" s="121"/>
      <c r="BK112" s="122">
        <f>AVERAGE(BK111,BK113)</f>
        <v>0</v>
      </c>
      <c r="BL112" s="123">
        <f>AVERAGE(BL111,BL113)</f>
        <v>0</v>
      </c>
      <c r="BM112" s="121"/>
      <c r="BN112" s="122">
        <f>AVERAGE(BN111,BN113)</f>
        <v>0</v>
      </c>
      <c r="BO112" s="123">
        <f>AVERAGE(BO111,BO113)</f>
        <v>0</v>
      </c>
      <c r="BP112" s="121"/>
      <c r="BQ112" s="122">
        <f>AVERAGE(BQ111,BQ113)</f>
        <v>0</v>
      </c>
      <c r="BR112" s="123">
        <f>AVERAGE(BR111,BR113)</f>
        <v>0</v>
      </c>
      <c r="BS112" s="121"/>
      <c r="BT112" s="122">
        <f>AVERAGE(BT111,BT113)</f>
        <v>0</v>
      </c>
      <c r="BU112" s="123">
        <f>AVERAGE(BU111,BU113)</f>
        <v>0</v>
      </c>
      <c r="BV112" s="121"/>
      <c r="BW112" s="122">
        <f>AVERAGE(BW111,BW113)</f>
        <v>0</v>
      </c>
      <c r="BX112" s="123">
        <f>AVERAGE(BX111,BX113)</f>
        <v>0</v>
      </c>
      <c r="BY112" s="121"/>
      <c r="BZ112" s="122">
        <f>AVERAGE(BZ111,BZ113)</f>
        <v>0</v>
      </c>
      <c r="CA112" s="123">
        <f>AVERAGE(CA111,CA113)</f>
        <v>0</v>
      </c>
      <c r="CB112" s="121"/>
      <c r="CC112" s="122">
        <f>AVERAGE(CC111,CC113)</f>
        <v>0</v>
      </c>
      <c r="CD112" s="123">
        <f>AVERAGE(CD111,CD113)</f>
        <v>0</v>
      </c>
      <c r="CE112" s="121">
        <v>0</v>
      </c>
      <c r="CF112" s="122">
        <f>AVERAGE(CF111,CF113)</f>
        <v>2.417015791169836E-3</v>
      </c>
      <c r="CG112" s="123">
        <f>AVERAGE(CG111,CG113)</f>
        <v>2.0714083055369183</v>
      </c>
    </row>
    <row r="113" spans="1:85" s="326" customFormat="1" x14ac:dyDescent="0.2">
      <c r="A113" s="303" t="str">
        <f t="shared" ref="A113:C131" si="251">A27</f>
        <v>Friday</v>
      </c>
      <c r="B113" s="304">
        <f t="shared" si="251"/>
        <v>44365</v>
      </c>
      <c r="C113" s="307">
        <f t="shared" si="251"/>
        <v>25</v>
      </c>
      <c r="D113" s="511">
        <f>'Creel Data'!AV168</f>
        <v>26</v>
      </c>
      <c r="E113" s="163">
        <f>'Creel Data'!AW171</f>
        <v>206.86666666666665</v>
      </c>
      <c r="F113" s="512">
        <f>'Creel Data'!AX168</f>
        <v>21</v>
      </c>
      <c r="G113" s="512">
        <f>'Creel Data'!AY168</f>
        <v>11</v>
      </c>
      <c r="H113" s="127">
        <v>0</v>
      </c>
      <c r="I113" s="112">
        <f t="shared" si="225"/>
        <v>0</v>
      </c>
      <c r="J113" s="113">
        <f>I113*Effort!R28</f>
        <v>0</v>
      </c>
      <c r="K113" s="127">
        <v>0</v>
      </c>
      <c r="L113" s="112">
        <f t="shared" si="226"/>
        <v>0</v>
      </c>
      <c r="M113" s="113">
        <f>L113*Effort!$R28</f>
        <v>0</v>
      </c>
      <c r="N113" s="127">
        <v>0</v>
      </c>
      <c r="O113" s="112">
        <f t="shared" si="227"/>
        <v>0</v>
      </c>
      <c r="P113" s="113">
        <f>O113*Effort!$R28</f>
        <v>0</v>
      </c>
      <c r="Q113" s="127">
        <v>0</v>
      </c>
      <c r="R113" s="112">
        <f t="shared" si="228"/>
        <v>0</v>
      </c>
      <c r="S113" s="113">
        <f>R113*Effort!$R28</f>
        <v>0</v>
      </c>
      <c r="T113" s="117">
        <v>0</v>
      </c>
      <c r="U113" s="112">
        <f t="shared" si="229"/>
        <v>0</v>
      </c>
      <c r="V113" s="113">
        <f>U113*Effort!$R28</f>
        <v>0</v>
      </c>
      <c r="W113" s="117">
        <v>0</v>
      </c>
      <c r="X113" s="112">
        <f t="shared" si="230"/>
        <v>0</v>
      </c>
      <c r="Y113" s="113">
        <f>X113*Effort!$R28</f>
        <v>0</v>
      </c>
      <c r="Z113" s="127">
        <v>0</v>
      </c>
      <c r="AA113" s="112">
        <f t="shared" si="231"/>
        <v>0</v>
      </c>
      <c r="AB113" s="113">
        <f>AA113*Effort!$R28</f>
        <v>0</v>
      </c>
      <c r="AC113" s="127">
        <v>0</v>
      </c>
      <c r="AD113" s="112">
        <f t="shared" si="232"/>
        <v>0</v>
      </c>
      <c r="AE113" s="113">
        <f>AD113*Effort!$R28</f>
        <v>0</v>
      </c>
      <c r="AF113" s="127">
        <v>4</v>
      </c>
      <c r="AG113" s="112">
        <f t="shared" si="233"/>
        <v>1.9336126329358688E-2</v>
      </c>
      <c r="AH113" s="113">
        <f>AG113*Effort!$R28</f>
        <v>16.571266444295347</v>
      </c>
      <c r="AI113" s="127">
        <v>0</v>
      </c>
      <c r="AJ113" s="112">
        <f t="shared" si="234"/>
        <v>0</v>
      </c>
      <c r="AK113" s="113">
        <f>AJ113*Effort!$R28</f>
        <v>0</v>
      </c>
      <c r="AL113" s="127">
        <v>1</v>
      </c>
      <c r="AM113" s="112">
        <f t="shared" si="235"/>
        <v>4.8340315823396721E-3</v>
      </c>
      <c r="AN113" s="113">
        <f>AM113*Effort!$R28</f>
        <v>4.1428166110738367</v>
      </c>
      <c r="AO113" s="127">
        <v>1</v>
      </c>
      <c r="AP113" s="112">
        <f t="shared" si="236"/>
        <v>4.8340315823396721E-3</v>
      </c>
      <c r="AQ113" s="113">
        <f>AP113*Effort!$R28</f>
        <v>4.1428166110738367</v>
      </c>
      <c r="AR113" s="117">
        <v>0</v>
      </c>
      <c r="AS113" s="112">
        <f t="shared" si="237"/>
        <v>0</v>
      </c>
      <c r="AT113" s="113">
        <f>AS113*Effort!$R28</f>
        <v>0</v>
      </c>
      <c r="AU113" s="117">
        <v>3</v>
      </c>
      <c r="AV113" s="112">
        <f t="shared" si="238"/>
        <v>1.4502094747019016E-2</v>
      </c>
      <c r="AW113" s="113">
        <f>AV113*Effort!$R28</f>
        <v>12.42844983322151</v>
      </c>
      <c r="AX113" s="117">
        <v>0</v>
      </c>
      <c r="AY113" s="112">
        <f t="shared" si="239"/>
        <v>0</v>
      </c>
      <c r="AZ113" s="113">
        <f>AY113*Effort!$R28</f>
        <v>0</v>
      </c>
      <c r="BA113" s="117">
        <v>0</v>
      </c>
      <c r="BB113" s="112">
        <f t="shared" si="240"/>
        <v>0</v>
      </c>
      <c r="BC113" s="113">
        <f>BB113*Effort!$R28</f>
        <v>0</v>
      </c>
      <c r="BD113" s="127">
        <v>0</v>
      </c>
      <c r="BE113" s="112">
        <f t="shared" si="241"/>
        <v>0</v>
      </c>
      <c r="BF113" s="113">
        <f>BE113*Effort!$R28</f>
        <v>0</v>
      </c>
      <c r="BG113" s="127">
        <v>1</v>
      </c>
      <c r="BH113" s="112">
        <f t="shared" si="242"/>
        <v>4.8340315823396721E-3</v>
      </c>
      <c r="BI113" s="113">
        <f>BH113*Effort!$R28</f>
        <v>4.1428166110738367</v>
      </c>
      <c r="BJ113" s="127">
        <v>0</v>
      </c>
      <c r="BK113" s="112">
        <f t="shared" si="243"/>
        <v>0</v>
      </c>
      <c r="BL113" s="113">
        <f>BK113*Effort!$R28</f>
        <v>0</v>
      </c>
      <c r="BM113" s="127">
        <v>0</v>
      </c>
      <c r="BN113" s="112">
        <f t="shared" si="244"/>
        <v>0</v>
      </c>
      <c r="BO113" s="113">
        <f>BN113*Effort!$R28</f>
        <v>0</v>
      </c>
      <c r="BP113" s="127">
        <v>0</v>
      </c>
      <c r="BQ113" s="112">
        <f t="shared" si="245"/>
        <v>0</v>
      </c>
      <c r="BR113" s="113">
        <f>BQ113*Effort!$R28</f>
        <v>0</v>
      </c>
      <c r="BS113" s="127">
        <v>0</v>
      </c>
      <c r="BT113" s="112">
        <f t="shared" si="246"/>
        <v>0</v>
      </c>
      <c r="BU113" s="113">
        <f>BT113*Effort!$R28</f>
        <v>0</v>
      </c>
      <c r="BV113" s="127">
        <v>0</v>
      </c>
      <c r="BW113" s="112">
        <f t="shared" si="247"/>
        <v>0</v>
      </c>
      <c r="BX113" s="113">
        <f>BW113*Effort!$R28</f>
        <v>0</v>
      </c>
      <c r="BY113" s="127">
        <v>0</v>
      </c>
      <c r="BZ113" s="112">
        <f t="shared" si="248"/>
        <v>0</v>
      </c>
      <c r="CA113" s="113">
        <f>BZ113*Effort!$R28</f>
        <v>0</v>
      </c>
      <c r="CB113" s="117">
        <v>0</v>
      </c>
      <c r="CC113" s="112">
        <f t="shared" si="249"/>
        <v>0</v>
      </c>
      <c r="CD113" s="113">
        <f>CC113*Effort!$R28</f>
        <v>0</v>
      </c>
      <c r="CE113" s="117">
        <v>1</v>
      </c>
      <c r="CF113" s="112">
        <f t="shared" si="250"/>
        <v>4.8340315823396721E-3</v>
      </c>
      <c r="CG113" s="113">
        <f>CF113*Effort!$R28</f>
        <v>4.1428166110738367</v>
      </c>
    </row>
    <row r="114" spans="1:85" s="326" customFormat="1" x14ac:dyDescent="0.2">
      <c r="A114" s="303" t="str">
        <f t="shared" si="251"/>
        <v>Saturday</v>
      </c>
      <c r="B114" s="304">
        <f t="shared" si="251"/>
        <v>44366</v>
      </c>
      <c r="C114" s="307">
        <f t="shared" si="251"/>
        <v>25</v>
      </c>
      <c r="D114" s="475">
        <f>'Creel Data'!AV189</f>
        <v>17</v>
      </c>
      <c r="E114" s="163">
        <f>'Creel Data'!AW192</f>
        <v>113.74999999999997</v>
      </c>
      <c r="F114" s="513">
        <f>'Creel Data'!AX189</f>
        <v>15</v>
      </c>
      <c r="G114" s="513">
        <f>'Creel Data'!AY189</f>
        <v>8</v>
      </c>
      <c r="H114" s="509">
        <v>0</v>
      </c>
      <c r="I114" s="112">
        <f t="shared" si="225"/>
        <v>0</v>
      </c>
      <c r="J114" s="113">
        <f>I114*Effort!R29</f>
        <v>0</v>
      </c>
      <c r="K114" s="509">
        <v>0</v>
      </c>
      <c r="L114" s="112">
        <f t="shared" si="226"/>
        <v>0</v>
      </c>
      <c r="M114" s="113">
        <f>L114*Effort!$R29</f>
        <v>0</v>
      </c>
      <c r="N114" s="509">
        <v>0</v>
      </c>
      <c r="O114" s="112">
        <f t="shared" si="227"/>
        <v>0</v>
      </c>
      <c r="P114" s="113">
        <f>O114*Effort!$R29</f>
        <v>0</v>
      </c>
      <c r="Q114" s="509">
        <v>0</v>
      </c>
      <c r="R114" s="112">
        <f t="shared" si="228"/>
        <v>0</v>
      </c>
      <c r="S114" s="113">
        <f>R114*Effort!$R29</f>
        <v>0</v>
      </c>
      <c r="T114" s="117">
        <v>0</v>
      </c>
      <c r="U114" s="112">
        <f t="shared" si="229"/>
        <v>0</v>
      </c>
      <c r="V114" s="113">
        <f>U114*Effort!$R29</f>
        <v>0</v>
      </c>
      <c r="W114" s="117">
        <v>1</v>
      </c>
      <c r="X114" s="112">
        <f t="shared" si="230"/>
        <v>8.7912087912087929E-3</v>
      </c>
      <c r="Y114" s="113">
        <f>X114*Effort!$R29</f>
        <v>8.2140388013718884</v>
      </c>
      <c r="Z114" s="509">
        <v>0</v>
      </c>
      <c r="AA114" s="112">
        <f t="shared" si="231"/>
        <v>0</v>
      </c>
      <c r="AB114" s="113">
        <f>AA114*Effort!$R29</f>
        <v>0</v>
      </c>
      <c r="AC114" s="509">
        <v>0</v>
      </c>
      <c r="AD114" s="112">
        <f t="shared" si="232"/>
        <v>0</v>
      </c>
      <c r="AE114" s="113">
        <f>AD114*Effort!$R29</f>
        <v>0</v>
      </c>
      <c r="AF114" s="509">
        <v>5</v>
      </c>
      <c r="AG114" s="112">
        <f t="shared" si="233"/>
        <v>4.3956043956043966E-2</v>
      </c>
      <c r="AH114" s="113">
        <f>AG114*Effort!$R29</f>
        <v>41.070194006859445</v>
      </c>
      <c r="AI114" s="509">
        <v>0</v>
      </c>
      <c r="AJ114" s="112">
        <f t="shared" si="234"/>
        <v>0</v>
      </c>
      <c r="AK114" s="113">
        <f>AJ114*Effort!$R29</f>
        <v>0</v>
      </c>
      <c r="AL114" s="509">
        <v>0</v>
      </c>
      <c r="AM114" s="112">
        <f t="shared" si="235"/>
        <v>0</v>
      </c>
      <c r="AN114" s="113">
        <f>AM114*Effort!$R29</f>
        <v>0</v>
      </c>
      <c r="AO114" s="509">
        <v>0</v>
      </c>
      <c r="AP114" s="112">
        <f t="shared" si="236"/>
        <v>0</v>
      </c>
      <c r="AQ114" s="113">
        <f>AP114*Effort!$R29</f>
        <v>0</v>
      </c>
      <c r="AR114" s="117">
        <v>0</v>
      </c>
      <c r="AS114" s="112">
        <f t="shared" si="237"/>
        <v>0</v>
      </c>
      <c r="AT114" s="113">
        <f>AS114*Effort!$R29</f>
        <v>0</v>
      </c>
      <c r="AU114" s="117">
        <v>1</v>
      </c>
      <c r="AV114" s="112">
        <f t="shared" si="238"/>
        <v>8.7912087912087929E-3</v>
      </c>
      <c r="AW114" s="113">
        <f>AV114*Effort!$R29</f>
        <v>8.2140388013718884</v>
      </c>
      <c r="AX114" s="117">
        <v>0</v>
      </c>
      <c r="AY114" s="112">
        <f t="shared" si="239"/>
        <v>0</v>
      </c>
      <c r="AZ114" s="113">
        <f>AY114*Effort!$R29</f>
        <v>0</v>
      </c>
      <c r="BA114" s="117">
        <v>0</v>
      </c>
      <c r="BB114" s="112">
        <f t="shared" si="240"/>
        <v>0</v>
      </c>
      <c r="BC114" s="113">
        <f>BB114*Effort!$R29</f>
        <v>0</v>
      </c>
      <c r="BD114" s="509">
        <v>0</v>
      </c>
      <c r="BE114" s="112">
        <f t="shared" si="241"/>
        <v>0</v>
      </c>
      <c r="BF114" s="113">
        <f>BE114*Effort!$R29</f>
        <v>0</v>
      </c>
      <c r="BG114" s="509">
        <v>2</v>
      </c>
      <c r="BH114" s="112">
        <f t="shared" si="242"/>
        <v>1.7582417582417586E-2</v>
      </c>
      <c r="BI114" s="113">
        <f>BH114*Effort!$R29</f>
        <v>16.428077602743777</v>
      </c>
      <c r="BJ114" s="509">
        <v>0</v>
      </c>
      <c r="BK114" s="112">
        <f t="shared" si="243"/>
        <v>0</v>
      </c>
      <c r="BL114" s="113">
        <f>BK114*Effort!$R29</f>
        <v>0</v>
      </c>
      <c r="BM114" s="509">
        <v>0</v>
      </c>
      <c r="BN114" s="112">
        <f t="shared" si="244"/>
        <v>0</v>
      </c>
      <c r="BO114" s="113">
        <f>BN114*Effort!$R29</f>
        <v>0</v>
      </c>
      <c r="BP114" s="509">
        <v>0</v>
      </c>
      <c r="BQ114" s="112">
        <f t="shared" si="245"/>
        <v>0</v>
      </c>
      <c r="BR114" s="113">
        <f>BQ114*Effort!$R29</f>
        <v>0</v>
      </c>
      <c r="BS114" s="509">
        <v>1</v>
      </c>
      <c r="BT114" s="112">
        <f t="shared" si="246"/>
        <v>8.7912087912087929E-3</v>
      </c>
      <c r="BU114" s="113">
        <f>BT114*Effort!$R29</f>
        <v>8.2140388013718884</v>
      </c>
      <c r="BV114" s="509">
        <v>0</v>
      </c>
      <c r="BW114" s="112">
        <f t="shared" si="247"/>
        <v>0</v>
      </c>
      <c r="BX114" s="113">
        <f>BW114*Effort!$R29</f>
        <v>0</v>
      </c>
      <c r="BY114" s="509">
        <v>0</v>
      </c>
      <c r="BZ114" s="112">
        <f t="shared" si="248"/>
        <v>0</v>
      </c>
      <c r="CA114" s="113">
        <f>BZ114*Effort!$R29</f>
        <v>0</v>
      </c>
      <c r="CB114" s="117">
        <v>0</v>
      </c>
      <c r="CC114" s="112">
        <f t="shared" si="249"/>
        <v>0</v>
      </c>
      <c r="CD114" s="113">
        <f>CC114*Effort!$R29</f>
        <v>0</v>
      </c>
      <c r="CE114" s="117">
        <v>0</v>
      </c>
      <c r="CF114" s="112">
        <f t="shared" si="250"/>
        <v>0</v>
      </c>
      <c r="CG114" s="113">
        <f>CF114*Effort!$R29</f>
        <v>0</v>
      </c>
    </row>
    <row r="115" spans="1:85" s="326" customFormat="1" x14ac:dyDescent="0.2">
      <c r="A115" s="303" t="str">
        <f t="shared" si="251"/>
        <v>Sunday</v>
      </c>
      <c r="B115" s="304">
        <f t="shared" si="251"/>
        <v>44367</v>
      </c>
      <c r="C115" s="307">
        <f t="shared" si="251"/>
        <v>26</v>
      </c>
      <c r="D115" s="475">
        <f>'Creel Data'!AV212</f>
        <v>26</v>
      </c>
      <c r="E115" s="163">
        <f>'Creel Data'!AW215</f>
        <v>184.91666666666669</v>
      </c>
      <c r="F115" s="116">
        <f>'Creel Data'!AX212</f>
        <v>16</v>
      </c>
      <c r="G115" s="116">
        <f>'Creel Data'!AY212</f>
        <v>8</v>
      </c>
      <c r="H115" s="127">
        <v>0</v>
      </c>
      <c r="I115" s="112">
        <f t="shared" si="225"/>
        <v>0</v>
      </c>
      <c r="J115" s="113">
        <f>I115*Effort!R30</f>
        <v>0</v>
      </c>
      <c r="K115" s="509">
        <v>0</v>
      </c>
      <c r="L115" s="112">
        <f t="shared" si="226"/>
        <v>0</v>
      </c>
      <c r="M115" s="113">
        <f>L115*Effort!$R30</f>
        <v>0</v>
      </c>
      <c r="N115" s="127">
        <v>0</v>
      </c>
      <c r="O115" s="112">
        <f t="shared" si="227"/>
        <v>0</v>
      </c>
      <c r="P115" s="113">
        <f>O115*Effort!$R30</f>
        <v>0</v>
      </c>
      <c r="Q115" s="127">
        <v>1</v>
      </c>
      <c r="R115" s="112">
        <f t="shared" si="228"/>
        <v>5.4078413699864799E-3</v>
      </c>
      <c r="S115" s="113">
        <f>R115*Effort!$R30</f>
        <v>7.2371568970724383</v>
      </c>
      <c r="T115" s="117">
        <v>0</v>
      </c>
      <c r="U115" s="112">
        <f t="shared" si="229"/>
        <v>0</v>
      </c>
      <c r="V115" s="113">
        <f>U115*Effort!$R30</f>
        <v>0</v>
      </c>
      <c r="W115" s="117">
        <v>0</v>
      </c>
      <c r="X115" s="112">
        <f t="shared" si="230"/>
        <v>0</v>
      </c>
      <c r="Y115" s="113">
        <f>X115*Effort!$R30</f>
        <v>0</v>
      </c>
      <c r="Z115" s="127">
        <v>0</v>
      </c>
      <c r="AA115" s="112">
        <f t="shared" si="231"/>
        <v>0</v>
      </c>
      <c r="AB115" s="113">
        <f>AA115*Effort!$R30</f>
        <v>0</v>
      </c>
      <c r="AC115" s="127">
        <v>0</v>
      </c>
      <c r="AD115" s="112">
        <f t="shared" si="232"/>
        <v>0</v>
      </c>
      <c r="AE115" s="113">
        <f>AD115*Effort!$R30</f>
        <v>0</v>
      </c>
      <c r="AF115" s="127">
        <v>3</v>
      </c>
      <c r="AG115" s="112">
        <f>AF115/$E115</f>
        <v>1.622352410995944E-2</v>
      </c>
      <c r="AH115" s="113">
        <f>AG115*Effort!$R30</f>
        <v>21.711470691217315</v>
      </c>
      <c r="AI115" s="127">
        <v>0</v>
      </c>
      <c r="AJ115" s="112">
        <f t="shared" si="234"/>
        <v>0</v>
      </c>
      <c r="AK115" s="113">
        <f>AJ115*Effort!$R30</f>
        <v>0</v>
      </c>
      <c r="AL115" s="127">
        <v>2</v>
      </c>
      <c r="AM115" s="112">
        <f t="shared" si="235"/>
        <v>1.081568273997296E-2</v>
      </c>
      <c r="AN115" s="113">
        <f>AM115*Effort!$R30</f>
        <v>14.474313794144877</v>
      </c>
      <c r="AO115" s="127">
        <v>0</v>
      </c>
      <c r="AP115" s="112">
        <f t="shared" si="236"/>
        <v>0</v>
      </c>
      <c r="AQ115" s="113">
        <f>AP115*Effort!$R30</f>
        <v>0</v>
      </c>
      <c r="AR115" s="117">
        <v>0</v>
      </c>
      <c r="AS115" s="112">
        <f t="shared" si="237"/>
        <v>0</v>
      </c>
      <c r="AT115" s="113">
        <f>AS115*Effort!$R30</f>
        <v>0</v>
      </c>
      <c r="AU115" s="117">
        <v>0</v>
      </c>
      <c r="AV115" s="112">
        <f t="shared" si="238"/>
        <v>0</v>
      </c>
      <c r="AW115" s="113">
        <f>AV115*Effort!$R30</f>
        <v>0</v>
      </c>
      <c r="AX115" s="117">
        <v>0</v>
      </c>
      <c r="AY115" s="112">
        <f t="shared" si="239"/>
        <v>0</v>
      </c>
      <c r="AZ115" s="113">
        <f>AY115*Effort!$R30</f>
        <v>0</v>
      </c>
      <c r="BA115" s="117">
        <v>0</v>
      </c>
      <c r="BB115" s="112">
        <f t="shared" si="240"/>
        <v>0</v>
      </c>
      <c r="BC115" s="113">
        <f>BB115*Effort!$R30</f>
        <v>0</v>
      </c>
      <c r="BD115" s="127">
        <v>0</v>
      </c>
      <c r="BE115" s="112">
        <f t="shared" si="241"/>
        <v>0</v>
      </c>
      <c r="BF115" s="113">
        <f>BE115*Effort!$R30</f>
        <v>0</v>
      </c>
      <c r="BG115" s="127">
        <v>0</v>
      </c>
      <c r="BH115" s="112">
        <f t="shared" si="242"/>
        <v>0</v>
      </c>
      <c r="BI115" s="113">
        <f>BH115*Effort!$R30</f>
        <v>0</v>
      </c>
      <c r="BJ115" s="127">
        <v>0</v>
      </c>
      <c r="BK115" s="112">
        <f t="shared" si="243"/>
        <v>0</v>
      </c>
      <c r="BL115" s="113">
        <f>BK115*Effort!$R30</f>
        <v>0</v>
      </c>
      <c r="BM115" s="127">
        <v>0</v>
      </c>
      <c r="BN115" s="112">
        <f t="shared" si="244"/>
        <v>0</v>
      </c>
      <c r="BO115" s="113">
        <f>BN115*Effort!$R30</f>
        <v>0</v>
      </c>
      <c r="BP115" s="127">
        <v>0</v>
      </c>
      <c r="BQ115" s="112">
        <f t="shared" si="245"/>
        <v>0</v>
      </c>
      <c r="BR115" s="113">
        <f>BQ115*Effort!$R30</f>
        <v>0</v>
      </c>
      <c r="BS115" s="127">
        <v>0</v>
      </c>
      <c r="BT115" s="112">
        <f t="shared" si="246"/>
        <v>0</v>
      </c>
      <c r="BU115" s="113">
        <f>BT115*Effort!$R30</f>
        <v>0</v>
      </c>
      <c r="BV115" s="127">
        <v>0</v>
      </c>
      <c r="BW115" s="112">
        <f>BV115/$E115</f>
        <v>0</v>
      </c>
      <c r="BX115" s="113">
        <f>BW115*Effort!$R30</f>
        <v>0</v>
      </c>
      <c r="BY115" s="127">
        <v>2</v>
      </c>
      <c r="BZ115" s="112">
        <f t="shared" si="248"/>
        <v>1.081568273997296E-2</v>
      </c>
      <c r="CA115" s="113">
        <f>BZ115*Effort!$R30</f>
        <v>14.474313794144877</v>
      </c>
      <c r="CB115" s="117">
        <v>0</v>
      </c>
      <c r="CC115" s="112">
        <f t="shared" si="249"/>
        <v>0</v>
      </c>
      <c r="CD115" s="113">
        <f>CC115*Effort!$R30</f>
        <v>0</v>
      </c>
      <c r="CE115" s="117">
        <v>0</v>
      </c>
      <c r="CF115" s="112">
        <f t="shared" si="250"/>
        <v>0</v>
      </c>
      <c r="CG115" s="113">
        <f>CF115*Effort!$R30</f>
        <v>0</v>
      </c>
    </row>
    <row r="116" spans="1:85" s="326" customFormat="1" x14ac:dyDescent="0.2">
      <c r="A116" s="303" t="str">
        <f t="shared" si="251"/>
        <v>Monday</v>
      </c>
      <c r="B116" s="304">
        <f t="shared" si="251"/>
        <v>44368</v>
      </c>
      <c r="C116" s="307">
        <f t="shared" si="251"/>
        <v>26</v>
      </c>
      <c r="D116" s="475">
        <f>'Creel Data'!AV221</f>
        <v>13</v>
      </c>
      <c r="E116" s="163">
        <f>'Creel Data'!BA220</f>
        <v>68.5</v>
      </c>
      <c r="F116" s="116">
        <f>'Creel Data'!AX221</f>
        <v>7</v>
      </c>
      <c r="G116" s="116">
        <f>'Creel Data'!AY221</f>
        <v>4</v>
      </c>
      <c r="H116" s="509">
        <v>0</v>
      </c>
      <c r="I116" s="112">
        <f t="shared" si="225"/>
        <v>0</v>
      </c>
      <c r="J116" s="113">
        <f>I116*Effort!$R31</f>
        <v>0</v>
      </c>
      <c r="K116" s="509">
        <v>0</v>
      </c>
      <c r="L116" s="112">
        <f t="shared" si="226"/>
        <v>0</v>
      </c>
      <c r="M116" s="113">
        <f>L116*Effort!$R31</f>
        <v>0</v>
      </c>
      <c r="N116" s="509">
        <v>0</v>
      </c>
      <c r="O116" s="112">
        <f t="shared" si="227"/>
        <v>0</v>
      </c>
      <c r="P116" s="113">
        <f>O116*Effort!$R31</f>
        <v>0</v>
      </c>
      <c r="Q116" s="509">
        <v>0</v>
      </c>
      <c r="R116" s="112">
        <f t="shared" si="228"/>
        <v>0</v>
      </c>
      <c r="S116" s="113">
        <f>R116*Effort!$R31</f>
        <v>0</v>
      </c>
      <c r="T116" s="509">
        <v>0</v>
      </c>
      <c r="U116" s="112">
        <f t="shared" si="229"/>
        <v>0</v>
      </c>
      <c r="V116" s="113">
        <f>U116*Effort!$R31</f>
        <v>0</v>
      </c>
      <c r="W116" s="509">
        <v>0</v>
      </c>
      <c r="X116" s="112">
        <f t="shared" si="230"/>
        <v>0</v>
      </c>
      <c r="Y116" s="113">
        <f>X116*Effort!$R31</f>
        <v>0</v>
      </c>
      <c r="Z116" s="509">
        <v>0</v>
      </c>
      <c r="AA116" s="112">
        <f t="shared" si="231"/>
        <v>0</v>
      </c>
      <c r="AB116" s="113">
        <f>AA116*Effort!$R31</f>
        <v>0</v>
      </c>
      <c r="AC116" s="509">
        <v>0</v>
      </c>
      <c r="AD116" s="112">
        <f t="shared" si="232"/>
        <v>0</v>
      </c>
      <c r="AE116" s="113">
        <f>AD116*Effort!$R31</f>
        <v>0</v>
      </c>
      <c r="AF116" s="509">
        <v>4</v>
      </c>
      <c r="AG116" s="112">
        <f>AF116/$E116</f>
        <v>5.8394160583941604E-2</v>
      </c>
      <c r="AH116" s="113">
        <f>AG116*Effort!$R31</f>
        <v>26.490578835587023</v>
      </c>
      <c r="AI116" s="509">
        <v>0</v>
      </c>
      <c r="AJ116" s="112">
        <f t="shared" si="234"/>
        <v>0</v>
      </c>
      <c r="AK116" s="113">
        <f>AJ116*Effort!$R31</f>
        <v>0</v>
      </c>
      <c r="AL116" s="509">
        <v>0</v>
      </c>
      <c r="AM116" s="112">
        <f t="shared" si="235"/>
        <v>0</v>
      </c>
      <c r="AN116" s="113">
        <f>AM116*Effort!$R31</f>
        <v>0</v>
      </c>
      <c r="AO116" s="509">
        <v>0</v>
      </c>
      <c r="AP116" s="112">
        <f t="shared" si="236"/>
        <v>0</v>
      </c>
      <c r="AQ116" s="113">
        <f>AP116*Effort!$R31</f>
        <v>0</v>
      </c>
      <c r="AR116" s="509">
        <v>0</v>
      </c>
      <c r="AS116" s="112">
        <f t="shared" si="237"/>
        <v>0</v>
      </c>
      <c r="AT116" s="113">
        <f>AS116*Effort!$R31</f>
        <v>0</v>
      </c>
      <c r="AU116" s="509">
        <v>0</v>
      </c>
      <c r="AV116" s="112">
        <f t="shared" si="238"/>
        <v>0</v>
      </c>
      <c r="AW116" s="113">
        <f>AV116*Effort!$R31</f>
        <v>0</v>
      </c>
      <c r="AX116" s="509">
        <v>0</v>
      </c>
      <c r="AY116" s="112">
        <f t="shared" si="239"/>
        <v>0</v>
      </c>
      <c r="AZ116" s="113">
        <f>AY116*Effort!$R31</f>
        <v>0</v>
      </c>
      <c r="BA116" s="509">
        <v>0</v>
      </c>
      <c r="BB116" s="112">
        <f t="shared" si="240"/>
        <v>0</v>
      </c>
      <c r="BC116" s="113">
        <f>BB116*Effort!$R31</f>
        <v>0</v>
      </c>
      <c r="BD116" s="509">
        <v>0</v>
      </c>
      <c r="BE116" s="112">
        <f t="shared" si="241"/>
        <v>0</v>
      </c>
      <c r="BF116" s="113">
        <f>BE116*Effort!$R31</f>
        <v>0</v>
      </c>
      <c r="BG116" s="509">
        <v>2</v>
      </c>
      <c r="BH116" s="112">
        <f t="shared" si="242"/>
        <v>2.9197080291970802E-2</v>
      </c>
      <c r="BI116" s="113">
        <f>BH116*Effort!$R31</f>
        <v>13.245289417793511</v>
      </c>
      <c r="BJ116" s="509">
        <v>0</v>
      </c>
      <c r="BK116" s="112">
        <f t="shared" si="243"/>
        <v>0</v>
      </c>
      <c r="BL116" s="113">
        <f>BK116*Effort!$R31</f>
        <v>0</v>
      </c>
      <c r="BM116" s="509">
        <v>1</v>
      </c>
      <c r="BN116" s="112">
        <f t="shared" si="244"/>
        <v>1.4598540145985401E-2</v>
      </c>
      <c r="BO116" s="113">
        <f>BN116*Effort!$R31</f>
        <v>6.6226447088967557</v>
      </c>
      <c r="BP116" s="509">
        <v>0</v>
      </c>
      <c r="BQ116" s="112">
        <f t="shared" si="245"/>
        <v>0</v>
      </c>
      <c r="BR116" s="113">
        <f>BQ116*Effort!$R31</f>
        <v>0</v>
      </c>
      <c r="BS116" s="509">
        <v>0</v>
      </c>
      <c r="BT116" s="112">
        <f t="shared" si="246"/>
        <v>0</v>
      </c>
      <c r="BU116" s="113">
        <f>BT116*Effort!$R31</f>
        <v>0</v>
      </c>
      <c r="BV116" s="509">
        <v>0</v>
      </c>
      <c r="BW116" s="112">
        <f>BV116/$E116</f>
        <v>0</v>
      </c>
      <c r="BX116" s="113">
        <f>BW116*Effort!$R31</f>
        <v>0</v>
      </c>
      <c r="BY116" s="509">
        <v>0</v>
      </c>
      <c r="BZ116" s="112">
        <f t="shared" si="248"/>
        <v>0</v>
      </c>
      <c r="CA116" s="113">
        <f>BZ116*Effort!$R31</f>
        <v>0</v>
      </c>
      <c r="CB116" s="509">
        <v>0</v>
      </c>
      <c r="CC116" s="112">
        <f t="shared" si="249"/>
        <v>0</v>
      </c>
      <c r="CD116" s="113">
        <f>CC116*Effort!$R31</f>
        <v>0</v>
      </c>
      <c r="CE116" s="509">
        <v>0</v>
      </c>
      <c r="CF116" s="112">
        <f t="shared" si="250"/>
        <v>0</v>
      </c>
      <c r="CG116" s="113">
        <f>CF116*Effort!$R31</f>
        <v>0</v>
      </c>
    </row>
    <row r="117" spans="1:85" s="326" customFormat="1" x14ac:dyDescent="0.2">
      <c r="A117" s="303" t="str">
        <f t="shared" si="251"/>
        <v>Tuesday</v>
      </c>
      <c r="B117" s="304">
        <f t="shared" si="251"/>
        <v>44369</v>
      </c>
      <c r="C117" s="307">
        <f t="shared" si="251"/>
        <v>26</v>
      </c>
      <c r="D117" s="475">
        <f>'Creel Data'!AV226</f>
        <v>13</v>
      </c>
      <c r="E117" s="163">
        <f>'Creel Data'!BA225</f>
        <v>82.250000000000014</v>
      </c>
      <c r="F117" s="116">
        <f>'Creel Data'!AX226</f>
        <v>9</v>
      </c>
      <c r="G117" s="116">
        <f>'Creel Data'!AY226</f>
        <v>5</v>
      </c>
      <c r="H117" s="509">
        <v>0</v>
      </c>
      <c r="I117" s="112">
        <f>H117/$E117</f>
        <v>0</v>
      </c>
      <c r="J117" s="113">
        <f>I117*Effort!$R32</f>
        <v>0</v>
      </c>
      <c r="K117" s="509">
        <v>0</v>
      </c>
      <c r="L117" s="112">
        <f t="shared" ref="L117" si="252">K117/$E117</f>
        <v>0</v>
      </c>
      <c r="M117" s="113">
        <f>L117*Effort!$R32</f>
        <v>0</v>
      </c>
      <c r="N117" s="509">
        <v>0</v>
      </c>
      <c r="O117" s="112">
        <f t="shared" ref="O117" si="253">N117/$E117</f>
        <v>0</v>
      </c>
      <c r="P117" s="113">
        <f>O117*Effort!$R32</f>
        <v>0</v>
      </c>
      <c r="Q117" s="509">
        <v>1</v>
      </c>
      <c r="R117" s="112">
        <f t="shared" ref="R117" si="254">Q117/$E117</f>
        <v>1.2158054711246199E-2</v>
      </c>
      <c r="S117" s="113">
        <f>R117*Effort!$R32</f>
        <v>5.5155156542179666</v>
      </c>
      <c r="T117" s="117">
        <v>0</v>
      </c>
      <c r="U117" s="112">
        <f t="shared" ref="U117" si="255">T117/$E117</f>
        <v>0</v>
      </c>
      <c r="V117" s="113">
        <f>U117*Effort!$R32</f>
        <v>0</v>
      </c>
      <c r="W117" s="117">
        <v>0</v>
      </c>
      <c r="X117" s="112">
        <f t="shared" ref="X117" si="256">W117/$E117</f>
        <v>0</v>
      </c>
      <c r="Y117" s="113">
        <f>X117*Effort!$R32</f>
        <v>0</v>
      </c>
      <c r="Z117" s="509">
        <v>0</v>
      </c>
      <c r="AA117" s="112">
        <f t="shared" ref="AA117" si="257">Z117/$E117</f>
        <v>0</v>
      </c>
      <c r="AB117" s="113">
        <f>AA117*Effort!$R32</f>
        <v>0</v>
      </c>
      <c r="AC117" s="509">
        <v>0</v>
      </c>
      <c r="AD117" s="112">
        <f t="shared" ref="AD117" si="258">AC117/$E117</f>
        <v>0</v>
      </c>
      <c r="AE117" s="113">
        <f>AD117*Effort!$R32</f>
        <v>0</v>
      </c>
      <c r="AF117" s="127">
        <v>5</v>
      </c>
      <c r="AG117" s="112">
        <f t="shared" ref="AG117" si="259">AF117/$E117</f>
        <v>6.0790273556230991E-2</v>
      </c>
      <c r="AH117" s="113">
        <f>AG117*Effort!$R32</f>
        <v>27.577578271089831</v>
      </c>
      <c r="AI117" s="127">
        <v>0</v>
      </c>
      <c r="AJ117" s="112">
        <f t="shared" si="234"/>
        <v>0</v>
      </c>
      <c r="AK117" s="113">
        <f>AJ117*Effort!$R32</f>
        <v>0</v>
      </c>
      <c r="AL117" s="127">
        <v>0</v>
      </c>
      <c r="AM117" s="112">
        <f t="shared" ref="AM117" si="260">AL117/$E117</f>
        <v>0</v>
      </c>
      <c r="AN117" s="113">
        <f>AM117*Effort!$R32</f>
        <v>0</v>
      </c>
      <c r="AO117" s="127">
        <v>0</v>
      </c>
      <c r="AP117" s="112">
        <f t="shared" ref="AP117" si="261">AO117/$E117</f>
        <v>0</v>
      </c>
      <c r="AQ117" s="113">
        <f>AP117*Effort!$R32</f>
        <v>0</v>
      </c>
      <c r="AR117" s="117">
        <v>0</v>
      </c>
      <c r="AS117" s="112">
        <f t="shared" ref="AS117" si="262">AR117/$E117</f>
        <v>0</v>
      </c>
      <c r="AT117" s="113">
        <f>AS117*Effort!$R32</f>
        <v>0</v>
      </c>
      <c r="AU117" s="117">
        <v>1</v>
      </c>
      <c r="AV117" s="112">
        <f t="shared" ref="AV117" si="263">AU117/$E117</f>
        <v>1.2158054711246199E-2</v>
      </c>
      <c r="AW117" s="113">
        <f>AV117*Effort!$R32</f>
        <v>5.5155156542179666</v>
      </c>
      <c r="AX117" s="117">
        <v>0</v>
      </c>
      <c r="AY117" s="112">
        <f t="shared" ref="AY117" si="264">AX117/$E117</f>
        <v>0</v>
      </c>
      <c r="AZ117" s="113">
        <f>AY117*Effort!$R32</f>
        <v>0</v>
      </c>
      <c r="BA117" s="117">
        <v>0</v>
      </c>
      <c r="BB117" s="112">
        <f t="shared" ref="BB117" si="265">BA117/$E117</f>
        <v>0</v>
      </c>
      <c r="BC117" s="113">
        <f>BB117*Effort!$R32</f>
        <v>0</v>
      </c>
      <c r="BD117" s="127">
        <v>0</v>
      </c>
      <c r="BE117" s="112">
        <f t="shared" ref="BE117" si="266">BD117/$E117</f>
        <v>0</v>
      </c>
      <c r="BF117" s="113">
        <f>BE117*Effort!$R32</f>
        <v>0</v>
      </c>
      <c r="BG117" s="127">
        <v>0</v>
      </c>
      <c r="BH117" s="112">
        <f t="shared" ref="BH117" si="267">BG117/$E117</f>
        <v>0</v>
      </c>
      <c r="BI117" s="113">
        <f>BH117*Effort!$R32</f>
        <v>0</v>
      </c>
      <c r="BJ117" s="127">
        <v>0</v>
      </c>
      <c r="BK117" s="112">
        <f t="shared" ref="BK117" si="268">BJ117/$E117</f>
        <v>0</v>
      </c>
      <c r="BL117" s="113">
        <f>BK117*Effort!$R32</f>
        <v>0</v>
      </c>
      <c r="BM117" s="127">
        <v>0</v>
      </c>
      <c r="BN117" s="112">
        <f t="shared" ref="BN117" si="269">BM117/$E117</f>
        <v>0</v>
      </c>
      <c r="BO117" s="113">
        <f>BN117*Effort!$R32</f>
        <v>0</v>
      </c>
      <c r="BP117" s="127">
        <v>0</v>
      </c>
      <c r="BQ117" s="112">
        <f t="shared" ref="BQ117" si="270">BP117/$E117</f>
        <v>0</v>
      </c>
      <c r="BR117" s="113">
        <f>BQ117*Effort!$R32</f>
        <v>0</v>
      </c>
      <c r="BS117" s="127">
        <v>0</v>
      </c>
      <c r="BT117" s="112">
        <f t="shared" ref="BT117" si="271">BS117/$E117</f>
        <v>0</v>
      </c>
      <c r="BU117" s="113">
        <f>BT117*Effort!$R32</f>
        <v>0</v>
      </c>
      <c r="BV117" s="127">
        <v>0</v>
      </c>
      <c r="BW117" s="112">
        <f t="shared" ref="BW117" si="272">BV117/$E117</f>
        <v>0</v>
      </c>
      <c r="BX117" s="113">
        <f>BW117*Effort!$R32</f>
        <v>0</v>
      </c>
      <c r="BY117" s="127">
        <v>0</v>
      </c>
      <c r="BZ117" s="112">
        <f t="shared" ref="BZ117" si="273">BY117/$E117</f>
        <v>0</v>
      </c>
      <c r="CA117" s="113">
        <f>BZ117*Effort!$R32</f>
        <v>0</v>
      </c>
      <c r="CB117" s="127">
        <v>0</v>
      </c>
      <c r="CC117" s="112">
        <f t="shared" si="249"/>
        <v>0</v>
      </c>
      <c r="CD117" s="113">
        <f>CC117*Effort!$R32</f>
        <v>0</v>
      </c>
      <c r="CE117" s="127">
        <v>0</v>
      </c>
      <c r="CF117" s="112">
        <f t="shared" ref="CF117" si="274">CE117/$E117</f>
        <v>0</v>
      </c>
      <c r="CG117" s="113">
        <f>CF117*Effort!$R32</f>
        <v>0</v>
      </c>
    </row>
    <row r="118" spans="1:85" s="327" customFormat="1" ht="12" customHeight="1" x14ac:dyDescent="0.2">
      <c r="A118" s="305" t="str">
        <f t="shared" si="251"/>
        <v>Wednesday</v>
      </c>
      <c r="B118" s="306">
        <f t="shared" si="251"/>
        <v>44370</v>
      </c>
      <c r="C118" s="308">
        <f t="shared" si="251"/>
        <v>26</v>
      </c>
      <c r="D118" s="621"/>
      <c r="E118" s="503"/>
      <c r="F118" s="120"/>
      <c r="G118" s="120"/>
      <c r="H118" s="517"/>
      <c r="I118" s="122">
        <f>AVERAGE(I117,I116)</f>
        <v>0</v>
      </c>
      <c r="J118" s="123">
        <f>I118*Effort!$R33</f>
        <v>0</v>
      </c>
      <c r="K118" s="517"/>
      <c r="L118" s="122">
        <f>AVERAGE(L117,L116)</f>
        <v>0</v>
      </c>
      <c r="M118" s="123">
        <f>L118*Effort!$R33</f>
        <v>0</v>
      </c>
      <c r="N118" s="517"/>
      <c r="O118" s="122">
        <f>AVERAGE(O117,O116)</f>
        <v>0</v>
      </c>
      <c r="P118" s="123">
        <f>O118*Effort!$R33</f>
        <v>0</v>
      </c>
      <c r="Q118" s="517"/>
      <c r="R118" s="122">
        <f>AVERAGE(R117,R116)</f>
        <v>6.0790273556230994E-3</v>
      </c>
      <c r="S118" s="123">
        <f>R118*Effort!$R33</f>
        <v>2.7896177982640773</v>
      </c>
      <c r="T118" s="121"/>
      <c r="U118" s="122">
        <f>AVERAGE(U117,U116)</f>
        <v>0</v>
      </c>
      <c r="V118" s="123">
        <f>U118*Effort!$R33</f>
        <v>0</v>
      </c>
      <c r="W118" s="121"/>
      <c r="X118" s="122">
        <f>AVERAGE(X117,X116)</f>
        <v>0</v>
      </c>
      <c r="Y118" s="123">
        <f>X118*Effort!$R33</f>
        <v>0</v>
      </c>
      <c r="Z118" s="517"/>
      <c r="AA118" s="122">
        <f>AVERAGE(AA117,AA116)</f>
        <v>0</v>
      </c>
      <c r="AB118" s="123">
        <f>AA118*Effort!$R33</f>
        <v>0</v>
      </c>
      <c r="AC118" s="517"/>
      <c r="AD118" s="122">
        <f>AVERAGE(AD117,AD116)</f>
        <v>0</v>
      </c>
      <c r="AE118" s="123">
        <f>AD118*Effort!$R33</f>
        <v>0</v>
      </c>
      <c r="AF118" s="125"/>
      <c r="AG118" s="122">
        <f>AVERAGE(AG117,AG116)</f>
        <v>5.9592217070086301E-2</v>
      </c>
      <c r="AH118" s="123">
        <f>AG118*Effort!$R33</f>
        <v>27.34639929247194</v>
      </c>
      <c r="AI118" s="125"/>
      <c r="AJ118" s="122">
        <f>AVERAGE(AJ117,AJ116)</f>
        <v>0</v>
      </c>
      <c r="AK118" s="123">
        <f>AJ118*Effort!$R33</f>
        <v>0</v>
      </c>
      <c r="AL118" s="125"/>
      <c r="AM118" s="122">
        <f>AVERAGE(AM117,AM116)</f>
        <v>0</v>
      </c>
      <c r="AN118" s="123">
        <f>AM118*Effort!$R33</f>
        <v>0</v>
      </c>
      <c r="AO118" s="125"/>
      <c r="AP118" s="122">
        <f>AVERAGE(AP117,AP116)</f>
        <v>0</v>
      </c>
      <c r="AQ118" s="123">
        <f>AP118*Effort!$R33</f>
        <v>0</v>
      </c>
      <c r="AR118" s="121"/>
      <c r="AS118" s="122">
        <f>AVERAGE(AS117,AS116)</f>
        <v>0</v>
      </c>
      <c r="AT118" s="123">
        <f>AS118*Effort!$R33</f>
        <v>0</v>
      </c>
      <c r="AU118" s="121"/>
      <c r="AV118" s="122">
        <f>AVERAGE(AV117,AV116)</f>
        <v>6.0790273556230994E-3</v>
      </c>
      <c r="AW118" s="123">
        <f>AV118*Effort!$R33</f>
        <v>2.7896177982640773</v>
      </c>
      <c r="AX118" s="121"/>
      <c r="AY118" s="122">
        <f>AVERAGE(AY117,AY116)</f>
        <v>0</v>
      </c>
      <c r="AZ118" s="123">
        <f>AY118*Effort!$R33</f>
        <v>0</v>
      </c>
      <c r="BA118" s="121"/>
      <c r="BB118" s="122">
        <f>AVERAGE(BB117,BB116)</f>
        <v>0</v>
      </c>
      <c r="BC118" s="123">
        <f>BB118*Effort!$R33</f>
        <v>0</v>
      </c>
      <c r="BD118" s="125"/>
      <c r="BE118" s="122">
        <f>AVERAGE(BE117,BE116)</f>
        <v>0</v>
      </c>
      <c r="BF118" s="123">
        <f>BE118*Effort!$R33</f>
        <v>0</v>
      </c>
      <c r="BG118" s="125"/>
      <c r="BH118" s="122">
        <f>AVERAGE(BH117,BH116)</f>
        <v>1.4598540145985401E-2</v>
      </c>
      <c r="BI118" s="123">
        <f>BH118*Effort!$R33</f>
        <v>6.6991551505757769</v>
      </c>
      <c r="BJ118" s="125"/>
      <c r="BK118" s="122">
        <f>AVERAGE(BK117,BK116)</f>
        <v>0</v>
      </c>
      <c r="BL118" s="123">
        <f>BK118*Effort!$R33</f>
        <v>0</v>
      </c>
      <c r="BM118" s="125"/>
      <c r="BN118" s="122">
        <f>AVERAGE(BN117,BN116)</f>
        <v>7.2992700729927005E-3</v>
      </c>
      <c r="BO118" s="123">
        <f>BN118*Effort!$R33</f>
        <v>3.3495775752878885</v>
      </c>
      <c r="BP118" s="125"/>
      <c r="BQ118" s="122">
        <f>AVERAGE(BQ117,BQ116)</f>
        <v>0</v>
      </c>
      <c r="BR118" s="123">
        <f>BQ118*Effort!$R33</f>
        <v>0</v>
      </c>
      <c r="BS118" s="125"/>
      <c r="BT118" s="122">
        <f>AVERAGE(BT117,BT116)</f>
        <v>0</v>
      </c>
      <c r="BU118" s="123">
        <f>BT118*Effort!$R33</f>
        <v>0</v>
      </c>
      <c r="BV118" s="125"/>
      <c r="BW118" s="122">
        <f>AVERAGE(BW117,BW116)</f>
        <v>0</v>
      </c>
      <c r="BX118" s="123">
        <f>BW118*Effort!$R33</f>
        <v>0</v>
      </c>
      <c r="BY118" s="125"/>
      <c r="BZ118" s="122">
        <f>AVERAGE(BZ117,BZ116)</f>
        <v>0</v>
      </c>
      <c r="CA118" s="123">
        <f>BZ118*Effort!$R33</f>
        <v>0</v>
      </c>
      <c r="CB118" s="125"/>
      <c r="CC118" s="122">
        <f>AVERAGE(CC117,CC116)</f>
        <v>0</v>
      </c>
      <c r="CD118" s="123">
        <f>CC118*Effort!$R33</f>
        <v>0</v>
      </c>
      <c r="CE118" s="125"/>
      <c r="CF118" s="122">
        <f>AVERAGE(CF117,CF116)</f>
        <v>0</v>
      </c>
      <c r="CG118" s="123">
        <f>CF118*Effort!$R33</f>
        <v>0</v>
      </c>
    </row>
    <row r="119" spans="1:85" s="327" customFormat="1" ht="12" customHeight="1" x14ac:dyDescent="0.2">
      <c r="A119" s="305" t="str">
        <f t="shared" si="251"/>
        <v>Thursday</v>
      </c>
      <c r="B119" s="306">
        <f t="shared" si="251"/>
        <v>44371</v>
      </c>
      <c r="C119" s="308">
        <f t="shared" si="251"/>
        <v>26</v>
      </c>
      <c r="D119" s="312"/>
      <c r="E119" s="503"/>
      <c r="F119" s="120"/>
      <c r="G119" s="120"/>
      <c r="H119" s="517"/>
      <c r="I119" s="122" t="e">
        <f>AVERAGE(I117,I120)</f>
        <v>#DIV/0!</v>
      </c>
      <c r="J119" s="123" t="e">
        <f>I119*Effort!$R34</f>
        <v>#DIV/0!</v>
      </c>
      <c r="K119" s="517"/>
      <c r="L119" s="122" t="e">
        <f>AVERAGE(L117,L120)</f>
        <v>#DIV/0!</v>
      </c>
      <c r="M119" s="123" t="e">
        <f>L119*Effort!$R34</f>
        <v>#DIV/0!</v>
      </c>
      <c r="N119" s="517"/>
      <c r="O119" s="122" t="e">
        <f>AVERAGE(O117,O120)</f>
        <v>#DIV/0!</v>
      </c>
      <c r="P119" s="123" t="e">
        <f>O119*Effort!$R34</f>
        <v>#DIV/0!</v>
      </c>
      <c r="Q119" s="517"/>
      <c r="R119" s="122" t="e">
        <f>AVERAGE(R117,R120)</f>
        <v>#DIV/0!</v>
      </c>
      <c r="S119" s="123" t="e">
        <f>R119*Effort!$R34</f>
        <v>#DIV/0!</v>
      </c>
      <c r="T119" s="121"/>
      <c r="U119" s="122" t="e">
        <f>AVERAGE(U117,U120)</f>
        <v>#DIV/0!</v>
      </c>
      <c r="V119" s="123" t="e">
        <f>U119*Effort!$R34</f>
        <v>#DIV/0!</v>
      </c>
      <c r="W119" s="517"/>
      <c r="X119" s="122" t="e">
        <f>AVERAGE(X117,X120)</f>
        <v>#DIV/0!</v>
      </c>
      <c r="Y119" s="123" t="e">
        <f>X119*Effort!$R34</f>
        <v>#DIV/0!</v>
      </c>
      <c r="Z119" s="517"/>
      <c r="AA119" s="122" t="e">
        <f>AVERAGE(AA117,AA120)</f>
        <v>#DIV/0!</v>
      </c>
      <c r="AB119" s="123" t="e">
        <f>AA119*Effort!$R34</f>
        <v>#DIV/0!</v>
      </c>
      <c r="AC119" s="517"/>
      <c r="AD119" s="122" t="e">
        <f>AVERAGE(AD117,AD120)</f>
        <v>#DIV/0!</v>
      </c>
      <c r="AE119" s="123" t="e">
        <f>AD119*Effort!$R34</f>
        <v>#DIV/0!</v>
      </c>
      <c r="AF119" s="517"/>
      <c r="AG119" s="122" t="e">
        <f>AVERAGE(AG117,AG120)</f>
        <v>#DIV/0!</v>
      </c>
      <c r="AH119" s="123" t="e">
        <f>AG119*Effort!$R34</f>
        <v>#DIV/0!</v>
      </c>
      <c r="AI119" s="517"/>
      <c r="AJ119" s="122" t="e">
        <f>AVERAGE(AJ117,AJ120)</f>
        <v>#DIV/0!</v>
      </c>
      <c r="AK119" s="123" t="e">
        <f>AJ119*Effort!$R34</f>
        <v>#DIV/0!</v>
      </c>
      <c r="AL119" s="517"/>
      <c r="AM119" s="122" t="e">
        <f>AVERAGE(AM117,AM120)</f>
        <v>#DIV/0!</v>
      </c>
      <c r="AN119" s="123" t="e">
        <f>AM119*Effort!$R34</f>
        <v>#DIV/0!</v>
      </c>
      <c r="AO119" s="517"/>
      <c r="AP119" s="122" t="e">
        <f>AVERAGE(AP117,AP120)</f>
        <v>#DIV/0!</v>
      </c>
      <c r="AQ119" s="123" t="e">
        <f>AP119*Effort!$R34</f>
        <v>#DIV/0!</v>
      </c>
      <c r="AR119" s="517"/>
      <c r="AS119" s="122" t="e">
        <f>AVERAGE(AS117,AS120)</f>
        <v>#DIV/0!</v>
      </c>
      <c r="AT119" s="123" t="e">
        <f>AS119*Effort!$R34</f>
        <v>#DIV/0!</v>
      </c>
      <c r="AU119" s="517"/>
      <c r="AV119" s="122" t="e">
        <f>AVERAGE(AV117,AV120)</f>
        <v>#DIV/0!</v>
      </c>
      <c r="AW119" s="123" t="e">
        <f>AV119*Effort!$R34</f>
        <v>#DIV/0!</v>
      </c>
      <c r="AX119" s="517"/>
      <c r="AY119" s="122" t="e">
        <f>AVERAGE(AY117,AY120)</f>
        <v>#DIV/0!</v>
      </c>
      <c r="AZ119" s="123" t="e">
        <f>AY119*Effort!$R34</f>
        <v>#DIV/0!</v>
      </c>
      <c r="BA119" s="517"/>
      <c r="BB119" s="122" t="e">
        <f>AVERAGE(BB117,BB120)</f>
        <v>#DIV/0!</v>
      </c>
      <c r="BC119" s="123" t="e">
        <f>BB119*Effort!$R34</f>
        <v>#DIV/0!</v>
      </c>
      <c r="BD119" s="517"/>
      <c r="BE119" s="122" t="e">
        <f>AVERAGE(BE117,BE120)</f>
        <v>#DIV/0!</v>
      </c>
      <c r="BF119" s="123" t="e">
        <f>BE119*Effort!$R34</f>
        <v>#DIV/0!</v>
      </c>
      <c r="BG119" s="517"/>
      <c r="BH119" s="122" t="e">
        <f>AVERAGE(BH117,BH120)</f>
        <v>#DIV/0!</v>
      </c>
      <c r="BI119" s="123" t="e">
        <f>BH119*Effort!$R34</f>
        <v>#DIV/0!</v>
      </c>
      <c r="BJ119" s="517"/>
      <c r="BK119" s="122" t="e">
        <f>AVERAGE(BK117,BK120)</f>
        <v>#DIV/0!</v>
      </c>
      <c r="BL119" s="123" t="e">
        <f>BK119*Effort!$R34</f>
        <v>#DIV/0!</v>
      </c>
      <c r="BM119" s="517"/>
      <c r="BN119" s="122" t="e">
        <f>AVERAGE(BN117,BN120)</f>
        <v>#DIV/0!</v>
      </c>
      <c r="BO119" s="123" t="e">
        <f>BN119*Effort!$R34</f>
        <v>#DIV/0!</v>
      </c>
      <c r="BP119" s="517"/>
      <c r="BQ119" s="122" t="e">
        <f>AVERAGE(BQ117,BQ120)</f>
        <v>#DIV/0!</v>
      </c>
      <c r="BR119" s="123" t="e">
        <f>BQ119*Effort!$R34</f>
        <v>#DIV/0!</v>
      </c>
      <c r="BS119" s="517"/>
      <c r="BT119" s="122" t="e">
        <f>AVERAGE(BT117,BT120)</f>
        <v>#DIV/0!</v>
      </c>
      <c r="BU119" s="123" t="e">
        <f>BT119*Effort!$R34</f>
        <v>#DIV/0!</v>
      </c>
      <c r="BV119" s="517"/>
      <c r="BW119" s="122" t="e">
        <f>AVERAGE(BW117,BW120)</f>
        <v>#DIV/0!</v>
      </c>
      <c r="BX119" s="123" t="e">
        <f>BW119*Effort!$R34</f>
        <v>#DIV/0!</v>
      </c>
      <c r="BY119" s="517"/>
      <c r="BZ119" s="122" t="e">
        <f>AVERAGE(BZ117,BZ120)</f>
        <v>#DIV/0!</v>
      </c>
      <c r="CA119" s="123" t="e">
        <f>BZ119*Effort!$R34</f>
        <v>#DIV/0!</v>
      </c>
      <c r="CB119" s="517"/>
      <c r="CC119" s="122" t="e">
        <f>AVERAGE(CC117,CC120)</f>
        <v>#DIV/0!</v>
      </c>
      <c r="CD119" s="123" t="e">
        <f>CC119*Effort!$R34</f>
        <v>#DIV/0!</v>
      </c>
      <c r="CE119" s="517"/>
      <c r="CF119" s="122" t="e">
        <f>AVERAGE(CF117,CF120)</f>
        <v>#DIV/0!</v>
      </c>
      <c r="CG119" s="123" t="e">
        <f>CF119*Effort!$R34</f>
        <v>#DIV/0!</v>
      </c>
    </row>
    <row r="120" spans="1:85" s="326" customFormat="1" ht="12" customHeight="1" x14ac:dyDescent="0.2">
      <c r="A120" s="303" t="str">
        <f t="shared" si="251"/>
        <v>Friday</v>
      </c>
      <c r="B120" s="304">
        <f t="shared" si="251"/>
        <v>44372</v>
      </c>
      <c r="C120" s="307">
        <f t="shared" si="251"/>
        <v>26</v>
      </c>
      <c r="D120" s="475">
        <f>'Creel Data'!AV343</f>
        <v>0</v>
      </c>
      <c r="E120" s="163">
        <f>'Creel Data'!AW348</f>
        <v>0</v>
      </c>
      <c r="F120" s="116">
        <f>'Creel Data'!AX343</f>
        <v>0</v>
      </c>
      <c r="G120" s="116">
        <f>'Creel Data'!AY343</f>
        <v>0</v>
      </c>
      <c r="H120" s="509">
        <v>0</v>
      </c>
      <c r="I120" s="112" t="e">
        <f t="shared" ref="I120:I123" si="275">H120/$E120</f>
        <v>#DIV/0!</v>
      </c>
      <c r="J120" s="113" t="e">
        <f>I120*Effort!$R35</f>
        <v>#DIV/0!</v>
      </c>
      <c r="K120" s="509">
        <v>0</v>
      </c>
      <c r="L120" s="112" t="e">
        <f t="shared" ref="L120:L123" si="276">K120/$E120</f>
        <v>#DIV/0!</v>
      </c>
      <c r="M120" s="113" t="e">
        <f>L120*Effort!$R35</f>
        <v>#DIV/0!</v>
      </c>
      <c r="N120" s="509">
        <v>0</v>
      </c>
      <c r="O120" s="112" t="e">
        <f t="shared" ref="O120:O122" si="277">N120/$E120</f>
        <v>#DIV/0!</v>
      </c>
      <c r="P120" s="113" t="e">
        <f>O120*Effort!$R35</f>
        <v>#DIV/0!</v>
      </c>
      <c r="Q120" s="509">
        <v>0</v>
      </c>
      <c r="R120" s="112" t="e">
        <f t="shared" ref="R120:R123" si="278">Q120/$E120</f>
        <v>#DIV/0!</v>
      </c>
      <c r="S120" s="113" t="e">
        <f>R120*Effort!$R35</f>
        <v>#DIV/0!</v>
      </c>
      <c r="T120" s="509">
        <v>0</v>
      </c>
      <c r="U120" s="112" t="e">
        <f t="shared" ref="U120:U123" si="279">T120/$E120</f>
        <v>#DIV/0!</v>
      </c>
      <c r="V120" s="113" t="e">
        <f>U120*Effort!$R35</f>
        <v>#DIV/0!</v>
      </c>
      <c r="W120" s="509">
        <v>0</v>
      </c>
      <c r="X120" s="112" t="e">
        <f t="shared" ref="X120:X123" si="280">W120/$E120</f>
        <v>#DIV/0!</v>
      </c>
      <c r="Y120" s="113" t="e">
        <f>X120*Effort!$R35</f>
        <v>#DIV/0!</v>
      </c>
      <c r="Z120" s="509">
        <v>0</v>
      </c>
      <c r="AA120" s="112" t="e">
        <f t="shared" ref="AA120:AA123" si="281">Z120/$E120</f>
        <v>#DIV/0!</v>
      </c>
      <c r="AB120" s="113" t="e">
        <f>AA120*Effort!$R35</f>
        <v>#DIV/0!</v>
      </c>
      <c r="AC120" s="509">
        <v>0</v>
      </c>
      <c r="AD120" s="112" t="e">
        <f t="shared" ref="AD120:AD123" si="282">AC120/$E120</f>
        <v>#DIV/0!</v>
      </c>
      <c r="AE120" s="113" t="e">
        <f>AD120*Effort!$R35</f>
        <v>#DIV/0!</v>
      </c>
      <c r="AF120" s="127">
        <v>0</v>
      </c>
      <c r="AG120" s="112" t="e">
        <f>AF120/$E120</f>
        <v>#DIV/0!</v>
      </c>
      <c r="AH120" s="113" t="e">
        <f>AG120*Effort!$R35</f>
        <v>#DIV/0!</v>
      </c>
      <c r="AI120" s="127">
        <v>0</v>
      </c>
      <c r="AJ120" s="112" t="e">
        <f t="shared" si="234"/>
        <v>#DIV/0!</v>
      </c>
      <c r="AK120" s="113" t="e">
        <f>AJ120*Effort!$R35</f>
        <v>#DIV/0!</v>
      </c>
      <c r="AL120" s="127">
        <v>0</v>
      </c>
      <c r="AM120" s="112" t="e">
        <f t="shared" ref="AM120:AM123" si="283">AL120/$E120</f>
        <v>#DIV/0!</v>
      </c>
      <c r="AN120" s="113" t="e">
        <f>AM120*Effort!$R35</f>
        <v>#DIV/0!</v>
      </c>
      <c r="AO120" s="127">
        <v>0</v>
      </c>
      <c r="AP120" s="112" t="e">
        <f t="shared" ref="AP120:AP123" si="284">AO120/$E120</f>
        <v>#DIV/0!</v>
      </c>
      <c r="AQ120" s="113" t="e">
        <f>AP120*Effort!$R35</f>
        <v>#DIV/0!</v>
      </c>
      <c r="AR120" s="117">
        <v>0</v>
      </c>
      <c r="AS120" s="112" t="e">
        <f t="shared" ref="AS120:AS123" si="285">AR120/$E120</f>
        <v>#DIV/0!</v>
      </c>
      <c r="AT120" s="113" t="e">
        <f>AS120*Effort!$R35</f>
        <v>#DIV/0!</v>
      </c>
      <c r="AU120" s="117">
        <v>0</v>
      </c>
      <c r="AV120" s="112" t="e">
        <f t="shared" ref="AV120:AV123" si="286">AU120/$E120</f>
        <v>#DIV/0!</v>
      </c>
      <c r="AW120" s="113" t="e">
        <f>AV120*Effort!$R35</f>
        <v>#DIV/0!</v>
      </c>
      <c r="AX120" s="117">
        <v>0</v>
      </c>
      <c r="AY120" s="112" t="e">
        <f t="shared" ref="AY120:AY123" si="287">AX120/$E120</f>
        <v>#DIV/0!</v>
      </c>
      <c r="AZ120" s="113" t="e">
        <f>AY120*Effort!$R35</f>
        <v>#DIV/0!</v>
      </c>
      <c r="BA120" s="117">
        <v>0</v>
      </c>
      <c r="BB120" s="112" t="e">
        <f t="shared" ref="BB120:BB123" si="288">BA120/$E120</f>
        <v>#DIV/0!</v>
      </c>
      <c r="BC120" s="113" t="e">
        <f>BB120*Effort!$R35</f>
        <v>#DIV/0!</v>
      </c>
      <c r="BD120" s="127">
        <v>0</v>
      </c>
      <c r="BE120" s="112" t="e">
        <f t="shared" ref="BE120:BE123" si="289">BD120/$E120</f>
        <v>#DIV/0!</v>
      </c>
      <c r="BF120" s="113" t="e">
        <f>BE120*Effort!$R35</f>
        <v>#DIV/0!</v>
      </c>
      <c r="BG120" s="127">
        <v>0</v>
      </c>
      <c r="BH120" s="112" t="e">
        <f t="shared" ref="BH120" si="290">BG120/$E120</f>
        <v>#DIV/0!</v>
      </c>
      <c r="BI120" s="113" t="e">
        <f>BH120*Effort!$R35</f>
        <v>#DIV/0!</v>
      </c>
      <c r="BJ120" s="127">
        <v>0</v>
      </c>
      <c r="BK120" s="112" t="e">
        <f t="shared" ref="BK120:BK123" si="291">BJ120/$E120</f>
        <v>#DIV/0!</v>
      </c>
      <c r="BL120" s="113" t="e">
        <f>BK120*Effort!$R35</f>
        <v>#DIV/0!</v>
      </c>
      <c r="BM120" s="127">
        <v>0</v>
      </c>
      <c r="BN120" s="112" t="e">
        <f t="shared" ref="BN120:BN123" si="292">BM120/$E120</f>
        <v>#DIV/0!</v>
      </c>
      <c r="BO120" s="113" t="e">
        <f>BN120*Effort!$R35</f>
        <v>#DIV/0!</v>
      </c>
      <c r="BP120" s="127">
        <v>0</v>
      </c>
      <c r="BQ120" s="112" t="e">
        <f t="shared" ref="BQ120:BQ123" si="293">BP120/$E120</f>
        <v>#DIV/0!</v>
      </c>
      <c r="BR120" s="113" t="e">
        <f>BQ120*Effort!$R35</f>
        <v>#DIV/0!</v>
      </c>
      <c r="BS120" s="127">
        <v>0</v>
      </c>
      <c r="BT120" s="112" t="e">
        <f t="shared" ref="BT120:BT123" si="294">BS120/$E120</f>
        <v>#DIV/0!</v>
      </c>
      <c r="BU120" s="113" t="e">
        <f>BT120*Effort!$R35</f>
        <v>#DIV/0!</v>
      </c>
      <c r="BV120" s="127">
        <v>0</v>
      </c>
      <c r="BW120" s="112" t="e">
        <f t="shared" ref="BW120" si="295">BV120/$E120</f>
        <v>#DIV/0!</v>
      </c>
      <c r="BX120" s="113" t="e">
        <f>BW120*Effort!$R35</f>
        <v>#DIV/0!</v>
      </c>
      <c r="BY120" s="127">
        <v>0</v>
      </c>
      <c r="BZ120" s="112" t="e">
        <f t="shared" ref="BZ120:BZ123" si="296">BY120/$E120</f>
        <v>#DIV/0!</v>
      </c>
      <c r="CA120" s="113" t="e">
        <f>BZ120*Effort!$R35</f>
        <v>#DIV/0!</v>
      </c>
      <c r="CB120" s="127">
        <v>0</v>
      </c>
      <c r="CC120" s="112" t="e">
        <f t="shared" ref="CC120:CC123" si="297">CB120/$E120</f>
        <v>#DIV/0!</v>
      </c>
      <c r="CD120" s="113" t="e">
        <f>CC120*Effort!$R35</f>
        <v>#DIV/0!</v>
      </c>
      <c r="CE120" s="127">
        <v>0</v>
      </c>
      <c r="CF120" s="112" t="e">
        <f t="shared" ref="CF120" si="298">CE120/$E120</f>
        <v>#DIV/0!</v>
      </c>
      <c r="CG120" s="113" t="e">
        <f>CF120*Effort!$R35</f>
        <v>#DIV/0!</v>
      </c>
    </row>
    <row r="121" spans="1:85" s="326" customFormat="1" ht="12" customHeight="1" x14ac:dyDescent="0.2">
      <c r="A121" s="303" t="str">
        <f t="shared" si="251"/>
        <v>Saturday</v>
      </c>
      <c r="B121" s="304">
        <f t="shared" si="251"/>
        <v>44373</v>
      </c>
      <c r="C121" s="307">
        <f t="shared" si="251"/>
        <v>26</v>
      </c>
      <c r="D121" s="475">
        <f>'Creel Data'!AV358</f>
        <v>0</v>
      </c>
      <c r="E121" s="163">
        <f>'Creel Data'!AW363</f>
        <v>0</v>
      </c>
      <c r="F121" s="116">
        <f>'Creel Data'!AX358</f>
        <v>0</v>
      </c>
      <c r="G121" s="116">
        <f>'Creel Data'!AY358</f>
        <v>0</v>
      </c>
      <c r="H121" s="509">
        <v>0</v>
      </c>
      <c r="I121" s="112" t="e">
        <f t="shared" si="275"/>
        <v>#DIV/0!</v>
      </c>
      <c r="J121" s="113" t="e">
        <f>I121*Effort!$R36</f>
        <v>#DIV/0!</v>
      </c>
      <c r="K121" s="509">
        <v>0</v>
      </c>
      <c r="L121" s="112" t="e">
        <f t="shared" si="276"/>
        <v>#DIV/0!</v>
      </c>
      <c r="M121" s="113" t="e">
        <f>L121*Effort!$R36</f>
        <v>#DIV/0!</v>
      </c>
      <c r="N121" s="509">
        <v>0</v>
      </c>
      <c r="O121" s="112" t="e">
        <f t="shared" si="277"/>
        <v>#DIV/0!</v>
      </c>
      <c r="P121" s="113" t="e">
        <f>O121*Effort!$R36</f>
        <v>#DIV/0!</v>
      </c>
      <c r="Q121" s="509">
        <v>0</v>
      </c>
      <c r="R121" s="112" t="e">
        <f t="shared" si="278"/>
        <v>#DIV/0!</v>
      </c>
      <c r="S121" s="113" t="e">
        <f>R121*Effort!$R36</f>
        <v>#DIV/0!</v>
      </c>
      <c r="T121" s="509">
        <v>0</v>
      </c>
      <c r="U121" s="112" t="e">
        <f t="shared" si="279"/>
        <v>#DIV/0!</v>
      </c>
      <c r="V121" s="113" t="e">
        <f>U121*Effort!$R36</f>
        <v>#DIV/0!</v>
      </c>
      <c r="W121" s="509">
        <v>0</v>
      </c>
      <c r="X121" s="112" t="e">
        <f t="shared" si="280"/>
        <v>#DIV/0!</v>
      </c>
      <c r="Y121" s="113" t="e">
        <f>X121*Effort!$R36</f>
        <v>#DIV/0!</v>
      </c>
      <c r="Z121" s="509">
        <v>0</v>
      </c>
      <c r="AA121" s="112" t="e">
        <f t="shared" si="281"/>
        <v>#DIV/0!</v>
      </c>
      <c r="AB121" s="113" t="e">
        <f>AA121*Effort!$R36</f>
        <v>#DIV/0!</v>
      </c>
      <c r="AC121" s="509">
        <v>0</v>
      </c>
      <c r="AD121" s="112" t="e">
        <f t="shared" si="282"/>
        <v>#DIV/0!</v>
      </c>
      <c r="AE121" s="113" t="e">
        <f>AD121*Effort!$R36</f>
        <v>#DIV/0!</v>
      </c>
      <c r="AF121" s="127">
        <v>0</v>
      </c>
      <c r="AG121" s="112" t="e">
        <f t="shared" ref="AG121:AG123" si="299">AF121/$E121</f>
        <v>#DIV/0!</v>
      </c>
      <c r="AH121" s="113" t="e">
        <f>AG121*Effort!$R36</f>
        <v>#DIV/0!</v>
      </c>
      <c r="AI121" s="127">
        <v>0</v>
      </c>
      <c r="AJ121" s="112" t="e">
        <f t="shared" si="234"/>
        <v>#DIV/0!</v>
      </c>
      <c r="AK121" s="113" t="e">
        <f>AJ121*Effort!$R36</f>
        <v>#DIV/0!</v>
      </c>
      <c r="AL121" s="127">
        <v>0</v>
      </c>
      <c r="AM121" s="112" t="e">
        <f t="shared" si="283"/>
        <v>#DIV/0!</v>
      </c>
      <c r="AN121" s="113" t="e">
        <f>AM121*Effort!$R36</f>
        <v>#DIV/0!</v>
      </c>
      <c r="AO121" s="127">
        <v>0</v>
      </c>
      <c r="AP121" s="112" t="e">
        <f t="shared" si="284"/>
        <v>#DIV/0!</v>
      </c>
      <c r="AQ121" s="113" t="e">
        <f>AP121*Effort!$R36</f>
        <v>#DIV/0!</v>
      </c>
      <c r="AR121" s="117">
        <v>0</v>
      </c>
      <c r="AS121" s="112" t="e">
        <f t="shared" si="285"/>
        <v>#DIV/0!</v>
      </c>
      <c r="AT121" s="113" t="e">
        <f>AS121*Effort!$R36</f>
        <v>#DIV/0!</v>
      </c>
      <c r="AU121" s="117">
        <v>0</v>
      </c>
      <c r="AV121" s="112" t="e">
        <f t="shared" si="286"/>
        <v>#DIV/0!</v>
      </c>
      <c r="AW121" s="113" t="e">
        <f>AV121*Effort!$R36</f>
        <v>#DIV/0!</v>
      </c>
      <c r="AX121" s="117">
        <v>0</v>
      </c>
      <c r="AY121" s="112" t="e">
        <f t="shared" si="287"/>
        <v>#DIV/0!</v>
      </c>
      <c r="AZ121" s="113" t="e">
        <f>AY121*Effort!$R36</f>
        <v>#DIV/0!</v>
      </c>
      <c r="BA121" s="117">
        <v>0</v>
      </c>
      <c r="BB121" s="112" t="e">
        <f t="shared" si="288"/>
        <v>#DIV/0!</v>
      </c>
      <c r="BC121" s="113" t="e">
        <f>BB121*Effort!$R36</f>
        <v>#DIV/0!</v>
      </c>
      <c r="BD121" s="127">
        <v>0</v>
      </c>
      <c r="BE121" s="112" t="e">
        <f t="shared" si="289"/>
        <v>#DIV/0!</v>
      </c>
      <c r="BF121" s="113" t="e">
        <f>BE121*Effort!$R36</f>
        <v>#DIV/0!</v>
      </c>
      <c r="BG121" s="127">
        <v>0</v>
      </c>
      <c r="BH121" s="112" t="e">
        <f t="shared" ref="BH121:BH123" si="300">BG121/$E121</f>
        <v>#DIV/0!</v>
      </c>
      <c r="BI121" s="113" t="e">
        <f>BH121*Effort!$R36</f>
        <v>#DIV/0!</v>
      </c>
      <c r="BJ121" s="127">
        <v>0</v>
      </c>
      <c r="BK121" s="112" t="e">
        <f t="shared" si="291"/>
        <v>#DIV/0!</v>
      </c>
      <c r="BL121" s="113" t="e">
        <f>BK121*Effort!$R36</f>
        <v>#DIV/0!</v>
      </c>
      <c r="BM121" s="127">
        <v>0</v>
      </c>
      <c r="BN121" s="112" t="e">
        <f t="shared" si="292"/>
        <v>#DIV/0!</v>
      </c>
      <c r="BO121" s="113" t="e">
        <f>BN121*Effort!$R36</f>
        <v>#DIV/0!</v>
      </c>
      <c r="BP121" s="127">
        <v>0</v>
      </c>
      <c r="BQ121" s="112" t="e">
        <f t="shared" si="293"/>
        <v>#DIV/0!</v>
      </c>
      <c r="BR121" s="113" t="e">
        <f>BQ121*Effort!$R36</f>
        <v>#DIV/0!</v>
      </c>
      <c r="BS121" s="127">
        <v>0</v>
      </c>
      <c r="BT121" s="112" t="e">
        <f t="shared" si="294"/>
        <v>#DIV/0!</v>
      </c>
      <c r="BU121" s="113" t="e">
        <f>BT121*Effort!$R36</f>
        <v>#DIV/0!</v>
      </c>
      <c r="BV121" s="127">
        <v>0</v>
      </c>
      <c r="BW121" s="112" t="e">
        <f t="shared" ref="BW121:BW123" si="301">BV121/$E121</f>
        <v>#DIV/0!</v>
      </c>
      <c r="BX121" s="113" t="e">
        <f>BW121*Effort!$R36</f>
        <v>#DIV/0!</v>
      </c>
      <c r="BY121" s="127">
        <v>0</v>
      </c>
      <c r="BZ121" s="112" t="e">
        <f t="shared" si="296"/>
        <v>#DIV/0!</v>
      </c>
      <c r="CA121" s="113" t="e">
        <f>BZ121*Effort!$R36</f>
        <v>#DIV/0!</v>
      </c>
      <c r="CB121" s="127">
        <v>0</v>
      </c>
      <c r="CC121" s="112" t="e">
        <f t="shared" si="297"/>
        <v>#DIV/0!</v>
      </c>
      <c r="CD121" s="113" t="e">
        <f>CC121*Effort!$R36</f>
        <v>#DIV/0!</v>
      </c>
      <c r="CE121" s="127">
        <v>0</v>
      </c>
      <c r="CF121" s="112" t="e">
        <f t="shared" ref="CF121:CF123" si="302">CE121/$E121</f>
        <v>#DIV/0!</v>
      </c>
      <c r="CG121" s="113" t="e">
        <f>CF121*Effort!$R36</f>
        <v>#DIV/0!</v>
      </c>
    </row>
    <row r="122" spans="1:85" s="326" customFormat="1" ht="12" customHeight="1" x14ac:dyDescent="0.2">
      <c r="A122" s="303" t="str">
        <f t="shared" si="251"/>
        <v>Sunday</v>
      </c>
      <c r="B122" s="304">
        <f t="shared" si="251"/>
        <v>44374</v>
      </c>
      <c r="C122" s="307">
        <f t="shared" si="251"/>
        <v>27</v>
      </c>
      <c r="D122" s="475">
        <f>'Creel Data'!AV373</f>
        <v>0</v>
      </c>
      <c r="E122" s="163">
        <f>'Creel Data'!AW378</f>
        <v>0</v>
      </c>
      <c r="F122" s="116">
        <f>'Creel Data'!AX373</f>
        <v>0</v>
      </c>
      <c r="G122" s="116">
        <f>'Creel Data'!AY373</f>
        <v>0</v>
      </c>
      <c r="H122" s="509">
        <v>0</v>
      </c>
      <c r="I122" s="112" t="e">
        <f t="shared" si="275"/>
        <v>#DIV/0!</v>
      </c>
      <c r="J122" s="113" t="e">
        <f>I122*Effort!$R37</f>
        <v>#DIV/0!</v>
      </c>
      <c r="K122" s="509">
        <v>0</v>
      </c>
      <c r="L122" s="112" t="e">
        <f t="shared" si="276"/>
        <v>#DIV/0!</v>
      </c>
      <c r="M122" s="113" t="e">
        <f>L122*Effort!$R37</f>
        <v>#DIV/0!</v>
      </c>
      <c r="N122" s="509">
        <v>0</v>
      </c>
      <c r="O122" s="112" t="e">
        <f t="shared" si="277"/>
        <v>#DIV/0!</v>
      </c>
      <c r="P122" s="113" t="e">
        <f>O122*Effort!$R37</f>
        <v>#DIV/0!</v>
      </c>
      <c r="Q122" s="509">
        <v>0</v>
      </c>
      <c r="R122" s="112" t="e">
        <f t="shared" si="278"/>
        <v>#DIV/0!</v>
      </c>
      <c r="S122" s="113" t="e">
        <f>R122*Effort!$R37</f>
        <v>#DIV/0!</v>
      </c>
      <c r="T122" s="509">
        <v>0</v>
      </c>
      <c r="U122" s="112" t="e">
        <f t="shared" si="279"/>
        <v>#DIV/0!</v>
      </c>
      <c r="V122" s="113" t="e">
        <f>U122*Effort!$R37</f>
        <v>#DIV/0!</v>
      </c>
      <c r="W122" s="509">
        <v>0</v>
      </c>
      <c r="X122" s="112" t="e">
        <f t="shared" si="280"/>
        <v>#DIV/0!</v>
      </c>
      <c r="Y122" s="113" t="e">
        <f>X122*Effort!$R37</f>
        <v>#DIV/0!</v>
      </c>
      <c r="Z122" s="509">
        <v>0</v>
      </c>
      <c r="AA122" s="112" t="e">
        <f t="shared" si="281"/>
        <v>#DIV/0!</v>
      </c>
      <c r="AB122" s="113" t="e">
        <f>AA122*Effort!$R37</f>
        <v>#DIV/0!</v>
      </c>
      <c r="AC122" s="509">
        <v>0</v>
      </c>
      <c r="AD122" s="112" t="e">
        <f t="shared" si="282"/>
        <v>#DIV/0!</v>
      </c>
      <c r="AE122" s="113" t="e">
        <f>AD122*Effort!$R37</f>
        <v>#DIV/0!</v>
      </c>
      <c r="AF122" s="127">
        <v>0</v>
      </c>
      <c r="AG122" s="112" t="e">
        <f t="shared" si="299"/>
        <v>#DIV/0!</v>
      </c>
      <c r="AH122" s="113" t="e">
        <f>AG122*Effort!$R37</f>
        <v>#DIV/0!</v>
      </c>
      <c r="AI122" s="127">
        <v>0</v>
      </c>
      <c r="AJ122" s="112" t="e">
        <f t="shared" si="234"/>
        <v>#DIV/0!</v>
      </c>
      <c r="AK122" s="113" t="e">
        <f>AJ122*Effort!$R37</f>
        <v>#DIV/0!</v>
      </c>
      <c r="AL122" s="127">
        <v>0</v>
      </c>
      <c r="AM122" s="112" t="e">
        <f t="shared" si="283"/>
        <v>#DIV/0!</v>
      </c>
      <c r="AN122" s="113" t="e">
        <f>AM122*Effort!$R37</f>
        <v>#DIV/0!</v>
      </c>
      <c r="AO122" s="127">
        <v>0</v>
      </c>
      <c r="AP122" s="112" t="e">
        <f t="shared" si="284"/>
        <v>#DIV/0!</v>
      </c>
      <c r="AQ122" s="113" t="e">
        <f>AP122*Effort!$R37</f>
        <v>#DIV/0!</v>
      </c>
      <c r="AR122" s="117">
        <v>0</v>
      </c>
      <c r="AS122" s="112" t="e">
        <f t="shared" si="285"/>
        <v>#DIV/0!</v>
      </c>
      <c r="AT122" s="113" t="e">
        <f>AS122*Effort!$R37</f>
        <v>#DIV/0!</v>
      </c>
      <c r="AU122" s="117">
        <v>0</v>
      </c>
      <c r="AV122" s="112" t="e">
        <f t="shared" si="286"/>
        <v>#DIV/0!</v>
      </c>
      <c r="AW122" s="113" t="e">
        <f>AV122*Effort!$R37</f>
        <v>#DIV/0!</v>
      </c>
      <c r="AX122" s="117">
        <v>0</v>
      </c>
      <c r="AY122" s="112" t="e">
        <f t="shared" si="287"/>
        <v>#DIV/0!</v>
      </c>
      <c r="AZ122" s="113" t="e">
        <f>AY122*Effort!$R37</f>
        <v>#DIV/0!</v>
      </c>
      <c r="BA122" s="117">
        <v>0</v>
      </c>
      <c r="BB122" s="112" t="e">
        <f t="shared" si="288"/>
        <v>#DIV/0!</v>
      </c>
      <c r="BC122" s="113" t="e">
        <f>BB122*Effort!$R37</f>
        <v>#DIV/0!</v>
      </c>
      <c r="BD122" s="127">
        <v>0</v>
      </c>
      <c r="BE122" s="112" t="e">
        <f t="shared" si="289"/>
        <v>#DIV/0!</v>
      </c>
      <c r="BF122" s="113" t="e">
        <f>BE122*Effort!$R37</f>
        <v>#DIV/0!</v>
      </c>
      <c r="BG122" s="127">
        <v>0</v>
      </c>
      <c r="BH122" s="112" t="e">
        <f t="shared" si="300"/>
        <v>#DIV/0!</v>
      </c>
      <c r="BI122" s="113" t="e">
        <f>BH122*Effort!$R37</f>
        <v>#DIV/0!</v>
      </c>
      <c r="BJ122" s="127">
        <v>0</v>
      </c>
      <c r="BK122" s="112" t="e">
        <f t="shared" si="291"/>
        <v>#DIV/0!</v>
      </c>
      <c r="BL122" s="113" t="e">
        <f>BK122*Effort!$R37</f>
        <v>#DIV/0!</v>
      </c>
      <c r="BM122" s="127">
        <v>0</v>
      </c>
      <c r="BN122" s="112" t="e">
        <f t="shared" si="292"/>
        <v>#DIV/0!</v>
      </c>
      <c r="BO122" s="113" t="e">
        <f>BN122*Effort!$R37</f>
        <v>#DIV/0!</v>
      </c>
      <c r="BP122" s="127">
        <v>0</v>
      </c>
      <c r="BQ122" s="112" t="e">
        <f t="shared" si="293"/>
        <v>#DIV/0!</v>
      </c>
      <c r="BR122" s="113" t="e">
        <f>BQ122*Effort!$R37</f>
        <v>#DIV/0!</v>
      </c>
      <c r="BS122" s="127">
        <v>0</v>
      </c>
      <c r="BT122" s="112" t="e">
        <f t="shared" si="294"/>
        <v>#DIV/0!</v>
      </c>
      <c r="BU122" s="113" t="e">
        <f>BT122*Effort!$R37</f>
        <v>#DIV/0!</v>
      </c>
      <c r="BV122" s="127">
        <v>0</v>
      </c>
      <c r="BW122" s="112" t="e">
        <f t="shared" si="301"/>
        <v>#DIV/0!</v>
      </c>
      <c r="BX122" s="113" t="e">
        <f>BW122*Effort!$R37</f>
        <v>#DIV/0!</v>
      </c>
      <c r="BY122" s="127">
        <v>0</v>
      </c>
      <c r="BZ122" s="112" t="e">
        <f t="shared" si="296"/>
        <v>#DIV/0!</v>
      </c>
      <c r="CA122" s="113" t="e">
        <f>BZ122*Effort!$R37</f>
        <v>#DIV/0!</v>
      </c>
      <c r="CB122" s="127">
        <v>0</v>
      </c>
      <c r="CC122" s="112" t="e">
        <f t="shared" si="297"/>
        <v>#DIV/0!</v>
      </c>
      <c r="CD122" s="113" t="e">
        <f>CC122*Effort!$R37</f>
        <v>#DIV/0!</v>
      </c>
      <c r="CE122" s="127">
        <v>0</v>
      </c>
      <c r="CF122" s="112" t="e">
        <f t="shared" si="302"/>
        <v>#DIV/0!</v>
      </c>
      <c r="CG122" s="113" t="e">
        <f>CF122*Effort!$R37</f>
        <v>#DIV/0!</v>
      </c>
    </row>
    <row r="123" spans="1:85" s="326" customFormat="1" ht="12" customHeight="1" x14ac:dyDescent="0.2">
      <c r="A123" s="303" t="str">
        <f t="shared" si="251"/>
        <v>Monday</v>
      </c>
      <c r="B123" s="304">
        <f t="shared" si="251"/>
        <v>44375</v>
      </c>
      <c r="C123" s="307">
        <f t="shared" si="251"/>
        <v>27</v>
      </c>
      <c r="D123" s="475">
        <f>'Creel Data'!AV384</f>
        <v>0</v>
      </c>
      <c r="E123" s="163">
        <f>'Creel Data'!BB387</f>
        <v>0</v>
      </c>
      <c r="F123" s="116">
        <f>'Creel Data'!AX384</f>
        <v>0</v>
      </c>
      <c r="G123" s="116">
        <f>'Creel Data'!AY384</f>
        <v>0</v>
      </c>
      <c r="H123" s="509">
        <v>0</v>
      </c>
      <c r="I123" s="112" t="e">
        <f t="shared" si="275"/>
        <v>#DIV/0!</v>
      </c>
      <c r="J123" s="113" t="e">
        <f>I123*Effort!$R38</f>
        <v>#DIV/0!</v>
      </c>
      <c r="K123" s="509">
        <v>0</v>
      </c>
      <c r="L123" s="112" t="e">
        <f t="shared" si="276"/>
        <v>#DIV/0!</v>
      </c>
      <c r="M123" s="113" t="e">
        <f>L123*Effort!$R38</f>
        <v>#DIV/0!</v>
      </c>
      <c r="N123" s="509">
        <v>0</v>
      </c>
      <c r="O123" s="112" t="e">
        <f>N123/$E123</f>
        <v>#DIV/0!</v>
      </c>
      <c r="P123" s="113" t="e">
        <f>O123*Effort!$R38</f>
        <v>#DIV/0!</v>
      </c>
      <c r="Q123" s="509">
        <v>0</v>
      </c>
      <c r="R123" s="112" t="e">
        <f t="shared" si="278"/>
        <v>#DIV/0!</v>
      </c>
      <c r="S123" s="113" t="e">
        <f>R123*Effort!$R38</f>
        <v>#DIV/0!</v>
      </c>
      <c r="T123" s="509">
        <v>0</v>
      </c>
      <c r="U123" s="112" t="e">
        <f t="shared" si="279"/>
        <v>#DIV/0!</v>
      </c>
      <c r="V123" s="113" t="e">
        <f>U123*Effort!$R38</f>
        <v>#DIV/0!</v>
      </c>
      <c r="W123" s="509">
        <v>0</v>
      </c>
      <c r="X123" s="112" t="e">
        <f t="shared" si="280"/>
        <v>#DIV/0!</v>
      </c>
      <c r="Y123" s="113" t="e">
        <f>X123*Effort!$R38</f>
        <v>#DIV/0!</v>
      </c>
      <c r="Z123" s="509">
        <v>0</v>
      </c>
      <c r="AA123" s="112" t="e">
        <f t="shared" si="281"/>
        <v>#DIV/0!</v>
      </c>
      <c r="AB123" s="113" t="e">
        <f>AA123*Effort!$R38</f>
        <v>#DIV/0!</v>
      </c>
      <c r="AC123" s="509">
        <v>0</v>
      </c>
      <c r="AD123" s="112" t="e">
        <f t="shared" si="282"/>
        <v>#DIV/0!</v>
      </c>
      <c r="AE123" s="113" t="e">
        <f>AD123*Effort!$R38</f>
        <v>#DIV/0!</v>
      </c>
      <c r="AF123" s="127">
        <v>0</v>
      </c>
      <c r="AG123" s="112" t="e">
        <f t="shared" si="299"/>
        <v>#DIV/0!</v>
      </c>
      <c r="AH123" s="113" t="e">
        <f>AG123*Effort!$R38</f>
        <v>#DIV/0!</v>
      </c>
      <c r="AI123" s="127">
        <v>0</v>
      </c>
      <c r="AJ123" s="112" t="e">
        <f t="shared" si="234"/>
        <v>#DIV/0!</v>
      </c>
      <c r="AK123" s="113" t="e">
        <f>AJ123*Effort!$R38</f>
        <v>#DIV/0!</v>
      </c>
      <c r="AL123" s="127">
        <v>0</v>
      </c>
      <c r="AM123" s="112" t="e">
        <f t="shared" si="283"/>
        <v>#DIV/0!</v>
      </c>
      <c r="AN123" s="113" t="e">
        <f>AM123*Effort!$R38</f>
        <v>#DIV/0!</v>
      </c>
      <c r="AO123" s="127">
        <v>0</v>
      </c>
      <c r="AP123" s="112" t="e">
        <f t="shared" si="284"/>
        <v>#DIV/0!</v>
      </c>
      <c r="AQ123" s="113" t="e">
        <f>AP123*Effort!$R38</f>
        <v>#DIV/0!</v>
      </c>
      <c r="AR123" s="117">
        <v>0</v>
      </c>
      <c r="AS123" s="112" t="e">
        <f t="shared" si="285"/>
        <v>#DIV/0!</v>
      </c>
      <c r="AT123" s="113" t="e">
        <f>AS123*Effort!$R38</f>
        <v>#DIV/0!</v>
      </c>
      <c r="AU123" s="117">
        <v>0</v>
      </c>
      <c r="AV123" s="112" t="e">
        <f t="shared" si="286"/>
        <v>#DIV/0!</v>
      </c>
      <c r="AW123" s="113" t="e">
        <f>AV123*Effort!$R38</f>
        <v>#DIV/0!</v>
      </c>
      <c r="AX123" s="117">
        <v>0</v>
      </c>
      <c r="AY123" s="112" t="e">
        <f t="shared" si="287"/>
        <v>#DIV/0!</v>
      </c>
      <c r="AZ123" s="113" t="e">
        <f>AY123*Effort!$R38</f>
        <v>#DIV/0!</v>
      </c>
      <c r="BA123" s="117">
        <v>0</v>
      </c>
      <c r="BB123" s="112" t="e">
        <f t="shared" si="288"/>
        <v>#DIV/0!</v>
      </c>
      <c r="BC123" s="113" t="e">
        <f>BB123*Effort!$R38</f>
        <v>#DIV/0!</v>
      </c>
      <c r="BD123" s="127">
        <v>0</v>
      </c>
      <c r="BE123" s="112" t="e">
        <f t="shared" si="289"/>
        <v>#DIV/0!</v>
      </c>
      <c r="BF123" s="113" t="e">
        <f>BE123*Effort!$R38</f>
        <v>#DIV/0!</v>
      </c>
      <c r="BG123" s="127">
        <v>0</v>
      </c>
      <c r="BH123" s="112" t="e">
        <f t="shared" si="300"/>
        <v>#DIV/0!</v>
      </c>
      <c r="BI123" s="113" t="e">
        <f>BH123*Effort!$R38</f>
        <v>#DIV/0!</v>
      </c>
      <c r="BJ123" s="127">
        <v>0</v>
      </c>
      <c r="BK123" s="112" t="e">
        <f t="shared" si="291"/>
        <v>#DIV/0!</v>
      </c>
      <c r="BL123" s="113" t="e">
        <f>BK123*Effort!$R38</f>
        <v>#DIV/0!</v>
      </c>
      <c r="BM123" s="127">
        <v>0</v>
      </c>
      <c r="BN123" s="112" t="e">
        <f t="shared" si="292"/>
        <v>#DIV/0!</v>
      </c>
      <c r="BO123" s="113" t="e">
        <f>BN123*Effort!$R38</f>
        <v>#DIV/0!</v>
      </c>
      <c r="BP123" s="127">
        <v>0</v>
      </c>
      <c r="BQ123" s="112" t="e">
        <f t="shared" si="293"/>
        <v>#DIV/0!</v>
      </c>
      <c r="BR123" s="113" t="e">
        <f>BQ123*Effort!$R38</f>
        <v>#DIV/0!</v>
      </c>
      <c r="BS123" s="127">
        <v>0</v>
      </c>
      <c r="BT123" s="112" t="e">
        <f t="shared" si="294"/>
        <v>#DIV/0!</v>
      </c>
      <c r="BU123" s="113" t="e">
        <f>BT123*Effort!$R38</f>
        <v>#DIV/0!</v>
      </c>
      <c r="BV123" s="127">
        <v>0</v>
      </c>
      <c r="BW123" s="112" t="e">
        <f t="shared" si="301"/>
        <v>#DIV/0!</v>
      </c>
      <c r="BX123" s="113" t="e">
        <f>BW123*Effort!$R38</f>
        <v>#DIV/0!</v>
      </c>
      <c r="BY123" s="127">
        <v>0</v>
      </c>
      <c r="BZ123" s="112" t="e">
        <f t="shared" si="296"/>
        <v>#DIV/0!</v>
      </c>
      <c r="CA123" s="113" t="e">
        <f>BZ123*Effort!$R38</f>
        <v>#DIV/0!</v>
      </c>
      <c r="CB123" s="127">
        <v>0</v>
      </c>
      <c r="CC123" s="112" t="e">
        <f t="shared" si="297"/>
        <v>#DIV/0!</v>
      </c>
      <c r="CD123" s="113" t="e">
        <f>CC123*Effort!$R38</f>
        <v>#DIV/0!</v>
      </c>
      <c r="CE123" s="127">
        <v>0</v>
      </c>
      <c r="CF123" s="112" t="e">
        <f t="shared" si="302"/>
        <v>#DIV/0!</v>
      </c>
      <c r="CG123" s="113" t="e">
        <f>CF123*Effort!$R38</f>
        <v>#DIV/0!</v>
      </c>
    </row>
    <row r="124" spans="1:85" s="327" customFormat="1" ht="12" customHeight="1" x14ac:dyDescent="0.2">
      <c r="A124" s="305" t="str">
        <f t="shared" si="251"/>
        <v>Tuesday</v>
      </c>
      <c r="B124" s="306">
        <f t="shared" si="251"/>
        <v>44376</v>
      </c>
      <c r="C124" s="308">
        <f t="shared" si="251"/>
        <v>27</v>
      </c>
      <c r="D124" s="312"/>
      <c r="E124" s="503"/>
      <c r="F124" s="120"/>
      <c r="G124" s="120"/>
      <c r="H124" s="517"/>
      <c r="I124" s="122" t="e">
        <f>AVERAGE(I123,I126)</f>
        <v>#DIV/0!</v>
      </c>
      <c r="J124" s="123" t="e">
        <f>I124*Effort!$R39</f>
        <v>#DIV/0!</v>
      </c>
      <c r="K124" s="517"/>
      <c r="L124" s="122" t="e">
        <f>AVERAGE(L123,L126)</f>
        <v>#DIV/0!</v>
      </c>
      <c r="M124" s="123" t="e">
        <f>L124*Effort!$R39</f>
        <v>#DIV/0!</v>
      </c>
      <c r="N124" s="517"/>
      <c r="O124" s="122" t="e">
        <f>AVERAGE(O123,O126)</f>
        <v>#DIV/0!</v>
      </c>
      <c r="P124" s="123" t="e">
        <f>O124*Effort!$R39</f>
        <v>#DIV/0!</v>
      </c>
      <c r="Q124" s="517"/>
      <c r="R124" s="122" t="e">
        <f>AVERAGE(R123,R126)</f>
        <v>#DIV/0!</v>
      </c>
      <c r="S124" s="123" t="e">
        <f>R124*Effort!$R39</f>
        <v>#DIV/0!</v>
      </c>
      <c r="T124" s="121"/>
      <c r="U124" s="122" t="e">
        <f>AVERAGE(U123,U126)</f>
        <v>#DIV/0!</v>
      </c>
      <c r="V124" s="123" t="e">
        <f>U124*Effort!$R39</f>
        <v>#DIV/0!</v>
      </c>
      <c r="W124" s="121"/>
      <c r="X124" s="122" t="e">
        <f>AVERAGE(X123,X126)</f>
        <v>#DIV/0!</v>
      </c>
      <c r="Y124" s="123" t="e">
        <f>X124*Effort!$R39</f>
        <v>#DIV/0!</v>
      </c>
      <c r="Z124" s="517"/>
      <c r="AA124" s="122" t="e">
        <f>AVERAGE(AA123,AA126)</f>
        <v>#DIV/0!</v>
      </c>
      <c r="AB124" s="123" t="e">
        <f>AA124*Effort!$R39</f>
        <v>#DIV/0!</v>
      </c>
      <c r="AC124" s="517"/>
      <c r="AD124" s="122" t="e">
        <f>AVERAGE(AD123,AD126)</f>
        <v>#DIV/0!</v>
      </c>
      <c r="AE124" s="123" t="e">
        <f>AD124*Effort!$R39</f>
        <v>#DIV/0!</v>
      </c>
      <c r="AF124" s="125"/>
      <c r="AG124" s="122" t="e">
        <f>AVERAGE(AG123,AG126)</f>
        <v>#DIV/0!</v>
      </c>
      <c r="AH124" s="123" t="e">
        <f>AG124*Effort!$R39</f>
        <v>#DIV/0!</v>
      </c>
      <c r="AI124" s="125"/>
      <c r="AJ124" s="112" t="e">
        <f t="shared" si="234"/>
        <v>#DIV/0!</v>
      </c>
      <c r="AK124" s="123" t="e">
        <f>AJ124*Effort!$R39</f>
        <v>#DIV/0!</v>
      </c>
      <c r="AL124" s="125"/>
      <c r="AM124" s="122" t="e">
        <f>AVERAGE(AM123,AM126)</f>
        <v>#DIV/0!</v>
      </c>
      <c r="AN124" s="123" t="e">
        <f>AM124*Effort!$R39</f>
        <v>#DIV/0!</v>
      </c>
      <c r="AO124" s="125"/>
      <c r="AP124" s="122" t="e">
        <f>AVERAGE(AP123,AP126)</f>
        <v>#DIV/0!</v>
      </c>
      <c r="AQ124" s="123" t="e">
        <f>AP124*Effort!$R39</f>
        <v>#DIV/0!</v>
      </c>
      <c r="AR124" s="126"/>
      <c r="AS124" s="122" t="e">
        <f>AVERAGE(AS123,AS126)</f>
        <v>#DIV/0!</v>
      </c>
      <c r="AT124" s="123" t="e">
        <f>AS124*Effort!$R39</f>
        <v>#DIV/0!</v>
      </c>
      <c r="AU124" s="126"/>
      <c r="AV124" s="122" t="e">
        <f>AVERAGE(AV123,AV126)</f>
        <v>#DIV/0!</v>
      </c>
      <c r="AW124" s="123" t="e">
        <f>AV124*Effort!$R39</f>
        <v>#DIV/0!</v>
      </c>
      <c r="AX124" s="126"/>
      <c r="AY124" s="122" t="e">
        <f>AVERAGE(AY123,AY126)</f>
        <v>#DIV/0!</v>
      </c>
      <c r="AZ124" s="123" t="e">
        <f>AY124*Effort!$R39</f>
        <v>#DIV/0!</v>
      </c>
      <c r="BA124" s="126"/>
      <c r="BB124" s="122" t="e">
        <f>AVERAGE(BB123,BB126)</f>
        <v>#DIV/0!</v>
      </c>
      <c r="BC124" s="123" t="e">
        <f>BB124*Effort!$R39</f>
        <v>#DIV/0!</v>
      </c>
      <c r="BD124" s="125"/>
      <c r="BE124" s="122" t="e">
        <f>AVERAGE(BE123,BE126)</f>
        <v>#DIV/0!</v>
      </c>
      <c r="BF124" s="123" t="e">
        <f>BE124*Effort!$R39</f>
        <v>#DIV/0!</v>
      </c>
      <c r="BG124" s="125"/>
      <c r="BH124" s="122" t="e">
        <f>AVERAGE(BH123,BH126)</f>
        <v>#DIV/0!</v>
      </c>
      <c r="BI124" s="123" t="e">
        <f>BH124*Effort!$R39</f>
        <v>#DIV/0!</v>
      </c>
      <c r="BJ124" s="125"/>
      <c r="BK124" s="122" t="e">
        <f>AVERAGE(BK123,BK126)</f>
        <v>#DIV/0!</v>
      </c>
      <c r="BL124" s="123" t="e">
        <f>BK124*Effort!$R39</f>
        <v>#DIV/0!</v>
      </c>
      <c r="BM124" s="125"/>
      <c r="BN124" s="122" t="e">
        <f>AVERAGE(BN123,BN126)</f>
        <v>#DIV/0!</v>
      </c>
      <c r="BO124" s="123" t="e">
        <f>BN124*Effort!$R39</f>
        <v>#DIV/0!</v>
      </c>
      <c r="BP124" s="125"/>
      <c r="BQ124" s="122" t="e">
        <f>AVERAGE(BQ123,BQ126)</f>
        <v>#DIV/0!</v>
      </c>
      <c r="BR124" s="123" t="e">
        <f>BQ124*Effort!$R39</f>
        <v>#DIV/0!</v>
      </c>
      <c r="BS124" s="125"/>
      <c r="BT124" s="122" t="e">
        <f>AVERAGE(BT123,BT126)</f>
        <v>#DIV/0!</v>
      </c>
      <c r="BU124" s="123" t="e">
        <f>BT124*Effort!$R39</f>
        <v>#DIV/0!</v>
      </c>
      <c r="BV124" s="125"/>
      <c r="BW124" s="122" t="e">
        <f>AVERAGE(BW123,BW126)</f>
        <v>#DIV/0!</v>
      </c>
      <c r="BX124" s="123" t="e">
        <f>BW124*Effort!$R39</f>
        <v>#DIV/0!</v>
      </c>
      <c r="BY124" s="125"/>
      <c r="BZ124" s="122" t="e">
        <f>AVERAGE(BZ123,BZ126)</f>
        <v>#DIV/0!</v>
      </c>
      <c r="CA124" s="123" t="e">
        <f>BZ124*Effort!$R39</f>
        <v>#DIV/0!</v>
      </c>
      <c r="CB124" s="125"/>
      <c r="CC124" s="122" t="e">
        <f>AVERAGE(CC123,CC126)</f>
        <v>#DIV/0!</v>
      </c>
      <c r="CD124" s="123" t="e">
        <f>CC124*Effort!$R39</f>
        <v>#DIV/0!</v>
      </c>
      <c r="CE124" s="125"/>
      <c r="CF124" s="122" t="e">
        <f>AVERAGE(CF123,CF126)</f>
        <v>#DIV/0!</v>
      </c>
      <c r="CG124" s="123" t="e">
        <f>CF124*Effort!$R39</f>
        <v>#DIV/0!</v>
      </c>
    </row>
    <row r="125" spans="1:85" s="326" customFormat="1" ht="12" customHeight="1" x14ac:dyDescent="0.2">
      <c r="A125" s="303" t="str">
        <f t="shared" si="251"/>
        <v>Wednesday</v>
      </c>
      <c r="B125" s="304">
        <f t="shared" si="251"/>
        <v>44377</v>
      </c>
      <c r="C125" s="307">
        <f t="shared" si="251"/>
        <v>27</v>
      </c>
      <c r="D125" s="311"/>
      <c r="E125" s="163"/>
      <c r="F125" s="116"/>
      <c r="G125" s="116"/>
      <c r="H125" s="509"/>
      <c r="I125" s="112" t="e">
        <f>AVERAGE(I123,I126)</f>
        <v>#DIV/0!</v>
      </c>
      <c r="J125" s="113" t="e">
        <f>I125*Effort!$R40</f>
        <v>#DIV/0!</v>
      </c>
      <c r="K125" s="509"/>
      <c r="L125" s="112" t="e">
        <f>AVERAGE(L123,L126)</f>
        <v>#DIV/0!</v>
      </c>
      <c r="M125" s="113" t="e">
        <f>L125*Effort!$R40</f>
        <v>#DIV/0!</v>
      </c>
      <c r="N125" s="509"/>
      <c r="O125" s="112" t="e">
        <f>AVERAGE(O123,O126)</f>
        <v>#DIV/0!</v>
      </c>
      <c r="P125" s="113" t="e">
        <f>O125*Effort!$R40</f>
        <v>#DIV/0!</v>
      </c>
      <c r="Q125" s="509"/>
      <c r="R125" s="112" t="e">
        <f>AVERAGE(R123,R126)</f>
        <v>#DIV/0!</v>
      </c>
      <c r="S125" s="113" t="e">
        <f>R125*Effort!$R40</f>
        <v>#DIV/0!</v>
      </c>
      <c r="T125" s="117"/>
      <c r="U125" s="112" t="e">
        <f>AVERAGE(U123,U126)</f>
        <v>#DIV/0!</v>
      </c>
      <c r="V125" s="113" t="e">
        <f>U125*Effort!$R40</f>
        <v>#DIV/0!</v>
      </c>
      <c r="W125" s="117"/>
      <c r="X125" s="112" t="e">
        <f>AVERAGE(X123,X126)</f>
        <v>#DIV/0!</v>
      </c>
      <c r="Y125" s="113" t="e">
        <f>X125*Effort!$R40</f>
        <v>#DIV/0!</v>
      </c>
      <c r="Z125" s="509"/>
      <c r="AA125" s="112" t="e">
        <f>AVERAGE(AA123,AA126)</f>
        <v>#DIV/0!</v>
      </c>
      <c r="AB125" s="113" t="e">
        <f>AA125*Effort!$R40</f>
        <v>#DIV/0!</v>
      </c>
      <c r="AC125" s="509"/>
      <c r="AD125" s="112" t="e">
        <f>AVERAGE(AD123,AD126)</f>
        <v>#DIV/0!</v>
      </c>
      <c r="AE125" s="113" t="e">
        <f>AD125*Effort!$R40</f>
        <v>#DIV/0!</v>
      </c>
      <c r="AF125" s="127"/>
      <c r="AG125" s="112" t="e">
        <f>AVERAGE(AG123,AG126)</f>
        <v>#DIV/0!</v>
      </c>
      <c r="AH125" s="113" t="e">
        <f>AG125*Effort!$R40</f>
        <v>#DIV/0!</v>
      </c>
      <c r="AI125" s="127"/>
      <c r="AJ125" s="112" t="e">
        <f t="shared" si="234"/>
        <v>#DIV/0!</v>
      </c>
      <c r="AK125" s="113" t="e">
        <f>AJ125*Effort!$R40</f>
        <v>#DIV/0!</v>
      </c>
      <c r="AL125" s="127"/>
      <c r="AM125" s="112" t="e">
        <f>AVERAGE(AM123,AM126)</f>
        <v>#DIV/0!</v>
      </c>
      <c r="AN125" s="113" t="e">
        <f>AM125*Effort!$R40</f>
        <v>#DIV/0!</v>
      </c>
      <c r="AO125" s="127"/>
      <c r="AP125" s="112" t="e">
        <f>AVERAGE(AP123,AP126)</f>
        <v>#DIV/0!</v>
      </c>
      <c r="AQ125" s="113" t="e">
        <f>AP125*Effort!$R40</f>
        <v>#DIV/0!</v>
      </c>
      <c r="AR125" s="128"/>
      <c r="AS125" s="112" t="e">
        <f>AVERAGE(AS123,AS126)</f>
        <v>#DIV/0!</v>
      </c>
      <c r="AT125" s="113" t="e">
        <f>AS125*Effort!$R40</f>
        <v>#DIV/0!</v>
      </c>
      <c r="AU125" s="128"/>
      <c r="AV125" s="112" t="e">
        <f>AVERAGE(AV123,AV126)</f>
        <v>#DIV/0!</v>
      </c>
      <c r="AW125" s="113" t="e">
        <f>AV125*Effort!$R40</f>
        <v>#DIV/0!</v>
      </c>
      <c r="AX125" s="128"/>
      <c r="AY125" s="112" t="e">
        <f>AVERAGE(AY123,AY126)</f>
        <v>#DIV/0!</v>
      </c>
      <c r="AZ125" s="113" t="e">
        <f>AY125*Effort!$R40</f>
        <v>#DIV/0!</v>
      </c>
      <c r="BA125" s="128"/>
      <c r="BB125" s="112" t="e">
        <f>AVERAGE(BB123,BB126)</f>
        <v>#DIV/0!</v>
      </c>
      <c r="BC125" s="113" t="e">
        <f>BB125*Effort!$R40</f>
        <v>#DIV/0!</v>
      </c>
      <c r="BD125" s="127"/>
      <c r="BE125" s="112" t="e">
        <f>AVERAGE(BE123,BE126)</f>
        <v>#DIV/0!</v>
      </c>
      <c r="BF125" s="113" t="e">
        <f>BE125*Effort!$R40</f>
        <v>#DIV/0!</v>
      </c>
      <c r="BG125" s="127"/>
      <c r="BH125" s="112" t="e">
        <f>AVERAGE(BH123,BH126)</f>
        <v>#DIV/0!</v>
      </c>
      <c r="BI125" s="113" t="e">
        <f>BH125*Effort!$R40</f>
        <v>#DIV/0!</v>
      </c>
      <c r="BJ125" s="127"/>
      <c r="BK125" s="112" t="e">
        <f>AVERAGE(BK123,BK126)</f>
        <v>#DIV/0!</v>
      </c>
      <c r="BL125" s="113" t="e">
        <f>BK125*Effort!$R40</f>
        <v>#DIV/0!</v>
      </c>
      <c r="BM125" s="127"/>
      <c r="BN125" s="112" t="e">
        <f>AVERAGE(BN123,BN126)</f>
        <v>#DIV/0!</v>
      </c>
      <c r="BO125" s="113" t="e">
        <f>BN125*Effort!$R40</f>
        <v>#DIV/0!</v>
      </c>
      <c r="BP125" s="127"/>
      <c r="BQ125" s="112" t="e">
        <f>AVERAGE(BQ123,BQ126)</f>
        <v>#DIV/0!</v>
      </c>
      <c r="BR125" s="113" t="e">
        <f>BQ125*Effort!$R40</f>
        <v>#DIV/0!</v>
      </c>
      <c r="BS125" s="127"/>
      <c r="BT125" s="112" t="e">
        <f>AVERAGE(BT123,BT126)</f>
        <v>#DIV/0!</v>
      </c>
      <c r="BU125" s="113" t="e">
        <f>BT125*Effort!$R40</f>
        <v>#DIV/0!</v>
      </c>
      <c r="BV125" s="127"/>
      <c r="BW125" s="112" t="e">
        <f>AVERAGE(BW123,BW126)</f>
        <v>#DIV/0!</v>
      </c>
      <c r="BX125" s="113" t="e">
        <f>BW125*Effort!$R40</f>
        <v>#DIV/0!</v>
      </c>
      <c r="BY125" s="127"/>
      <c r="BZ125" s="112" t="e">
        <f>AVERAGE(BZ123,BZ126)</f>
        <v>#DIV/0!</v>
      </c>
      <c r="CA125" s="113" t="e">
        <f>BZ125*Effort!$R40</f>
        <v>#DIV/0!</v>
      </c>
      <c r="CB125" s="127"/>
      <c r="CC125" s="112" t="e">
        <f>AVERAGE(CC123,CC126)</f>
        <v>#DIV/0!</v>
      </c>
      <c r="CD125" s="113" t="e">
        <f>CC125*Effort!$R40</f>
        <v>#DIV/0!</v>
      </c>
      <c r="CE125" s="127"/>
      <c r="CF125" s="112" t="e">
        <f>AVERAGE(CF123,CF126)</f>
        <v>#DIV/0!</v>
      </c>
      <c r="CG125" s="113" t="e">
        <f>CF125*Effort!$R40</f>
        <v>#DIV/0!</v>
      </c>
    </row>
    <row r="126" spans="1:85" s="369" customFormat="1" ht="12" customHeight="1" x14ac:dyDescent="0.2">
      <c r="A126" s="305" t="str">
        <f t="shared" si="251"/>
        <v>Thursday</v>
      </c>
      <c r="B126" s="306">
        <f t="shared" si="251"/>
        <v>44378</v>
      </c>
      <c r="C126" s="308">
        <f t="shared" si="251"/>
        <v>27</v>
      </c>
      <c r="D126" s="621">
        <f>'Creel Data'!AV392</f>
        <v>0</v>
      </c>
      <c r="E126" s="503">
        <f>'Creel Data'!BB395</f>
        <v>0</v>
      </c>
      <c r="F126" s="120">
        <f>'Creel Data'!AX392</f>
        <v>0</v>
      </c>
      <c r="G126" s="120">
        <f>'Creel Data'!AY392</f>
        <v>0</v>
      </c>
      <c r="H126" s="121">
        <v>0</v>
      </c>
      <c r="I126" s="122" t="e">
        <f t="shared" ref="I126:I129" si="303">H126/$E126</f>
        <v>#DIV/0!</v>
      </c>
      <c r="J126" s="123" t="e">
        <f>I126*Effort!$R41</f>
        <v>#DIV/0!</v>
      </c>
      <c r="K126" s="121">
        <v>0</v>
      </c>
      <c r="L126" s="122" t="e">
        <f t="shared" ref="L126:L129" si="304">K126/$E126</f>
        <v>#DIV/0!</v>
      </c>
      <c r="M126" s="123" t="e">
        <f>L126*Effort!$R41</f>
        <v>#DIV/0!</v>
      </c>
      <c r="N126" s="517">
        <v>0</v>
      </c>
      <c r="O126" s="122" t="e">
        <f t="shared" ref="O126:O129" si="305">N126/$E126</f>
        <v>#DIV/0!</v>
      </c>
      <c r="P126" s="123" t="e">
        <f>O126*Effort!$R41</f>
        <v>#DIV/0!</v>
      </c>
      <c r="Q126" s="121">
        <v>0</v>
      </c>
      <c r="R126" s="122" t="e">
        <f t="shared" ref="R126:R129" si="306">Q126/$E126</f>
        <v>#DIV/0!</v>
      </c>
      <c r="S126" s="123" t="e">
        <f>R126*Effort!$R41</f>
        <v>#DIV/0!</v>
      </c>
      <c r="T126" s="121">
        <v>0</v>
      </c>
      <c r="U126" s="122" t="e">
        <f t="shared" ref="U126:U129" si="307">T126/$E126</f>
        <v>#DIV/0!</v>
      </c>
      <c r="V126" s="123" t="e">
        <f>U126*Effort!$R41</f>
        <v>#DIV/0!</v>
      </c>
      <c r="W126" s="121">
        <v>0</v>
      </c>
      <c r="X126" s="122" t="e">
        <f t="shared" ref="X126:X129" si="308">W126/$E126</f>
        <v>#DIV/0!</v>
      </c>
      <c r="Y126" s="123" t="e">
        <f>X126*Effort!$R41</f>
        <v>#DIV/0!</v>
      </c>
      <c r="Z126" s="121">
        <v>0</v>
      </c>
      <c r="AA126" s="122" t="e">
        <f t="shared" ref="AA126:AA129" si="309">Z126/$E126</f>
        <v>#DIV/0!</v>
      </c>
      <c r="AB126" s="123" t="e">
        <f>AA126*Effort!$R41</f>
        <v>#DIV/0!</v>
      </c>
      <c r="AC126" s="121">
        <v>0</v>
      </c>
      <c r="AD126" s="122" t="e">
        <f t="shared" ref="AD126:AD129" si="310">AC126/$E126</f>
        <v>#DIV/0!</v>
      </c>
      <c r="AE126" s="123" t="e">
        <f>AD126*Effort!$R41</f>
        <v>#DIV/0!</v>
      </c>
      <c r="AF126" s="703">
        <v>0</v>
      </c>
      <c r="AG126" s="122" t="e">
        <f>AF126/$E126</f>
        <v>#DIV/0!</v>
      </c>
      <c r="AH126" s="123" t="e">
        <f>AG126*Effort!$R41</f>
        <v>#DIV/0!</v>
      </c>
      <c r="AI126" s="703">
        <v>0</v>
      </c>
      <c r="AJ126" s="112" t="e">
        <f t="shared" si="234"/>
        <v>#DIV/0!</v>
      </c>
      <c r="AK126" s="123" t="e">
        <f>AJ126*Effort!$R41</f>
        <v>#DIV/0!</v>
      </c>
      <c r="AL126" s="703">
        <v>0</v>
      </c>
      <c r="AM126" s="122" t="e">
        <f t="shared" ref="AM126:AM129" si="311">AL126/$E126</f>
        <v>#DIV/0!</v>
      </c>
      <c r="AN126" s="123" t="e">
        <f>AM126*Effort!$R41</f>
        <v>#DIV/0!</v>
      </c>
      <c r="AO126" s="703">
        <v>0</v>
      </c>
      <c r="AP126" s="122" t="e">
        <f t="shared" ref="AP126" si="312">AO126/$E126</f>
        <v>#DIV/0!</v>
      </c>
      <c r="AQ126" s="123" t="e">
        <f>AP126*Effort!$R41</f>
        <v>#DIV/0!</v>
      </c>
      <c r="AR126" s="121">
        <v>0</v>
      </c>
      <c r="AS126" s="122" t="e">
        <f t="shared" ref="AS126:AS129" si="313">AR126/$E126</f>
        <v>#DIV/0!</v>
      </c>
      <c r="AT126" s="123" t="e">
        <f>AS126*Effort!$R41</f>
        <v>#DIV/0!</v>
      </c>
      <c r="AU126" s="121">
        <v>0</v>
      </c>
      <c r="AV126" s="122" t="e">
        <f t="shared" ref="AV126:AV129" si="314">AU126/$E126</f>
        <v>#DIV/0!</v>
      </c>
      <c r="AW126" s="123" t="e">
        <f>AV126*Effort!$R41</f>
        <v>#DIV/0!</v>
      </c>
      <c r="AX126" s="121">
        <v>0</v>
      </c>
      <c r="AY126" s="122" t="e">
        <f t="shared" ref="AY126:AY129" si="315">AX126/$E126</f>
        <v>#DIV/0!</v>
      </c>
      <c r="AZ126" s="123" t="e">
        <f>AY126*Effort!$R41</f>
        <v>#DIV/0!</v>
      </c>
      <c r="BA126" s="121">
        <v>0</v>
      </c>
      <c r="BB126" s="122" t="e">
        <f t="shared" ref="BB126:BB129" si="316">BA126/$E126</f>
        <v>#DIV/0!</v>
      </c>
      <c r="BC126" s="123" t="e">
        <f>BB126*Effort!$R41</f>
        <v>#DIV/0!</v>
      </c>
      <c r="BD126" s="703">
        <v>0</v>
      </c>
      <c r="BE126" s="122" t="e">
        <f t="shared" ref="BE126:BE129" si="317">BD126/$E126</f>
        <v>#DIV/0!</v>
      </c>
      <c r="BF126" s="123" t="e">
        <f>BE126*Effort!$R41</f>
        <v>#DIV/0!</v>
      </c>
      <c r="BG126" s="703">
        <v>0</v>
      </c>
      <c r="BH126" s="122" t="e">
        <f t="shared" ref="BH126:BH129" si="318">BG126/$E126</f>
        <v>#DIV/0!</v>
      </c>
      <c r="BI126" s="123" t="e">
        <f>BH126*Effort!$R41</f>
        <v>#DIV/0!</v>
      </c>
      <c r="BJ126" s="703">
        <v>0</v>
      </c>
      <c r="BK126" s="122" t="e">
        <f t="shared" ref="BK126:BK129" si="319">BJ126/$E126</f>
        <v>#DIV/0!</v>
      </c>
      <c r="BL126" s="123" t="e">
        <f>BK126*Effort!$R41</f>
        <v>#DIV/0!</v>
      </c>
      <c r="BM126" s="703">
        <v>0</v>
      </c>
      <c r="BN126" s="122" t="e">
        <f t="shared" ref="BN126:BN129" si="320">BM126/$E126</f>
        <v>#DIV/0!</v>
      </c>
      <c r="BO126" s="123" t="e">
        <f>BN126*Effort!$R41</f>
        <v>#DIV/0!</v>
      </c>
      <c r="BP126" s="125">
        <v>0</v>
      </c>
      <c r="BQ126" s="122" t="e">
        <f t="shared" ref="BQ126:BQ129" si="321">BP126/$E126</f>
        <v>#DIV/0!</v>
      </c>
      <c r="BR126" s="123" t="e">
        <f>BQ126*Effort!$R41</f>
        <v>#DIV/0!</v>
      </c>
      <c r="BS126" s="703">
        <v>0</v>
      </c>
      <c r="BT126" s="122" t="e">
        <f t="shared" ref="BT126:BT129" si="322">BS126/$E126</f>
        <v>#DIV/0!</v>
      </c>
      <c r="BU126" s="123" t="e">
        <f>BT126*Effort!$R41</f>
        <v>#DIV/0!</v>
      </c>
      <c r="BV126" s="703">
        <v>0</v>
      </c>
      <c r="BW126" s="122" t="e">
        <f t="shared" ref="BW126:BW129" si="323">BV126/$E126</f>
        <v>#DIV/0!</v>
      </c>
      <c r="BX126" s="123" t="e">
        <f>BW126*Effort!$R41</f>
        <v>#DIV/0!</v>
      </c>
      <c r="BY126" s="703">
        <v>0</v>
      </c>
      <c r="BZ126" s="122" t="e">
        <f t="shared" ref="BZ126:BZ129" si="324">BY126/$E126</f>
        <v>#DIV/0!</v>
      </c>
      <c r="CA126" s="123" t="e">
        <f>BZ126*Effort!$R41</f>
        <v>#DIV/0!</v>
      </c>
      <c r="CB126" s="703">
        <v>0</v>
      </c>
      <c r="CC126" s="122" t="e">
        <f t="shared" ref="CC126:CC129" si="325">CB126/$E126</f>
        <v>#DIV/0!</v>
      </c>
      <c r="CD126" s="123" t="e">
        <f>CC126*Effort!$R41</f>
        <v>#DIV/0!</v>
      </c>
      <c r="CE126" s="703">
        <v>0</v>
      </c>
      <c r="CF126" s="122" t="e">
        <f t="shared" ref="CF126:CF129" si="326">CE126/$E126</f>
        <v>#DIV/0!</v>
      </c>
      <c r="CG126" s="123" t="e">
        <f>CF126*Effort!$R41</f>
        <v>#DIV/0!</v>
      </c>
    </row>
    <row r="127" spans="1:85" s="365" customFormat="1" ht="12" customHeight="1" x14ac:dyDescent="0.2">
      <c r="A127" s="303" t="str">
        <f t="shared" si="251"/>
        <v>Friday</v>
      </c>
      <c r="B127" s="304">
        <f t="shared" si="251"/>
        <v>44379</v>
      </c>
      <c r="C127" s="307">
        <f t="shared" si="251"/>
        <v>27</v>
      </c>
      <c r="D127" s="475">
        <f>'Creel Data'!AV401</f>
        <v>0</v>
      </c>
      <c r="E127" s="163">
        <f>'Creel Data'!BB404</f>
        <v>0</v>
      </c>
      <c r="F127" s="116">
        <f>'Creel Data'!AX401</f>
        <v>0</v>
      </c>
      <c r="G127" s="116">
        <f>'Creel Data'!AY401</f>
        <v>0</v>
      </c>
      <c r="H127" s="117">
        <v>0</v>
      </c>
      <c r="I127" s="112" t="e">
        <f t="shared" si="303"/>
        <v>#DIV/0!</v>
      </c>
      <c r="J127" s="113" t="e">
        <f>I127*Effort!$R42</f>
        <v>#DIV/0!</v>
      </c>
      <c r="K127" s="117">
        <v>0</v>
      </c>
      <c r="L127" s="112" t="e">
        <f t="shared" si="304"/>
        <v>#DIV/0!</v>
      </c>
      <c r="M127" s="113" t="e">
        <f>L127*Effort!$R42</f>
        <v>#DIV/0!</v>
      </c>
      <c r="N127" s="509">
        <v>0</v>
      </c>
      <c r="O127" s="112" t="e">
        <f t="shared" si="305"/>
        <v>#DIV/0!</v>
      </c>
      <c r="P127" s="113" t="e">
        <f>O127*Effort!$R42</f>
        <v>#DIV/0!</v>
      </c>
      <c r="Q127" s="117">
        <v>0</v>
      </c>
      <c r="R127" s="112" t="e">
        <f t="shared" si="306"/>
        <v>#DIV/0!</v>
      </c>
      <c r="S127" s="113" t="e">
        <f>R127*Effort!$R42</f>
        <v>#DIV/0!</v>
      </c>
      <c r="T127" s="117">
        <v>0</v>
      </c>
      <c r="U127" s="112" t="e">
        <f t="shared" si="307"/>
        <v>#DIV/0!</v>
      </c>
      <c r="V127" s="113" t="e">
        <f>U127*Effort!$R42</f>
        <v>#DIV/0!</v>
      </c>
      <c r="W127" s="117">
        <v>0</v>
      </c>
      <c r="X127" s="112" t="e">
        <f t="shared" si="308"/>
        <v>#DIV/0!</v>
      </c>
      <c r="Y127" s="113" t="e">
        <f>X127*Effort!$R42</f>
        <v>#DIV/0!</v>
      </c>
      <c r="Z127" s="117">
        <v>0</v>
      </c>
      <c r="AA127" s="112" t="e">
        <f t="shared" si="309"/>
        <v>#DIV/0!</v>
      </c>
      <c r="AB127" s="113" t="e">
        <f>AA127*Effort!$R42</f>
        <v>#DIV/0!</v>
      </c>
      <c r="AC127" s="117">
        <v>0</v>
      </c>
      <c r="AD127" s="112" t="e">
        <f t="shared" si="310"/>
        <v>#DIV/0!</v>
      </c>
      <c r="AE127" s="113" t="e">
        <f>AD127*Effort!$R42</f>
        <v>#DIV/0!</v>
      </c>
      <c r="AF127" s="527">
        <v>0</v>
      </c>
      <c r="AG127" s="112" t="e">
        <f t="shared" ref="AG127:AG129" si="327">AF127/$E127</f>
        <v>#DIV/0!</v>
      </c>
      <c r="AH127" s="113" t="e">
        <f>AG127*Effort!$R42</f>
        <v>#DIV/0!</v>
      </c>
      <c r="AI127" s="527">
        <v>0</v>
      </c>
      <c r="AJ127" s="112" t="e">
        <f t="shared" si="234"/>
        <v>#DIV/0!</v>
      </c>
      <c r="AK127" s="113" t="e">
        <f>AJ127*Effort!$R42</f>
        <v>#DIV/0!</v>
      </c>
      <c r="AL127" s="527">
        <v>0</v>
      </c>
      <c r="AM127" s="112" t="e">
        <f t="shared" si="311"/>
        <v>#DIV/0!</v>
      </c>
      <c r="AN127" s="113" t="e">
        <f>AM127*Effort!$R42</f>
        <v>#DIV/0!</v>
      </c>
      <c r="AO127" s="527">
        <v>0</v>
      </c>
      <c r="AP127" s="112" t="e">
        <f t="shared" ref="AP127:AP129" si="328">AO127/$E127</f>
        <v>#DIV/0!</v>
      </c>
      <c r="AQ127" s="113" t="e">
        <f>AP127*Effort!$R42</f>
        <v>#DIV/0!</v>
      </c>
      <c r="AR127" s="117">
        <v>0</v>
      </c>
      <c r="AS127" s="112" t="e">
        <f t="shared" si="313"/>
        <v>#DIV/0!</v>
      </c>
      <c r="AT127" s="113" t="e">
        <f>AS127*Effort!$R42</f>
        <v>#DIV/0!</v>
      </c>
      <c r="AU127" s="117">
        <v>0</v>
      </c>
      <c r="AV127" s="112" t="e">
        <f t="shared" si="314"/>
        <v>#DIV/0!</v>
      </c>
      <c r="AW127" s="113" t="e">
        <f>AV127*Effort!$R42</f>
        <v>#DIV/0!</v>
      </c>
      <c r="AX127" s="117">
        <v>0</v>
      </c>
      <c r="AY127" s="112" t="e">
        <f t="shared" si="315"/>
        <v>#DIV/0!</v>
      </c>
      <c r="AZ127" s="113" t="e">
        <f>AY127*Effort!$R42</f>
        <v>#DIV/0!</v>
      </c>
      <c r="BA127" s="117">
        <v>0</v>
      </c>
      <c r="BB127" s="112" t="e">
        <f t="shared" si="316"/>
        <v>#DIV/0!</v>
      </c>
      <c r="BC127" s="113" t="e">
        <f>BB127*Effort!$R42</f>
        <v>#DIV/0!</v>
      </c>
      <c r="BD127" s="527">
        <v>0</v>
      </c>
      <c r="BE127" s="112" t="e">
        <f t="shared" si="317"/>
        <v>#DIV/0!</v>
      </c>
      <c r="BF127" s="113" t="e">
        <f>BE127*Effort!$R42</f>
        <v>#DIV/0!</v>
      </c>
      <c r="BG127" s="527">
        <v>0</v>
      </c>
      <c r="BH127" s="112" t="e">
        <f t="shared" si="318"/>
        <v>#DIV/0!</v>
      </c>
      <c r="BI127" s="113" t="e">
        <f>BH127*Effort!$R42</f>
        <v>#DIV/0!</v>
      </c>
      <c r="BJ127" s="527">
        <v>0</v>
      </c>
      <c r="BK127" s="112" t="e">
        <f t="shared" si="319"/>
        <v>#DIV/0!</v>
      </c>
      <c r="BL127" s="113" t="e">
        <f>BK127*Effort!$R42</f>
        <v>#DIV/0!</v>
      </c>
      <c r="BM127" s="527">
        <v>0</v>
      </c>
      <c r="BN127" s="112" t="e">
        <f t="shared" si="320"/>
        <v>#DIV/0!</v>
      </c>
      <c r="BO127" s="113" t="e">
        <f>BN127*Effort!$R42</f>
        <v>#DIV/0!</v>
      </c>
      <c r="BP127" s="127">
        <v>0</v>
      </c>
      <c r="BQ127" s="112" t="e">
        <f t="shared" si="321"/>
        <v>#DIV/0!</v>
      </c>
      <c r="BR127" s="113" t="e">
        <f>BQ127*Effort!$R42</f>
        <v>#DIV/0!</v>
      </c>
      <c r="BS127" s="527">
        <v>0</v>
      </c>
      <c r="BT127" s="112" t="e">
        <f t="shared" si="322"/>
        <v>#DIV/0!</v>
      </c>
      <c r="BU127" s="113" t="e">
        <f>BT127*Effort!$R42</f>
        <v>#DIV/0!</v>
      </c>
      <c r="BV127" s="527">
        <v>0</v>
      </c>
      <c r="BW127" s="112" t="e">
        <f t="shared" si="323"/>
        <v>#DIV/0!</v>
      </c>
      <c r="BX127" s="113" t="e">
        <f>BW127*Effort!$R42</f>
        <v>#DIV/0!</v>
      </c>
      <c r="BY127" s="527">
        <v>0</v>
      </c>
      <c r="BZ127" s="112" t="e">
        <f t="shared" si="324"/>
        <v>#DIV/0!</v>
      </c>
      <c r="CA127" s="113" t="e">
        <f>BZ127*Effort!$R42</f>
        <v>#DIV/0!</v>
      </c>
      <c r="CB127" s="527">
        <v>0</v>
      </c>
      <c r="CC127" s="112" t="e">
        <f t="shared" si="325"/>
        <v>#DIV/0!</v>
      </c>
      <c r="CD127" s="113" t="e">
        <f>CC127*Effort!$R42</f>
        <v>#DIV/0!</v>
      </c>
      <c r="CE127" s="527">
        <v>0</v>
      </c>
      <c r="CF127" s="112" t="e">
        <f t="shared" si="326"/>
        <v>#DIV/0!</v>
      </c>
      <c r="CG127" s="113" t="e">
        <f>CF127*Effort!$R42</f>
        <v>#DIV/0!</v>
      </c>
    </row>
    <row r="128" spans="1:85" s="365" customFormat="1" ht="12" customHeight="1" x14ac:dyDescent="0.2">
      <c r="A128" s="303" t="str">
        <f t="shared" si="251"/>
        <v>Saturday</v>
      </c>
      <c r="B128" s="304">
        <f t="shared" si="251"/>
        <v>44380</v>
      </c>
      <c r="C128" s="307">
        <f t="shared" si="251"/>
        <v>27</v>
      </c>
      <c r="D128" s="475">
        <f>'Creel Data'!AV415</f>
        <v>0</v>
      </c>
      <c r="E128" s="163">
        <f>'Creel Data'!BB418</f>
        <v>0</v>
      </c>
      <c r="F128" s="116">
        <f>'Creel Data'!AX415</f>
        <v>0</v>
      </c>
      <c r="G128" s="116">
        <f>'Creel Data'!AY415</f>
        <v>0</v>
      </c>
      <c r="H128" s="117">
        <v>0</v>
      </c>
      <c r="I128" s="112" t="e">
        <f t="shared" si="303"/>
        <v>#DIV/0!</v>
      </c>
      <c r="J128" s="113" t="e">
        <f>I128*Effort!$R43</f>
        <v>#DIV/0!</v>
      </c>
      <c r="K128" s="117">
        <v>0</v>
      </c>
      <c r="L128" s="112" t="e">
        <f t="shared" si="304"/>
        <v>#DIV/0!</v>
      </c>
      <c r="M128" s="113" t="e">
        <f>L128*Effort!$R43</f>
        <v>#DIV/0!</v>
      </c>
      <c r="N128" s="509">
        <v>0</v>
      </c>
      <c r="O128" s="112" t="e">
        <f t="shared" si="305"/>
        <v>#DIV/0!</v>
      </c>
      <c r="P128" s="113" t="e">
        <f>O128*Effort!$R43</f>
        <v>#DIV/0!</v>
      </c>
      <c r="Q128" s="117">
        <v>0</v>
      </c>
      <c r="R128" s="112" t="e">
        <f t="shared" si="306"/>
        <v>#DIV/0!</v>
      </c>
      <c r="S128" s="113" t="e">
        <f>R128*Effort!$R43</f>
        <v>#DIV/0!</v>
      </c>
      <c r="T128" s="117">
        <v>0</v>
      </c>
      <c r="U128" s="112" t="e">
        <f t="shared" si="307"/>
        <v>#DIV/0!</v>
      </c>
      <c r="V128" s="113" t="e">
        <f>U128*Effort!$R43</f>
        <v>#DIV/0!</v>
      </c>
      <c r="W128" s="117">
        <v>0</v>
      </c>
      <c r="X128" s="112" t="e">
        <f t="shared" si="308"/>
        <v>#DIV/0!</v>
      </c>
      <c r="Y128" s="113" t="e">
        <f>X128*Effort!$R43</f>
        <v>#DIV/0!</v>
      </c>
      <c r="Z128" s="117">
        <v>0</v>
      </c>
      <c r="AA128" s="112" t="e">
        <f t="shared" si="309"/>
        <v>#DIV/0!</v>
      </c>
      <c r="AB128" s="113" t="e">
        <f>AA128*Effort!$R43</f>
        <v>#DIV/0!</v>
      </c>
      <c r="AC128" s="117">
        <v>0</v>
      </c>
      <c r="AD128" s="112" t="e">
        <f t="shared" si="310"/>
        <v>#DIV/0!</v>
      </c>
      <c r="AE128" s="113" t="e">
        <f>AD128*Effort!$R43</f>
        <v>#DIV/0!</v>
      </c>
      <c r="AF128" s="527">
        <v>0</v>
      </c>
      <c r="AG128" s="112" t="e">
        <f t="shared" si="327"/>
        <v>#DIV/0!</v>
      </c>
      <c r="AH128" s="113" t="e">
        <f>AG128*Effort!$R43</f>
        <v>#DIV/0!</v>
      </c>
      <c r="AI128" s="527">
        <v>0</v>
      </c>
      <c r="AJ128" s="112" t="e">
        <f t="shared" si="234"/>
        <v>#DIV/0!</v>
      </c>
      <c r="AK128" s="113" t="e">
        <f>AJ128*Effort!$R43</f>
        <v>#DIV/0!</v>
      </c>
      <c r="AL128" s="527">
        <v>0</v>
      </c>
      <c r="AM128" s="112" t="e">
        <f t="shared" si="311"/>
        <v>#DIV/0!</v>
      </c>
      <c r="AN128" s="113" t="e">
        <f>AM128*Effort!$R43</f>
        <v>#DIV/0!</v>
      </c>
      <c r="AO128" s="527">
        <v>0</v>
      </c>
      <c r="AP128" s="112" t="e">
        <f t="shared" si="328"/>
        <v>#DIV/0!</v>
      </c>
      <c r="AQ128" s="113" t="e">
        <f>AP128*Effort!$R43</f>
        <v>#DIV/0!</v>
      </c>
      <c r="AR128" s="117">
        <v>0</v>
      </c>
      <c r="AS128" s="112" t="e">
        <f t="shared" si="313"/>
        <v>#DIV/0!</v>
      </c>
      <c r="AT128" s="113" t="e">
        <f>AS128*Effort!$R43</f>
        <v>#DIV/0!</v>
      </c>
      <c r="AU128" s="117">
        <v>0</v>
      </c>
      <c r="AV128" s="112" t="e">
        <f t="shared" si="314"/>
        <v>#DIV/0!</v>
      </c>
      <c r="AW128" s="113" t="e">
        <f>AV128*Effort!$R43</f>
        <v>#DIV/0!</v>
      </c>
      <c r="AX128" s="117">
        <v>0</v>
      </c>
      <c r="AY128" s="112" t="e">
        <f t="shared" si="315"/>
        <v>#DIV/0!</v>
      </c>
      <c r="AZ128" s="113" t="e">
        <f>AY128*Effort!$R43</f>
        <v>#DIV/0!</v>
      </c>
      <c r="BA128" s="117">
        <v>0</v>
      </c>
      <c r="BB128" s="112" t="e">
        <f t="shared" si="316"/>
        <v>#DIV/0!</v>
      </c>
      <c r="BC128" s="113" t="e">
        <f>BB128*Effort!$R43</f>
        <v>#DIV/0!</v>
      </c>
      <c r="BD128" s="527">
        <v>0</v>
      </c>
      <c r="BE128" s="112" t="e">
        <f t="shared" si="317"/>
        <v>#DIV/0!</v>
      </c>
      <c r="BF128" s="113" t="e">
        <f>BE128*Effort!$R43</f>
        <v>#DIV/0!</v>
      </c>
      <c r="BG128" s="527">
        <v>0</v>
      </c>
      <c r="BH128" s="112" t="e">
        <f t="shared" si="318"/>
        <v>#DIV/0!</v>
      </c>
      <c r="BI128" s="113" t="e">
        <f>BH128*Effort!$R43</f>
        <v>#DIV/0!</v>
      </c>
      <c r="BJ128" s="527">
        <v>0</v>
      </c>
      <c r="BK128" s="112" t="e">
        <f t="shared" si="319"/>
        <v>#DIV/0!</v>
      </c>
      <c r="BL128" s="113" t="e">
        <f>BK128*Effort!$R43</f>
        <v>#DIV/0!</v>
      </c>
      <c r="BM128" s="527">
        <v>0</v>
      </c>
      <c r="BN128" s="112" t="e">
        <f t="shared" si="320"/>
        <v>#DIV/0!</v>
      </c>
      <c r="BO128" s="113" t="e">
        <f>BN128*Effort!$R43</f>
        <v>#DIV/0!</v>
      </c>
      <c r="BP128" s="127">
        <v>0</v>
      </c>
      <c r="BQ128" s="112" t="e">
        <f t="shared" si="321"/>
        <v>#DIV/0!</v>
      </c>
      <c r="BR128" s="113" t="e">
        <f>BQ128*Effort!$R43</f>
        <v>#DIV/0!</v>
      </c>
      <c r="BS128" s="527">
        <v>0</v>
      </c>
      <c r="BT128" s="112" t="e">
        <f t="shared" si="322"/>
        <v>#DIV/0!</v>
      </c>
      <c r="BU128" s="113" t="e">
        <f>BT128*Effort!$R43</f>
        <v>#DIV/0!</v>
      </c>
      <c r="BV128" s="527">
        <v>0</v>
      </c>
      <c r="BW128" s="112" t="e">
        <f t="shared" si="323"/>
        <v>#DIV/0!</v>
      </c>
      <c r="BX128" s="113" t="e">
        <f>BW128*Effort!$R43</f>
        <v>#DIV/0!</v>
      </c>
      <c r="BY128" s="527">
        <v>0</v>
      </c>
      <c r="BZ128" s="112" t="e">
        <f t="shared" si="324"/>
        <v>#DIV/0!</v>
      </c>
      <c r="CA128" s="113" t="e">
        <f>BZ128*Effort!$R43</f>
        <v>#DIV/0!</v>
      </c>
      <c r="CB128" s="527">
        <v>0</v>
      </c>
      <c r="CC128" s="112" t="e">
        <f t="shared" si="325"/>
        <v>#DIV/0!</v>
      </c>
      <c r="CD128" s="113" t="e">
        <f>CC128*Effort!$R43</f>
        <v>#DIV/0!</v>
      </c>
      <c r="CE128" s="527">
        <v>0</v>
      </c>
      <c r="CF128" s="112" t="e">
        <f t="shared" si="326"/>
        <v>#DIV/0!</v>
      </c>
      <c r="CG128" s="113" t="e">
        <f>CF128*Effort!$R43</f>
        <v>#DIV/0!</v>
      </c>
    </row>
    <row r="129" spans="1:85" s="369" customFormat="1" ht="12" customHeight="1" x14ac:dyDescent="0.2">
      <c r="A129" s="305" t="str">
        <f t="shared" si="251"/>
        <v>Sunday</v>
      </c>
      <c r="B129" s="306">
        <f t="shared" si="251"/>
        <v>44381</v>
      </c>
      <c r="C129" s="308">
        <f t="shared" si="251"/>
        <v>28</v>
      </c>
      <c r="D129" s="621">
        <f>'Creel Data'!AV437</f>
        <v>0</v>
      </c>
      <c r="E129" s="503">
        <f>'Creel Data'!BB440</f>
        <v>0</v>
      </c>
      <c r="F129" s="120">
        <f>'Creel Data'!AX437</f>
        <v>0</v>
      </c>
      <c r="G129" s="120">
        <f>'Creel Data'!AY437</f>
        <v>0</v>
      </c>
      <c r="H129" s="121">
        <v>0</v>
      </c>
      <c r="I129" s="122" t="e">
        <f t="shared" si="303"/>
        <v>#DIV/0!</v>
      </c>
      <c r="J129" s="123" t="e">
        <f>I129*Effort!$R44</f>
        <v>#DIV/0!</v>
      </c>
      <c r="K129" s="121">
        <v>0</v>
      </c>
      <c r="L129" s="122" t="e">
        <f t="shared" si="304"/>
        <v>#DIV/0!</v>
      </c>
      <c r="M129" s="123" t="e">
        <f>L129*Effort!$R44</f>
        <v>#DIV/0!</v>
      </c>
      <c r="N129" s="517">
        <v>0</v>
      </c>
      <c r="O129" s="122" t="e">
        <f t="shared" si="305"/>
        <v>#DIV/0!</v>
      </c>
      <c r="P129" s="123" t="e">
        <f>O129*Effort!$R44</f>
        <v>#DIV/0!</v>
      </c>
      <c r="Q129" s="121">
        <v>0</v>
      </c>
      <c r="R129" s="122" t="e">
        <f t="shared" si="306"/>
        <v>#DIV/0!</v>
      </c>
      <c r="S129" s="123" t="e">
        <f>R129*Effort!$R44</f>
        <v>#DIV/0!</v>
      </c>
      <c r="T129" s="121">
        <v>0</v>
      </c>
      <c r="U129" s="122" t="e">
        <f t="shared" si="307"/>
        <v>#DIV/0!</v>
      </c>
      <c r="V129" s="123" t="e">
        <f>U129*Effort!$R44</f>
        <v>#DIV/0!</v>
      </c>
      <c r="W129" s="121">
        <v>0</v>
      </c>
      <c r="X129" s="122" t="e">
        <f t="shared" si="308"/>
        <v>#DIV/0!</v>
      </c>
      <c r="Y129" s="123" t="e">
        <f>X129*Effort!$R44</f>
        <v>#DIV/0!</v>
      </c>
      <c r="Z129" s="121">
        <v>0</v>
      </c>
      <c r="AA129" s="122" t="e">
        <f t="shared" si="309"/>
        <v>#DIV/0!</v>
      </c>
      <c r="AB129" s="123" t="e">
        <f>AA129*Effort!$R44</f>
        <v>#DIV/0!</v>
      </c>
      <c r="AC129" s="121">
        <v>0</v>
      </c>
      <c r="AD129" s="122" t="e">
        <f t="shared" si="310"/>
        <v>#DIV/0!</v>
      </c>
      <c r="AE129" s="123" t="e">
        <f>AD129*Effort!$R44</f>
        <v>#DIV/0!</v>
      </c>
      <c r="AF129" s="703">
        <v>0</v>
      </c>
      <c r="AG129" s="122" t="e">
        <f t="shared" si="327"/>
        <v>#DIV/0!</v>
      </c>
      <c r="AH129" s="123" t="e">
        <f>AG129*Effort!$R44</f>
        <v>#DIV/0!</v>
      </c>
      <c r="AI129" s="703">
        <v>0</v>
      </c>
      <c r="AJ129" s="112" t="e">
        <f t="shared" si="234"/>
        <v>#DIV/0!</v>
      </c>
      <c r="AK129" s="123" t="e">
        <f>AJ129*Effort!$R44</f>
        <v>#DIV/0!</v>
      </c>
      <c r="AL129" s="703">
        <v>0</v>
      </c>
      <c r="AM129" s="122" t="e">
        <f t="shared" si="311"/>
        <v>#DIV/0!</v>
      </c>
      <c r="AN129" s="123" t="e">
        <f>AM129*Effort!$R44</f>
        <v>#DIV/0!</v>
      </c>
      <c r="AO129" s="703">
        <v>0</v>
      </c>
      <c r="AP129" s="122" t="e">
        <f t="shared" si="328"/>
        <v>#DIV/0!</v>
      </c>
      <c r="AQ129" s="123" t="e">
        <f>AP129*Effort!$R44</f>
        <v>#DIV/0!</v>
      </c>
      <c r="AR129" s="121">
        <v>0</v>
      </c>
      <c r="AS129" s="122" t="e">
        <f t="shared" si="313"/>
        <v>#DIV/0!</v>
      </c>
      <c r="AT129" s="123" t="e">
        <f>AS129*Effort!$R44</f>
        <v>#DIV/0!</v>
      </c>
      <c r="AU129" s="121">
        <v>0</v>
      </c>
      <c r="AV129" s="122" t="e">
        <f t="shared" si="314"/>
        <v>#DIV/0!</v>
      </c>
      <c r="AW129" s="123" t="e">
        <f>AV129*Effort!$R44</f>
        <v>#DIV/0!</v>
      </c>
      <c r="AX129" s="121">
        <v>0</v>
      </c>
      <c r="AY129" s="122" t="e">
        <f t="shared" si="315"/>
        <v>#DIV/0!</v>
      </c>
      <c r="AZ129" s="123" t="e">
        <f>AY129*Effort!$R44</f>
        <v>#DIV/0!</v>
      </c>
      <c r="BA129" s="121">
        <v>0</v>
      </c>
      <c r="BB129" s="122" t="e">
        <f t="shared" si="316"/>
        <v>#DIV/0!</v>
      </c>
      <c r="BC129" s="123" t="e">
        <f>BB129*Effort!$R44</f>
        <v>#DIV/0!</v>
      </c>
      <c r="BD129" s="703">
        <v>0</v>
      </c>
      <c r="BE129" s="122" t="e">
        <f t="shared" si="317"/>
        <v>#DIV/0!</v>
      </c>
      <c r="BF129" s="123" t="e">
        <f>BE129*Effort!$R44</f>
        <v>#DIV/0!</v>
      </c>
      <c r="BG129" s="703">
        <v>0</v>
      </c>
      <c r="BH129" s="122" t="e">
        <f t="shared" si="318"/>
        <v>#DIV/0!</v>
      </c>
      <c r="BI129" s="123" t="e">
        <f>BH129*Effort!$R44</f>
        <v>#DIV/0!</v>
      </c>
      <c r="BJ129" s="703">
        <v>0</v>
      </c>
      <c r="BK129" s="122" t="e">
        <f t="shared" si="319"/>
        <v>#DIV/0!</v>
      </c>
      <c r="BL129" s="123" t="e">
        <f>BK129*Effort!$R44</f>
        <v>#DIV/0!</v>
      </c>
      <c r="BM129" s="703">
        <v>0</v>
      </c>
      <c r="BN129" s="122" t="e">
        <f t="shared" si="320"/>
        <v>#DIV/0!</v>
      </c>
      <c r="BO129" s="123" t="e">
        <f>BN129*Effort!$R44</f>
        <v>#DIV/0!</v>
      </c>
      <c r="BP129" s="125">
        <v>0</v>
      </c>
      <c r="BQ129" s="122" t="e">
        <f t="shared" si="321"/>
        <v>#DIV/0!</v>
      </c>
      <c r="BR129" s="123" t="e">
        <f>BQ129*Effort!$R44</f>
        <v>#DIV/0!</v>
      </c>
      <c r="BS129" s="703">
        <v>0</v>
      </c>
      <c r="BT129" s="122" t="e">
        <f t="shared" si="322"/>
        <v>#DIV/0!</v>
      </c>
      <c r="BU129" s="123" t="e">
        <f>BT129*Effort!$R44</f>
        <v>#DIV/0!</v>
      </c>
      <c r="BV129" s="703">
        <v>0</v>
      </c>
      <c r="BW129" s="122" t="e">
        <f t="shared" si="323"/>
        <v>#DIV/0!</v>
      </c>
      <c r="BX129" s="123" t="e">
        <f>BW129*Effort!$R44</f>
        <v>#DIV/0!</v>
      </c>
      <c r="BY129" s="703">
        <v>0</v>
      </c>
      <c r="BZ129" s="122" t="e">
        <f t="shared" si="324"/>
        <v>#DIV/0!</v>
      </c>
      <c r="CA129" s="123" t="e">
        <f>BZ129*Effort!$R44</f>
        <v>#DIV/0!</v>
      </c>
      <c r="CB129" s="703">
        <v>0</v>
      </c>
      <c r="CC129" s="122" t="e">
        <f t="shared" si="325"/>
        <v>#DIV/0!</v>
      </c>
      <c r="CD129" s="123" t="e">
        <f>CC129*Effort!$R44</f>
        <v>#DIV/0!</v>
      </c>
      <c r="CE129" s="703">
        <v>0</v>
      </c>
      <c r="CF129" s="122" t="e">
        <f t="shared" si="326"/>
        <v>#DIV/0!</v>
      </c>
      <c r="CG129" s="123" t="e">
        <f>CF129*Effort!$R44</f>
        <v>#DIV/0!</v>
      </c>
    </row>
    <row r="130" spans="1:85" s="369" customFormat="1" ht="12" customHeight="1" x14ac:dyDescent="0.2">
      <c r="A130" s="305" t="str">
        <f t="shared" si="251"/>
        <v>Monday</v>
      </c>
      <c r="B130" s="306">
        <f t="shared" si="251"/>
        <v>44382</v>
      </c>
      <c r="C130" s="308">
        <f t="shared" si="251"/>
        <v>28</v>
      </c>
      <c r="D130" s="312"/>
      <c r="E130" s="503"/>
      <c r="F130" s="120"/>
      <c r="G130" s="120"/>
      <c r="H130" s="121"/>
      <c r="I130" s="122" t="e">
        <f>AVERAGE(I133,I131)</f>
        <v>#DIV/0!</v>
      </c>
      <c r="J130" s="123" t="e">
        <f>I130*Effort!$R45</f>
        <v>#DIV/0!</v>
      </c>
      <c r="K130" s="121"/>
      <c r="L130" s="122" t="e">
        <f>AVERAGE(L133,L131)</f>
        <v>#DIV/0!</v>
      </c>
      <c r="M130" s="123" t="e">
        <f>L130*Effort!$R45</f>
        <v>#DIV/0!</v>
      </c>
      <c r="N130" s="121"/>
      <c r="O130" s="122" t="e">
        <f>AVERAGE(O133,O131)</f>
        <v>#DIV/0!</v>
      </c>
      <c r="P130" s="123" t="e">
        <f>O130*Effort!$R45</f>
        <v>#DIV/0!</v>
      </c>
      <c r="Q130" s="121"/>
      <c r="R130" s="122" t="e">
        <f>AVERAGE(R133,R131)</f>
        <v>#DIV/0!</v>
      </c>
      <c r="S130" s="123" t="e">
        <f>R130*Effort!$R45</f>
        <v>#DIV/0!</v>
      </c>
      <c r="T130" s="121"/>
      <c r="U130" s="122" t="e">
        <f>AVERAGE(U133,U131)</f>
        <v>#DIV/0!</v>
      </c>
      <c r="V130" s="123" t="e">
        <f>U130*Effort!$R45</f>
        <v>#DIV/0!</v>
      </c>
      <c r="W130" s="121"/>
      <c r="X130" s="122" t="e">
        <f>AVERAGE(X133,X131)</f>
        <v>#DIV/0!</v>
      </c>
      <c r="Y130" s="123" t="e">
        <f>X130*Effort!$R45</f>
        <v>#DIV/0!</v>
      </c>
      <c r="Z130" s="121"/>
      <c r="AA130" s="122" t="e">
        <f>AVERAGE(AA133,AA131)</f>
        <v>#DIV/0!</v>
      </c>
      <c r="AB130" s="123" t="e">
        <f>AA130*Effort!$R45</f>
        <v>#DIV/0!</v>
      </c>
      <c r="AC130" s="121"/>
      <c r="AD130" s="122" t="e">
        <f>AVERAGE(AD133,AD131)</f>
        <v>#DIV/0!</v>
      </c>
      <c r="AE130" s="123" t="e">
        <f>AD130*Effort!$R45</f>
        <v>#DIV/0!</v>
      </c>
      <c r="AF130" s="121"/>
      <c r="AG130" s="122" t="e">
        <f>AVERAGE(AG133,AG131)</f>
        <v>#DIV/0!</v>
      </c>
      <c r="AH130" s="123" t="e">
        <f>AG130*Effort!$R45</f>
        <v>#DIV/0!</v>
      </c>
      <c r="AI130" s="121"/>
      <c r="AJ130" s="112" t="e">
        <f t="shared" si="234"/>
        <v>#DIV/0!</v>
      </c>
      <c r="AK130" s="123" t="e">
        <f>AJ130*Effort!$R45</f>
        <v>#DIV/0!</v>
      </c>
      <c r="AL130" s="121"/>
      <c r="AM130" s="122" t="e">
        <f>AVERAGE(AM133,AM131)</f>
        <v>#DIV/0!</v>
      </c>
      <c r="AN130" s="123" t="e">
        <f>AM130*Effort!$R45</f>
        <v>#DIV/0!</v>
      </c>
      <c r="AO130" s="121"/>
      <c r="AP130" s="122" t="e">
        <f>AVERAGE(AP133,AP131)</f>
        <v>#DIV/0!</v>
      </c>
      <c r="AQ130" s="123" t="e">
        <f>AP130*Effort!$R45</f>
        <v>#DIV/0!</v>
      </c>
      <c r="AR130" s="121"/>
      <c r="AS130" s="122" t="e">
        <f>AVERAGE(AS133,AS131)</f>
        <v>#DIV/0!</v>
      </c>
      <c r="AT130" s="123" t="e">
        <f>AS130*Effort!$R45</f>
        <v>#DIV/0!</v>
      </c>
      <c r="AU130" s="121"/>
      <c r="AV130" s="122" t="e">
        <f>AVERAGE(AV133,AV131)</f>
        <v>#DIV/0!</v>
      </c>
      <c r="AW130" s="123" t="e">
        <f>AV130*Effort!$R45</f>
        <v>#DIV/0!</v>
      </c>
      <c r="AX130" s="121"/>
      <c r="AY130" s="122" t="e">
        <f>AVERAGE(AY133,AY131)</f>
        <v>#DIV/0!</v>
      </c>
      <c r="AZ130" s="123" t="e">
        <f>AY130*Effort!$R45</f>
        <v>#DIV/0!</v>
      </c>
      <c r="BA130" s="121"/>
      <c r="BB130" s="122" t="e">
        <f>AVERAGE(BB133,BB131)</f>
        <v>#DIV/0!</v>
      </c>
      <c r="BC130" s="123" t="e">
        <f>BB130*Effort!$R45</f>
        <v>#DIV/0!</v>
      </c>
      <c r="BD130" s="121"/>
      <c r="BE130" s="122" t="e">
        <f>AVERAGE(BE133,BE131)</f>
        <v>#DIV/0!</v>
      </c>
      <c r="BF130" s="123" t="e">
        <f>BE130*Effort!$R45</f>
        <v>#DIV/0!</v>
      </c>
      <c r="BG130" s="121"/>
      <c r="BH130" s="122" t="e">
        <f>AVERAGE(BH133,BH131)</f>
        <v>#DIV/0!</v>
      </c>
      <c r="BI130" s="123" t="e">
        <f>BH130*Effort!$R45</f>
        <v>#DIV/0!</v>
      </c>
      <c r="BJ130" s="121"/>
      <c r="BK130" s="122" t="e">
        <f>AVERAGE(BK133,BK131)</f>
        <v>#DIV/0!</v>
      </c>
      <c r="BL130" s="123" t="e">
        <f>BK130*Effort!$R45</f>
        <v>#DIV/0!</v>
      </c>
      <c r="BM130" s="121"/>
      <c r="BN130" s="122" t="e">
        <f>AVERAGE(BN133,BN131)</f>
        <v>#DIV/0!</v>
      </c>
      <c r="BO130" s="123" t="e">
        <f>BN130*Effort!$R45</f>
        <v>#DIV/0!</v>
      </c>
      <c r="BP130" s="121"/>
      <c r="BQ130" s="122" t="e">
        <f>AVERAGE(BQ133,BQ131)</f>
        <v>#DIV/0!</v>
      </c>
      <c r="BR130" s="123" t="e">
        <f>BQ130*Effort!$R45</f>
        <v>#DIV/0!</v>
      </c>
      <c r="BS130" s="121"/>
      <c r="BT130" s="122" t="e">
        <f>AVERAGE(BT133,BT131)</f>
        <v>#DIV/0!</v>
      </c>
      <c r="BU130" s="123" t="e">
        <f>BT130*Effort!$R45</f>
        <v>#DIV/0!</v>
      </c>
      <c r="BV130" s="121"/>
      <c r="BW130" s="122" t="e">
        <f>AVERAGE(BW133,BW131)</f>
        <v>#DIV/0!</v>
      </c>
      <c r="BX130" s="123" t="e">
        <f>BW130*Effort!$R45</f>
        <v>#DIV/0!</v>
      </c>
      <c r="BY130" s="121"/>
      <c r="BZ130" s="122" t="e">
        <f>AVERAGE(BZ133,BZ131)</f>
        <v>#DIV/0!</v>
      </c>
      <c r="CA130" s="123" t="e">
        <f>BZ130*Effort!$R45</f>
        <v>#DIV/0!</v>
      </c>
      <c r="CB130" s="121"/>
      <c r="CC130" s="122" t="e">
        <f>AVERAGE(CC133,CC131)</f>
        <v>#DIV/0!</v>
      </c>
      <c r="CD130" s="123" t="e">
        <f>CC130*Effort!$R45</f>
        <v>#DIV/0!</v>
      </c>
      <c r="CE130" s="121"/>
      <c r="CF130" s="122" t="e">
        <f>AVERAGE(CF133,CF131)</f>
        <v>#DIV/0!</v>
      </c>
      <c r="CG130" s="123" t="e">
        <f>CF130*Effort!$R45</f>
        <v>#DIV/0!</v>
      </c>
    </row>
    <row r="131" spans="1:85" s="327" customFormat="1" ht="12" customHeight="1" x14ac:dyDescent="0.2">
      <c r="A131" s="305" t="str">
        <f t="shared" si="251"/>
        <v>Tuesday</v>
      </c>
      <c r="B131" s="306">
        <f t="shared" si="251"/>
        <v>44383</v>
      </c>
      <c r="C131" s="308">
        <f t="shared" si="251"/>
        <v>28</v>
      </c>
      <c r="D131" s="621">
        <f>'Creel Data'!AV456</f>
        <v>0</v>
      </c>
      <c r="E131" s="503">
        <f>'Creel Data'!BB459</f>
        <v>0</v>
      </c>
      <c r="F131" s="120">
        <f>'Creel Data'!AX456</f>
        <v>0</v>
      </c>
      <c r="G131" s="120">
        <f>'Creel Data'!AY456</f>
        <v>0</v>
      </c>
      <c r="H131" s="517">
        <v>0</v>
      </c>
      <c r="I131" s="122" t="e">
        <f t="shared" ref="I131" si="329">H131/$E131</f>
        <v>#DIV/0!</v>
      </c>
      <c r="J131" s="123" t="e">
        <f>I131*Effort!$R46</f>
        <v>#DIV/0!</v>
      </c>
      <c r="K131" s="517">
        <v>0</v>
      </c>
      <c r="L131" s="122" t="e">
        <f t="shared" ref="L131" si="330">K131/$E131</f>
        <v>#DIV/0!</v>
      </c>
      <c r="M131" s="123" t="e">
        <f>L131*Effort!$R46</f>
        <v>#DIV/0!</v>
      </c>
      <c r="N131" s="517">
        <v>0</v>
      </c>
      <c r="O131" s="122" t="e">
        <f t="shared" ref="O131" si="331">N131/$E131</f>
        <v>#DIV/0!</v>
      </c>
      <c r="P131" s="123" t="e">
        <f>O131*Effort!$R46</f>
        <v>#DIV/0!</v>
      </c>
      <c r="Q131" s="517">
        <v>0</v>
      </c>
      <c r="R131" s="122" t="e">
        <f t="shared" ref="R131" si="332">Q131/$E131</f>
        <v>#DIV/0!</v>
      </c>
      <c r="S131" s="123" t="e">
        <f>R131*Effort!$R46</f>
        <v>#DIV/0!</v>
      </c>
      <c r="T131" s="517">
        <v>0</v>
      </c>
      <c r="U131" s="122" t="e">
        <f t="shared" ref="U131" si="333">T131/$E131</f>
        <v>#DIV/0!</v>
      </c>
      <c r="V131" s="123" t="e">
        <f>U131*Effort!$R46</f>
        <v>#DIV/0!</v>
      </c>
      <c r="W131" s="517">
        <v>0</v>
      </c>
      <c r="X131" s="122" t="e">
        <f t="shared" ref="X131" si="334">W131/$E131</f>
        <v>#DIV/0!</v>
      </c>
      <c r="Y131" s="123" t="e">
        <f>X131*Effort!$R46</f>
        <v>#DIV/0!</v>
      </c>
      <c r="Z131" s="517">
        <v>0</v>
      </c>
      <c r="AA131" s="122" t="e">
        <f t="shared" ref="AA131" si="335">Z131/$E131</f>
        <v>#DIV/0!</v>
      </c>
      <c r="AB131" s="123" t="e">
        <f>AA131*Effort!$R46</f>
        <v>#DIV/0!</v>
      </c>
      <c r="AC131" s="517">
        <v>0</v>
      </c>
      <c r="AD131" s="122" t="e">
        <f t="shared" ref="AD131" si="336">AC131/$E131</f>
        <v>#DIV/0!</v>
      </c>
      <c r="AE131" s="123" t="e">
        <f>AD131*Effort!$R46</f>
        <v>#DIV/0!</v>
      </c>
      <c r="AF131" s="517">
        <v>0</v>
      </c>
      <c r="AG131" s="122" t="e">
        <f t="shared" ref="AG131" si="337">AF131/$E131</f>
        <v>#DIV/0!</v>
      </c>
      <c r="AH131" s="123" t="e">
        <f>AG131*Effort!$R46</f>
        <v>#DIV/0!</v>
      </c>
      <c r="AI131" s="517">
        <v>0</v>
      </c>
      <c r="AJ131" s="112" t="e">
        <f t="shared" si="234"/>
        <v>#DIV/0!</v>
      </c>
      <c r="AK131" s="123" t="e">
        <f>AJ131*Effort!$R46</f>
        <v>#DIV/0!</v>
      </c>
      <c r="AL131" s="517">
        <v>0</v>
      </c>
      <c r="AM131" s="122" t="e">
        <f t="shared" ref="AM131" si="338">AL131/$E131</f>
        <v>#DIV/0!</v>
      </c>
      <c r="AN131" s="123" t="e">
        <f>AM131*Effort!$R46</f>
        <v>#DIV/0!</v>
      </c>
      <c r="AO131" s="517">
        <v>0</v>
      </c>
      <c r="AP131" s="122" t="e">
        <f t="shared" ref="AP131" si="339">AO131/$E131</f>
        <v>#DIV/0!</v>
      </c>
      <c r="AQ131" s="123" t="e">
        <f>AP131*Effort!$R46</f>
        <v>#DIV/0!</v>
      </c>
      <c r="AR131" s="121">
        <v>0</v>
      </c>
      <c r="AS131" s="122" t="e">
        <f t="shared" ref="AS131" si="340">AR131/$E131</f>
        <v>#DIV/0!</v>
      </c>
      <c r="AT131" s="123" t="e">
        <f>AS131*Effort!$R46</f>
        <v>#DIV/0!</v>
      </c>
      <c r="AU131" s="517">
        <v>0</v>
      </c>
      <c r="AV131" s="122" t="e">
        <f t="shared" ref="AV131" si="341">AU131/$E131</f>
        <v>#DIV/0!</v>
      </c>
      <c r="AW131" s="123" t="e">
        <f>AV131*Effort!$R46</f>
        <v>#DIV/0!</v>
      </c>
      <c r="AX131" s="517">
        <v>0</v>
      </c>
      <c r="AY131" s="122" t="e">
        <f t="shared" ref="AY131" si="342">AX131/$E131</f>
        <v>#DIV/0!</v>
      </c>
      <c r="AZ131" s="123" t="e">
        <f>AY131*Effort!$R46</f>
        <v>#DIV/0!</v>
      </c>
      <c r="BA131" s="517">
        <v>0</v>
      </c>
      <c r="BB131" s="122" t="e">
        <f t="shared" ref="BB131" si="343">BA131/$E131</f>
        <v>#DIV/0!</v>
      </c>
      <c r="BC131" s="123" t="e">
        <f>BB131*Effort!$R46</f>
        <v>#DIV/0!</v>
      </c>
      <c r="BD131" s="517">
        <v>0</v>
      </c>
      <c r="BE131" s="122" t="e">
        <f t="shared" ref="BE131" si="344">BD131/$E131</f>
        <v>#DIV/0!</v>
      </c>
      <c r="BF131" s="123" t="e">
        <f>BE131*Effort!$R46</f>
        <v>#DIV/0!</v>
      </c>
      <c r="BG131" s="517">
        <v>0</v>
      </c>
      <c r="BH131" s="122" t="e">
        <f t="shared" ref="BH131" si="345">BG131/$E131</f>
        <v>#DIV/0!</v>
      </c>
      <c r="BI131" s="123" t="e">
        <f>BH131*Effort!$R46</f>
        <v>#DIV/0!</v>
      </c>
      <c r="BJ131" s="517">
        <v>0</v>
      </c>
      <c r="BK131" s="122" t="e">
        <f t="shared" ref="BK131" si="346">BJ131/$E131</f>
        <v>#DIV/0!</v>
      </c>
      <c r="BL131" s="123" t="e">
        <f>BK131*Effort!$R46</f>
        <v>#DIV/0!</v>
      </c>
      <c r="BM131" s="517">
        <v>0</v>
      </c>
      <c r="BN131" s="122" t="e">
        <f t="shared" ref="BN131" si="347">BM131/$E131</f>
        <v>#DIV/0!</v>
      </c>
      <c r="BO131" s="123" t="e">
        <f>BN131*Effort!$R46</f>
        <v>#DIV/0!</v>
      </c>
      <c r="BP131" s="517">
        <v>0</v>
      </c>
      <c r="BQ131" s="122" t="e">
        <f t="shared" ref="BQ131" si="348">BP131/$E131</f>
        <v>#DIV/0!</v>
      </c>
      <c r="BR131" s="123" t="e">
        <f>BQ131*Effort!$R46</f>
        <v>#DIV/0!</v>
      </c>
      <c r="BS131" s="517">
        <v>0</v>
      </c>
      <c r="BT131" s="122" t="e">
        <f t="shared" ref="BT131" si="349">BS131/$E131</f>
        <v>#DIV/0!</v>
      </c>
      <c r="BU131" s="123" t="e">
        <f>BT131*Effort!$R46</f>
        <v>#DIV/0!</v>
      </c>
      <c r="BV131" s="517">
        <v>0</v>
      </c>
      <c r="BW131" s="122" t="e">
        <f t="shared" ref="BW131" si="350">BV131/$E131</f>
        <v>#DIV/0!</v>
      </c>
      <c r="BX131" s="123" t="e">
        <f>BW131*Effort!$R46</f>
        <v>#DIV/0!</v>
      </c>
      <c r="BY131" s="517">
        <v>0</v>
      </c>
      <c r="BZ131" s="122" t="e">
        <f t="shared" ref="BZ131" si="351">BY131/$E131</f>
        <v>#DIV/0!</v>
      </c>
      <c r="CA131" s="123" t="e">
        <f>BZ131*Effort!$R46</f>
        <v>#DIV/0!</v>
      </c>
      <c r="CB131" s="517">
        <v>0</v>
      </c>
      <c r="CC131" s="122" t="e">
        <f t="shared" ref="CC131" si="352">CB131/$E131</f>
        <v>#DIV/0!</v>
      </c>
      <c r="CD131" s="123" t="e">
        <f>CC131*Effort!$R46</f>
        <v>#DIV/0!</v>
      </c>
      <c r="CE131" s="517">
        <v>0</v>
      </c>
      <c r="CF131" s="122" t="e">
        <f t="shared" ref="CF131" si="353">CE131/$E131</f>
        <v>#DIV/0!</v>
      </c>
      <c r="CG131" s="123" t="e">
        <f>CF131*Effort!$R46</f>
        <v>#DIV/0!</v>
      </c>
    </row>
    <row r="132" spans="1:85" s="326" customFormat="1" ht="12" customHeight="1" x14ac:dyDescent="0.2">
      <c r="A132" s="303" t="s">
        <v>111</v>
      </c>
      <c r="B132" s="304">
        <f t="shared" ref="B132" si="354">B46</f>
        <v>44384</v>
      </c>
      <c r="C132" s="307">
        <f t="shared" ref="C132:C156" si="355">WEEKNUM(B132)</f>
        <v>28</v>
      </c>
      <c r="D132" s="311"/>
      <c r="E132" s="163"/>
      <c r="F132" s="116"/>
      <c r="G132" s="116"/>
      <c r="H132" s="509"/>
      <c r="I132" s="112" t="e">
        <f>AVERAGE(I131,I133)</f>
        <v>#DIV/0!</v>
      </c>
      <c r="J132" s="113" t="e">
        <f>I132*Effort!$R47</f>
        <v>#DIV/0!</v>
      </c>
      <c r="K132" s="509"/>
      <c r="L132" s="112" t="e">
        <f>AVERAGE(L131,L133)</f>
        <v>#DIV/0!</v>
      </c>
      <c r="M132" s="113" t="e">
        <f>L132*Effort!$R47</f>
        <v>#DIV/0!</v>
      </c>
      <c r="N132" s="509"/>
      <c r="O132" s="112" t="e">
        <f>AVERAGE(O131,O133)</f>
        <v>#DIV/0!</v>
      </c>
      <c r="P132" s="113" t="e">
        <f>O132*Effort!$R47</f>
        <v>#DIV/0!</v>
      </c>
      <c r="Q132" s="509"/>
      <c r="R132" s="112" t="e">
        <f>AVERAGE(R131,R133)</f>
        <v>#DIV/0!</v>
      </c>
      <c r="S132" s="113" t="e">
        <f>R132*Effort!$R47</f>
        <v>#DIV/0!</v>
      </c>
      <c r="T132" s="509"/>
      <c r="U132" s="112" t="e">
        <f>AVERAGE(U131,U133)</f>
        <v>#DIV/0!</v>
      </c>
      <c r="V132" s="113" t="e">
        <f>U132*Effort!$R47</f>
        <v>#DIV/0!</v>
      </c>
      <c r="W132" s="509"/>
      <c r="X132" s="112" t="e">
        <f>AVERAGE(X131,X133)</f>
        <v>#DIV/0!</v>
      </c>
      <c r="Y132" s="113" t="e">
        <f>X132*Effort!$R47</f>
        <v>#DIV/0!</v>
      </c>
      <c r="Z132" s="509"/>
      <c r="AA132" s="112" t="e">
        <f>AVERAGE(AA131,AA133)</f>
        <v>#DIV/0!</v>
      </c>
      <c r="AB132" s="113" t="e">
        <f>AA132*Effort!$R47</f>
        <v>#DIV/0!</v>
      </c>
      <c r="AC132" s="509"/>
      <c r="AD132" s="112" t="e">
        <f>AVERAGE(AD131,AD133)</f>
        <v>#DIV/0!</v>
      </c>
      <c r="AE132" s="113" t="e">
        <f>AD132*Effort!$R47</f>
        <v>#DIV/0!</v>
      </c>
      <c r="AF132" s="509"/>
      <c r="AG132" s="112" t="e">
        <f>AVERAGE(AG131,AG133)</f>
        <v>#DIV/0!</v>
      </c>
      <c r="AH132" s="113" t="e">
        <f>AG132*Effort!$R47</f>
        <v>#DIV/0!</v>
      </c>
      <c r="AI132" s="509"/>
      <c r="AJ132" s="112" t="e">
        <f t="shared" si="234"/>
        <v>#DIV/0!</v>
      </c>
      <c r="AK132" s="113" t="e">
        <f>AJ132*Effort!$R47</f>
        <v>#DIV/0!</v>
      </c>
      <c r="AL132" s="509"/>
      <c r="AM132" s="112" t="e">
        <f>AVERAGE(AM131,AM133)</f>
        <v>#DIV/0!</v>
      </c>
      <c r="AN132" s="113" t="e">
        <f>AM132*Effort!$R47</f>
        <v>#DIV/0!</v>
      </c>
      <c r="AO132" s="509"/>
      <c r="AP132" s="112" t="e">
        <f>AVERAGE(AP131,AP133)</f>
        <v>#DIV/0!</v>
      </c>
      <c r="AQ132" s="113" t="e">
        <f>AP132*Effort!$R47</f>
        <v>#DIV/0!</v>
      </c>
      <c r="AR132" s="509"/>
      <c r="AS132" s="112" t="e">
        <f>AVERAGE(AS131,AS133)</f>
        <v>#DIV/0!</v>
      </c>
      <c r="AT132" s="113" t="e">
        <f>AS132*Effort!$R47</f>
        <v>#DIV/0!</v>
      </c>
      <c r="AU132" s="509"/>
      <c r="AV132" s="112" t="e">
        <f>AVERAGE(AV131,AV133)</f>
        <v>#DIV/0!</v>
      </c>
      <c r="AW132" s="113" t="e">
        <f>AV132*Effort!$R47</f>
        <v>#DIV/0!</v>
      </c>
      <c r="AX132" s="509"/>
      <c r="AY132" s="112" t="e">
        <f>AVERAGE(AY131,AY133)</f>
        <v>#DIV/0!</v>
      </c>
      <c r="AZ132" s="113" t="e">
        <f>AY132*Effort!$R47</f>
        <v>#DIV/0!</v>
      </c>
      <c r="BA132" s="509"/>
      <c r="BB132" s="112" t="e">
        <f>AVERAGE(BB131,BB133)</f>
        <v>#DIV/0!</v>
      </c>
      <c r="BC132" s="113" t="e">
        <f>BB132*Effort!$R47</f>
        <v>#DIV/0!</v>
      </c>
      <c r="BD132" s="509"/>
      <c r="BE132" s="112" t="e">
        <f>AVERAGE(BE131,BE133)</f>
        <v>#DIV/0!</v>
      </c>
      <c r="BF132" s="113" t="e">
        <f>BE132*Effort!$R47</f>
        <v>#DIV/0!</v>
      </c>
      <c r="BG132" s="509"/>
      <c r="BH132" s="112" t="e">
        <f>AVERAGE(BH131,BH133)</f>
        <v>#DIV/0!</v>
      </c>
      <c r="BI132" s="113" t="e">
        <f>BH132*Effort!$R47</f>
        <v>#DIV/0!</v>
      </c>
      <c r="BJ132" s="509"/>
      <c r="BK132" s="112" t="e">
        <f>AVERAGE(BK131,BK133)</f>
        <v>#DIV/0!</v>
      </c>
      <c r="BL132" s="113" t="e">
        <f>BK132*Effort!$R47</f>
        <v>#DIV/0!</v>
      </c>
      <c r="BM132" s="509"/>
      <c r="BN132" s="112" t="e">
        <f>AVERAGE(BN131,BN133)</f>
        <v>#DIV/0!</v>
      </c>
      <c r="BO132" s="113" t="e">
        <f>BN132*Effort!$R47</f>
        <v>#DIV/0!</v>
      </c>
      <c r="BP132" s="509"/>
      <c r="BQ132" s="112" t="e">
        <f>AVERAGE(BQ131,BQ133)</f>
        <v>#DIV/0!</v>
      </c>
      <c r="BR132" s="113" t="e">
        <f>BQ132*Effort!$R47</f>
        <v>#DIV/0!</v>
      </c>
      <c r="BS132" s="509"/>
      <c r="BT132" s="112" t="e">
        <f>AVERAGE(BT131,BT133)</f>
        <v>#DIV/0!</v>
      </c>
      <c r="BU132" s="113" t="e">
        <f>BT132*Effort!$R47</f>
        <v>#DIV/0!</v>
      </c>
      <c r="BV132" s="509"/>
      <c r="BW132" s="112" t="e">
        <f>AVERAGE(BW131,BW133)</f>
        <v>#DIV/0!</v>
      </c>
      <c r="BX132" s="113" t="e">
        <f>BW132*Effort!$R47</f>
        <v>#DIV/0!</v>
      </c>
      <c r="BY132" s="509"/>
      <c r="BZ132" s="112" t="e">
        <f>AVERAGE(BZ131,BZ133)</f>
        <v>#DIV/0!</v>
      </c>
      <c r="CA132" s="113" t="e">
        <f>BZ132*Effort!$R47</f>
        <v>#DIV/0!</v>
      </c>
      <c r="CB132" s="509"/>
      <c r="CC132" s="112" t="e">
        <f>AVERAGE(CC131,CC133)</f>
        <v>#DIV/0!</v>
      </c>
      <c r="CD132" s="113" t="e">
        <f>CC132*Effort!$R47</f>
        <v>#DIV/0!</v>
      </c>
      <c r="CE132" s="509"/>
      <c r="CF132" s="112" t="e">
        <f>AVERAGE(CF131,CF133)</f>
        <v>#DIV/0!</v>
      </c>
      <c r="CG132" s="113" t="e">
        <f>CF132*Effort!$R47</f>
        <v>#DIV/0!</v>
      </c>
    </row>
    <row r="133" spans="1:85" s="326" customFormat="1" ht="12" customHeight="1" x14ac:dyDescent="0.2">
      <c r="A133" s="303" t="s">
        <v>112</v>
      </c>
      <c r="B133" s="304">
        <f t="shared" ref="B133" si="356">B47</f>
        <v>44385</v>
      </c>
      <c r="C133" s="307">
        <f t="shared" si="355"/>
        <v>28</v>
      </c>
      <c r="D133" s="475">
        <f>'Creel Data'!AV463</f>
        <v>0</v>
      </c>
      <c r="E133" s="163">
        <f>'Creel Data'!BB466</f>
        <v>0</v>
      </c>
      <c r="F133" s="116">
        <f>'Creel Data'!AX463</f>
        <v>0</v>
      </c>
      <c r="G133" s="116">
        <f>'Creel Data'!AY463</f>
        <v>0</v>
      </c>
      <c r="H133" s="509">
        <v>0</v>
      </c>
      <c r="I133" s="112" t="e">
        <f t="shared" ref="I133" si="357">H133/$E133</f>
        <v>#DIV/0!</v>
      </c>
      <c r="J133" s="113" t="e">
        <f>I133*Effort!$R48</f>
        <v>#DIV/0!</v>
      </c>
      <c r="K133" s="509">
        <v>0</v>
      </c>
      <c r="L133" s="112" t="e">
        <f t="shared" ref="L133" si="358">K133/$E133</f>
        <v>#DIV/0!</v>
      </c>
      <c r="M133" s="113" t="e">
        <f>L133*Effort!$R48</f>
        <v>#DIV/0!</v>
      </c>
      <c r="N133" s="509">
        <v>0</v>
      </c>
      <c r="O133" s="112" t="e">
        <f t="shared" ref="O133" si="359">N133/$E133</f>
        <v>#DIV/0!</v>
      </c>
      <c r="P133" s="113" t="e">
        <f>O133*Effort!$R48</f>
        <v>#DIV/0!</v>
      </c>
      <c r="Q133" s="509">
        <v>0</v>
      </c>
      <c r="R133" s="112" t="e">
        <f t="shared" ref="R133" si="360">Q133/$E133</f>
        <v>#DIV/0!</v>
      </c>
      <c r="S133" s="113" t="e">
        <f>R133*Effort!$R48</f>
        <v>#DIV/0!</v>
      </c>
      <c r="T133" s="509">
        <v>0</v>
      </c>
      <c r="U133" s="112" t="e">
        <f t="shared" ref="U133" si="361">T133/$E133</f>
        <v>#DIV/0!</v>
      </c>
      <c r="V133" s="113" t="e">
        <f>U133*Effort!$R48</f>
        <v>#DIV/0!</v>
      </c>
      <c r="W133" s="509">
        <v>0</v>
      </c>
      <c r="X133" s="112" t="e">
        <f t="shared" ref="X133" si="362">W133/$E133</f>
        <v>#DIV/0!</v>
      </c>
      <c r="Y133" s="113" t="e">
        <f>X133*Effort!$R48</f>
        <v>#DIV/0!</v>
      </c>
      <c r="Z133" s="509">
        <v>0</v>
      </c>
      <c r="AA133" s="112" t="e">
        <f t="shared" ref="AA133" si="363">Z133/$E133</f>
        <v>#DIV/0!</v>
      </c>
      <c r="AB133" s="113" t="e">
        <f>AA133*Effort!$R48</f>
        <v>#DIV/0!</v>
      </c>
      <c r="AC133" s="509">
        <v>0</v>
      </c>
      <c r="AD133" s="112" t="e">
        <f t="shared" ref="AD133" si="364">AC133/$E133</f>
        <v>#DIV/0!</v>
      </c>
      <c r="AE133" s="113" t="e">
        <f>AD133*Effort!$R48</f>
        <v>#DIV/0!</v>
      </c>
      <c r="AF133" s="509">
        <v>0</v>
      </c>
      <c r="AG133" s="112" t="e">
        <f t="shared" ref="AG133" si="365">AF133/$E133</f>
        <v>#DIV/0!</v>
      </c>
      <c r="AH133" s="113" t="e">
        <f>AG133*Effort!$R48</f>
        <v>#DIV/0!</v>
      </c>
      <c r="AI133" s="509">
        <v>0</v>
      </c>
      <c r="AJ133" s="112" t="e">
        <f t="shared" si="234"/>
        <v>#DIV/0!</v>
      </c>
      <c r="AK133" s="113" t="e">
        <f>AJ133*Effort!$R48</f>
        <v>#DIV/0!</v>
      </c>
      <c r="AL133" s="509">
        <v>0</v>
      </c>
      <c r="AM133" s="112" t="e">
        <f t="shared" ref="AM133" si="366">AL133/$E133</f>
        <v>#DIV/0!</v>
      </c>
      <c r="AN133" s="113" t="e">
        <f>AM133*Effort!$R48</f>
        <v>#DIV/0!</v>
      </c>
      <c r="AO133" s="509">
        <v>0</v>
      </c>
      <c r="AP133" s="112" t="e">
        <f t="shared" ref="AP133" si="367">AO133/$E133</f>
        <v>#DIV/0!</v>
      </c>
      <c r="AQ133" s="113" t="e">
        <f>AP133*Effort!$R48</f>
        <v>#DIV/0!</v>
      </c>
      <c r="AR133" s="509">
        <v>0</v>
      </c>
      <c r="AS133" s="112" t="e">
        <f t="shared" ref="AS133" si="368">AR133/$E133</f>
        <v>#DIV/0!</v>
      </c>
      <c r="AT133" s="113" t="e">
        <f>AS133*Effort!$R48</f>
        <v>#DIV/0!</v>
      </c>
      <c r="AU133" s="509">
        <v>0</v>
      </c>
      <c r="AV133" s="112" t="e">
        <f t="shared" ref="AV133" si="369">AU133/$E133</f>
        <v>#DIV/0!</v>
      </c>
      <c r="AW133" s="113" t="e">
        <f>AV133*Effort!$R48</f>
        <v>#DIV/0!</v>
      </c>
      <c r="AX133" s="509">
        <v>0</v>
      </c>
      <c r="AY133" s="112" t="e">
        <f t="shared" ref="AY133" si="370">AX133/$E133</f>
        <v>#DIV/0!</v>
      </c>
      <c r="AZ133" s="113" t="e">
        <f>AY133*Effort!$R48</f>
        <v>#DIV/0!</v>
      </c>
      <c r="BA133" s="509">
        <v>0</v>
      </c>
      <c r="BB133" s="112" t="e">
        <f t="shared" ref="BB133" si="371">BA133/$E133</f>
        <v>#DIV/0!</v>
      </c>
      <c r="BC133" s="113" t="e">
        <f>BB133*Effort!$R48</f>
        <v>#DIV/0!</v>
      </c>
      <c r="BD133" s="509">
        <v>0</v>
      </c>
      <c r="BE133" s="112" t="e">
        <f t="shared" ref="BE133" si="372">BD133/$E133</f>
        <v>#DIV/0!</v>
      </c>
      <c r="BF133" s="113" t="e">
        <f>BE133*Effort!$R48</f>
        <v>#DIV/0!</v>
      </c>
      <c r="BG133" s="509">
        <v>0</v>
      </c>
      <c r="BH133" s="112" t="e">
        <f t="shared" ref="BH133" si="373">BG133/$E133</f>
        <v>#DIV/0!</v>
      </c>
      <c r="BI133" s="113" t="e">
        <f>BH133*Effort!$R48</f>
        <v>#DIV/0!</v>
      </c>
      <c r="BJ133" s="509">
        <v>0</v>
      </c>
      <c r="BK133" s="112" t="e">
        <f t="shared" ref="BK133" si="374">BJ133/$E133</f>
        <v>#DIV/0!</v>
      </c>
      <c r="BL133" s="113" t="e">
        <f>BK133*Effort!$R48</f>
        <v>#DIV/0!</v>
      </c>
      <c r="BM133" s="509">
        <v>0</v>
      </c>
      <c r="BN133" s="112" t="e">
        <f t="shared" ref="BN133" si="375">BM133/$E133</f>
        <v>#DIV/0!</v>
      </c>
      <c r="BO133" s="113" t="e">
        <f>BN133*Effort!$R48</f>
        <v>#DIV/0!</v>
      </c>
      <c r="BP133" s="509">
        <v>0</v>
      </c>
      <c r="BQ133" s="112" t="e">
        <f t="shared" ref="BQ133" si="376">BP133/$E133</f>
        <v>#DIV/0!</v>
      </c>
      <c r="BR133" s="113" t="e">
        <f>BQ133*Effort!$R48</f>
        <v>#DIV/0!</v>
      </c>
      <c r="BS133" s="509">
        <v>0</v>
      </c>
      <c r="BT133" s="112" t="e">
        <f t="shared" ref="BT133" si="377">BS133/$E133</f>
        <v>#DIV/0!</v>
      </c>
      <c r="BU133" s="113" t="e">
        <f>BT133*Effort!$R48</f>
        <v>#DIV/0!</v>
      </c>
      <c r="BV133" s="509">
        <v>0</v>
      </c>
      <c r="BW133" s="112" t="e">
        <f t="shared" ref="BW133" si="378">BV133/$E133</f>
        <v>#DIV/0!</v>
      </c>
      <c r="BX133" s="113" t="e">
        <f>BW133*Effort!$R48</f>
        <v>#DIV/0!</v>
      </c>
      <c r="BY133" s="509">
        <v>0</v>
      </c>
      <c r="BZ133" s="112" t="e">
        <f t="shared" ref="BZ133" si="379">BY133/$E133</f>
        <v>#DIV/0!</v>
      </c>
      <c r="CA133" s="113" t="e">
        <f>BZ133*Effort!$R48</f>
        <v>#DIV/0!</v>
      </c>
      <c r="CB133" s="509">
        <v>0</v>
      </c>
      <c r="CC133" s="112" t="e">
        <f t="shared" ref="CC133" si="380">CB133/$E133</f>
        <v>#DIV/0!</v>
      </c>
      <c r="CD133" s="113" t="e">
        <f>CC133*Effort!$R48</f>
        <v>#DIV/0!</v>
      </c>
      <c r="CE133" s="509">
        <v>0</v>
      </c>
      <c r="CF133" s="112" t="e">
        <f t="shared" ref="CF133" si="381">CE133/$E133</f>
        <v>#DIV/0!</v>
      </c>
      <c r="CG133" s="113" t="e">
        <f>CF133*Effort!$R48</f>
        <v>#DIV/0!</v>
      </c>
    </row>
    <row r="134" spans="1:85" s="326" customFormat="1" ht="12" customHeight="1" x14ac:dyDescent="0.2">
      <c r="A134" s="303" t="s">
        <v>113</v>
      </c>
      <c r="B134" s="304">
        <f t="shared" ref="B134:B142" si="382">B48</f>
        <v>44386</v>
      </c>
      <c r="C134" s="307">
        <f t="shared" si="355"/>
        <v>28</v>
      </c>
      <c r="D134" s="311"/>
      <c r="E134" s="163"/>
      <c r="F134" s="116"/>
      <c r="G134" s="116"/>
      <c r="H134" s="509"/>
      <c r="I134" s="112" t="e">
        <f>AVERAGE(I128,I136)</f>
        <v>#DIV/0!</v>
      </c>
      <c r="J134" s="113" t="e">
        <f>I134*Effort!$R49</f>
        <v>#DIV/0!</v>
      </c>
      <c r="K134" s="509"/>
      <c r="L134" s="112" t="e">
        <f>AVERAGE(L128,L136)</f>
        <v>#DIV/0!</v>
      </c>
      <c r="M134" s="113" t="e">
        <f>L134*Effort!$R49</f>
        <v>#DIV/0!</v>
      </c>
      <c r="N134" s="509"/>
      <c r="O134" s="112" t="e">
        <f>AVERAGE(O128,O136)</f>
        <v>#DIV/0!</v>
      </c>
      <c r="P134" s="113" t="e">
        <f>O134*Effort!$R49</f>
        <v>#DIV/0!</v>
      </c>
      <c r="Q134" s="509"/>
      <c r="R134" s="112" t="e">
        <f>AVERAGE(R128,R136)</f>
        <v>#DIV/0!</v>
      </c>
      <c r="S134" s="113" t="e">
        <f>R134*Effort!$R49</f>
        <v>#DIV/0!</v>
      </c>
      <c r="T134" s="509"/>
      <c r="U134" s="112" t="e">
        <f>AVERAGE(U128,U136)</f>
        <v>#DIV/0!</v>
      </c>
      <c r="V134" s="113" t="e">
        <f>U134*Effort!$R49</f>
        <v>#DIV/0!</v>
      </c>
      <c r="W134" s="509"/>
      <c r="X134" s="112" t="e">
        <f>AVERAGE(X128,X136)</f>
        <v>#DIV/0!</v>
      </c>
      <c r="Y134" s="113" t="e">
        <f>X134*Effort!$R49</f>
        <v>#DIV/0!</v>
      </c>
      <c r="Z134" s="509"/>
      <c r="AA134" s="112" t="e">
        <f>AVERAGE(AA128,AA136)</f>
        <v>#DIV/0!</v>
      </c>
      <c r="AB134" s="113" t="e">
        <f>AA134*Effort!$R49</f>
        <v>#DIV/0!</v>
      </c>
      <c r="AC134" s="509"/>
      <c r="AD134" s="112" t="e">
        <f>AVERAGE(AD128,AD136)</f>
        <v>#DIV/0!</v>
      </c>
      <c r="AE134" s="113" t="e">
        <f>AD134*Effort!$R49</f>
        <v>#DIV/0!</v>
      </c>
      <c r="AF134" s="509"/>
      <c r="AG134" s="112" t="e">
        <f>AVERAGE(AG128,AG136)</f>
        <v>#DIV/0!</v>
      </c>
      <c r="AH134" s="113" t="e">
        <f>AG134*Effort!$R49</f>
        <v>#DIV/0!</v>
      </c>
      <c r="AI134" s="509"/>
      <c r="AJ134" s="112" t="e">
        <f t="shared" si="234"/>
        <v>#DIV/0!</v>
      </c>
      <c r="AK134" s="113" t="e">
        <f>AJ134*Effort!$R49</f>
        <v>#DIV/0!</v>
      </c>
      <c r="AL134" s="509"/>
      <c r="AM134" s="112" t="e">
        <f>AVERAGE(AM128,AM136)</f>
        <v>#DIV/0!</v>
      </c>
      <c r="AN134" s="113" t="e">
        <f>AM134*Effort!$R49</f>
        <v>#DIV/0!</v>
      </c>
      <c r="AO134" s="509"/>
      <c r="AP134" s="112" t="e">
        <f>AVERAGE(AP128,AP136)</f>
        <v>#DIV/0!</v>
      </c>
      <c r="AQ134" s="113" t="e">
        <f>AP134*Effort!$R49</f>
        <v>#DIV/0!</v>
      </c>
      <c r="AR134" s="509"/>
      <c r="AS134" s="112" t="e">
        <f>AVERAGE(AS128,AS136)</f>
        <v>#DIV/0!</v>
      </c>
      <c r="AT134" s="113" t="e">
        <f>AS134*Effort!$R49</f>
        <v>#DIV/0!</v>
      </c>
      <c r="AU134" s="509"/>
      <c r="AV134" s="112" t="e">
        <f>AVERAGE(AV128,AV136)</f>
        <v>#DIV/0!</v>
      </c>
      <c r="AW134" s="113" t="e">
        <f>AV134*Effort!$R49</f>
        <v>#DIV/0!</v>
      </c>
      <c r="AX134" s="509"/>
      <c r="AY134" s="112" t="e">
        <f>AVERAGE(AY128,AY136)</f>
        <v>#DIV/0!</v>
      </c>
      <c r="AZ134" s="113" t="e">
        <f>AY134*Effort!$R49</f>
        <v>#DIV/0!</v>
      </c>
      <c r="BA134" s="509"/>
      <c r="BB134" s="112" t="e">
        <f>AVERAGE(BB128,BB136)</f>
        <v>#DIV/0!</v>
      </c>
      <c r="BC134" s="113" t="e">
        <f>BB134*Effort!$R49</f>
        <v>#DIV/0!</v>
      </c>
      <c r="BD134" s="509"/>
      <c r="BE134" s="112" t="e">
        <f>AVERAGE(BE128,BE136)</f>
        <v>#DIV/0!</v>
      </c>
      <c r="BF134" s="113" t="e">
        <f>BE134*Effort!$R49</f>
        <v>#DIV/0!</v>
      </c>
      <c r="BG134" s="509"/>
      <c r="BH134" s="112" t="e">
        <f>AVERAGE(BH128,BH136)</f>
        <v>#DIV/0!</v>
      </c>
      <c r="BI134" s="113" t="e">
        <f>BH134*Effort!$R49</f>
        <v>#DIV/0!</v>
      </c>
      <c r="BJ134" s="509"/>
      <c r="BK134" s="112" t="e">
        <f>AVERAGE(BK128,BK136)</f>
        <v>#DIV/0!</v>
      </c>
      <c r="BL134" s="113" t="e">
        <f>BK134*Effort!$R49</f>
        <v>#DIV/0!</v>
      </c>
      <c r="BM134" s="509"/>
      <c r="BN134" s="112" t="e">
        <f>AVERAGE(BN128,BN136)</f>
        <v>#DIV/0!</v>
      </c>
      <c r="BO134" s="113" t="e">
        <f>BN134*Effort!$R49</f>
        <v>#DIV/0!</v>
      </c>
      <c r="BP134" s="509"/>
      <c r="BQ134" s="112" t="e">
        <f>AVERAGE(BQ128,BQ136)</f>
        <v>#DIV/0!</v>
      </c>
      <c r="BR134" s="113" t="e">
        <f>BQ134*Effort!$R49</f>
        <v>#DIV/0!</v>
      </c>
      <c r="BS134" s="509"/>
      <c r="BT134" s="112" t="e">
        <f>AVERAGE(BT128,BT136)</f>
        <v>#DIV/0!</v>
      </c>
      <c r="BU134" s="113" t="e">
        <f>BT134*Effort!$R49</f>
        <v>#DIV/0!</v>
      </c>
      <c r="BV134" s="509"/>
      <c r="BW134" s="112" t="e">
        <f>AVERAGE(BW128,BW136)</f>
        <v>#DIV/0!</v>
      </c>
      <c r="BX134" s="113" t="e">
        <f>BW134*Effort!$R49</f>
        <v>#DIV/0!</v>
      </c>
      <c r="BY134" s="509"/>
      <c r="BZ134" s="112" t="e">
        <f>AVERAGE(BZ128,BZ136)</f>
        <v>#DIV/0!</v>
      </c>
      <c r="CA134" s="113" t="e">
        <f>BZ134*Effort!$R49</f>
        <v>#DIV/0!</v>
      </c>
      <c r="CB134" s="509"/>
      <c r="CC134" s="112" t="e">
        <f>AVERAGE(CC128,CC136)</f>
        <v>#DIV/0!</v>
      </c>
      <c r="CD134" s="113" t="e">
        <f>CC134*Effort!$R49</f>
        <v>#DIV/0!</v>
      </c>
      <c r="CE134" s="509"/>
      <c r="CF134" s="112" t="e">
        <f>AVERAGE(CF128,CF136)</f>
        <v>#DIV/0!</v>
      </c>
      <c r="CG134" s="113" t="e">
        <f>CF134*Effort!$R49</f>
        <v>#DIV/0!</v>
      </c>
    </row>
    <row r="135" spans="1:85" s="326" customFormat="1" ht="12" customHeight="1" x14ac:dyDescent="0.2">
      <c r="A135" s="303" t="s">
        <v>114</v>
      </c>
      <c r="B135" s="304">
        <f t="shared" si="382"/>
        <v>44387</v>
      </c>
      <c r="C135" s="307">
        <f t="shared" si="355"/>
        <v>28</v>
      </c>
      <c r="D135" s="311"/>
      <c r="E135" s="163"/>
      <c r="F135" s="116"/>
      <c r="G135" s="116"/>
      <c r="H135" s="509"/>
      <c r="I135" s="112" t="e">
        <f>AVERAGE(I128,I136)</f>
        <v>#DIV/0!</v>
      </c>
      <c r="J135" s="113" t="e">
        <f>I135*Effort!$R50</f>
        <v>#DIV/0!</v>
      </c>
      <c r="K135" s="509"/>
      <c r="L135" s="112" t="e">
        <f>AVERAGE(L128,L136)</f>
        <v>#DIV/0!</v>
      </c>
      <c r="M135" s="113" t="e">
        <f>L135*Effort!$R50</f>
        <v>#DIV/0!</v>
      </c>
      <c r="N135" s="509"/>
      <c r="O135" s="112" t="e">
        <f>AVERAGE(O128,O136)</f>
        <v>#DIV/0!</v>
      </c>
      <c r="P135" s="113" t="e">
        <f>O135*Effort!$R50</f>
        <v>#DIV/0!</v>
      </c>
      <c r="Q135" s="509"/>
      <c r="R135" s="112" t="e">
        <f>AVERAGE(R128,R136)</f>
        <v>#DIV/0!</v>
      </c>
      <c r="S135" s="113" t="e">
        <f>R135*Effort!$R50</f>
        <v>#DIV/0!</v>
      </c>
      <c r="T135" s="509"/>
      <c r="U135" s="112" t="e">
        <f>AVERAGE(U128,U136)</f>
        <v>#DIV/0!</v>
      </c>
      <c r="V135" s="113" t="e">
        <f>U135*Effort!$R50</f>
        <v>#DIV/0!</v>
      </c>
      <c r="W135" s="509"/>
      <c r="X135" s="112" t="e">
        <f>AVERAGE(X128,X136)</f>
        <v>#DIV/0!</v>
      </c>
      <c r="Y135" s="113" t="e">
        <f>X135*Effort!$R50</f>
        <v>#DIV/0!</v>
      </c>
      <c r="Z135" s="509"/>
      <c r="AA135" s="112" t="e">
        <f>AVERAGE(AA128,AA136)</f>
        <v>#DIV/0!</v>
      </c>
      <c r="AB135" s="113" t="e">
        <f>AA135*Effort!$R50</f>
        <v>#DIV/0!</v>
      </c>
      <c r="AC135" s="509"/>
      <c r="AD135" s="112" t="e">
        <f>AVERAGE(AD128,AD136)</f>
        <v>#DIV/0!</v>
      </c>
      <c r="AE135" s="113" t="e">
        <f>AD135*Effort!$R50</f>
        <v>#DIV/0!</v>
      </c>
      <c r="AF135" s="509"/>
      <c r="AG135" s="112" t="e">
        <f>AVERAGE(AG128,AG136)</f>
        <v>#DIV/0!</v>
      </c>
      <c r="AH135" s="113" t="e">
        <f>AG135*Effort!$R50</f>
        <v>#DIV/0!</v>
      </c>
      <c r="AI135" s="509"/>
      <c r="AJ135" s="112" t="e">
        <f t="shared" si="234"/>
        <v>#DIV/0!</v>
      </c>
      <c r="AK135" s="113" t="e">
        <f>AJ135*Effort!$R50</f>
        <v>#DIV/0!</v>
      </c>
      <c r="AL135" s="509"/>
      <c r="AM135" s="112" t="e">
        <f>AVERAGE(AM128,AM136)</f>
        <v>#DIV/0!</v>
      </c>
      <c r="AN135" s="113" t="e">
        <f>AM135*Effort!$R50</f>
        <v>#DIV/0!</v>
      </c>
      <c r="AO135" s="509"/>
      <c r="AP135" s="112" t="e">
        <f>AVERAGE(AP128,AP136)</f>
        <v>#DIV/0!</v>
      </c>
      <c r="AQ135" s="113" t="e">
        <f>AP135*Effort!$R50</f>
        <v>#DIV/0!</v>
      </c>
      <c r="AR135" s="509"/>
      <c r="AS135" s="112" t="e">
        <f>AVERAGE(AS128,AS136)</f>
        <v>#DIV/0!</v>
      </c>
      <c r="AT135" s="113" t="e">
        <f>AS135*Effort!$R50</f>
        <v>#DIV/0!</v>
      </c>
      <c r="AU135" s="509"/>
      <c r="AV135" s="112" t="e">
        <f>AVERAGE(AV128,AV136)</f>
        <v>#DIV/0!</v>
      </c>
      <c r="AW135" s="113" t="e">
        <f>AV135*Effort!$R50</f>
        <v>#DIV/0!</v>
      </c>
      <c r="AX135" s="509"/>
      <c r="AY135" s="112" t="e">
        <f>AVERAGE(AY128,AY136)</f>
        <v>#DIV/0!</v>
      </c>
      <c r="AZ135" s="113" t="e">
        <f>AY135*Effort!$R50</f>
        <v>#DIV/0!</v>
      </c>
      <c r="BA135" s="509"/>
      <c r="BB135" s="112" t="e">
        <f>AVERAGE(BB128,BB136)</f>
        <v>#DIV/0!</v>
      </c>
      <c r="BC135" s="113" t="e">
        <f>BB135*Effort!$R50</f>
        <v>#DIV/0!</v>
      </c>
      <c r="BD135" s="509"/>
      <c r="BE135" s="112" t="e">
        <f>AVERAGE(BE128,BE136)</f>
        <v>#DIV/0!</v>
      </c>
      <c r="BF135" s="113" t="e">
        <f>BE135*Effort!$R50</f>
        <v>#DIV/0!</v>
      </c>
      <c r="BG135" s="509"/>
      <c r="BH135" s="112" t="e">
        <f>AVERAGE(BH128,BH136)</f>
        <v>#DIV/0!</v>
      </c>
      <c r="BI135" s="113" t="e">
        <f>BH135*Effort!$R50</f>
        <v>#DIV/0!</v>
      </c>
      <c r="BJ135" s="509"/>
      <c r="BK135" s="112" t="e">
        <f>AVERAGE(BK128,BK136)</f>
        <v>#DIV/0!</v>
      </c>
      <c r="BL135" s="113" t="e">
        <f>BK135*Effort!$R50</f>
        <v>#DIV/0!</v>
      </c>
      <c r="BM135" s="509"/>
      <c r="BN135" s="112" t="e">
        <f>AVERAGE(BN128,BN136)</f>
        <v>#DIV/0!</v>
      </c>
      <c r="BO135" s="113" t="e">
        <f>BN135*Effort!$R50</f>
        <v>#DIV/0!</v>
      </c>
      <c r="BP135" s="509"/>
      <c r="BQ135" s="112" t="e">
        <f>AVERAGE(BQ128,BQ136)</f>
        <v>#DIV/0!</v>
      </c>
      <c r="BR135" s="113" t="e">
        <f>BQ135*Effort!$R50</f>
        <v>#DIV/0!</v>
      </c>
      <c r="BS135" s="509"/>
      <c r="BT135" s="112" t="e">
        <f>AVERAGE(BT128,BT136)</f>
        <v>#DIV/0!</v>
      </c>
      <c r="BU135" s="113" t="e">
        <f>BT135*Effort!$R50</f>
        <v>#DIV/0!</v>
      </c>
      <c r="BV135" s="509"/>
      <c r="BW135" s="112" t="e">
        <f>AVERAGE(BW128,BW136)</f>
        <v>#DIV/0!</v>
      </c>
      <c r="BX135" s="113" t="e">
        <f>BW135*Effort!$R50</f>
        <v>#DIV/0!</v>
      </c>
      <c r="BY135" s="509"/>
      <c r="BZ135" s="112" t="e">
        <f>AVERAGE(BZ128,BZ136)</f>
        <v>#DIV/0!</v>
      </c>
      <c r="CA135" s="113" t="e">
        <f>BZ135*Effort!$R50</f>
        <v>#DIV/0!</v>
      </c>
      <c r="CB135" s="509"/>
      <c r="CC135" s="112" t="e">
        <f>AVERAGE(CC128,CC136)</f>
        <v>#DIV/0!</v>
      </c>
      <c r="CD135" s="113" t="e">
        <f>CC135*Effort!$R50</f>
        <v>#DIV/0!</v>
      </c>
      <c r="CE135" s="509"/>
      <c r="CF135" s="112" t="e">
        <f>AVERAGE(CF128,CF136)</f>
        <v>#DIV/0!</v>
      </c>
      <c r="CG135" s="113" t="e">
        <f>CF135*Effort!$R50</f>
        <v>#DIV/0!</v>
      </c>
    </row>
    <row r="136" spans="1:85" s="326" customFormat="1" ht="12" customHeight="1" x14ac:dyDescent="0.2">
      <c r="A136" s="303" t="s">
        <v>115</v>
      </c>
      <c r="B136" s="304">
        <f t="shared" si="382"/>
        <v>44388</v>
      </c>
      <c r="C136" s="307">
        <f t="shared" si="355"/>
        <v>29</v>
      </c>
      <c r="D136" s="475">
        <f>'Creel Data'!AV471</f>
        <v>0</v>
      </c>
      <c r="E136" s="163">
        <f>'Creel Data'!BB473</f>
        <v>0</v>
      </c>
      <c r="F136" s="116">
        <f>'Creel Data'!AX471</f>
        <v>0</v>
      </c>
      <c r="G136" s="116">
        <f>'Creel Data'!AY471</f>
        <v>0</v>
      </c>
      <c r="H136" s="509">
        <v>0</v>
      </c>
      <c r="I136" s="112" t="e">
        <f t="shared" ref="I136:I137" si="383">H136/$E136</f>
        <v>#DIV/0!</v>
      </c>
      <c r="J136" s="113" t="e">
        <f>I136*Effort!$R51</f>
        <v>#DIV/0!</v>
      </c>
      <c r="K136" s="509">
        <v>0</v>
      </c>
      <c r="L136" s="112" t="e">
        <f t="shared" ref="L136:L137" si="384">K136/$E136</f>
        <v>#DIV/0!</v>
      </c>
      <c r="M136" s="113" t="e">
        <f>L136*Effort!$R51</f>
        <v>#DIV/0!</v>
      </c>
      <c r="N136" s="509">
        <v>0</v>
      </c>
      <c r="O136" s="112" t="e">
        <f t="shared" ref="O136:O137" si="385">N136/$E136</f>
        <v>#DIV/0!</v>
      </c>
      <c r="P136" s="113" t="e">
        <f>O136*Effort!$R51</f>
        <v>#DIV/0!</v>
      </c>
      <c r="Q136" s="509">
        <v>0</v>
      </c>
      <c r="R136" s="112" t="e">
        <f t="shared" ref="R136:R137" si="386">Q136/$E136</f>
        <v>#DIV/0!</v>
      </c>
      <c r="S136" s="113" t="e">
        <f>R136*Effort!$R51</f>
        <v>#DIV/0!</v>
      </c>
      <c r="T136" s="509">
        <v>0</v>
      </c>
      <c r="U136" s="112" t="e">
        <f t="shared" ref="U136:U137" si="387">T136/$E136</f>
        <v>#DIV/0!</v>
      </c>
      <c r="V136" s="113" t="e">
        <f>U136*Effort!$R51</f>
        <v>#DIV/0!</v>
      </c>
      <c r="W136" s="509">
        <v>0</v>
      </c>
      <c r="X136" s="112" t="e">
        <f t="shared" ref="X136:X137" si="388">W136/$E136</f>
        <v>#DIV/0!</v>
      </c>
      <c r="Y136" s="113" t="e">
        <f>X136*Effort!$R51</f>
        <v>#DIV/0!</v>
      </c>
      <c r="Z136" s="509">
        <v>0</v>
      </c>
      <c r="AA136" s="112" t="e">
        <f t="shared" ref="AA136:AA137" si="389">Z136/$E136</f>
        <v>#DIV/0!</v>
      </c>
      <c r="AB136" s="113" t="e">
        <f>AA136*Effort!$R51</f>
        <v>#DIV/0!</v>
      </c>
      <c r="AC136" s="509">
        <v>0</v>
      </c>
      <c r="AD136" s="112" t="e">
        <f t="shared" ref="AD136:AD137" si="390">AC136/$E136</f>
        <v>#DIV/0!</v>
      </c>
      <c r="AE136" s="113" t="e">
        <f>AD136*Effort!$R51</f>
        <v>#DIV/0!</v>
      </c>
      <c r="AF136" s="509">
        <v>0</v>
      </c>
      <c r="AG136" s="112" t="e">
        <f t="shared" ref="AG136:AG137" si="391">AF136/$E136</f>
        <v>#DIV/0!</v>
      </c>
      <c r="AH136" s="113" t="e">
        <f>AG136*Effort!$R51</f>
        <v>#DIV/0!</v>
      </c>
      <c r="AI136" s="509">
        <v>0</v>
      </c>
      <c r="AJ136" s="112" t="e">
        <f t="shared" si="234"/>
        <v>#DIV/0!</v>
      </c>
      <c r="AK136" s="113" t="e">
        <f>AJ136*Effort!$R51</f>
        <v>#DIV/0!</v>
      </c>
      <c r="AL136" s="509">
        <v>0</v>
      </c>
      <c r="AM136" s="112" t="e">
        <f t="shared" ref="AM136:AM137" si="392">AL136/$E136</f>
        <v>#DIV/0!</v>
      </c>
      <c r="AN136" s="113" t="e">
        <f>AM136*Effort!$R51</f>
        <v>#DIV/0!</v>
      </c>
      <c r="AO136" s="509">
        <v>0</v>
      </c>
      <c r="AP136" s="112" t="e">
        <f t="shared" ref="AP136:AP137" si="393">AO136/$E136</f>
        <v>#DIV/0!</v>
      </c>
      <c r="AQ136" s="113" t="e">
        <f>AP136*Effort!$R51</f>
        <v>#DIV/0!</v>
      </c>
      <c r="AR136" s="509">
        <v>0</v>
      </c>
      <c r="AS136" s="112" t="e">
        <f t="shared" ref="AS136:AS137" si="394">AR136/$E136</f>
        <v>#DIV/0!</v>
      </c>
      <c r="AT136" s="113" t="e">
        <f>AS136*Effort!$R51</f>
        <v>#DIV/0!</v>
      </c>
      <c r="AU136" s="509">
        <v>0</v>
      </c>
      <c r="AV136" s="112" t="e">
        <f t="shared" ref="AV136:AV137" si="395">AU136/$E136</f>
        <v>#DIV/0!</v>
      </c>
      <c r="AW136" s="113" t="e">
        <f>AV136*Effort!$R51</f>
        <v>#DIV/0!</v>
      </c>
      <c r="AX136" s="509">
        <v>0</v>
      </c>
      <c r="AY136" s="112" t="e">
        <f t="shared" ref="AY136:AY137" si="396">AX136/$E136</f>
        <v>#DIV/0!</v>
      </c>
      <c r="AZ136" s="113" t="e">
        <f>AY136*Effort!$R51</f>
        <v>#DIV/0!</v>
      </c>
      <c r="BA136" s="509">
        <v>0</v>
      </c>
      <c r="BB136" s="112" t="e">
        <f t="shared" ref="BB136:BB137" si="397">BA136/$E136</f>
        <v>#DIV/0!</v>
      </c>
      <c r="BC136" s="113" t="e">
        <f>BB136*Effort!$R51</f>
        <v>#DIV/0!</v>
      </c>
      <c r="BD136" s="509">
        <v>0</v>
      </c>
      <c r="BE136" s="112" t="e">
        <f t="shared" ref="BE136:BE137" si="398">BD136/$E136</f>
        <v>#DIV/0!</v>
      </c>
      <c r="BF136" s="113" t="e">
        <f>BE136*Effort!$R51</f>
        <v>#DIV/0!</v>
      </c>
      <c r="BG136" s="509">
        <v>0</v>
      </c>
      <c r="BH136" s="112" t="e">
        <f t="shared" ref="BH136:BH137" si="399">BG136/$E136</f>
        <v>#DIV/0!</v>
      </c>
      <c r="BI136" s="113" t="e">
        <f>BH136*Effort!$R51</f>
        <v>#DIV/0!</v>
      </c>
      <c r="BJ136" s="509">
        <v>0</v>
      </c>
      <c r="BK136" s="112" t="e">
        <f t="shared" ref="BK136:BK137" si="400">BJ136/$E136</f>
        <v>#DIV/0!</v>
      </c>
      <c r="BL136" s="113" t="e">
        <f>BK136*Effort!$R51</f>
        <v>#DIV/0!</v>
      </c>
      <c r="BM136" s="509">
        <v>0</v>
      </c>
      <c r="BN136" s="112" t="e">
        <f t="shared" ref="BN136:BN137" si="401">BM136/$E136</f>
        <v>#DIV/0!</v>
      </c>
      <c r="BO136" s="113" t="e">
        <f>BN136*Effort!$R51</f>
        <v>#DIV/0!</v>
      </c>
      <c r="BP136" s="509">
        <v>0</v>
      </c>
      <c r="BQ136" s="112" t="e">
        <f t="shared" ref="BQ136:BQ137" si="402">BP136/$E136</f>
        <v>#DIV/0!</v>
      </c>
      <c r="BR136" s="113" t="e">
        <f>BQ136*Effort!$R51</f>
        <v>#DIV/0!</v>
      </c>
      <c r="BS136" s="509">
        <v>0</v>
      </c>
      <c r="BT136" s="112" t="e">
        <f t="shared" ref="BT136:BT137" si="403">BS136/$E136</f>
        <v>#DIV/0!</v>
      </c>
      <c r="BU136" s="113" t="e">
        <f>BT136*Effort!$R51</f>
        <v>#DIV/0!</v>
      </c>
      <c r="BV136" s="509">
        <v>0</v>
      </c>
      <c r="BW136" s="112" t="e">
        <f t="shared" ref="BW136:BW137" si="404">BV136/$E136</f>
        <v>#DIV/0!</v>
      </c>
      <c r="BX136" s="113" t="e">
        <f>BW136*Effort!$R51</f>
        <v>#DIV/0!</v>
      </c>
      <c r="BY136" s="509">
        <v>0</v>
      </c>
      <c r="BZ136" s="112" t="e">
        <f t="shared" ref="BZ136:BZ137" si="405">BY136/$E136</f>
        <v>#DIV/0!</v>
      </c>
      <c r="CA136" s="113" t="e">
        <f>BZ136*Effort!$R51</f>
        <v>#DIV/0!</v>
      </c>
      <c r="CB136" s="509">
        <v>0</v>
      </c>
      <c r="CC136" s="112" t="e">
        <f t="shared" ref="CC136:CC137" si="406">CB136/$E136</f>
        <v>#DIV/0!</v>
      </c>
      <c r="CD136" s="113" t="e">
        <f>CC136*Effort!$R51</f>
        <v>#DIV/0!</v>
      </c>
      <c r="CE136" s="509">
        <v>0</v>
      </c>
      <c r="CF136" s="112" t="e">
        <f t="shared" ref="CF136:CF137" si="407">CE136/$E136</f>
        <v>#DIV/0!</v>
      </c>
      <c r="CG136" s="113" t="e">
        <f>CF136*Effort!$R51</f>
        <v>#DIV/0!</v>
      </c>
    </row>
    <row r="137" spans="1:85" s="327" customFormat="1" ht="12" customHeight="1" x14ac:dyDescent="0.2">
      <c r="A137" s="305" t="s">
        <v>116</v>
      </c>
      <c r="B137" s="306">
        <f t="shared" ref="B137" si="408">B51</f>
        <v>44389</v>
      </c>
      <c r="C137" s="308">
        <f t="shared" si="355"/>
        <v>29</v>
      </c>
      <c r="D137" s="621">
        <f>'Creel Data'!AV480</f>
        <v>0</v>
      </c>
      <c r="E137" s="503">
        <f>'Creel Data'!BB482</f>
        <v>0</v>
      </c>
      <c r="F137" s="120">
        <f>'Creel Data'!AX480</f>
        <v>0</v>
      </c>
      <c r="G137" s="120">
        <f>'Creel Data'!AY480</f>
        <v>0</v>
      </c>
      <c r="H137" s="517">
        <v>0</v>
      </c>
      <c r="I137" s="122" t="e">
        <f t="shared" si="383"/>
        <v>#DIV/0!</v>
      </c>
      <c r="J137" s="123" t="e">
        <f>I137*Effort!$R52</f>
        <v>#DIV/0!</v>
      </c>
      <c r="K137" s="517">
        <v>0</v>
      </c>
      <c r="L137" s="122" t="e">
        <f t="shared" si="384"/>
        <v>#DIV/0!</v>
      </c>
      <c r="M137" s="123" t="e">
        <f>L137*Effort!$R52</f>
        <v>#DIV/0!</v>
      </c>
      <c r="N137" s="517">
        <v>0</v>
      </c>
      <c r="O137" s="122" t="e">
        <f t="shared" si="385"/>
        <v>#DIV/0!</v>
      </c>
      <c r="P137" s="123" t="e">
        <f>O137*Effort!$R52</f>
        <v>#DIV/0!</v>
      </c>
      <c r="Q137" s="517">
        <v>0</v>
      </c>
      <c r="R137" s="122" t="e">
        <f t="shared" si="386"/>
        <v>#DIV/0!</v>
      </c>
      <c r="S137" s="123" t="e">
        <f>R137*Effort!$R52</f>
        <v>#DIV/0!</v>
      </c>
      <c r="T137" s="517">
        <v>0</v>
      </c>
      <c r="U137" s="122" t="e">
        <f t="shared" si="387"/>
        <v>#DIV/0!</v>
      </c>
      <c r="V137" s="123" t="e">
        <f>U137*Effort!$R52</f>
        <v>#DIV/0!</v>
      </c>
      <c r="W137" s="517">
        <v>0</v>
      </c>
      <c r="X137" s="122" t="e">
        <f t="shared" si="388"/>
        <v>#DIV/0!</v>
      </c>
      <c r="Y137" s="123" t="e">
        <f>X137*Effort!$R52</f>
        <v>#DIV/0!</v>
      </c>
      <c r="Z137" s="517">
        <v>0</v>
      </c>
      <c r="AA137" s="122" t="e">
        <f t="shared" si="389"/>
        <v>#DIV/0!</v>
      </c>
      <c r="AB137" s="123" t="e">
        <f>AA137*Effort!$R52</f>
        <v>#DIV/0!</v>
      </c>
      <c r="AC137" s="517">
        <v>0</v>
      </c>
      <c r="AD137" s="122" t="e">
        <f t="shared" si="390"/>
        <v>#DIV/0!</v>
      </c>
      <c r="AE137" s="123" t="e">
        <f>AD137*Effort!$R52</f>
        <v>#DIV/0!</v>
      </c>
      <c r="AF137" s="517">
        <v>0</v>
      </c>
      <c r="AG137" s="122" t="e">
        <f t="shared" si="391"/>
        <v>#DIV/0!</v>
      </c>
      <c r="AH137" s="123" t="e">
        <f>AG137*Effort!$R52</f>
        <v>#DIV/0!</v>
      </c>
      <c r="AI137" s="517">
        <v>0</v>
      </c>
      <c r="AJ137" s="112" t="e">
        <f t="shared" si="234"/>
        <v>#DIV/0!</v>
      </c>
      <c r="AK137" s="123" t="e">
        <f>AJ137*Effort!$R52</f>
        <v>#DIV/0!</v>
      </c>
      <c r="AL137" s="517">
        <v>0</v>
      </c>
      <c r="AM137" s="122" t="e">
        <f t="shared" si="392"/>
        <v>#DIV/0!</v>
      </c>
      <c r="AN137" s="123" t="e">
        <f>AM137*Effort!$R52</f>
        <v>#DIV/0!</v>
      </c>
      <c r="AO137" s="517">
        <v>0</v>
      </c>
      <c r="AP137" s="122" t="e">
        <f t="shared" si="393"/>
        <v>#DIV/0!</v>
      </c>
      <c r="AQ137" s="123" t="e">
        <f>AP137*Effort!$R52</f>
        <v>#DIV/0!</v>
      </c>
      <c r="AR137" s="517">
        <v>0</v>
      </c>
      <c r="AS137" s="122" t="e">
        <f t="shared" si="394"/>
        <v>#DIV/0!</v>
      </c>
      <c r="AT137" s="123" t="e">
        <f>AS137*Effort!$R52</f>
        <v>#DIV/0!</v>
      </c>
      <c r="AU137" s="517">
        <v>0</v>
      </c>
      <c r="AV137" s="122" t="e">
        <f t="shared" si="395"/>
        <v>#DIV/0!</v>
      </c>
      <c r="AW137" s="123" t="e">
        <f>AV137*Effort!$R52</f>
        <v>#DIV/0!</v>
      </c>
      <c r="AX137" s="517">
        <v>0</v>
      </c>
      <c r="AY137" s="122" t="e">
        <f t="shared" si="396"/>
        <v>#DIV/0!</v>
      </c>
      <c r="AZ137" s="123" t="e">
        <f>AY137*Effort!$R52</f>
        <v>#DIV/0!</v>
      </c>
      <c r="BA137" s="517">
        <v>0</v>
      </c>
      <c r="BB137" s="122" t="e">
        <f t="shared" si="397"/>
        <v>#DIV/0!</v>
      </c>
      <c r="BC137" s="123" t="e">
        <f>BB137*Effort!$R52</f>
        <v>#DIV/0!</v>
      </c>
      <c r="BD137" s="517">
        <v>0</v>
      </c>
      <c r="BE137" s="122" t="e">
        <f t="shared" si="398"/>
        <v>#DIV/0!</v>
      </c>
      <c r="BF137" s="123" t="e">
        <f>BE137*Effort!$R52</f>
        <v>#DIV/0!</v>
      </c>
      <c r="BG137" s="517">
        <v>0</v>
      </c>
      <c r="BH137" s="122" t="e">
        <f t="shared" si="399"/>
        <v>#DIV/0!</v>
      </c>
      <c r="BI137" s="123" t="e">
        <f>BH137*Effort!$R52</f>
        <v>#DIV/0!</v>
      </c>
      <c r="BJ137" s="517">
        <v>0</v>
      </c>
      <c r="BK137" s="122" t="e">
        <f t="shared" si="400"/>
        <v>#DIV/0!</v>
      </c>
      <c r="BL137" s="123" t="e">
        <f>BK137*Effort!$R52</f>
        <v>#DIV/0!</v>
      </c>
      <c r="BM137" s="517">
        <v>0</v>
      </c>
      <c r="BN137" s="122" t="e">
        <f t="shared" si="401"/>
        <v>#DIV/0!</v>
      </c>
      <c r="BO137" s="123" t="e">
        <f>BN137*Effort!$R52</f>
        <v>#DIV/0!</v>
      </c>
      <c r="BP137" s="517">
        <v>0</v>
      </c>
      <c r="BQ137" s="122" t="e">
        <f t="shared" si="402"/>
        <v>#DIV/0!</v>
      </c>
      <c r="BR137" s="123" t="e">
        <f>BQ137*Effort!$R52</f>
        <v>#DIV/0!</v>
      </c>
      <c r="BS137" s="517">
        <v>0</v>
      </c>
      <c r="BT137" s="122" t="e">
        <f t="shared" si="403"/>
        <v>#DIV/0!</v>
      </c>
      <c r="BU137" s="123" t="e">
        <f>BT137*Effort!$R52</f>
        <v>#DIV/0!</v>
      </c>
      <c r="BV137" s="517">
        <v>0</v>
      </c>
      <c r="BW137" s="122" t="e">
        <f t="shared" si="404"/>
        <v>#DIV/0!</v>
      </c>
      <c r="BX137" s="123" t="e">
        <f>BW137*Effort!$R52</f>
        <v>#DIV/0!</v>
      </c>
      <c r="BY137" s="517">
        <v>0</v>
      </c>
      <c r="BZ137" s="122" t="e">
        <f t="shared" si="405"/>
        <v>#DIV/0!</v>
      </c>
      <c r="CA137" s="123" t="e">
        <f>BZ137*Effort!$R52</f>
        <v>#DIV/0!</v>
      </c>
      <c r="CB137" s="517">
        <v>0</v>
      </c>
      <c r="CC137" s="122" t="e">
        <f t="shared" si="406"/>
        <v>#DIV/0!</v>
      </c>
      <c r="CD137" s="123" t="e">
        <f>CC137*Effort!$R52</f>
        <v>#DIV/0!</v>
      </c>
      <c r="CE137" s="517">
        <v>0</v>
      </c>
      <c r="CF137" s="122" t="e">
        <f t="shared" si="407"/>
        <v>#DIV/0!</v>
      </c>
      <c r="CG137" s="123" t="e">
        <f>CF137*Effort!$R52</f>
        <v>#DIV/0!</v>
      </c>
    </row>
    <row r="138" spans="1:85" s="326" customFormat="1" ht="12" customHeight="1" x14ac:dyDescent="0.2">
      <c r="A138" s="303" t="s">
        <v>117</v>
      </c>
      <c r="B138" s="304">
        <f t="shared" si="382"/>
        <v>44390</v>
      </c>
      <c r="C138" s="307">
        <f t="shared" si="355"/>
        <v>29</v>
      </c>
      <c r="D138" s="311"/>
      <c r="E138" s="163"/>
      <c r="F138" s="116"/>
      <c r="G138" s="116"/>
      <c r="H138" s="509"/>
      <c r="I138" s="112" t="e">
        <f>AVERAGE(I146,I137)</f>
        <v>#DIV/0!</v>
      </c>
      <c r="J138" s="113" t="e">
        <f>I138*Effort!$R53</f>
        <v>#DIV/0!</v>
      </c>
      <c r="K138" s="509"/>
      <c r="L138" s="112" t="e">
        <f>AVERAGE(L146,L137)</f>
        <v>#DIV/0!</v>
      </c>
      <c r="M138" s="113" t="e">
        <f>L138*Effort!$R53</f>
        <v>#DIV/0!</v>
      </c>
      <c r="N138" s="509"/>
      <c r="O138" s="112" t="e">
        <f>AVERAGE(O146,O137)</f>
        <v>#DIV/0!</v>
      </c>
      <c r="P138" s="113" t="e">
        <f>O138*Effort!$R53</f>
        <v>#DIV/0!</v>
      </c>
      <c r="Q138" s="509"/>
      <c r="R138" s="112" t="e">
        <f>AVERAGE(R146,R137)</f>
        <v>#DIV/0!</v>
      </c>
      <c r="S138" s="113" t="e">
        <f>R138*Effort!$R53</f>
        <v>#DIV/0!</v>
      </c>
      <c r="T138" s="117"/>
      <c r="U138" s="112" t="e">
        <f>AVERAGE(U146,U137)</f>
        <v>#DIV/0!</v>
      </c>
      <c r="V138" s="113" t="e">
        <f>U138*Effort!$R53</f>
        <v>#DIV/0!</v>
      </c>
      <c r="W138" s="117"/>
      <c r="X138" s="112" t="e">
        <f>AVERAGE(X146,X137)</f>
        <v>#DIV/0!</v>
      </c>
      <c r="Y138" s="113" t="e">
        <f>X138*Effort!$R53</f>
        <v>#DIV/0!</v>
      </c>
      <c r="Z138" s="509"/>
      <c r="AA138" s="112" t="e">
        <f>AVERAGE(AA146,AA137)</f>
        <v>#DIV/0!</v>
      </c>
      <c r="AB138" s="113" t="e">
        <f>AA138*Effort!$R53</f>
        <v>#DIV/0!</v>
      </c>
      <c r="AC138" s="509"/>
      <c r="AD138" s="112" t="e">
        <f>AVERAGE(AD146,AD137)</f>
        <v>#DIV/0!</v>
      </c>
      <c r="AE138" s="113" t="e">
        <f>AD138*Effort!$R53</f>
        <v>#DIV/0!</v>
      </c>
      <c r="AF138" s="127"/>
      <c r="AG138" s="112" t="e">
        <f>AVERAGE(AG146,AG137)</f>
        <v>#DIV/0!</v>
      </c>
      <c r="AH138" s="113" t="e">
        <f>AG138*Effort!$R53</f>
        <v>#DIV/0!</v>
      </c>
      <c r="AI138" s="127"/>
      <c r="AJ138" s="112" t="e">
        <f t="shared" si="234"/>
        <v>#DIV/0!</v>
      </c>
      <c r="AK138" s="113" t="e">
        <f>AJ138*Effort!$R53</f>
        <v>#DIV/0!</v>
      </c>
      <c r="AL138" s="127"/>
      <c r="AM138" s="112" t="e">
        <f>AVERAGE(AM146,AM137)</f>
        <v>#DIV/0!</v>
      </c>
      <c r="AN138" s="113" t="e">
        <f>AM138*Effort!$R53</f>
        <v>#DIV/0!</v>
      </c>
      <c r="AO138" s="127"/>
      <c r="AP138" s="112" t="e">
        <f>AVERAGE(AP146,AP137)</f>
        <v>#DIV/0!</v>
      </c>
      <c r="AQ138" s="113" t="e">
        <f>AP138*Effort!$R53</f>
        <v>#DIV/0!</v>
      </c>
      <c r="AR138" s="128"/>
      <c r="AS138" s="112" t="e">
        <f>AVERAGE(AS146,AS137)</f>
        <v>#DIV/0!</v>
      </c>
      <c r="AT138" s="113" t="e">
        <f>AS138*Effort!$R53</f>
        <v>#DIV/0!</v>
      </c>
      <c r="AU138" s="128"/>
      <c r="AV138" s="112" t="e">
        <f>AVERAGE(AV146,AV137)</f>
        <v>#DIV/0!</v>
      </c>
      <c r="AW138" s="113" t="e">
        <f>AV138*Effort!$R53</f>
        <v>#DIV/0!</v>
      </c>
      <c r="AX138" s="128"/>
      <c r="AY138" s="112" t="e">
        <f>AVERAGE(AY146,AY137)</f>
        <v>#DIV/0!</v>
      </c>
      <c r="AZ138" s="113" t="e">
        <f>AY138*Effort!$R53</f>
        <v>#DIV/0!</v>
      </c>
      <c r="BA138" s="128"/>
      <c r="BB138" s="112" t="e">
        <f>AVERAGE(BB146,BB137)</f>
        <v>#DIV/0!</v>
      </c>
      <c r="BC138" s="113" t="e">
        <f>BB138*Effort!$R53</f>
        <v>#DIV/0!</v>
      </c>
      <c r="BD138" s="127"/>
      <c r="BE138" s="112" t="e">
        <f>AVERAGE(BE146,BE137)</f>
        <v>#DIV/0!</v>
      </c>
      <c r="BF138" s="113" t="e">
        <f>BE138*Effort!$R53</f>
        <v>#DIV/0!</v>
      </c>
      <c r="BG138" s="127"/>
      <c r="BH138" s="112" t="e">
        <f>AVERAGE(BH146,BH137)</f>
        <v>#DIV/0!</v>
      </c>
      <c r="BI138" s="113" t="e">
        <f>BH138*Effort!$R53</f>
        <v>#DIV/0!</v>
      </c>
      <c r="BJ138" s="127"/>
      <c r="BK138" s="112" t="e">
        <f>AVERAGE(BK146,BK137)</f>
        <v>#DIV/0!</v>
      </c>
      <c r="BL138" s="113" t="e">
        <f>BK138*Effort!$R53</f>
        <v>#DIV/0!</v>
      </c>
      <c r="BM138" s="127"/>
      <c r="BN138" s="112" t="e">
        <f>AVERAGE(BN146,BN137)</f>
        <v>#DIV/0!</v>
      </c>
      <c r="BO138" s="113" t="e">
        <f>BN138*Effort!$R53</f>
        <v>#DIV/0!</v>
      </c>
      <c r="BP138" s="127"/>
      <c r="BQ138" s="112" t="e">
        <f>AVERAGE(BQ146,BQ137)</f>
        <v>#DIV/0!</v>
      </c>
      <c r="BR138" s="113" t="e">
        <f>BQ138*Effort!$R53</f>
        <v>#DIV/0!</v>
      </c>
      <c r="BS138" s="127"/>
      <c r="BT138" s="112" t="e">
        <f>AVERAGE(BT146,BT137)</f>
        <v>#DIV/0!</v>
      </c>
      <c r="BU138" s="113" t="e">
        <f>BT138*Effort!$R53</f>
        <v>#DIV/0!</v>
      </c>
      <c r="BV138" s="128"/>
      <c r="BW138" s="112" t="e">
        <f>AVERAGE(BW146,BW137)</f>
        <v>#DIV/0!</v>
      </c>
      <c r="BX138" s="113" t="e">
        <f>BW138*Effort!$R53</f>
        <v>#DIV/0!</v>
      </c>
      <c r="BY138" s="127"/>
      <c r="BZ138" s="112" t="e">
        <f>AVERAGE(BZ146,BZ137)</f>
        <v>#DIV/0!</v>
      </c>
      <c r="CA138" s="113" t="e">
        <f>BZ138*Effort!$R53</f>
        <v>#DIV/0!</v>
      </c>
      <c r="CB138" s="127"/>
      <c r="CC138" s="112" t="e">
        <f>AVERAGE(CC146,CC137)</f>
        <v>#DIV/0!</v>
      </c>
      <c r="CD138" s="113" t="e">
        <f>CC138*Effort!$R53</f>
        <v>#DIV/0!</v>
      </c>
      <c r="CE138" s="127"/>
      <c r="CF138" s="112" t="e">
        <f>AVERAGE(CF146,CF137)</f>
        <v>#DIV/0!</v>
      </c>
      <c r="CG138" s="113" t="e">
        <f>CF138*Effort!$R53</f>
        <v>#DIV/0!</v>
      </c>
    </row>
    <row r="139" spans="1:85" s="327" customFormat="1" ht="12" customHeight="1" x14ac:dyDescent="0.2">
      <c r="A139" s="305" t="s">
        <v>111</v>
      </c>
      <c r="B139" s="306">
        <f t="shared" si="382"/>
        <v>44391</v>
      </c>
      <c r="C139" s="308">
        <f t="shared" si="355"/>
        <v>29</v>
      </c>
      <c r="D139" s="312"/>
      <c r="E139" s="503"/>
      <c r="F139" s="120"/>
      <c r="G139" s="120"/>
      <c r="H139" s="517"/>
      <c r="I139" s="122" t="e">
        <f>AVERAGE(I146,I137)</f>
        <v>#DIV/0!</v>
      </c>
      <c r="J139" s="123" t="e">
        <f>I139*Effort!$R54</f>
        <v>#DIV/0!</v>
      </c>
      <c r="K139" s="517"/>
      <c r="L139" s="122" t="e">
        <f>AVERAGE(L146,L137)</f>
        <v>#DIV/0!</v>
      </c>
      <c r="M139" s="123" t="e">
        <f>L139*Effort!$R54</f>
        <v>#DIV/0!</v>
      </c>
      <c r="N139" s="517"/>
      <c r="O139" s="122" t="e">
        <f>AVERAGE(O146,O137)</f>
        <v>#DIV/0!</v>
      </c>
      <c r="P139" s="123" t="e">
        <f>O139*Effort!$R54</f>
        <v>#DIV/0!</v>
      </c>
      <c r="Q139" s="517"/>
      <c r="R139" s="122" t="e">
        <f>AVERAGE(R146,R137)</f>
        <v>#DIV/0!</v>
      </c>
      <c r="S139" s="123" t="e">
        <f>R139*Effort!$R54</f>
        <v>#DIV/0!</v>
      </c>
      <c r="T139" s="121"/>
      <c r="U139" s="122" t="e">
        <f>AVERAGE(U146,U137)</f>
        <v>#DIV/0!</v>
      </c>
      <c r="V139" s="123" t="e">
        <f>U139*Effort!$R54</f>
        <v>#DIV/0!</v>
      </c>
      <c r="W139" s="121"/>
      <c r="X139" s="122" t="e">
        <f>AVERAGE(X146,X137)</f>
        <v>#DIV/0!</v>
      </c>
      <c r="Y139" s="123" t="e">
        <f>X139*Effort!$R54</f>
        <v>#DIV/0!</v>
      </c>
      <c r="Z139" s="517"/>
      <c r="AA139" s="122" t="e">
        <f>AVERAGE(AA146,AA137)</f>
        <v>#DIV/0!</v>
      </c>
      <c r="AB139" s="123" t="e">
        <f>AA139*Effort!$R54</f>
        <v>#DIV/0!</v>
      </c>
      <c r="AC139" s="517"/>
      <c r="AD139" s="122" t="e">
        <f>AVERAGE(AD146,AD137)</f>
        <v>#DIV/0!</v>
      </c>
      <c r="AE139" s="123" t="e">
        <f>AD139*Effort!$R54</f>
        <v>#DIV/0!</v>
      </c>
      <c r="AF139" s="125"/>
      <c r="AG139" s="122" t="e">
        <f>AVERAGE(AG146,AG137)</f>
        <v>#DIV/0!</v>
      </c>
      <c r="AH139" s="123" t="e">
        <f>AG139*Effort!$R54</f>
        <v>#DIV/0!</v>
      </c>
      <c r="AI139" s="125"/>
      <c r="AJ139" s="112" t="e">
        <f t="shared" si="234"/>
        <v>#DIV/0!</v>
      </c>
      <c r="AK139" s="123" t="e">
        <f>AJ139*Effort!$R54</f>
        <v>#DIV/0!</v>
      </c>
      <c r="AL139" s="125"/>
      <c r="AM139" s="122" t="e">
        <f>AVERAGE(AM146,AM137)</f>
        <v>#DIV/0!</v>
      </c>
      <c r="AN139" s="123" t="e">
        <f>AM139*Effort!$R54</f>
        <v>#DIV/0!</v>
      </c>
      <c r="AO139" s="125"/>
      <c r="AP139" s="122" t="e">
        <f>AVERAGE(AP146,AP137)</f>
        <v>#DIV/0!</v>
      </c>
      <c r="AQ139" s="123" t="e">
        <f>AP139*Effort!$R54</f>
        <v>#DIV/0!</v>
      </c>
      <c r="AR139" s="126"/>
      <c r="AS139" s="122" t="e">
        <f>AVERAGE(AS146,AS137)</f>
        <v>#DIV/0!</v>
      </c>
      <c r="AT139" s="123" t="e">
        <f>AS139*Effort!$R54</f>
        <v>#DIV/0!</v>
      </c>
      <c r="AU139" s="126"/>
      <c r="AV139" s="122" t="e">
        <f>AVERAGE(AV146,AV137)</f>
        <v>#DIV/0!</v>
      </c>
      <c r="AW139" s="123" t="e">
        <f>AV139*Effort!$R54</f>
        <v>#DIV/0!</v>
      </c>
      <c r="AX139" s="126"/>
      <c r="AY139" s="122" t="e">
        <f>AVERAGE(AY146,AY137)</f>
        <v>#DIV/0!</v>
      </c>
      <c r="AZ139" s="123" t="e">
        <f>AY139*Effort!$R54</f>
        <v>#DIV/0!</v>
      </c>
      <c r="BA139" s="126"/>
      <c r="BB139" s="122" t="e">
        <f>AVERAGE(BB146,BB137)</f>
        <v>#DIV/0!</v>
      </c>
      <c r="BC139" s="123" t="e">
        <f>BB139*Effort!$R54</f>
        <v>#DIV/0!</v>
      </c>
      <c r="BD139" s="125"/>
      <c r="BE139" s="122" t="e">
        <f>AVERAGE(BE146,BE137)</f>
        <v>#DIV/0!</v>
      </c>
      <c r="BF139" s="123" t="e">
        <f>BE139*Effort!$R54</f>
        <v>#DIV/0!</v>
      </c>
      <c r="BG139" s="125"/>
      <c r="BH139" s="122" t="e">
        <f>AVERAGE(BH146,BH137)</f>
        <v>#DIV/0!</v>
      </c>
      <c r="BI139" s="123" t="e">
        <f>BH139*Effort!$R54</f>
        <v>#DIV/0!</v>
      </c>
      <c r="BJ139" s="125"/>
      <c r="BK139" s="122" t="e">
        <f>AVERAGE(BK146,BK137)</f>
        <v>#DIV/0!</v>
      </c>
      <c r="BL139" s="123" t="e">
        <f>BK139*Effort!$R54</f>
        <v>#DIV/0!</v>
      </c>
      <c r="BM139" s="125"/>
      <c r="BN139" s="122" t="e">
        <f>AVERAGE(BN146,BN137)</f>
        <v>#DIV/0!</v>
      </c>
      <c r="BO139" s="123" t="e">
        <f>BN139*Effort!$R54</f>
        <v>#DIV/0!</v>
      </c>
      <c r="BP139" s="125"/>
      <c r="BQ139" s="122" t="e">
        <f>AVERAGE(BQ146,BQ137)</f>
        <v>#DIV/0!</v>
      </c>
      <c r="BR139" s="123" t="e">
        <f>BQ139*Effort!$R54</f>
        <v>#DIV/0!</v>
      </c>
      <c r="BS139" s="125"/>
      <c r="BT139" s="122" t="e">
        <f>AVERAGE(BT146,BT137)</f>
        <v>#DIV/0!</v>
      </c>
      <c r="BU139" s="123" t="e">
        <f>BT139*Effort!$R54</f>
        <v>#DIV/0!</v>
      </c>
      <c r="BV139" s="126"/>
      <c r="BW139" s="122" t="e">
        <f>AVERAGE(BW146,BW137)</f>
        <v>#DIV/0!</v>
      </c>
      <c r="BX139" s="123" t="e">
        <f>BW139*Effort!$R54</f>
        <v>#DIV/0!</v>
      </c>
      <c r="BY139" s="125"/>
      <c r="BZ139" s="122" t="e">
        <f>AVERAGE(BZ146,BZ137)</f>
        <v>#DIV/0!</v>
      </c>
      <c r="CA139" s="123" t="e">
        <f>BZ139*Effort!$R54</f>
        <v>#DIV/0!</v>
      </c>
      <c r="CB139" s="125"/>
      <c r="CC139" s="122" t="e">
        <f>AVERAGE(CC146,CC137)</f>
        <v>#DIV/0!</v>
      </c>
      <c r="CD139" s="123" t="e">
        <f>CC139*Effort!$R54</f>
        <v>#DIV/0!</v>
      </c>
      <c r="CE139" s="125"/>
      <c r="CF139" s="122" t="e">
        <f>AVERAGE(CF146,CF137)</f>
        <v>#DIV/0!</v>
      </c>
      <c r="CG139" s="123" t="e">
        <f>CF139*Effort!$R54</f>
        <v>#DIV/0!</v>
      </c>
    </row>
    <row r="140" spans="1:85" s="326" customFormat="1" ht="12" customHeight="1" x14ac:dyDescent="0.2">
      <c r="A140" s="303" t="s">
        <v>112</v>
      </c>
      <c r="B140" s="304">
        <f t="shared" ref="B140" si="409">B54</f>
        <v>44392</v>
      </c>
      <c r="C140" s="307">
        <f t="shared" si="355"/>
        <v>29</v>
      </c>
      <c r="D140" s="311"/>
      <c r="E140" s="163"/>
      <c r="F140" s="116"/>
      <c r="G140" s="116"/>
      <c r="H140" s="509"/>
      <c r="I140" s="112" t="e">
        <f>AVERAGE(I146,I137)</f>
        <v>#DIV/0!</v>
      </c>
      <c r="J140" s="113" t="e">
        <f>I140*Effort!$R55</f>
        <v>#DIV/0!</v>
      </c>
      <c r="K140" s="509"/>
      <c r="L140" s="112" t="e">
        <f>AVERAGE(L146,L137)</f>
        <v>#DIV/0!</v>
      </c>
      <c r="M140" s="113" t="e">
        <f>L140*Effort!$R55</f>
        <v>#DIV/0!</v>
      </c>
      <c r="N140" s="509"/>
      <c r="O140" s="112" t="e">
        <f>AVERAGE(O146,O137)</f>
        <v>#DIV/0!</v>
      </c>
      <c r="P140" s="113" t="e">
        <f>O140*Effort!$R55</f>
        <v>#DIV/0!</v>
      </c>
      <c r="Q140" s="509"/>
      <c r="R140" s="112" t="e">
        <f>AVERAGE(R146,R137)</f>
        <v>#DIV/0!</v>
      </c>
      <c r="S140" s="113" t="e">
        <f>R140*Effort!$R55</f>
        <v>#DIV/0!</v>
      </c>
      <c r="T140" s="117"/>
      <c r="U140" s="112" t="e">
        <f>AVERAGE(U146,U137)</f>
        <v>#DIV/0!</v>
      </c>
      <c r="V140" s="113" t="e">
        <f>U140*Effort!$R55</f>
        <v>#DIV/0!</v>
      </c>
      <c r="W140" s="117"/>
      <c r="X140" s="112" t="e">
        <f>AVERAGE(X146,X137)</f>
        <v>#DIV/0!</v>
      </c>
      <c r="Y140" s="113" t="e">
        <f>X140*Effort!$R55</f>
        <v>#DIV/0!</v>
      </c>
      <c r="Z140" s="509"/>
      <c r="AA140" s="112" t="e">
        <f>AVERAGE(AA146,AA137)</f>
        <v>#DIV/0!</v>
      </c>
      <c r="AB140" s="113" t="e">
        <f>AA140*Effort!$R55</f>
        <v>#DIV/0!</v>
      </c>
      <c r="AC140" s="509"/>
      <c r="AD140" s="112" t="e">
        <f>AVERAGE(AD146,AD137)</f>
        <v>#DIV/0!</v>
      </c>
      <c r="AE140" s="113" t="e">
        <f>AD140*Effort!$R55</f>
        <v>#DIV/0!</v>
      </c>
      <c r="AF140" s="127"/>
      <c r="AG140" s="112" t="e">
        <f>AVERAGE(AG146,AG137)</f>
        <v>#DIV/0!</v>
      </c>
      <c r="AH140" s="113" t="e">
        <f>AG140*Effort!$R55</f>
        <v>#DIV/0!</v>
      </c>
      <c r="AI140" s="127"/>
      <c r="AJ140" s="112" t="e">
        <f t="shared" si="234"/>
        <v>#DIV/0!</v>
      </c>
      <c r="AK140" s="113" t="e">
        <f>AJ140*Effort!$R55</f>
        <v>#DIV/0!</v>
      </c>
      <c r="AL140" s="127"/>
      <c r="AM140" s="112" t="e">
        <f>AVERAGE(AM146,AM137)</f>
        <v>#DIV/0!</v>
      </c>
      <c r="AN140" s="113" t="e">
        <f>AM140*Effort!$R55</f>
        <v>#DIV/0!</v>
      </c>
      <c r="AO140" s="127"/>
      <c r="AP140" s="112" t="e">
        <f>AVERAGE(AP146,AP137)</f>
        <v>#DIV/0!</v>
      </c>
      <c r="AQ140" s="113" t="e">
        <f>AP140*Effort!$R55</f>
        <v>#DIV/0!</v>
      </c>
      <c r="AR140" s="128"/>
      <c r="AS140" s="112" t="e">
        <f>AVERAGE(AS146,AS137)</f>
        <v>#DIV/0!</v>
      </c>
      <c r="AT140" s="113" t="e">
        <f>AS140*Effort!$R55</f>
        <v>#DIV/0!</v>
      </c>
      <c r="AU140" s="128"/>
      <c r="AV140" s="112" t="e">
        <f>AVERAGE(AV146,AV137)</f>
        <v>#DIV/0!</v>
      </c>
      <c r="AW140" s="113" t="e">
        <f>AV140*Effort!$R55</f>
        <v>#DIV/0!</v>
      </c>
      <c r="AX140" s="128"/>
      <c r="AY140" s="112" t="e">
        <f>AVERAGE(AY146,AY137)</f>
        <v>#DIV/0!</v>
      </c>
      <c r="AZ140" s="113" t="e">
        <f>AY140*Effort!$R55</f>
        <v>#DIV/0!</v>
      </c>
      <c r="BA140" s="128"/>
      <c r="BB140" s="112" t="e">
        <f>AVERAGE(BB146,BB137)</f>
        <v>#DIV/0!</v>
      </c>
      <c r="BC140" s="113" t="e">
        <f>BB140*Effort!$R55</f>
        <v>#DIV/0!</v>
      </c>
      <c r="BD140" s="127"/>
      <c r="BE140" s="112" t="e">
        <f>AVERAGE(BE146,BE137)</f>
        <v>#DIV/0!</v>
      </c>
      <c r="BF140" s="113" t="e">
        <f>BE140*Effort!$R55</f>
        <v>#DIV/0!</v>
      </c>
      <c r="BG140" s="127"/>
      <c r="BH140" s="112" t="e">
        <f>AVERAGE(BH146,BH137)</f>
        <v>#DIV/0!</v>
      </c>
      <c r="BI140" s="113" t="e">
        <f>BH140*Effort!$R55</f>
        <v>#DIV/0!</v>
      </c>
      <c r="BJ140" s="127"/>
      <c r="BK140" s="112" t="e">
        <f>AVERAGE(BK146,BK137)</f>
        <v>#DIV/0!</v>
      </c>
      <c r="BL140" s="113" t="e">
        <f>BK140*Effort!$R55</f>
        <v>#DIV/0!</v>
      </c>
      <c r="BM140" s="127"/>
      <c r="BN140" s="112" t="e">
        <f>AVERAGE(BN146,BN137)</f>
        <v>#DIV/0!</v>
      </c>
      <c r="BO140" s="113" t="e">
        <f>BN140*Effort!$R55</f>
        <v>#DIV/0!</v>
      </c>
      <c r="BP140" s="127"/>
      <c r="BQ140" s="112" t="e">
        <f>AVERAGE(BQ146,BQ137)</f>
        <v>#DIV/0!</v>
      </c>
      <c r="BR140" s="113" t="e">
        <f>BQ140*Effort!$R55</f>
        <v>#DIV/0!</v>
      </c>
      <c r="BS140" s="127"/>
      <c r="BT140" s="112" t="e">
        <f>AVERAGE(BT146,BT137)</f>
        <v>#DIV/0!</v>
      </c>
      <c r="BU140" s="113" t="e">
        <f>BT140*Effort!$R55</f>
        <v>#DIV/0!</v>
      </c>
      <c r="BV140" s="128"/>
      <c r="BW140" s="112" t="e">
        <f>AVERAGE(BW146,BW137)</f>
        <v>#DIV/0!</v>
      </c>
      <c r="BX140" s="113" t="e">
        <f>BW140*Effort!$R55</f>
        <v>#DIV/0!</v>
      </c>
      <c r="BY140" s="127"/>
      <c r="BZ140" s="112" t="e">
        <f>AVERAGE(BZ146,BZ137)</f>
        <v>#DIV/0!</v>
      </c>
      <c r="CA140" s="113" t="e">
        <f>BZ140*Effort!$R55</f>
        <v>#DIV/0!</v>
      </c>
      <c r="CB140" s="127"/>
      <c r="CC140" s="112" t="e">
        <f>AVERAGE(CC146,CC137)</f>
        <v>#DIV/0!</v>
      </c>
      <c r="CD140" s="113" t="e">
        <f>CC140*Effort!$R55</f>
        <v>#DIV/0!</v>
      </c>
      <c r="CE140" s="127"/>
      <c r="CF140" s="112" t="e">
        <f>AVERAGE(CF146,CF137)</f>
        <v>#DIV/0!</v>
      </c>
      <c r="CG140" s="113" t="e">
        <f>CF140*Effort!$R55</f>
        <v>#DIV/0!</v>
      </c>
    </row>
    <row r="141" spans="1:85" s="326" customFormat="1" ht="12" customHeight="1" x14ac:dyDescent="0.2">
      <c r="A141" s="303" t="s">
        <v>113</v>
      </c>
      <c r="B141" s="304">
        <f t="shared" si="382"/>
        <v>44393</v>
      </c>
      <c r="C141" s="307">
        <f t="shared" si="355"/>
        <v>29</v>
      </c>
      <c r="D141" s="311"/>
      <c r="E141" s="163"/>
      <c r="F141" s="116"/>
      <c r="G141" s="116"/>
      <c r="H141" s="509"/>
      <c r="I141" s="112" t="e">
        <f>AVERAGE(I142:I143)</f>
        <v>#DIV/0!</v>
      </c>
      <c r="J141" s="113" t="e">
        <f>I141*Effort!$R56</f>
        <v>#DIV/0!</v>
      </c>
      <c r="K141" s="509"/>
      <c r="L141" s="112" t="e">
        <f>AVERAGE(L142:L143)</f>
        <v>#DIV/0!</v>
      </c>
      <c r="M141" s="113" t="e">
        <f>L141*Effort!$R56</f>
        <v>#DIV/0!</v>
      </c>
      <c r="N141" s="509"/>
      <c r="O141" s="112" t="e">
        <f>AVERAGE(O142:O143)</f>
        <v>#DIV/0!</v>
      </c>
      <c r="P141" s="113" t="e">
        <f>O141*Effort!$R56</f>
        <v>#DIV/0!</v>
      </c>
      <c r="Q141" s="509"/>
      <c r="R141" s="112" t="e">
        <f>AVERAGE(R142:R143)</f>
        <v>#DIV/0!</v>
      </c>
      <c r="S141" s="113" t="e">
        <f>R141*Effort!$R56</f>
        <v>#DIV/0!</v>
      </c>
      <c r="T141" s="117"/>
      <c r="U141" s="112" t="e">
        <f>AVERAGE(U142:U143)</f>
        <v>#DIV/0!</v>
      </c>
      <c r="V141" s="113" t="e">
        <f>U141*Effort!$R56</f>
        <v>#DIV/0!</v>
      </c>
      <c r="W141" s="117"/>
      <c r="X141" s="112" t="e">
        <f>AVERAGE(X142:X143)</f>
        <v>#DIV/0!</v>
      </c>
      <c r="Y141" s="113" t="e">
        <f>X141*Effort!$R56</f>
        <v>#DIV/0!</v>
      </c>
      <c r="Z141" s="509"/>
      <c r="AA141" s="112" t="e">
        <f>AVERAGE(AA142:AA143)</f>
        <v>#DIV/0!</v>
      </c>
      <c r="AB141" s="113" t="e">
        <f>AA141*Effort!$R56</f>
        <v>#DIV/0!</v>
      </c>
      <c r="AC141" s="509"/>
      <c r="AD141" s="112" t="e">
        <f>AVERAGE(AD142:AD143)</f>
        <v>#DIV/0!</v>
      </c>
      <c r="AE141" s="113" t="e">
        <f>AD141*Effort!$R56</f>
        <v>#DIV/0!</v>
      </c>
      <c r="AF141" s="127"/>
      <c r="AG141" s="112" t="e">
        <f>AVERAGE(AG142:AG143)</f>
        <v>#DIV/0!</v>
      </c>
      <c r="AH141" s="113" t="e">
        <f>AG141*Effort!$R56</f>
        <v>#DIV/0!</v>
      </c>
      <c r="AI141" s="127"/>
      <c r="AJ141" s="112" t="e">
        <f t="shared" si="234"/>
        <v>#DIV/0!</v>
      </c>
      <c r="AK141" s="113" t="e">
        <f>AJ141*Effort!$R56</f>
        <v>#DIV/0!</v>
      </c>
      <c r="AL141" s="127"/>
      <c r="AM141" s="112" t="e">
        <f>AVERAGE(AM142:AM143)</f>
        <v>#DIV/0!</v>
      </c>
      <c r="AN141" s="113" t="e">
        <f>AM141*Effort!$R56</f>
        <v>#DIV/0!</v>
      </c>
      <c r="AO141" s="127"/>
      <c r="AP141" s="112" t="e">
        <f>AVERAGE(AP142:AP143)</f>
        <v>#DIV/0!</v>
      </c>
      <c r="AQ141" s="113" t="e">
        <f>AP141*Effort!$R56</f>
        <v>#DIV/0!</v>
      </c>
      <c r="AR141" s="128"/>
      <c r="AS141" s="112" t="e">
        <f>AVERAGE(AS142:AS143)</f>
        <v>#DIV/0!</v>
      </c>
      <c r="AT141" s="113" t="e">
        <f>AS141*Effort!$R56</f>
        <v>#DIV/0!</v>
      </c>
      <c r="AU141" s="128"/>
      <c r="AV141" s="112" t="e">
        <f>AVERAGE(AV142:AV143)</f>
        <v>#DIV/0!</v>
      </c>
      <c r="AW141" s="113" t="e">
        <f>AV141*Effort!$R56</f>
        <v>#DIV/0!</v>
      </c>
      <c r="AX141" s="128"/>
      <c r="AY141" s="112" t="e">
        <f>AVERAGE(AY142:AY143)</f>
        <v>#DIV/0!</v>
      </c>
      <c r="AZ141" s="113" t="e">
        <f>AY141*Effort!$R56</f>
        <v>#DIV/0!</v>
      </c>
      <c r="BA141" s="128"/>
      <c r="BB141" s="112" t="e">
        <f>AVERAGE(BB142:BB143)</f>
        <v>#DIV/0!</v>
      </c>
      <c r="BC141" s="113" t="e">
        <f>BB141*Effort!$R56</f>
        <v>#DIV/0!</v>
      </c>
      <c r="BD141" s="127"/>
      <c r="BE141" s="112" t="e">
        <f>AVERAGE(BE142:BE143)</f>
        <v>#DIV/0!</v>
      </c>
      <c r="BF141" s="113" t="e">
        <f>BE141*Effort!$R56</f>
        <v>#DIV/0!</v>
      </c>
      <c r="BG141" s="127"/>
      <c r="BH141" s="112" t="e">
        <f>AVERAGE(BH142:BH143)</f>
        <v>#DIV/0!</v>
      </c>
      <c r="BI141" s="113" t="e">
        <f>BH141*Effort!$R56</f>
        <v>#DIV/0!</v>
      </c>
      <c r="BJ141" s="127"/>
      <c r="BK141" s="112" t="e">
        <f>AVERAGE(BK142:BK143)</f>
        <v>#DIV/0!</v>
      </c>
      <c r="BL141" s="113" t="e">
        <f>BK141*Effort!$R56</f>
        <v>#DIV/0!</v>
      </c>
      <c r="BM141" s="127"/>
      <c r="BN141" s="112" t="e">
        <f>AVERAGE(BN142:BN143)</f>
        <v>#DIV/0!</v>
      </c>
      <c r="BO141" s="113" t="e">
        <f>BN141*Effort!$R56</f>
        <v>#DIV/0!</v>
      </c>
      <c r="BP141" s="127"/>
      <c r="BQ141" s="112" t="e">
        <f>AVERAGE(BQ142:BQ143)</f>
        <v>#DIV/0!</v>
      </c>
      <c r="BR141" s="113" t="e">
        <f>BQ141*Effort!$R56</f>
        <v>#DIV/0!</v>
      </c>
      <c r="BS141" s="127"/>
      <c r="BT141" s="112" t="e">
        <f>AVERAGE(BT142:BT143)</f>
        <v>#DIV/0!</v>
      </c>
      <c r="BU141" s="113" t="e">
        <f>BT141*Effort!$R56</f>
        <v>#DIV/0!</v>
      </c>
      <c r="BV141" s="128"/>
      <c r="BW141" s="112" t="e">
        <f>AVERAGE(BW142:BW143)</f>
        <v>#DIV/0!</v>
      </c>
      <c r="BX141" s="113" t="e">
        <f>BW141*Effort!$R56</f>
        <v>#DIV/0!</v>
      </c>
      <c r="BY141" s="127"/>
      <c r="BZ141" s="112" t="e">
        <f>AVERAGE(BZ142:BZ143)</f>
        <v>#DIV/0!</v>
      </c>
      <c r="CA141" s="113" t="e">
        <f>BZ141*Effort!$R56</f>
        <v>#DIV/0!</v>
      </c>
      <c r="CB141" s="127"/>
      <c r="CC141" s="112" t="e">
        <f>AVERAGE(CC142:CC143)</f>
        <v>#DIV/0!</v>
      </c>
      <c r="CD141" s="113" t="e">
        <f>CC141*Effort!$R56</f>
        <v>#DIV/0!</v>
      </c>
      <c r="CE141" s="127"/>
      <c r="CF141" s="112" t="e">
        <f>AVERAGE(CF142:CF143)</f>
        <v>#DIV/0!</v>
      </c>
      <c r="CG141" s="113" t="e">
        <f>CF141*Effort!$R56</f>
        <v>#DIV/0!</v>
      </c>
    </row>
    <row r="142" spans="1:85" s="326" customFormat="1" ht="12" customHeight="1" x14ac:dyDescent="0.2">
      <c r="A142" s="303" t="s">
        <v>114</v>
      </c>
      <c r="B142" s="304">
        <f t="shared" si="382"/>
        <v>44394</v>
      </c>
      <c r="C142" s="307">
        <f t="shared" si="355"/>
        <v>29</v>
      </c>
      <c r="D142" s="475">
        <f>'Creel Data'!AV489</f>
        <v>0</v>
      </c>
      <c r="E142" s="163">
        <f>'Creel Data'!BB491</f>
        <v>0</v>
      </c>
      <c r="F142" s="116">
        <f>'Creel Data'!AX489</f>
        <v>0</v>
      </c>
      <c r="G142" s="116">
        <f>'Creel Data'!AY489</f>
        <v>0</v>
      </c>
      <c r="H142" s="509">
        <v>0</v>
      </c>
      <c r="I142" s="112" t="e">
        <f t="shared" ref="I142:I143" si="410">H142/$E142</f>
        <v>#DIV/0!</v>
      </c>
      <c r="J142" s="113" t="e">
        <f>I142*Effort!$R57</f>
        <v>#DIV/0!</v>
      </c>
      <c r="K142" s="509">
        <v>0</v>
      </c>
      <c r="L142" s="112" t="e">
        <f t="shared" ref="L142:L143" si="411">K142/$E142</f>
        <v>#DIV/0!</v>
      </c>
      <c r="M142" s="113" t="e">
        <f>L142*Effort!$R57</f>
        <v>#DIV/0!</v>
      </c>
      <c r="N142" s="509">
        <v>0</v>
      </c>
      <c r="O142" s="112" t="e">
        <f t="shared" ref="O142:O143" si="412">N142/$E142</f>
        <v>#DIV/0!</v>
      </c>
      <c r="P142" s="113" t="e">
        <f>O142*Effort!$R57</f>
        <v>#DIV/0!</v>
      </c>
      <c r="Q142" s="509">
        <v>0</v>
      </c>
      <c r="R142" s="112" t="e">
        <f t="shared" ref="R142:R143" si="413">Q142/$E142</f>
        <v>#DIV/0!</v>
      </c>
      <c r="S142" s="113" t="e">
        <f>R142*Effort!$R57</f>
        <v>#DIV/0!</v>
      </c>
      <c r="T142" s="509">
        <v>0</v>
      </c>
      <c r="U142" s="112" t="e">
        <f t="shared" ref="U142:U143" si="414">T142/$E142</f>
        <v>#DIV/0!</v>
      </c>
      <c r="V142" s="113" t="e">
        <f>U142*Effort!$R57</f>
        <v>#DIV/0!</v>
      </c>
      <c r="W142" s="509">
        <v>0</v>
      </c>
      <c r="X142" s="112" t="e">
        <f t="shared" ref="X142:X143" si="415">W142/$E142</f>
        <v>#DIV/0!</v>
      </c>
      <c r="Y142" s="113" t="e">
        <f>X142*Effort!$R57</f>
        <v>#DIV/0!</v>
      </c>
      <c r="Z142" s="509">
        <v>0</v>
      </c>
      <c r="AA142" s="112" t="e">
        <f t="shared" ref="AA142:AA143" si="416">Z142/$E142</f>
        <v>#DIV/0!</v>
      </c>
      <c r="AB142" s="113" t="e">
        <f>AA142*Effort!$R57</f>
        <v>#DIV/0!</v>
      </c>
      <c r="AC142" s="509">
        <v>0</v>
      </c>
      <c r="AD142" s="112" t="e">
        <f t="shared" ref="AD142:AD143" si="417">AC142/$E142</f>
        <v>#DIV/0!</v>
      </c>
      <c r="AE142" s="113" t="e">
        <f>AD142*Effort!$R57</f>
        <v>#DIV/0!</v>
      </c>
      <c r="AF142" s="127">
        <v>0</v>
      </c>
      <c r="AG142" s="112" t="e">
        <f t="shared" ref="AG142:AG143" si="418">AF142/$E142</f>
        <v>#DIV/0!</v>
      </c>
      <c r="AH142" s="113" t="e">
        <f>AG142*Effort!$R57</f>
        <v>#DIV/0!</v>
      </c>
      <c r="AI142" s="127">
        <v>0</v>
      </c>
      <c r="AJ142" s="112" t="e">
        <f t="shared" si="234"/>
        <v>#DIV/0!</v>
      </c>
      <c r="AK142" s="113" t="e">
        <f>AJ142*Effort!$R57</f>
        <v>#DIV/0!</v>
      </c>
      <c r="AL142" s="127">
        <v>0</v>
      </c>
      <c r="AM142" s="112" t="e">
        <f t="shared" ref="AM142:AM143" si="419">AL142/$E142</f>
        <v>#DIV/0!</v>
      </c>
      <c r="AN142" s="113" t="e">
        <f>AM142*Effort!$R57</f>
        <v>#DIV/0!</v>
      </c>
      <c r="AO142" s="127">
        <v>0</v>
      </c>
      <c r="AP142" s="112" t="e">
        <f t="shared" ref="AP142:AP143" si="420">AO142/$E142</f>
        <v>#DIV/0!</v>
      </c>
      <c r="AQ142" s="113" t="e">
        <f>AP142*Effort!$R57</f>
        <v>#DIV/0!</v>
      </c>
      <c r="AR142" s="509">
        <v>0</v>
      </c>
      <c r="AS142" s="112" t="e">
        <f t="shared" ref="AS142:AS143" si="421">AR142/$E142</f>
        <v>#DIV/0!</v>
      </c>
      <c r="AT142" s="113" t="e">
        <f>AS142*Effort!$R57</f>
        <v>#DIV/0!</v>
      </c>
      <c r="AU142" s="509">
        <v>0</v>
      </c>
      <c r="AV142" s="112" t="e">
        <f t="shared" ref="AV142:AV143" si="422">AU142/$E142</f>
        <v>#DIV/0!</v>
      </c>
      <c r="AW142" s="113" t="e">
        <f>AV142*Effort!$R57</f>
        <v>#DIV/0!</v>
      </c>
      <c r="AX142" s="509">
        <v>0</v>
      </c>
      <c r="AY142" s="112" t="e">
        <f t="shared" ref="AY142:AY143" si="423">AX142/$E142</f>
        <v>#DIV/0!</v>
      </c>
      <c r="AZ142" s="113" t="e">
        <f>AY142*Effort!$R57</f>
        <v>#DIV/0!</v>
      </c>
      <c r="BA142" s="509">
        <v>0</v>
      </c>
      <c r="BB142" s="112" t="e">
        <f t="shared" ref="BB142:BB143" si="424">BA142/$E142</f>
        <v>#DIV/0!</v>
      </c>
      <c r="BC142" s="113" t="e">
        <f>BB142*Effort!$R57</f>
        <v>#DIV/0!</v>
      </c>
      <c r="BD142" s="127">
        <v>0</v>
      </c>
      <c r="BE142" s="112" t="e">
        <f t="shared" ref="BE142:BE143" si="425">BD142/$E142</f>
        <v>#DIV/0!</v>
      </c>
      <c r="BF142" s="113" t="e">
        <f>BE142*Effort!$R57</f>
        <v>#DIV/0!</v>
      </c>
      <c r="BG142" s="127">
        <v>0</v>
      </c>
      <c r="BH142" s="112" t="e">
        <f t="shared" ref="BH142:BH143" si="426">BG142/$E142</f>
        <v>#DIV/0!</v>
      </c>
      <c r="BI142" s="113" t="e">
        <f>BH142*Effort!$R57</f>
        <v>#DIV/0!</v>
      </c>
      <c r="BJ142" s="509">
        <v>0</v>
      </c>
      <c r="BK142" s="112" t="e">
        <f t="shared" ref="BK142:BK143" si="427">BJ142/$E142</f>
        <v>#DIV/0!</v>
      </c>
      <c r="BL142" s="113" t="e">
        <f>BK142*Effort!$R57</f>
        <v>#DIV/0!</v>
      </c>
      <c r="BM142" s="509">
        <v>0</v>
      </c>
      <c r="BN142" s="112" t="e">
        <f t="shared" ref="BN142:BN143" si="428">BM142/$E142</f>
        <v>#DIV/0!</v>
      </c>
      <c r="BO142" s="113" t="e">
        <f>BN142*Effort!$R57</f>
        <v>#DIV/0!</v>
      </c>
      <c r="BP142" s="509">
        <v>0</v>
      </c>
      <c r="BQ142" s="112" t="e">
        <f t="shared" ref="BQ142:BQ143" si="429">BP142/$E142</f>
        <v>#DIV/0!</v>
      </c>
      <c r="BR142" s="113" t="e">
        <f>BQ142*Effort!$R57</f>
        <v>#DIV/0!</v>
      </c>
      <c r="BS142" s="509">
        <v>0</v>
      </c>
      <c r="BT142" s="112" t="e">
        <f t="shared" ref="BT142:BT143" si="430">BS142/$E142</f>
        <v>#DIV/0!</v>
      </c>
      <c r="BU142" s="113" t="e">
        <f>BT142*Effort!$R57</f>
        <v>#DIV/0!</v>
      </c>
      <c r="BV142" s="509">
        <v>0</v>
      </c>
      <c r="BW142" s="112" t="e">
        <f t="shared" ref="BW142:BW143" si="431">BV142/$E142</f>
        <v>#DIV/0!</v>
      </c>
      <c r="BX142" s="113" t="e">
        <f>BW142*Effort!$R57</f>
        <v>#DIV/0!</v>
      </c>
      <c r="BY142" s="509">
        <v>0</v>
      </c>
      <c r="BZ142" s="112" t="e">
        <f t="shared" ref="BZ142:BZ143" si="432">BY142/$E142</f>
        <v>#DIV/0!</v>
      </c>
      <c r="CA142" s="113" t="e">
        <f>BZ142*Effort!$R57</f>
        <v>#DIV/0!</v>
      </c>
      <c r="CB142" s="509">
        <v>0</v>
      </c>
      <c r="CC142" s="112" t="e">
        <f t="shared" ref="CC142:CC143" si="433">CB142/$E142</f>
        <v>#DIV/0!</v>
      </c>
      <c r="CD142" s="113" t="e">
        <f>CC142*Effort!$R57</f>
        <v>#DIV/0!</v>
      </c>
      <c r="CE142" s="509">
        <v>0</v>
      </c>
      <c r="CF142" s="112" t="e">
        <f t="shared" ref="CF142:CF143" si="434">CE142/$E142</f>
        <v>#DIV/0!</v>
      </c>
      <c r="CG142" s="113" t="e">
        <f>CF142*Effort!$R57</f>
        <v>#DIV/0!</v>
      </c>
    </row>
    <row r="143" spans="1:85" s="326" customFormat="1" ht="12" customHeight="1" x14ac:dyDescent="0.2">
      <c r="A143" s="303" t="s">
        <v>115</v>
      </c>
      <c r="B143" s="304">
        <f t="shared" ref="B143" si="435">B57</f>
        <v>44395</v>
      </c>
      <c r="C143" s="307">
        <f t="shared" si="355"/>
        <v>30</v>
      </c>
      <c r="D143" s="475">
        <f>'Creel Data'!AV501</f>
        <v>0</v>
      </c>
      <c r="E143" s="163">
        <f>'Creel Data'!BB503</f>
        <v>0</v>
      </c>
      <c r="F143" s="116">
        <f>'Creel Data'!AX501</f>
        <v>0</v>
      </c>
      <c r="G143" s="116">
        <f>'Creel Data'!AY501</f>
        <v>0</v>
      </c>
      <c r="H143" s="509">
        <v>0</v>
      </c>
      <c r="I143" s="112" t="e">
        <f t="shared" si="410"/>
        <v>#DIV/0!</v>
      </c>
      <c r="J143" s="113" t="e">
        <f>I143*Effort!$R58</f>
        <v>#DIV/0!</v>
      </c>
      <c r="K143" s="509">
        <v>0</v>
      </c>
      <c r="L143" s="112" t="e">
        <f t="shared" si="411"/>
        <v>#DIV/0!</v>
      </c>
      <c r="M143" s="113" t="e">
        <f>L143*Effort!$R58</f>
        <v>#DIV/0!</v>
      </c>
      <c r="N143" s="509">
        <v>0</v>
      </c>
      <c r="O143" s="112" t="e">
        <f t="shared" si="412"/>
        <v>#DIV/0!</v>
      </c>
      <c r="P143" s="113" t="e">
        <f>O143*Effort!$R58</f>
        <v>#DIV/0!</v>
      </c>
      <c r="Q143" s="509">
        <v>0</v>
      </c>
      <c r="R143" s="112" t="e">
        <f t="shared" si="413"/>
        <v>#DIV/0!</v>
      </c>
      <c r="S143" s="113" t="e">
        <f>R143*Effort!$R58</f>
        <v>#DIV/0!</v>
      </c>
      <c r="T143" s="509">
        <v>0</v>
      </c>
      <c r="U143" s="112" t="e">
        <f t="shared" si="414"/>
        <v>#DIV/0!</v>
      </c>
      <c r="V143" s="113" t="e">
        <f>U143*Effort!$R58</f>
        <v>#DIV/0!</v>
      </c>
      <c r="W143" s="509">
        <v>0</v>
      </c>
      <c r="X143" s="112" t="e">
        <f t="shared" si="415"/>
        <v>#DIV/0!</v>
      </c>
      <c r="Y143" s="113" t="e">
        <f>X143*Effort!$R58</f>
        <v>#DIV/0!</v>
      </c>
      <c r="Z143" s="509">
        <v>0</v>
      </c>
      <c r="AA143" s="112" t="e">
        <f t="shared" si="416"/>
        <v>#DIV/0!</v>
      </c>
      <c r="AB143" s="113" t="e">
        <f>AA143*Effort!$R58</f>
        <v>#DIV/0!</v>
      </c>
      <c r="AC143" s="509">
        <v>0</v>
      </c>
      <c r="AD143" s="112" t="e">
        <f t="shared" si="417"/>
        <v>#DIV/0!</v>
      </c>
      <c r="AE143" s="113" t="e">
        <f>AD143*Effort!$R58</f>
        <v>#DIV/0!</v>
      </c>
      <c r="AF143" s="127">
        <v>0</v>
      </c>
      <c r="AG143" s="112" t="e">
        <f t="shared" si="418"/>
        <v>#DIV/0!</v>
      </c>
      <c r="AH143" s="113" t="e">
        <f>AG143*Effort!$R58</f>
        <v>#DIV/0!</v>
      </c>
      <c r="AI143" s="127">
        <v>0</v>
      </c>
      <c r="AJ143" s="112" t="e">
        <f t="shared" si="234"/>
        <v>#DIV/0!</v>
      </c>
      <c r="AK143" s="113" t="e">
        <f>AJ143*Effort!$R58</f>
        <v>#DIV/0!</v>
      </c>
      <c r="AL143" s="127">
        <v>0</v>
      </c>
      <c r="AM143" s="112" t="e">
        <f t="shared" si="419"/>
        <v>#DIV/0!</v>
      </c>
      <c r="AN143" s="113" t="e">
        <f>AM143*Effort!$R58</f>
        <v>#DIV/0!</v>
      </c>
      <c r="AO143" s="127">
        <v>0</v>
      </c>
      <c r="AP143" s="112" t="e">
        <f t="shared" si="420"/>
        <v>#DIV/0!</v>
      </c>
      <c r="AQ143" s="113" t="e">
        <f>AP143*Effort!$R58</f>
        <v>#DIV/0!</v>
      </c>
      <c r="AR143" s="509">
        <v>0</v>
      </c>
      <c r="AS143" s="112" t="e">
        <f t="shared" si="421"/>
        <v>#DIV/0!</v>
      </c>
      <c r="AT143" s="113" t="e">
        <f>AS143*Effort!$R58</f>
        <v>#DIV/0!</v>
      </c>
      <c r="AU143" s="509">
        <v>0</v>
      </c>
      <c r="AV143" s="112" t="e">
        <f t="shared" si="422"/>
        <v>#DIV/0!</v>
      </c>
      <c r="AW143" s="113" t="e">
        <f>AV143*Effort!$R58</f>
        <v>#DIV/0!</v>
      </c>
      <c r="AX143" s="509">
        <v>0</v>
      </c>
      <c r="AY143" s="112" t="e">
        <f t="shared" si="423"/>
        <v>#DIV/0!</v>
      </c>
      <c r="AZ143" s="113" t="e">
        <f>AY143*Effort!$R58</f>
        <v>#DIV/0!</v>
      </c>
      <c r="BA143" s="509">
        <v>0</v>
      </c>
      <c r="BB143" s="112" t="e">
        <f t="shared" si="424"/>
        <v>#DIV/0!</v>
      </c>
      <c r="BC143" s="113" t="e">
        <f>BB143*Effort!$R58</f>
        <v>#DIV/0!</v>
      </c>
      <c r="BD143" s="127">
        <v>0</v>
      </c>
      <c r="BE143" s="112" t="e">
        <f t="shared" si="425"/>
        <v>#DIV/0!</v>
      </c>
      <c r="BF143" s="113" t="e">
        <f>BE143*Effort!$R58</f>
        <v>#DIV/0!</v>
      </c>
      <c r="BG143" s="127">
        <v>0</v>
      </c>
      <c r="BH143" s="112" t="e">
        <f t="shared" si="426"/>
        <v>#DIV/0!</v>
      </c>
      <c r="BI143" s="113" t="e">
        <f>BH143*Effort!$R58</f>
        <v>#DIV/0!</v>
      </c>
      <c r="BJ143" s="509">
        <v>0</v>
      </c>
      <c r="BK143" s="112" t="e">
        <f t="shared" si="427"/>
        <v>#DIV/0!</v>
      </c>
      <c r="BL143" s="113" t="e">
        <f>BK143*Effort!$R58</f>
        <v>#DIV/0!</v>
      </c>
      <c r="BM143" s="509">
        <v>0</v>
      </c>
      <c r="BN143" s="112" t="e">
        <f t="shared" si="428"/>
        <v>#DIV/0!</v>
      </c>
      <c r="BO143" s="113" t="e">
        <f>BN143*Effort!$R58</f>
        <v>#DIV/0!</v>
      </c>
      <c r="BP143" s="509">
        <v>0</v>
      </c>
      <c r="BQ143" s="112" t="e">
        <f t="shared" si="429"/>
        <v>#DIV/0!</v>
      </c>
      <c r="BR143" s="113" t="e">
        <f>BQ143*Effort!$R58</f>
        <v>#DIV/0!</v>
      </c>
      <c r="BS143" s="509">
        <v>0</v>
      </c>
      <c r="BT143" s="112" t="e">
        <f t="shared" si="430"/>
        <v>#DIV/0!</v>
      </c>
      <c r="BU143" s="113" t="e">
        <f>BT143*Effort!$R58</f>
        <v>#DIV/0!</v>
      </c>
      <c r="BV143" s="509">
        <v>0</v>
      </c>
      <c r="BW143" s="112" t="e">
        <f t="shared" si="431"/>
        <v>#DIV/0!</v>
      </c>
      <c r="BX143" s="113" t="e">
        <f>BW143*Effort!$R58</f>
        <v>#DIV/0!</v>
      </c>
      <c r="BY143" s="509">
        <v>0</v>
      </c>
      <c r="BZ143" s="112" t="e">
        <f t="shared" si="432"/>
        <v>#DIV/0!</v>
      </c>
      <c r="CA143" s="113" t="e">
        <f>BZ143*Effort!$R58</f>
        <v>#DIV/0!</v>
      </c>
      <c r="CB143" s="509">
        <v>0</v>
      </c>
      <c r="CC143" s="112" t="e">
        <f t="shared" si="433"/>
        <v>#DIV/0!</v>
      </c>
      <c r="CD143" s="113" t="e">
        <f>CC143*Effort!$R58</f>
        <v>#DIV/0!</v>
      </c>
      <c r="CE143" s="509">
        <v>0</v>
      </c>
      <c r="CF143" s="112" t="e">
        <f t="shared" si="434"/>
        <v>#DIV/0!</v>
      </c>
      <c r="CG143" s="113" t="e">
        <f>CF143*Effort!$R58</f>
        <v>#DIV/0!</v>
      </c>
    </row>
    <row r="144" spans="1:85" s="327" customFormat="1" ht="12" customHeight="1" x14ac:dyDescent="0.2">
      <c r="A144" s="305" t="s">
        <v>116</v>
      </c>
      <c r="B144" s="306">
        <f t="shared" ref="B144:B148" si="436">B58</f>
        <v>44396</v>
      </c>
      <c r="C144" s="308">
        <f t="shared" si="355"/>
        <v>30</v>
      </c>
      <c r="D144" s="312"/>
      <c r="E144" s="503"/>
      <c r="F144" s="120"/>
      <c r="G144" s="120"/>
      <c r="H144" s="517"/>
      <c r="I144" s="122" t="e">
        <f>AVERAGE(I146,I137)</f>
        <v>#DIV/0!</v>
      </c>
      <c r="J144" s="123" t="e">
        <f>I144*Effort!$R59</f>
        <v>#DIV/0!</v>
      </c>
      <c r="K144" s="517"/>
      <c r="L144" s="122" t="e">
        <f>AVERAGE(L146,L137)</f>
        <v>#DIV/0!</v>
      </c>
      <c r="M144" s="123" t="e">
        <f>L144*Effort!$R59</f>
        <v>#DIV/0!</v>
      </c>
      <c r="N144" s="517"/>
      <c r="O144" s="122" t="e">
        <f>AVERAGE(O146,O137)</f>
        <v>#DIV/0!</v>
      </c>
      <c r="P144" s="123" t="e">
        <f>O144*Effort!$R59</f>
        <v>#DIV/0!</v>
      </c>
      <c r="Q144" s="517"/>
      <c r="R144" s="122" t="e">
        <f>AVERAGE(R146,R137)</f>
        <v>#DIV/0!</v>
      </c>
      <c r="S144" s="123" t="e">
        <f>R144*Effort!$R59</f>
        <v>#DIV/0!</v>
      </c>
      <c r="T144" s="517"/>
      <c r="U144" s="122" t="e">
        <f>AVERAGE(U146,U137)</f>
        <v>#DIV/0!</v>
      </c>
      <c r="V144" s="123" t="e">
        <f>U144*Effort!$R59</f>
        <v>#DIV/0!</v>
      </c>
      <c r="W144" s="517"/>
      <c r="X144" s="122" t="e">
        <f>AVERAGE(X146,X137)</f>
        <v>#DIV/0!</v>
      </c>
      <c r="Y144" s="123" t="e">
        <f>X144*Effort!$R59</f>
        <v>#DIV/0!</v>
      </c>
      <c r="Z144" s="517"/>
      <c r="AA144" s="122" t="e">
        <f>AVERAGE(AA146,AA137)</f>
        <v>#DIV/0!</v>
      </c>
      <c r="AB144" s="123" t="e">
        <f>AA144*Effort!$R59</f>
        <v>#DIV/0!</v>
      </c>
      <c r="AC144" s="517"/>
      <c r="AD144" s="122" t="e">
        <f>AVERAGE(AD146,AD137)</f>
        <v>#DIV/0!</v>
      </c>
      <c r="AE144" s="123" t="e">
        <f>AD144*Effort!$R59</f>
        <v>#DIV/0!</v>
      </c>
      <c r="AF144" s="125"/>
      <c r="AG144" s="122" t="e">
        <f>AVERAGE(AG146,AG137)</f>
        <v>#DIV/0!</v>
      </c>
      <c r="AH144" s="123" t="e">
        <f>AG144*Effort!$R59</f>
        <v>#DIV/0!</v>
      </c>
      <c r="AI144" s="125"/>
      <c r="AJ144" s="112" t="e">
        <f t="shared" si="234"/>
        <v>#DIV/0!</v>
      </c>
      <c r="AK144" s="123" t="e">
        <f>AJ144*Effort!$R59</f>
        <v>#DIV/0!</v>
      </c>
      <c r="AL144" s="125"/>
      <c r="AM144" s="122" t="e">
        <f>AVERAGE(AM146,AM137)</f>
        <v>#DIV/0!</v>
      </c>
      <c r="AN144" s="123" t="e">
        <f>AM144*Effort!$R59</f>
        <v>#DIV/0!</v>
      </c>
      <c r="AO144" s="125"/>
      <c r="AP144" s="122" t="e">
        <f>AVERAGE(AP146,AP137)</f>
        <v>#DIV/0!</v>
      </c>
      <c r="AQ144" s="123" t="e">
        <f>AP144*Effort!$R59</f>
        <v>#DIV/0!</v>
      </c>
      <c r="AR144" s="126"/>
      <c r="AS144" s="122" t="e">
        <f>AVERAGE(AS146,AS137)</f>
        <v>#DIV/0!</v>
      </c>
      <c r="AT144" s="123" t="e">
        <f>AS144*Effort!$R59</f>
        <v>#DIV/0!</v>
      </c>
      <c r="AU144" s="517"/>
      <c r="AV144" s="122" t="e">
        <f>AVERAGE(AV146,AV137)</f>
        <v>#DIV/0!</v>
      </c>
      <c r="AW144" s="123" t="e">
        <f>AV144*Effort!$R59</f>
        <v>#DIV/0!</v>
      </c>
      <c r="AX144" s="126"/>
      <c r="AY144" s="122" t="e">
        <f>AVERAGE(AY146,AY137)</f>
        <v>#DIV/0!</v>
      </c>
      <c r="AZ144" s="123" t="e">
        <f>AY144*Effort!$R59</f>
        <v>#DIV/0!</v>
      </c>
      <c r="BA144" s="517"/>
      <c r="BB144" s="122" t="e">
        <f>AVERAGE(BB146,BB137)</f>
        <v>#DIV/0!</v>
      </c>
      <c r="BC144" s="123" t="e">
        <f>BB144*Effort!$R59</f>
        <v>#DIV/0!</v>
      </c>
      <c r="BD144" s="125"/>
      <c r="BE144" s="122" t="e">
        <f>AVERAGE(BE146,BE137)</f>
        <v>#DIV/0!</v>
      </c>
      <c r="BF144" s="123" t="e">
        <f>BE144*Effort!$R59</f>
        <v>#DIV/0!</v>
      </c>
      <c r="BG144" s="125"/>
      <c r="BH144" s="122" t="e">
        <f>AVERAGE(BH146,BH137)</f>
        <v>#DIV/0!</v>
      </c>
      <c r="BI144" s="123" t="e">
        <f>BH144*Effort!$R59</f>
        <v>#DIV/0!</v>
      </c>
      <c r="BJ144" s="125"/>
      <c r="BK144" s="122" t="e">
        <f>AVERAGE(BK146,BK137)</f>
        <v>#DIV/0!</v>
      </c>
      <c r="BL144" s="123" t="e">
        <f>BK144*Effort!$R59</f>
        <v>#DIV/0!</v>
      </c>
      <c r="BM144" s="125"/>
      <c r="BN144" s="122" t="e">
        <f>AVERAGE(BN146,BN137)</f>
        <v>#DIV/0!</v>
      </c>
      <c r="BO144" s="123" t="e">
        <f>BN144*Effort!$R59</f>
        <v>#DIV/0!</v>
      </c>
      <c r="BP144" s="125"/>
      <c r="BQ144" s="122" t="e">
        <f>AVERAGE(BQ146,BQ137)</f>
        <v>#DIV/0!</v>
      </c>
      <c r="BR144" s="123" t="e">
        <f>BQ144*Effort!$R59</f>
        <v>#DIV/0!</v>
      </c>
      <c r="BS144" s="125"/>
      <c r="BT144" s="122" t="e">
        <f>AVERAGE(BT146,BT137)</f>
        <v>#DIV/0!</v>
      </c>
      <c r="BU144" s="123" t="e">
        <f>BT144*Effort!$R59</f>
        <v>#DIV/0!</v>
      </c>
      <c r="BV144" s="125"/>
      <c r="BW144" s="122" t="e">
        <f>AVERAGE(BW146,BW137)</f>
        <v>#DIV/0!</v>
      </c>
      <c r="BX144" s="123" t="e">
        <f>BW144*Effort!$R59</f>
        <v>#DIV/0!</v>
      </c>
      <c r="BY144" s="125"/>
      <c r="BZ144" s="122" t="e">
        <f>AVERAGE(BZ146,BZ137)</f>
        <v>#DIV/0!</v>
      </c>
      <c r="CA144" s="123" t="e">
        <f>BZ144*Effort!$R59</f>
        <v>#DIV/0!</v>
      </c>
      <c r="CB144" s="125"/>
      <c r="CC144" s="122" t="e">
        <f>AVERAGE(CC146,CC137)</f>
        <v>#DIV/0!</v>
      </c>
      <c r="CD144" s="123" t="e">
        <f>CC144*Effort!$R59</f>
        <v>#DIV/0!</v>
      </c>
      <c r="CE144" s="125"/>
      <c r="CF144" s="122" t="e">
        <f>AVERAGE(CF146,CF137)</f>
        <v>#DIV/0!</v>
      </c>
      <c r="CG144" s="123" t="e">
        <f>CF144*Effort!$R59</f>
        <v>#DIV/0!</v>
      </c>
    </row>
    <row r="145" spans="1:85" s="326" customFormat="1" ht="12" customHeight="1" x14ac:dyDescent="0.2">
      <c r="A145" s="303" t="s">
        <v>117</v>
      </c>
      <c r="B145" s="304">
        <f t="shared" si="436"/>
        <v>44397</v>
      </c>
      <c r="C145" s="307">
        <f t="shared" si="355"/>
        <v>30</v>
      </c>
      <c r="D145" s="311"/>
      <c r="E145" s="163"/>
      <c r="F145" s="116"/>
      <c r="G145" s="116"/>
      <c r="H145" s="509"/>
      <c r="I145" s="112" t="e">
        <f>AVERAGE(I146,I137)</f>
        <v>#DIV/0!</v>
      </c>
      <c r="J145" s="113" t="e">
        <f>I145*Effort!$R60</f>
        <v>#DIV/0!</v>
      </c>
      <c r="K145" s="509"/>
      <c r="L145" s="112" t="e">
        <f>AVERAGE(L146,L137)</f>
        <v>#DIV/0!</v>
      </c>
      <c r="M145" s="113" t="e">
        <f>L145*Effort!$R60</f>
        <v>#DIV/0!</v>
      </c>
      <c r="N145" s="509"/>
      <c r="O145" s="112" t="e">
        <f>AVERAGE(O146,O137)</f>
        <v>#DIV/0!</v>
      </c>
      <c r="P145" s="113" t="e">
        <f>O145*Effort!$R60</f>
        <v>#DIV/0!</v>
      </c>
      <c r="Q145" s="509"/>
      <c r="R145" s="112" t="e">
        <f>AVERAGE(R146,R137)</f>
        <v>#DIV/0!</v>
      </c>
      <c r="S145" s="113" t="e">
        <f>R145*Effort!$R60</f>
        <v>#DIV/0!</v>
      </c>
      <c r="T145" s="509"/>
      <c r="U145" s="112" t="e">
        <f>AVERAGE(U146,U137)</f>
        <v>#DIV/0!</v>
      </c>
      <c r="V145" s="113" t="e">
        <f>U145*Effort!$R60</f>
        <v>#DIV/0!</v>
      </c>
      <c r="W145" s="509"/>
      <c r="X145" s="112" t="e">
        <f>AVERAGE(X146,X137)</f>
        <v>#DIV/0!</v>
      </c>
      <c r="Y145" s="113" t="e">
        <f>X145*Effort!$R60</f>
        <v>#DIV/0!</v>
      </c>
      <c r="Z145" s="509"/>
      <c r="AA145" s="112" t="e">
        <f>AVERAGE(AA146,AA137)</f>
        <v>#DIV/0!</v>
      </c>
      <c r="AB145" s="113" t="e">
        <f>AA145*Effort!$R60</f>
        <v>#DIV/0!</v>
      </c>
      <c r="AC145" s="509"/>
      <c r="AD145" s="112" t="e">
        <f>AVERAGE(AD146,AD137)</f>
        <v>#DIV/0!</v>
      </c>
      <c r="AE145" s="113" t="e">
        <f>AD145*Effort!$R60</f>
        <v>#DIV/0!</v>
      </c>
      <c r="AF145" s="127"/>
      <c r="AG145" s="112" t="e">
        <f>AVERAGE(AG146,AG137)</f>
        <v>#DIV/0!</v>
      </c>
      <c r="AH145" s="113" t="e">
        <f>AG145*Effort!$R60</f>
        <v>#DIV/0!</v>
      </c>
      <c r="AI145" s="127"/>
      <c r="AJ145" s="112" t="e">
        <f t="shared" si="234"/>
        <v>#DIV/0!</v>
      </c>
      <c r="AK145" s="113" t="e">
        <f>AJ145*Effort!$R60</f>
        <v>#DIV/0!</v>
      </c>
      <c r="AL145" s="127"/>
      <c r="AM145" s="112" t="e">
        <f>AVERAGE(AM146,AM137)</f>
        <v>#DIV/0!</v>
      </c>
      <c r="AN145" s="113" t="e">
        <f>AM145*Effort!$R60</f>
        <v>#DIV/0!</v>
      </c>
      <c r="AO145" s="127"/>
      <c r="AP145" s="112" t="e">
        <f>AVERAGE(AP146,AP137)</f>
        <v>#DIV/0!</v>
      </c>
      <c r="AQ145" s="113" t="e">
        <f>AP145*Effort!$R60</f>
        <v>#DIV/0!</v>
      </c>
      <c r="AR145" s="128"/>
      <c r="AS145" s="112" t="e">
        <f>AVERAGE(AS146,AS137)</f>
        <v>#DIV/0!</v>
      </c>
      <c r="AT145" s="113" t="e">
        <f>AS145*Effort!$R60</f>
        <v>#DIV/0!</v>
      </c>
      <c r="AU145" s="509"/>
      <c r="AV145" s="112" t="e">
        <f>AVERAGE(AV146,AV137)</f>
        <v>#DIV/0!</v>
      </c>
      <c r="AW145" s="113" t="e">
        <f>AV145*Effort!$R60</f>
        <v>#DIV/0!</v>
      </c>
      <c r="AX145" s="128"/>
      <c r="AY145" s="112" t="e">
        <f>AVERAGE(AY146,AY137)</f>
        <v>#DIV/0!</v>
      </c>
      <c r="AZ145" s="113" t="e">
        <f>AY145*Effort!$R60</f>
        <v>#DIV/0!</v>
      </c>
      <c r="BA145" s="509"/>
      <c r="BB145" s="112" t="e">
        <f>AVERAGE(BB146,BB137)</f>
        <v>#DIV/0!</v>
      </c>
      <c r="BC145" s="113" t="e">
        <f>BB145*Effort!$R60</f>
        <v>#DIV/0!</v>
      </c>
      <c r="BD145" s="127"/>
      <c r="BE145" s="112" t="e">
        <f>AVERAGE(BE146,BE137)</f>
        <v>#DIV/0!</v>
      </c>
      <c r="BF145" s="113" t="e">
        <f>BE145*Effort!$R60</f>
        <v>#DIV/0!</v>
      </c>
      <c r="BG145" s="127"/>
      <c r="BH145" s="112" t="e">
        <f>AVERAGE(BH146,BH137)</f>
        <v>#DIV/0!</v>
      </c>
      <c r="BI145" s="113" t="e">
        <f>BH145*Effort!$R60</f>
        <v>#DIV/0!</v>
      </c>
      <c r="BJ145" s="127"/>
      <c r="BK145" s="112" t="e">
        <f>AVERAGE(BK146,BK137)</f>
        <v>#DIV/0!</v>
      </c>
      <c r="BL145" s="113" t="e">
        <f>BK145*Effort!$R60</f>
        <v>#DIV/0!</v>
      </c>
      <c r="BM145" s="127"/>
      <c r="BN145" s="112" t="e">
        <f>AVERAGE(BN146,BN137)</f>
        <v>#DIV/0!</v>
      </c>
      <c r="BO145" s="113" t="e">
        <f>BN145*Effort!$R60</f>
        <v>#DIV/0!</v>
      </c>
      <c r="BP145" s="127"/>
      <c r="BQ145" s="112" t="e">
        <f>AVERAGE(BQ146,BQ137)</f>
        <v>#DIV/0!</v>
      </c>
      <c r="BR145" s="113" t="e">
        <f>BQ145*Effort!$R60</f>
        <v>#DIV/0!</v>
      </c>
      <c r="BS145" s="127"/>
      <c r="BT145" s="112" t="e">
        <f>AVERAGE(BT146,BT137)</f>
        <v>#DIV/0!</v>
      </c>
      <c r="BU145" s="113" t="e">
        <f>BT145*Effort!$R60</f>
        <v>#DIV/0!</v>
      </c>
      <c r="BV145" s="127"/>
      <c r="BW145" s="112" t="e">
        <f>AVERAGE(BW146,BW137)</f>
        <v>#DIV/0!</v>
      </c>
      <c r="BX145" s="113" t="e">
        <f>BW145*Effort!$R60</f>
        <v>#DIV/0!</v>
      </c>
      <c r="BY145" s="127"/>
      <c r="BZ145" s="112" t="e">
        <f>AVERAGE(BZ146,BZ137)</f>
        <v>#DIV/0!</v>
      </c>
      <c r="CA145" s="113" t="e">
        <f>BZ145*Effort!$R60</f>
        <v>#DIV/0!</v>
      </c>
      <c r="CB145" s="127"/>
      <c r="CC145" s="112" t="e">
        <f>AVERAGE(CC146,CC137)</f>
        <v>#DIV/0!</v>
      </c>
      <c r="CD145" s="113" t="e">
        <f>CC145*Effort!$R60</f>
        <v>#DIV/0!</v>
      </c>
      <c r="CE145" s="127"/>
      <c r="CF145" s="112" t="e">
        <f>AVERAGE(CF146,CF137)</f>
        <v>#DIV/0!</v>
      </c>
      <c r="CG145" s="113" t="e">
        <f>CF145*Effort!$R60</f>
        <v>#DIV/0!</v>
      </c>
    </row>
    <row r="146" spans="1:85" s="326" customFormat="1" ht="12" customHeight="1" x14ac:dyDescent="0.2">
      <c r="A146" s="303" t="s">
        <v>111</v>
      </c>
      <c r="B146" s="304">
        <f t="shared" si="436"/>
        <v>44398</v>
      </c>
      <c r="C146" s="307">
        <f t="shared" si="355"/>
        <v>30</v>
      </c>
      <c r="D146" s="475">
        <f>'Creel Data'!AV526</f>
        <v>0</v>
      </c>
      <c r="E146" s="163">
        <f>'Creel Data'!BB528</f>
        <v>0</v>
      </c>
      <c r="F146" s="116">
        <f>'Creel Data'!AX526</f>
        <v>0</v>
      </c>
      <c r="G146" s="116">
        <f>'Creel Data'!AY526</f>
        <v>0</v>
      </c>
      <c r="H146" s="509">
        <v>0</v>
      </c>
      <c r="I146" s="112" t="e">
        <f t="shared" ref="I146" si="437">H146/$E146</f>
        <v>#DIV/0!</v>
      </c>
      <c r="J146" s="113" t="e">
        <f>I146*Effort!$R61</f>
        <v>#DIV/0!</v>
      </c>
      <c r="K146" s="509">
        <v>0</v>
      </c>
      <c r="L146" s="112" t="e">
        <f t="shared" ref="L146" si="438">K146/$E146</f>
        <v>#DIV/0!</v>
      </c>
      <c r="M146" s="113" t="e">
        <f>L146*Effort!$R61</f>
        <v>#DIV/0!</v>
      </c>
      <c r="N146" s="509">
        <v>0</v>
      </c>
      <c r="O146" s="112" t="e">
        <f t="shared" ref="O146" si="439">N146/$E146</f>
        <v>#DIV/0!</v>
      </c>
      <c r="P146" s="113" t="e">
        <f>O146*Effort!$R61</f>
        <v>#DIV/0!</v>
      </c>
      <c r="Q146" s="509">
        <v>0</v>
      </c>
      <c r="R146" s="112" t="e">
        <f t="shared" ref="R146" si="440">Q146/$E146</f>
        <v>#DIV/0!</v>
      </c>
      <c r="S146" s="113" t="e">
        <f>R146*Effort!$R61</f>
        <v>#DIV/0!</v>
      </c>
      <c r="T146" s="509">
        <v>0</v>
      </c>
      <c r="U146" s="112" t="e">
        <f t="shared" ref="U146" si="441">T146/$E146</f>
        <v>#DIV/0!</v>
      </c>
      <c r="V146" s="113" t="e">
        <f>U146*Effort!$R61</f>
        <v>#DIV/0!</v>
      </c>
      <c r="W146" s="509">
        <v>0</v>
      </c>
      <c r="X146" s="112" t="e">
        <f t="shared" ref="X146" si="442">W146/$E146</f>
        <v>#DIV/0!</v>
      </c>
      <c r="Y146" s="113" t="e">
        <f>X146*Effort!$R61</f>
        <v>#DIV/0!</v>
      </c>
      <c r="Z146" s="509">
        <v>0</v>
      </c>
      <c r="AA146" s="112" t="e">
        <f t="shared" ref="AA146" si="443">Z146/$E146</f>
        <v>#DIV/0!</v>
      </c>
      <c r="AB146" s="113" t="e">
        <f>AA146*Effort!$R61</f>
        <v>#DIV/0!</v>
      </c>
      <c r="AC146" s="509">
        <v>0</v>
      </c>
      <c r="AD146" s="112" t="e">
        <f t="shared" ref="AD146" si="444">AC146/$E146</f>
        <v>#DIV/0!</v>
      </c>
      <c r="AE146" s="113" t="e">
        <f>AD146*Effort!$R61</f>
        <v>#DIV/0!</v>
      </c>
      <c r="AF146" s="127">
        <v>0</v>
      </c>
      <c r="AG146" s="112" t="e">
        <f t="shared" ref="AG146" si="445">AF146/$E146</f>
        <v>#DIV/0!</v>
      </c>
      <c r="AH146" s="113" t="e">
        <f>AG146*Effort!$R61</f>
        <v>#DIV/0!</v>
      </c>
      <c r="AI146" s="127">
        <v>0</v>
      </c>
      <c r="AJ146" s="112" t="e">
        <f t="shared" si="234"/>
        <v>#DIV/0!</v>
      </c>
      <c r="AK146" s="113" t="e">
        <f>AJ146*Effort!$R61</f>
        <v>#DIV/0!</v>
      </c>
      <c r="AL146" s="127">
        <v>0</v>
      </c>
      <c r="AM146" s="112" t="e">
        <f t="shared" ref="AM146" si="446">AL146/$E146</f>
        <v>#DIV/0!</v>
      </c>
      <c r="AN146" s="113" t="e">
        <f>AM146*Effort!$R61</f>
        <v>#DIV/0!</v>
      </c>
      <c r="AO146" s="127">
        <v>0</v>
      </c>
      <c r="AP146" s="112" t="e">
        <f t="shared" ref="AP146" si="447">AO146/$E146</f>
        <v>#DIV/0!</v>
      </c>
      <c r="AQ146" s="113" t="e">
        <f>AP146*Effort!$R61</f>
        <v>#DIV/0!</v>
      </c>
      <c r="AR146" s="509">
        <v>0</v>
      </c>
      <c r="AS146" s="112" t="e">
        <f t="shared" ref="AS146" si="448">AR146/$E146</f>
        <v>#DIV/0!</v>
      </c>
      <c r="AT146" s="113" t="e">
        <f>AS146*Effort!$R61</f>
        <v>#DIV/0!</v>
      </c>
      <c r="AU146" s="509">
        <v>0</v>
      </c>
      <c r="AV146" s="112" t="e">
        <f t="shared" ref="AV146" si="449">AU146/$E146</f>
        <v>#DIV/0!</v>
      </c>
      <c r="AW146" s="113" t="e">
        <f>AV146*Effort!$R61</f>
        <v>#DIV/0!</v>
      </c>
      <c r="AX146" s="509">
        <v>0</v>
      </c>
      <c r="AY146" s="112" t="e">
        <f t="shared" ref="AY146" si="450">AX146/$E146</f>
        <v>#DIV/0!</v>
      </c>
      <c r="AZ146" s="113" t="e">
        <f>AY146*Effort!$R61</f>
        <v>#DIV/0!</v>
      </c>
      <c r="BA146" s="509">
        <v>0</v>
      </c>
      <c r="BB146" s="112" t="e">
        <f t="shared" ref="BB146" si="451">BA146/$E146</f>
        <v>#DIV/0!</v>
      </c>
      <c r="BC146" s="113" t="e">
        <f>BB146*Effort!$R61</f>
        <v>#DIV/0!</v>
      </c>
      <c r="BD146" s="127">
        <v>0</v>
      </c>
      <c r="BE146" s="112" t="e">
        <f t="shared" ref="BE146" si="452">BD146/$E146</f>
        <v>#DIV/0!</v>
      </c>
      <c r="BF146" s="113" t="e">
        <f>BE146*Effort!$R61</f>
        <v>#DIV/0!</v>
      </c>
      <c r="BG146" s="127">
        <v>0</v>
      </c>
      <c r="BH146" s="112" t="e">
        <f t="shared" ref="BH146" si="453">BG146/$E146</f>
        <v>#DIV/0!</v>
      </c>
      <c r="BI146" s="113" t="e">
        <f>BH146*Effort!$R61</f>
        <v>#DIV/0!</v>
      </c>
      <c r="BJ146" s="509">
        <v>0</v>
      </c>
      <c r="BK146" s="112" t="e">
        <f t="shared" ref="BK146" si="454">BJ146/$E146</f>
        <v>#DIV/0!</v>
      </c>
      <c r="BL146" s="113" t="e">
        <f>BK146*Effort!$R61</f>
        <v>#DIV/0!</v>
      </c>
      <c r="BM146" s="509">
        <v>0</v>
      </c>
      <c r="BN146" s="112" t="e">
        <f t="shared" ref="BN146" si="455">BM146/$E146</f>
        <v>#DIV/0!</v>
      </c>
      <c r="BO146" s="113" t="e">
        <f>BN146*Effort!$R61</f>
        <v>#DIV/0!</v>
      </c>
      <c r="BP146" s="509">
        <v>0</v>
      </c>
      <c r="BQ146" s="112" t="e">
        <f t="shared" ref="BQ146" si="456">BP146/$E146</f>
        <v>#DIV/0!</v>
      </c>
      <c r="BR146" s="113" t="e">
        <f>BQ146*Effort!$R61</f>
        <v>#DIV/0!</v>
      </c>
      <c r="BS146" s="509">
        <v>0</v>
      </c>
      <c r="BT146" s="112" t="e">
        <f t="shared" ref="BT146" si="457">BS146/$E146</f>
        <v>#DIV/0!</v>
      </c>
      <c r="BU146" s="113" t="e">
        <f>BT146*Effort!$R61</f>
        <v>#DIV/0!</v>
      </c>
      <c r="BV146" s="509">
        <v>0</v>
      </c>
      <c r="BW146" s="112" t="e">
        <f t="shared" ref="BW146" si="458">BV146/$E146</f>
        <v>#DIV/0!</v>
      </c>
      <c r="BX146" s="113" t="e">
        <f>BW146*Effort!$R61</f>
        <v>#DIV/0!</v>
      </c>
      <c r="BY146" s="509">
        <v>0</v>
      </c>
      <c r="BZ146" s="112" t="e">
        <f t="shared" ref="BZ146" si="459">BY146/$E146</f>
        <v>#DIV/0!</v>
      </c>
      <c r="CA146" s="113" t="e">
        <f>BZ146*Effort!$R61</f>
        <v>#DIV/0!</v>
      </c>
      <c r="CB146" s="509">
        <v>0</v>
      </c>
      <c r="CC146" s="112" t="e">
        <f t="shared" ref="CC146" si="460">CB146/$E146</f>
        <v>#DIV/0!</v>
      </c>
      <c r="CD146" s="113" t="e">
        <f>CC146*Effort!$R61</f>
        <v>#DIV/0!</v>
      </c>
      <c r="CE146" s="509">
        <v>0</v>
      </c>
      <c r="CF146" s="112" t="e">
        <f t="shared" ref="CF146" si="461">CE146/$E146</f>
        <v>#DIV/0!</v>
      </c>
      <c r="CG146" s="113" t="e">
        <f>CF146*Effort!$R61</f>
        <v>#DIV/0!</v>
      </c>
    </row>
    <row r="147" spans="1:85" s="327" customFormat="1" ht="12" customHeight="1" x14ac:dyDescent="0.2">
      <c r="A147" s="305" t="s">
        <v>112</v>
      </c>
      <c r="B147" s="306">
        <f t="shared" si="436"/>
        <v>44399</v>
      </c>
      <c r="C147" s="308">
        <f t="shared" si="355"/>
        <v>30</v>
      </c>
      <c r="D147" s="312"/>
      <c r="E147" s="503"/>
      <c r="F147" s="120"/>
      <c r="G147" s="120"/>
      <c r="H147" s="517"/>
      <c r="I147" s="122" t="e">
        <f>AVERAGE(I146)</f>
        <v>#DIV/0!</v>
      </c>
      <c r="J147" s="123" t="e">
        <f>I147*Effort!$R62</f>
        <v>#DIV/0!</v>
      </c>
      <c r="K147" s="517"/>
      <c r="L147" s="122" t="e">
        <f>AVERAGE(L146)</f>
        <v>#DIV/0!</v>
      </c>
      <c r="M147" s="123" t="e">
        <f>L147*Effort!$R62</f>
        <v>#DIV/0!</v>
      </c>
      <c r="N147" s="517"/>
      <c r="O147" s="122" t="e">
        <f>AVERAGE(O146)</f>
        <v>#DIV/0!</v>
      </c>
      <c r="P147" s="123" t="e">
        <f>O147*Effort!$R62</f>
        <v>#DIV/0!</v>
      </c>
      <c r="Q147" s="517"/>
      <c r="R147" s="122" t="e">
        <f>AVERAGE(R146)</f>
        <v>#DIV/0!</v>
      </c>
      <c r="S147" s="123" t="e">
        <f>R147*Effort!$R62</f>
        <v>#DIV/0!</v>
      </c>
      <c r="T147" s="517"/>
      <c r="U147" s="122" t="e">
        <f>AVERAGE(U146)</f>
        <v>#DIV/0!</v>
      </c>
      <c r="V147" s="123" t="e">
        <f>U147*Effort!$R62</f>
        <v>#DIV/0!</v>
      </c>
      <c r="W147" s="517"/>
      <c r="X147" s="122" t="e">
        <f>AVERAGE(X146)</f>
        <v>#DIV/0!</v>
      </c>
      <c r="Y147" s="123" t="e">
        <f>X147*Effort!$R62</f>
        <v>#DIV/0!</v>
      </c>
      <c r="Z147" s="517"/>
      <c r="AA147" s="122" t="e">
        <f>AVERAGE(AA146)</f>
        <v>#DIV/0!</v>
      </c>
      <c r="AB147" s="123" t="e">
        <f>AA147*Effort!$R62</f>
        <v>#DIV/0!</v>
      </c>
      <c r="AC147" s="517"/>
      <c r="AD147" s="122" t="e">
        <f>AVERAGE(AD146)</f>
        <v>#DIV/0!</v>
      </c>
      <c r="AE147" s="123" t="e">
        <f>AD147*Effort!$R62</f>
        <v>#DIV/0!</v>
      </c>
      <c r="AF147" s="125"/>
      <c r="AG147" s="122" t="e">
        <f>AVERAGE(AG146)</f>
        <v>#DIV/0!</v>
      </c>
      <c r="AH147" s="123" t="e">
        <f>AG147*Effort!$R62</f>
        <v>#DIV/0!</v>
      </c>
      <c r="AI147" s="125"/>
      <c r="AJ147" s="112" t="e">
        <f t="shared" si="234"/>
        <v>#DIV/0!</v>
      </c>
      <c r="AK147" s="123" t="e">
        <f>AJ147*Effort!$R62</f>
        <v>#DIV/0!</v>
      </c>
      <c r="AL147" s="125"/>
      <c r="AM147" s="122" t="e">
        <f>AVERAGE(AM146)</f>
        <v>#DIV/0!</v>
      </c>
      <c r="AN147" s="123" t="e">
        <f>AM147*Effort!$R62</f>
        <v>#DIV/0!</v>
      </c>
      <c r="AO147" s="125"/>
      <c r="AP147" s="122" t="e">
        <f>AVERAGE(AP146)</f>
        <v>#DIV/0!</v>
      </c>
      <c r="AQ147" s="123" t="e">
        <f>AP147*Effort!$R62</f>
        <v>#DIV/0!</v>
      </c>
      <c r="AR147" s="126"/>
      <c r="AS147" s="122" t="e">
        <f>AVERAGE(AS146)</f>
        <v>#DIV/0!</v>
      </c>
      <c r="AT147" s="123" t="e">
        <f>AS147*Effort!$R62</f>
        <v>#DIV/0!</v>
      </c>
      <c r="AU147" s="517"/>
      <c r="AV147" s="122" t="e">
        <f>AVERAGE(AV146)</f>
        <v>#DIV/0!</v>
      </c>
      <c r="AW147" s="123" t="e">
        <f>AV147*Effort!$R62</f>
        <v>#DIV/0!</v>
      </c>
      <c r="AX147" s="126"/>
      <c r="AY147" s="122" t="e">
        <f>AVERAGE(AY146)</f>
        <v>#DIV/0!</v>
      </c>
      <c r="AZ147" s="123" t="e">
        <f>AY147*Effort!$R62</f>
        <v>#DIV/0!</v>
      </c>
      <c r="BA147" s="517"/>
      <c r="BB147" s="122" t="e">
        <f>AVERAGE(BB146)</f>
        <v>#DIV/0!</v>
      </c>
      <c r="BC147" s="123" t="e">
        <f>BB147*Effort!$R62</f>
        <v>#DIV/0!</v>
      </c>
      <c r="BD147" s="125"/>
      <c r="BE147" s="122" t="e">
        <f>AVERAGE(BE146)</f>
        <v>#DIV/0!</v>
      </c>
      <c r="BF147" s="123" t="e">
        <f>BE147*Effort!$R62</f>
        <v>#DIV/0!</v>
      </c>
      <c r="BG147" s="125"/>
      <c r="BH147" s="122" t="e">
        <f>AVERAGE(BH146)</f>
        <v>#DIV/0!</v>
      </c>
      <c r="BI147" s="123" t="e">
        <f>BH147*Effort!$R62</f>
        <v>#DIV/0!</v>
      </c>
      <c r="BJ147" s="125"/>
      <c r="BK147" s="122" t="e">
        <f>AVERAGE(BK146)</f>
        <v>#DIV/0!</v>
      </c>
      <c r="BL147" s="123" t="e">
        <f>BK147*Effort!$R62</f>
        <v>#DIV/0!</v>
      </c>
      <c r="BM147" s="125"/>
      <c r="BN147" s="122" t="e">
        <f>AVERAGE(BN146)</f>
        <v>#DIV/0!</v>
      </c>
      <c r="BO147" s="123" t="e">
        <f>BN147*Effort!$R62</f>
        <v>#DIV/0!</v>
      </c>
      <c r="BP147" s="125"/>
      <c r="BQ147" s="122" t="e">
        <f>AVERAGE(BQ146)</f>
        <v>#DIV/0!</v>
      </c>
      <c r="BR147" s="123" t="e">
        <f>BQ147*Effort!$R62</f>
        <v>#DIV/0!</v>
      </c>
      <c r="BS147" s="125"/>
      <c r="BT147" s="122" t="e">
        <f>AVERAGE(BT146)</f>
        <v>#DIV/0!</v>
      </c>
      <c r="BU147" s="123" t="e">
        <f>BT147*Effort!$R62</f>
        <v>#DIV/0!</v>
      </c>
      <c r="BV147" s="125"/>
      <c r="BW147" s="122" t="e">
        <f>AVERAGE(BW146)</f>
        <v>#DIV/0!</v>
      </c>
      <c r="BX147" s="123" t="e">
        <f>BW147*Effort!$R62</f>
        <v>#DIV/0!</v>
      </c>
      <c r="BY147" s="125"/>
      <c r="BZ147" s="122" t="e">
        <f>AVERAGE(BZ146)</f>
        <v>#DIV/0!</v>
      </c>
      <c r="CA147" s="123" t="e">
        <f>BZ147*Effort!$R62</f>
        <v>#DIV/0!</v>
      </c>
      <c r="CB147" s="125"/>
      <c r="CC147" s="122" t="e">
        <f>AVERAGE(CC146)</f>
        <v>#DIV/0!</v>
      </c>
      <c r="CD147" s="123" t="e">
        <f>CC147*Effort!$R62</f>
        <v>#DIV/0!</v>
      </c>
      <c r="CE147" s="125"/>
      <c r="CF147" s="122" t="e">
        <f>AVERAGE(CF146)</f>
        <v>#DIV/0!</v>
      </c>
      <c r="CG147" s="123" t="e">
        <f>CF147*Effort!$R62</f>
        <v>#DIV/0!</v>
      </c>
    </row>
    <row r="148" spans="1:85" s="326" customFormat="1" ht="12" customHeight="1" x14ac:dyDescent="0.2">
      <c r="A148" s="303" t="s">
        <v>113</v>
      </c>
      <c r="B148" s="304">
        <f t="shared" si="436"/>
        <v>44400</v>
      </c>
      <c r="C148" s="307">
        <f t="shared" si="355"/>
        <v>30</v>
      </c>
      <c r="D148" s="311"/>
      <c r="E148" s="163"/>
      <c r="F148" s="116"/>
      <c r="G148" s="116"/>
      <c r="H148" s="509"/>
      <c r="I148" s="112" t="e">
        <f>AVERAGE(I149:I150)</f>
        <v>#DIV/0!</v>
      </c>
      <c r="J148" s="113" t="e">
        <f>I148*Effort!$R63</f>
        <v>#DIV/0!</v>
      </c>
      <c r="K148" s="509"/>
      <c r="L148" s="112" t="e">
        <f>AVERAGE(L149:L150)</f>
        <v>#DIV/0!</v>
      </c>
      <c r="M148" s="113" t="e">
        <f>L148*Effort!$R63</f>
        <v>#DIV/0!</v>
      </c>
      <c r="N148" s="509"/>
      <c r="O148" s="112" t="e">
        <f>AVERAGE(O149:O150)</f>
        <v>#DIV/0!</v>
      </c>
      <c r="P148" s="113" t="e">
        <f>O148*Effort!$R63</f>
        <v>#DIV/0!</v>
      </c>
      <c r="Q148" s="509"/>
      <c r="R148" s="112" t="e">
        <f>AVERAGE(R149:R150)</f>
        <v>#DIV/0!</v>
      </c>
      <c r="S148" s="113" t="e">
        <f>R148*Effort!$R63</f>
        <v>#DIV/0!</v>
      </c>
      <c r="T148" s="509"/>
      <c r="U148" s="112" t="e">
        <f>AVERAGE(U149:U150)</f>
        <v>#DIV/0!</v>
      </c>
      <c r="V148" s="113" t="e">
        <f>U148*Effort!$R63</f>
        <v>#DIV/0!</v>
      </c>
      <c r="W148" s="509"/>
      <c r="X148" s="112" t="e">
        <f>AVERAGE(X149:X150)</f>
        <v>#DIV/0!</v>
      </c>
      <c r="Y148" s="113" t="e">
        <f>X148*Effort!$R63</f>
        <v>#DIV/0!</v>
      </c>
      <c r="Z148" s="509"/>
      <c r="AA148" s="112" t="e">
        <f>AVERAGE(AA149:AA150)</f>
        <v>#DIV/0!</v>
      </c>
      <c r="AB148" s="113" t="e">
        <f>AA148*Effort!$R63</f>
        <v>#DIV/0!</v>
      </c>
      <c r="AC148" s="509"/>
      <c r="AD148" s="112" t="e">
        <f>AVERAGE(AD149:AD150)</f>
        <v>#DIV/0!</v>
      </c>
      <c r="AE148" s="113" t="e">
        <f>AD148*Effort!$R63</f>
        <v>#DIV/0!</v>
      </c>
      <c r="AF148" s="127"/>
      <c r="AG148" s="112" t="e">
        <f>AVERAGE(AG149:AG150)</f>
        <v>#DIV/0!</v>
      </c>
      <c r="AH148" s="113" t="e">
        <f>AG148*Effort!$R63</f>
        <v>#DIV/0!</v>
      </c>
      <c r="AI148" s="127"/>
      <c r="AJ148" s="112" t="e">
        <f t="shared" si="234"/>
        <v>#DIV/0!</v>
      </c>
      <c r="AK148" s="113" t="e">
        <f>AJ148*Effort!$R63</f>
        <v>#DIV/0!</v>
      </c>
      <c r="AL148" s="127"/>
      <c r="AM148" s="112" t="e">
        <f>AVERAGE(AM149:AM150)</f>
        <v>#DIV/0!</v>
      </c>
      <c r="AN148" s="113" t="e">
        <f>AM148*Effort!$R63</f>
        <v>#DIV/0!</v>
      </c>
      <c r="AO148" s="127"/>
      <c r="AP148" s="112" t="e">
        <f>AVERAGE(AP149:AP150)</f>
        <v>#DIV/0!</v>
      </c>
      <c r="AQ148" s="113" t="e">
        <f>AP148*Effort!$R63</f>
        <v>#DIV/0!</v>
      </c>
      <c r="AR148" s="128"/>
      <c r="AS148" s="112" t="e">
        <f>AVERAGE(AS149:AS150)</f>
        <v>#DIV/0!</v>
      </c>
      <c r="AT148" s="113" t="e">
        <f>AS148*Effort!$R63</f>
        <v>#DIV/0!</v>
      </c>
      <c r="AU148" s="509"/>
      <c r="AV148" s="112" t="e">
        <f>AVERAGE(AV149:AV150)</f>
        <v>#DIV/0!</v>
      </c>
      <c r="AW148" s="113" t="e">
        <f>AV148*Effort!$R63</f>
        <v>#DIV/0!</v>
      </c>
      <c r="AX148" s="128"/>
      <c r="AY148" s="112" t="e">
        <f>AVERAGE(AY149:AY150)</f>
        <v>#DIV/0!</v>
      </c>
      <c r="AZ148" s="113" t="e">
        <f>AY148*Effort!$R63</f>
        <v>#DIV/0!</v>
      </c>
      <c r="BA148" s="509"/>
      <c r="BB148" s="112" t="e">
        <f>AVERAGE(BB149:BB150)</f>
        <v>#DIV/0!</v>
      </c>
      <c r="BC148" s="113" t="e">
        <f>BB148*Effort!$R63</f>
        <v>#DIV/0!</v>
      </c>
      <c r="BD148" s="127"/>
      <c r="BE148" s="112" t="e">
        <f>AVERAGE(BE149:BE150)</f>
        <v>#DIV/0!</v>
      </c>
      <c r="BF148" s="113" t="e">
        <f>BE148*Effort!$R63</f>
        <v>#DIV/0!</v>
      </c>
      <c r="BG148" s="127"/>
      <c r="BH148" s="112" t="e">
        <f>AVERAGE(BH149:BH150)</f>
        <v>#DIV/0!</v>
      </c>
      <c r="BI148" s="113" t="e">
        <f>BH148*Effort!$R63</f>
        <v>#DIV/0!</v>
      </c>
      <c r="BJ148" s="127"/>
      <c r="BK148" s="112" t="e">
        <f>AVERAGE(BK149:BK150)</f>
        <v>#DIV/0!</v>
      </c>
      <c r="BL148" s="113" t="e">
        <f>BK148*Effort!$R63</f>
        <v>#DIV/0!</v>
      </c>
      <c r="BM148" s="127"/>
      <c r="BN148" s="112" t="e">
        <f>AVERAGE(BN149:BN150)</f>
        <v>#DIV/0!</v>
      </c>
      <c r="BO148" s="113" t="e">
        <f>BN148*Effort!$R63</f>
        <v>#DIV/0!</v>
      </c>
      <c r="BP148" s="127"/>
      <c r="BQ148" s="112" t="e">
        <f>AVERAGE(BQ149:BQ150)</f>
        <v>#DIV/0!</v>
      </c>
      <c r="BR148" s="113" t="e">
        <f>BQ148*Effort!$R63</f>
        <v>#DIV/0!</v>
      </c>
      <c r="BS148" s="127"/>
      <c r="BT148" s="112" t="e">
        <f>AVERAGE(BT149:BT150)</f>
        <v>#DIV/0!</v>
      </c>
      <c r="BU148" s="113" t="e">
        <f>BT148*Effort!$R63</f>
        <v>#DIV/0!</v>
      </c>
      <c r="BV148" s="127"/>
      <c r="BW148" s="112" t="e">
        <f>AVERAGE(BW149:BW150)</f>
        <v>#DIV/0!</v>
      </c>
      <c r="BX148" s="113" t="e">
        <f>BW148*Effort!$R63</f>
        <v>#DIV/0!</v>
      </c>
      <c r="BY148" s="127"/>
      <c r="BZ148" s="112" t="e">
        <f>AVERAGE(BZ149:BZ150)</f>
        <v>#DIV/0!</v>
      </c>
      <c r="CA148" s="113" t="e">
        <f>BZ148*Effort!$R63</f>
        <v>#DIV/0!</v>
      </c>
      <c r="CB148" s="127"/>
      <c r="CC148" s="112" t="e">
        <f>AVERAGE(CC149:CC150)</f>
        <v>#DIV/0!</v>
      </c>
      <c r="CD148" s="113" t="e">
        <f>CC148*Effort!$R63</f>
        <v>#DIV/0!</v>
      </c>
      <c r="CE148" s="127"/>
      <c r="CF148" s="112" t="e">
        <f>AVERAGE(CF149:CF150)</f>
        <v>#DIV/0!</v>
      </c>
      <c r="CG148" s="113" t="e">
        <f>CF148*Effort!$R63</f>
        <v>#DIV/0!</v>
      </c>
    </row>
    <row r="149" spans="1:85" s="326" customFormat="1" ht="12" customHeight="1" x14ac:dyDescent="0.2">
      <c r="A149" s="303" t="s">
        <v>114</v>
      </c>
      <c r="B149" s="304">
        <f t="shared" ref="B149:B152" si="462">B63</f>
        <v>44401</v>
      </c>
      <c r="C149" s="307">
        <f t="shared" si="355"/>
        <v>30</v>
      </c>
      <c r="D149" s="475">
        <f>'Creel Data'!AV540</f>
        <v>0</v>
      </c>
      <c r="E149" s="163">
        <f>'Creel Data'!BB542</f>
        <v>0</v>
      </c>
      <c r="F149" s="116">
        <f>'Creel Data'!AX540</f>
        <v>0</v>
      </c>
      <c r="G149" s="116">
        <f>'Creel Data'!AY540</f>
        <v>0</v>
      </c>
      <c r="H149" s="509">
        <v>0</v>
      </c>
      <c r="I149" s="112" t="e">
        <f t="shared" ref="I149:I150" si="463">H149/$E149</f>
        <v>#DIV/0!</v>
      </c>
      <c r="J149" s="113" t="e">
        <f>I149*Effort!$R64</f>
        <v>#DIV/0!</v>
      </c>
      <c r="K149" s="509">
        <v>0</v>
      </c>
      <c r="L149" s="112" t="e">
        <f t="shared" ref="L149:L150" si="464">K149/$E149</f>
        <v>#DIV/0!</v>
      </c>
      <c r="M149" s="113" t="e">
        <f>L149*Effort!$R64</f>
        <v>#DIV/0!</v>
      </c>
      <c r="N149" s="509">
        <v>0</v>
      </c>
      <c r="O149" s="112" t="e">
        <f t="shared" ref="O149:O150" si="465">N149/$E149</f>
        <v>#DIV/0!</v>
      </c>
      <c r="P149" s="113" t="e">
        <f>O149*Effort!$R64</f>
        <v>#DIV/0!</v>
      </c>
      <c r="Q149" s="509">
        <v>0</v>
      </c>
      <c r="R149" s="112" t="e">
        <f t="shared" ref="R149:R150" si="466">Q149/$E149</f>
        <v>#DIV/0!</v>
      </c>
      <c r="S149" s="113" t="e">
        <f>R149*Effort!$R64</f>
        <v>#DIV/0!</v>
      </c>
      <c r="T149" s="509">
        <v>0</v>
      </c>
      <c r="U149" s="112" t="e">
        <f t="shared" ref="U149:U150" si="467">T149/$E149</f>
        <v>#DIV/0!</v>
      </c>
      <c r="V149" s="113" t="e">
        <f>U149*Effort!$R64</f>
        <v>#DIV/0!</v>
      </c>
      <c r="W149" s="509">
        <v>0</v>
      </c>
      <c r="X149" s="112" t="e">
        <f t="shared" ref="X149:X150" si="468">W149/$E149</f>
        <v>#DIV/0!</v>
      </c>
      <c r="Y149" s="113" t="e">
        <f>X149*Effort!$R64</f>
        <v>#DIV/0!</v>
      </c>
      <c r="Z149" s="509">
        <v>0</v>
      </c>
      <c r="AA149" s="112" t="e">
        <f t="shared" ref="AA149:AA150" si="469">Z149/$E149</f>
        <v>#DIV/0!</v>
      </c>
      <c r="AB149" s="113" t="e">
        <f>AA149*Effort!$R64</f>
        <v>#DIV/0!</v>
      </c>
      <c r="AC149" s="509">
        <v>0</v>
      </c>
      <c r="AD149" s="112" t="e">
        <f t="shared" ref="AD149:AD150" si="470">AC149/$E149</f>
        <v>#DIV/0!</v>
      </c>
      <c r="AE149" s="113" t="e">
        <f>AD149*Effort!$R64</f>
        <v>#DIV/0!</v>
      </c>
      <c r="AF149" s="127">
        <v>0</v>
      </c>
      <c r="AG149" s="112" t="e">
        <f>AF149/$E149</f>
        <v>#DIV/0!</v>
      </c>
      <c r="AH149" s="113" t="e">
        <f>AG149*Effort!$R64</f>
        <v>#DIV/0!</v>
      </c>
      <c r="AI149" s="127">
        <v>0</v>
      </c>
      <c r="AJ149" s="112" t="e">
        <f t="shared" si="234"/>
        <v>#DIV/0!</v>
      </c>
      <c r="AK149" s="113" t="e">
        <f>AJ149*Effort!$R64</f>
        <v>#DIV/0!</v>
      </c>
      <c r="AL149" s="127">
        <v>0</v>
      </c>
      <c r="AM149" s="112" t="e">
        <f t="shared" ref="AM149:AM150" si="471">AL149/$E149</f>
        <v>#DIV/0!</v>
      </c>
      <c r="AN149" s="113" t="e">
        <f>AM149*Effort!$R64</f>
        <v>#DIV/0!</v>
      </c>
      <c r="AO149" s="127">
        <v>0</v>
      </c>
      <c r="AP149" s="112" t="e">
        <f t="shared" ref="AP149:AP150" si="472">AO149/$E149</f>
        <v>#DIV/0!</v>
      </c>
      <c r="AQ149" s="113" t="e">
        <f>AP149*Effort!$R64</f>
        <v>#DIV/0!</v>
      </c>
      <c r="AR149" s="509">
        <v>0</v>
      </c>
      <c r="AS149" s="112" t="e">
        <f t="shared" ref="AS149:AS150" si="473">AR149/$E149</f>
        <v>#DIV/0!</v>
      </c>
      <c r="AT149" s="113" t="e">
        <f>AS149*Effort!$R64</f>
        <v>#DIV/0!</v>
      </c>
      <c r="AU149" s="509">
        <v>0</v>
      </c>
      <c r="AV149" s="112" t="e">
        <f t="shared" ref="AV149:AV150" si="474">AU149/$E149</f>
        <v>#DIV/0!</v>
      </c>
      <c r="AW149" s="113" t="e">
        <f>AV149*Effort!$R64</f>
        <v>#DIV/0!</v>
      </c>
      <c r="AX149" s="509">
        <v>0</v>
      </c>
      <c r="AY149" s="112" t="e">
        <f t="shared" ref="AY149:AY150" si="475">AX149/$E149</f>
        <v>#DIV/0!</v>
      </c>
      <c r="AZ149" s="113" t="e">
        <f>AY149*Effort!$R64</f>
        <v>#DIV/0!</v>
      </c>
      <c r="BA149" s="509">
        <v>0</v>
      </c>
      <c r="BB149" s="112" t="e">
        <f t="shared" ref="BB149:BB150" si="476">BA149/$E149</f>
        <v>#DIV/0!</v>
      </c>
      <c r="BC149" s="113" t="e">
        <f>BB149*Effort!$R64</f>
        <v>#DIV/0!</v>
      </c>
      <c r="BD149" s="127">
        <v>0</v>
      </c>
      <c r="BE149" s="112" t="e">
        <f t="shared" ref="BE149:BE150" si="477">BD149/$E149</f>
        <v>#DIV/0!</v>
      </c>
      <c r="BF149" s="113" t="e">
        <f>BE149*Effort!$R64</f>
        <v>#DIV/0!</v>
      </c>
      <c r="BG149" s="127">
        <v>0</v>
      </c>
      <c r="BH149" s="112" t="e">
        <f t="shared" ref="BH149:BH150" si="478">BG149/$E149</f>
        <v>#DIV/0!</v>
      </c>
      <c r="BI149" s="113" t="e">
        <f>BH149*Effort!$R64</f>
        <v>#DIV/0!</v>
      </c>
      <c r="BJ149" s="509">
        <v>0</v>
      </c>
      <c r="BK149" s="112" t="e">
        <f t="shared" ref="BK149:BK150" si="479">BJ149/$E149</f>
        <v>#DIV/0!</v>
      </c>
      <c r="BL149" s="113" t="e">
        <f>BK149*Effort!$R64</f>
        <v>#DIV/0!</v>
      </c>
      <c r="BM149" s="509">
        <v>0</v>
      </c>
      <c r="BN149" s="112" t="e">
        <f t="shared" ref="BN149:BN150" si="480">BM149/$E149</f>
        <v>#DIV/0!</v>
      </c>
      <c r="BO149" s="113" t="e">
        <f>BN149*Effort!$R64</f>
        <v>#DIV/0!</v>
      </c>
      <c r="BP149" s="509">
        <v>0</v>
      </c>
      <c r="BQ149" s="112" t="e">
        <f t="shared" ref="BQ149:BQ150" si="481">BP149/$E149</f>
        <v>#DIV/0!</v>
      </c>
      <c r="BR149" s="113" t="e">
        <f>BQ149*Effort!$R64</f>
        <v>#DIV/0!</v>
      </c>
      <c r="BS149" s="509">
        <v>0</v>
      </c>
      <c r="BT149" s="112" t="e">
        <f t="shared" ref="BT149:BT150" si="482">BS149/$E149</f>
        <v>#DIV/0!</v>
      </c>
      <c r="BU149" s="113" t="e">
        <f>BT149*Effort!$R64</f>
        <v>#DIV/0!</v>
      </c>
      <c r="BV149" s="509">
        <v>0</v>
      </c>
      <c r="BW149" s="112" t="e">
        <f t="shared" ref="BW149:BW150" si="483">BV149/$E149</f>
        <v>#DIV/0!</v>
      </c>
      <c r="BX149" s="113" t="e">
        <f>BW149*Effort!$R64</f>
        <v>#DIV/0!</v>
      </c>
      <c r="BY149" s="509">
        <v>0</v>
      </c>
      <c r="BZ149" s="112" t="e">
        <f t="shared" ref="BZ149:BZ150" si="484">BY149/$E149</f>
        <v>#DIV/0!</v>
      </c>
      <c r="CA149" s="113" t="e">
        <f>BZ149*Effort!$R64</f>
        <v>#DIV/0!</v>
      </c>
      <c r="CB149" s="509">
        <v>0</v>
      </c>
      <c r="CC149" s="112" t="e">
        <f t="shared" ref="CC149:CC150" si="485">CB149/$E149</f>
        <v>#DIV/0!</v>
      </c>
      <c r="CD149" s="113" t="e">
        <f>CC149*Effort!$R64</f>
        <v>#DIV/0!</v>
      </c>
      <c r="CE149" s="509">
        <v>0</v>
      </c>
      <c r="CF149" s="112" t="e">
        <f t="shared" ref="CF149:CF150" si="486">CE149/$E149</f>
        <v>#DIV/0!</v>
      </c>
      <c r="CG149" s="113" t="e">
        <f>CF149*Effort!$R64</f>
        <v>#DIV/0!</v>
      </c>
    </row>
    <row r="150" spans="1:85" s="326" customFormat="1" ht="12" customHeight="1" x14ac:dyDescent="0.2">
      <c r="A150" s="303" t="s">
        <v>115</v>
      </c>
      <c r="B150" s="304">
        <f t="shared" si="462"/>
        <v>44402</v>
      </c>
      <c r="C150" s="307">
        <f t="shared" si="355"/>
        <v>31</v>
      </c>
      <c r="D150" s="475">
        <f>'Creel Data'!AV558</f>
        <v>0</v>
      </c>
      <c r="E150" s="163">
        <f>'Creel Data'!BB560</f>
        <v>0</v>
      </c>
      <c r="F150" s="116">
        <f>'Creel Data'!AX558</f>
        <v>0</v>
      </c>
      <c r="G150" s="116">
        <f>'Creel Data'!AY558</f>
        <v>0</v>
      </c>
      <c r="H150" s="509">
        <v>0</v>
      </c>
      <c r="I150" s="112" t="e">
        <f t="shared" si="463"/>
        <v>#DIV/0!</v>
      </c>
      <c r="J150" s="113" t="e">
        <f>I150*Effort!$R65</f>
        <v>#DIV/0!</v>
      </c>
      <c r="K150" s="509">
        <v>0</v>
      </c>
      <c r="L150" s="112" t="e">
        <f t="shared" si="464"/>
        <v>#DIV/0!</v>
      </c>
      <c r="M150" s="113" t="e">
        <f>L150*Effort!$R65</f>
        <v>#DIV/0!</v>
      </c>
      <c r="N150" s="509">
        <v>0</v>
      </c>
      <c r="O150" s="112" t="e">
        <f t="shared" si="465"/>
        <v>#DIV/0!</v>
      </c>
      <c r="P150" s="113" t="e">
        <f>O150*Effort!$R65</f>
        <v>#DIV/0!</v>
      </c>
      <c r="Q150" s="509">
        <v>0</v>
      </c>
      <c r="R150" s="112" t="e">
        <f t="shared" si="466"/>
        <v>#DIV/0!</v>
      </c>
      <c r="S150" s="113" t="e">
        <f>R150*Effort!$R65</f>
        <v>#DIV/0!</v>
      </c>
      <c r="T150" s="509">
        <v>0</v>
      </c>
      <c r="U150" s="112" t="e">
        <f t="shared" si="467"/>
        <v>#DIV/0!</v>
      </c>
      <c r="V150" s="113" t="e">
        <f>U150*Effort!$R65</f>
        <v>#DIV/0!</v>
      </c>
      <c r="W150" s="509">
        <v>0</v>
      </c>
      <c r="X150" s="112" t="e">
        <f t="shared" si="468"/>
        <v>#DIV/0!</v>
      </c>
      <c r="Y150" s="113" t="e">
        <f>X150*Effort!$R65</f>
        <v>#DIV/0!</v>
      </c>
      <c r="Z150" s="509">
        <v>0</v>
      </c>
      <c r="AA150" s="112" t="e">
        <f t="shared" si="469"/>
        <v>#DIV/0!</v>
      </c>
      <c r="AB150" s="113" t="e">
        <f>AA150*Effort!$R65</f>
        <v>#DIV/0!</v>
      </c>
      <c r="AC150" s="509">
        <v>0</v>
      </c>
      <c r="AD150" s="112" t="e">
        <f t="shared" si="470"/>
        <v>#DIV/0!</v>
      </c>
      <c r="AE150" s="113" t="e">
        <f>AD150*Effort!$R65</f>
        <v>#DIV/0!</v>
      </c>
      <c r="AF150" s="127">
        <v>0</v>
      </c>
      <c r="AG150" s="112" t="e">
        <f t="shared" ref="AG150" si="487">AF150/$E150</f>
        <v>#DIV/0!</v>
      </c>
      <c r="AH150" s="113" t="e">
        <f>AG150*Effort!$R65</f>
        <v>#DIV/0!</v>
      </c>
      <c r="AI150" s="127">
        <v>0</v>
      </c>
      <c r="AJ150" s="112" t="e">
        <f t="shared" si="234"/>
        <v>#DIV/0!</v>
      </c>
      <c r="AK150" s="113" t="e">
        <f>AJ150*Effort!$R65</f>
        <v>#DIV/0!</v>
      </c>
      <c r="AL150" s="127">
        <v>0</v>
      </c>
      <c r="AM150" s="112" t="e">
        <f t="shared" si="471"/>
        <v>#DIV/0!</v>
      </c>
      <c r="AN150" s="113" t="e">
        <f>AM150*Effort!$R65</f>
        <v>#DIV/0!</v>
      </c>
      <c r="AO150" s="127">
        <v>0</v>
      </c>
      <c r="AP150" s="112" t="e">
        <f t="shared" si="472"/>
        <v>#DIV/0!</v>
      </c>
      <c r="AQ150" s="113" t="e">
        <f>AP150*Effort!$R65</f>
        <v>#DIV/0!</v>
      </c>
      <c r="AR150" s="509">
        <v>0</v>
      </c>
      <c r="AS150" s="112" t="e">
        <f t="shared" si="473"/>
        <v>#DIV/0!</v>
      </c>
      <c r="AT150" s="113" t="e">
        <f>AS150*Effort!$R65</f>
        <v>#DIV/0!</v>
      </c>
      <c r="AU150" s="509">
        <v>0</v>
      </c>
      <c r="AV150" s="112" t="e">
        <f t="shared" si="474"/>
        <v>#DIV/0!</v>
      </c>
      <c r="AW150" s="113" t="e">
        <f>AV150*Effort!$R65</f>
        <v>#DIV/0!</v>
      </c>
      <c r="AX150" s="509">
        <v>0</v>
      </c>
      <c r="AY150" s="112" t="e">
        <f t="shared" si="475"/>
        <v>#DIV/0!</v>
      </c>
      <c r="AZ150" s="113" t="e">
        <f>AY150*Effort!$R65</f>
        <v>#DIV/0!</v>
      </c>
      <c r="BA150" s="509">
        <v>0</v>
      </c>
      <c r="BB150" s="112" t="e">
        <f t="shared" si="476"/>
        <v>#DIV/0!</v>
      </c>
      <c r="BC150" s="113" t="e">
        <f>BB150*Effort!$R65</f>
        <v>#DIV/0!</v>
      </c>
      <c r="BD150" s="127">
        <v>0</v>
      </c>
      <c r="BE150" s="112" t="e">
        <f t="shared" si="477"/>
        <v>#DIV/0!</v>
      </c>
      <c r="BF150" s="113" t="e">
        <f>BE150*Effort!$R65</f>
        <v>#DIV/0!</v>
      </c>
      <c r="BG150" s="127">
        <v>0</v>
      </c>
      <c r="BH150" s="112" t="e">
        <f t="shared" si="478"/>
        <v>#DIV/0!</v>
      </c>
      <c r="BI150" s="113" t="e">
        <f>BH150*Effort!$R65</f>
        <v>#DIV/0!</v>
      </c>
      <c r="BJ150" s="509">
        <v>0</v>
      </c>
      <c r="BK150" s="112" t="e">
        <f t="shared" si="479"/>
        <v>#DIV/0!</v>
      </c>
      <c r="BL150" s="113" t="e">
        <f>BK150*Effort!$R65</f>
        <v>#DIV/0!</v>
      </c>
      <c r="BM150" s="509">
        <v>0</v>
      </c>
      <c r="BN150" s="112" t="e">
        <f t="shared" si="480"/>
        <v>#DIV/0!</v>
      </c>
      <c r="BO150" s="113" t="e">
        <f>BN150*Effort!$R65</f>
        <v>#DIV/0!</v>
      </c>
      <c r="BP150" s="509">
        <v>0</v>
      </c>
      <c r="BQ150" s="112" t="e">
        <f t="shared" si="481"/>
        <v>#DIV/0!</v>
      </c>
      <c r="BR150" s="113" t="e">
        <f>BQ150*Effort!$R65</f>
        <v>#DIV/0!</v>
      </c>
      <c r="BS150" s="509">
        <v>0</v>
      </c>
      <c r="BT150" s="112" t="e">
        <f t="shared" si="482"/>
        <v>#DIV/0!</v>
      </c>
      <c r="BU150" s="113" t="e">
        <f>BT150*Effort!$R65</f>
        <v>#DIV/0!</v>
      </c>
      <c r="BV150" s="509">
        <v>0</v>
      </c>
      <c r="BW150" s="112" t="e">
        <f t="shared" si="483"/>
        <v>#DIV/0!</v>
      </c>
      <c r="BX150" s="113" t="e">
        <f>BW150*Effort!$R65</f>
        <v>#DIV/0!</v>
      </c>
      <c r="BY150" s="509">
        <v>0</v>
      </c>
      <c r="BZ150" s="112" t="e">
        <f t="shared" si="484"/>
        <v>#DIV/0!</v>
      </c>
      <c r="CA150" s="113" t="e">
        <f>BZ150*Effort!$R65</f>
        <v>#DIV/0!</v>
      </c>
      <c r="CB150" s="509">
        <v>0</v>
      </c>
      <c r="CC150" s="112" t="e">
        <f t="shared" si="485"/>
        <v>#DIV/0!</v>
      </c>
      <c r="CD150" s="113" t="e">
        <f>CC150*Effort!$R65</f>
        <v>#DIV/0!</v>
      </c>
      <c r="CE150" s="509">
        <v>0</v>
      </c>
      <c r="CF150" s="112" t="e">
        <f t="shared" si="486"/>
        <v>#DIV/0!</v>
      </c>
      <c r="CG150" s="113" t="e">
        <f>CF150*Effort!$R65</f>
        <v>#DIV/0!</v>
      </c>
    </row>
    <row r="151" spans="1:85" s="326" customFormat="1" ht="12" customHeight="1" x14ac:dyDescent="0.2">
      <c r="A151" s="303" t="s">
        <v>116</v>
      </c>
      <c r="B151" s="304">
        <f t="shared" si="462"/>
        <v>44403</v>
      </c>
      <c r="C151" s="307">
        <f t="shared" si="355"/>
        <v>31</v>
      </c>
      <c r="D151" s="311"/>
      <c r="E151" s="163"/>
      <c r="F151" s="116"/>
      <c r="G151" s="116"/>
      <c r="H151" s="509"/>
      <c r="I151" s="112" t="e">
        <f>AVERAGE(I146,I137)</f>
        <v>#DIV/0!</v>
      </c>
      <c r="J151" s="113" t="e">
        <f>I151*Effort!$R66</f>
        <v>#DIV/0!</v>
      </c>
      <c r="K151" s="509"/>
      <c r="L151" s="112" t="e">
        <f>AVERAGE(L146,L137)</f>
        <v>#DIV/0!</v>
      </c>
      <c r="M151" s="113" t="e">
        <f>L151*Effort!$R66</f>
        <v>#DIV/0!</v>
      </c>
      <c r="N151" s="509"/>
      <c r="O151" s="112" t="e">
        <f>AVERAGE(O146,O137)</f>
        <v>#DIV/0!</v>
      </c>
      <c r="P151" s="113" t="e">
        <f>O151*Effort!$R66</f>
        <v>#DIV/0!</v>
      </c>
      <c r="Q151" s="509"/>
      <c r="R151" s="112" t="e">
        <f>AVERAGE(R146,R137)</f>
        <v>#DIV/0!</v>
      </c>
      <c r="S151" s="113" t="e">
        <f>R151*Effort!$R66</f>
        <v>#DIV/0!</v>
      </c>
      <c r="T151" s="117"/>
      <c r="U151" s="112" t="e">
        <f>AVERAGE(U146,U137)</f>
        <v>#DIV/0!</v>
      </c>
      <c r="V151" s="113" t="e">
        <f>U151*Effort!$R66</f>
        <v>#DIV/0!</v>
      </c>
      <c r="W151" s="117"/>
      <c r="X151" s="112" t="e">
        <f>AVERAGE(X146,X137)</f>
        <v>#DIV/0!</v>
      </c>
      <c r="Y151" s="113" t="e">
        <f>X151*Effort!$R66</f>
        <v>#DIV/0!</v>
      </c>
      <c r="Z151" s="509"/>
      <c r="AA151" s="112" t="e">
        <f>AVERAGE(AA146,AA137)</f>
        <v>#DIV/0!</v>
      </c>
      <c r="AB151" s="113" t="e">
        <f>AA151*Effort!$R66</f>
        <v>#DIV/0!</v>
      </c>
      <c r="AC151" s="509"/>
      <c r="AD151" s="112" t="e">
        <f>AVERAGE(AD146,AD137)</f>
        <v>#DIV/0!</v>
      </c>
      <c r="AE151" s="113" t="e">
        <f>AD151*Effort!$R66</f>
        <v>#DIV/0!</v>
      </c>
      <c r="AF151" s="127"/>
      <c r="AG151" s="112" t="e">
        <f>AVERAGE(AG146,AG137)</f>
        <v>#DIV/0!</v>
      </c>
      <c r="AH151" s="113" t="e">
        <f>AG151*Effort!$R66</f>
        <v>#DIV/0!</v>
      </c>
      <c r="AI151" s="127"/>
      <c r="AJ151" s="112" t="e">
        <f t="shared" si="234"/>
        <v>#DIV/0!</v>
      </c>
      <c r="AK151" s="113" t="e">
        <f>AJ151*Effort!$R66</f>
        <v>#DIV/0!</v>
      </c>
      <c r="AL151" s="127"/>
      <c r="AM151" s="112" t="e">
        <f>AVERAGE(AM146,AM137)</f>
        <v>#DIV/0!</v>
      </c>
      <c r="AN151" s="113" t="e">
        <f>AM151*Effort!$R66</f>
        <v>#DIV/0!</v>
      </c>
      <c r="AO151" s="127"/>
      <c r="AP151" s="112" t="e">
        <f>AVERAGE(AP146,AP137)</f>
        <v>#DIV/0!</v>
      </c>
      <c r="AQ151" s="113" t="e">
        <f>AP151*Effort!$R66</f>
        <v>#DIV/0!</v>
      </c>
      <c r="AR151" s="128"/>
      <c r="AS151" s="112" t="e">
        <f>AVERAGE(AS146,AS137)</f>
        <v>#DIV/0!</v>
      </c>
      <c r="AT151" s="113" t="e">
        <f>AS151*Effort!$R66</f>
        <v>#DIV/0!</v>
      </c>
      <c r="AU151" s="128"/>
      <c r="AV151" s="112" t="e">
        <f>AVERAGE(AV146,AV137)</f>
        <v>#DIV/0!</v>
      </c>
      <c r="AW151" s="113" t="e">
        <f>AV151*Effort!$R66</f>
        <v>#DIV/0!</v>
      </c>
      <c r="AX151" s="128"/>
      <c r="AY151" s="112" t="e">
        <f>AVERAGE(AY146,AY137)</f>
        <v>#DIV/0!</v>
      </c>
      <c r="AZ151" s="113" t="e">
        <f>AY151*Effort!$R66</f>
        <v>#DIV/0!</v>
      </c>
      <c r="BA151" s="128"/>
      <c r="BB151" s="112" t="e">
        <f>AVERAGE(BB146,BB137)</f>
        <v>#DIV/0!</v>
      </c>
      <c r="BC151" s="113" t="e">
        <f>BB151*Effort!$R66</f>
        <v>#DIV/0!</v>
      </c>
      <c r="BD151" s="127"/>
      <c r="BE151" s="112" t="e">
        <f>AVERAGE(BE146,BE137)</f>
        <v>#DIV/0!</v>
      </c>
      <c r="BF151" s="113" t="e">
        <f>BE151*Effort!$R66</f>
        <v>#DIV/0!</v>
      </c>
      <c r="BG151" s="127"/>
      <c r="BH151" s="112" t="e">
        <f>AVERAGE(BH146,BH137)</f>
        <v>#DIV/0!</v>
      </c>
      <c r="BI151" s="113" t="e">
        <f>BH151*Effort!$R66</f>
        <v>#DIV/0!</v>
      </c>
      <c r="BJ151" s="127"/>
      <c r="BK151" s="112" t="e">
        <f>AVERAGE(BK146,BK137)</f>
        <v>#DIV/0!</v>
      </c>
      <c r="BL151" s="113" t="e">
        <f>BK151*Effort!$R66</f>
        <v>#DIV/0!</v>
      </c>
      <c r="BM151" s="127"/>
      <c r="BN151" s="112" t="e">
        <f>AVERAGE(BN146,BN137)</f>
        <v>#DIV/0!</v>
      </c>
      <c r="BO151" s="113" t="e">
        <f>BN151*Effort!$R66</f>
        <v>#DIV/0!</v>
      </c>
      <c r="BP151" s="127"/>
      <c r="BQ151" s="112" t="e">
        <f>AVERAGE(BQ146,BQ137)</f>
        <v>#DIV/0!</v>
      </c>
      <c r="BR151" s="113" t="e">
        <f>BQ151*Effort!$R66</f>
        <v>#DIV/0!</v>
      </c>
      <c r="BS151" s="127"/>
      <c r="BT151" s="112" t="e">
        <f>AVERAGE(BT146,BT137)</f>
        <v>#DIV/0!</v>
      </c>
      <c r="BU151" s="113" t="e">
        <f>BT151*Effort!$R66</f>
        <v>#DIV/0!</v>
      </c>
      <c r="BV151" s="128"/>
      <c r="BW151" s="112" t="e">
        <f>AVERAGE(BW146,BW137)</f>
        <v>#DIV/0!</v>
      </c>
      <c r="BX151" s="113" t="e">
        <f>BW151*Effort!$R66</f>
        <v>#DIV/0!</v>
      </c>
      <c r="BY151" s="127"/>
      <c r="BZ151" s="112" t="e">
        <f>AVERAGE(BZ146,BZ137)</f>
        <v>#DIV/0!</v>
      </c>
      <c r="CA151" s="113" t="e">
        <f>BZ151*Effort!$R66</f>
        <v>#DIV/0!</v>
      </c>
      <c r="CB151" s="127"/>
      <c r="CC151" s="112" t="e">
        <f>AVERAGE(CC146,CC137)</f>
        <v>#DIV/0!</v>
      </c>
      <c r="CD151" s="113" t="e">
        <f>CC151*Effort!$R66</f>
        <v>#DIV/0!</v>
      </c>
      <c r="CE151" s="127"/>
      <c r="CF151" s="112" t="e">
        <f>AVERAGE(CF146,CF137)</f>
        <v>#DIV/0!</v>
      </c>
      <c r="CG151" s="113" t="e">
        <f>CF151*Effort!$R66</f>
        <v>#DIV/0!</v>
      </c>
    </row>
    <row r="152" spans="1:85" s="327" customFormat="1" ht="12" customHeight="1" x14ac:dyDescent="0.2">
      <c r="A152" s="305" t="s">
        <v>117</v>
      </c>
      <c r="B152" s="306">
        <f t="shared" si="462"/>
        <v>44404</v>
      </c>
      <c r="C152" s="308">
        <f t="shared" si="355"/>
        <v>31</v>
      </c>
      <c r="D152" s="621"/>
      <c r="E152" s="503"/>
      <c r="F152" s="120"/>
      <c r="G152" s="120"/>
      <c r="H152" s="517"/>
      <c r="I152" s="122" t="e">
        <f>AVERAGE(I146,I137)</f>
        <v>#DIV/0!</v>
      </c>
      <c r="J152" s="123" t="e">
        <f>I152*Effort!$R67</f>
        <v>#DIV/0!</v>
      </c>
      <c r="K152" s="517"/>
      <c r="L152" s="122" t="e">
        <f>AVERAGE(L146,L137)</f>
        <v>#DIV/0!</v>
      </c>
      <c r="M152" s="123" t="e">
        <f>L152*Effort!$R67</f>
        <v>#DIV/0!</v>
      </c>
      <c r="N152" s="517"/>
      <c r="O152" s="122" t="e">
        <f>AVERAGE(O146,O137)</f>
        <v>#DIV/0!</v>
      </c>
      <c r="P152" s="123" t="e">
        <f>O152*Effort!$R67</f>
        <v>#DIV/0!</v>
      </c>
      <c r="Q152" s="517"/>
      <c r="R152" s="122" t="e">
        <f>AVERAGE(R146,R137)</f>
        <v>#DIV/0!</v>
      </c>
      <c r="S152" s="123" t="e">
        <f>R152*Effort!$R67</f>
        <v>#DIV/0!</v>
      </c>
      <c r="T152" s="121"/>
      <c r="U152" s="122" t="e">
        <f>AVERAGE(U146,U137)</f>
        <v>#DIV/0!</v>
      </c>
      <c r="V152" s="123" t="e">
        <f>U152*Effort!$R67</f>
        <v>#DIV/0!</v>
      </c>
      <c r="W152" s="121"/>
      <c r="X152" s="122" t="e">
        <f>AVERAGE(X146,X137)</f>
        <v>#DIV/0!</v>
      </c>
      <c r="Y152" s="123" t="e">
        <f>X152*Effort!$R67</f>
        <v>#DIV/0!</v>
      </c>
      <c r="Z152" s="517"/>
      <c r="AA152" s="122" t="e">
        <f>AVERAGE(AA146,AA137)</f>
        <v>#DIV/0!</v>
      </c>
      <c r="AB152" s="123" t="e">
        <f>AA152*Effort!$R67</f>
        <v>#DIV/0!</v>
      </c>
      <c r="AC152" s="517"/>
      <c r="AD152" s="122" t="e">
        <f>AVERAGE(AD146,AD137)</f>
        <v>#DIV/0!</v>
      </c>
      <c r="AE152" s="123" t="e">
        <f>AD152*Effort!$R67</f>
        <v>#DIV/0!</v>
      </c>
      <c r="AF152" s="125"/>
      <c r="AG152" s="122" t="e">
        <f>AVERAGE(AG146,AG137)</f>
        <v>#DIV/0!</v>
      </c>
      <c r="AH152" s="123" t="e">
        <f>AG152*Effort!$R67</f>
        <v>#DIV/0!</v>
      </c>
      <c r="AI152" s="125"/>
      <c r="AJ152" s="112" t="e">
        <f t="shared" si="234"/>
        <v>#DIV/0!</v>
      </c>
      <c r="AK152" s="123" t="e">
        <f>AJ152*Effort!$R67</f>
        <v>#DIV/0!</v>
      </c>
      <c r="AL152" s="125"/>
      <c r="AM152" s="122" t="e">
        <f>AVERAGE(AM146,AM137)</f>
        <v>#DIV/0!</v>
      </c>
      <c r="AN152" s="123" t="e">
        <f>AM152*Effort!$R67</f>
        <v>#DIV/0!</v>
      </c>
      <c r="AO152" s="125"/>
      <c r="AP152" s="122" t="e">
        <f>AVERAGE(AP146,AP137)</f>
        <v>#DIV/0!</v>
      </c>
      <c r="AQ152" s="123" t="e">
        <f>AP152*Effort!$R67</f>
        <v>#DIV/0!</v>
      </c>
      <c r="AR152" s="126"/>
      <c r="AS152" s="122" t="e">
        <f>AVERAGE(AS146,AS137)</f>
        <v>#DIV/0!</v>
      </c>
      <c r="AT152" s="123" t="e">
        <f>AS152*Effort!$R67</f>
        <v>#DIV/0!</v>
      </c>
      <c r="AU152" s="126"/>
      <c r="AV152" s="122" t="e">
        <f>AVERAGE(AV146,AV137)</f>
        <v>#DIV/0!</v>
      </c>
      <c r="AW152" s="123" t="e">
        <f>AV152*Effort!$R67</f>
        <v>#DIV/0!</v>
      </c>
      <c r="AX152" s="126"/>
      <c r="AY152" s="122" t="e">
        <f>AVERAGE(AY146,AY137)</f>
        <v>#DIV/0!</v>
      </c>
      <c r="AZ152" s="123" t="e">
        <f>AY152*Effort!$R67</f>
        <v>#DIV/0!</v>
      </c>
      <c r="BA152" s="126"/>
      <c r="BB152" s="122" t="e">
        <f>AVERAGE(BB146,BB137)</f>
        <v>#DIV/0!</v>
      </c>
      <c r="BC152" s="123" t="e">
        <f>BB152*Effort!$R67</f>
        <v>#DIV/0!</v>
      </c>
      <c r="BD152" s="125"/>
      <c r="BE152" s="122" t="e">
        <f>AVERAGE(BE146,BE137)</f>
        <v>#DIV/0!</v>
      </c>
      <c r="BF152" s="123" t="e">
        <f>BE152*Effort!$R67</f>
        <v>#DIV/0!</v>
      </c>
      <c r="BG152" s="125"/>
      <c r="BH152" s="122" t="e">
        <f>AVERAGE(BH146,BH137)</f>
        <v>#DIV/0!</v>
      </c>
      <c r="BI152" s="123" t="e">
        <f>BH152*Effort!$R67</f>
        <v>#DIV/0!</v>
      </c>
      <c r="BJ152" s="125"/>
      <c r="BK152" s="122" t="e">
        <f>AVERAGE(BK146,BK137)</f>
        <v>#DIV/0!</v>
      </c>
      <c r="BL152" s="123" t="e">
        <f>BK152*Effort!$R67</f>
        <v>#DIV/0!</v>
      </c>
      <c r="BM152" s="125"/>
      <c r="BN152" s="122" t="e">
        <f>AVERAGE(BN146,BN137)</f>
        <v>#DIV/0!</v>
      </c>
      <c r="BO152" s="123" t="e">
        <f>BN152*Effort!$R67</f>
        <v>#DIV/0!</v>
      </c>
      <c r="BP152" s="125"/>
      <c r="BQ152" s="122" t="e">
        <f>AVERAGE(BQ146,BQ137)</f>
        <v>#DIV/0!</v>
      </c>
      <c r="BR152" s="123" t="e">
        <f>BQ152*Effort!$R67</f>
        <v>#DIV/0!</v>
      </c>
      <c r="BS152" s="125"/>
      <c r="BT152" s="122" t="e">
        <f>AVERAGE(BT146,BT137)</f>
        <v>#DIV/0!</v>
      </c>
      <c r="BU152" s="123" t="e">
        <f>BT152*Effort!$R67</f>
        <v>#DIV/0!</v>
      </c>
      <c r="BV152" s="126"/>
      <c r="BW152" s="122" t="e">
        <f>AVERAGE(BW146,BW137)</f>
        <v>#DIV/0!</v>
      </c>
      <c r="BX152" s="123" t="e">
        <f>BW152*Effort!$R67</f>
        <v>#DIV/0!</v>
      </c>
      <c r="BY152" s="125"/>
      <c r="BZ152" s="122" t="e">
        <f>AVERAGE(BZ146,BZ137)</f>
        <v>#DIV/0!</v>
      </c>
      <c r="CA152" s="123" t="e">
        <f>BZ152*Effort!$R67</f>
        <v>#DIV/0!</v>
      </c>
      <c r="CB152" s="125"/>
      <c r="CC152" s="122" t="e">
        <f>AVERAGE(CC146,CC137)</f>
        <v>#DIV/0!</v>
      </c>
      <c r="CD152" s="123" t="e">
        <f>CC152*Effort!$R67</f>
        <v>#DIV/0!</v>
      </c>
      <c r="CE152" s="125"/>
      <c r="CF152" s="122" t="e">
        <f>AVERAGE(CF146,CF137)</f>
        <v>#DIV/0!</v>
      </c>
      <c r="CG152" s="123" t="e">
        <f>CF152*Effort!$R67</f>
        <v>#DIV/0!</v>
      </c>
    </row>
    <row r="153" spans="1:85" s="327" customFormat="1" ht="12" customHeight="1" x14ac:dyDescent="0.2">
      <c r="A153" s="305" t="s">
        <v>111</v>
      </c>
      <c r="B153" s="306">
        <f t="shared" ref="B153:B156" si="488">B67</f>
        <v>44405</v>
      </c>
      <c r="C153" s="308">
        <f t="shared" si="355"/>
        <v>31</v>
      </c>
      <c r="D153" s="312"/>
      <c r="E153" s="503"/>
      <c r="F153" s="120"/>
      <c r="G153" s="120"/>
      <c r="H153" s="517"/>
      <c r="I153" s="122" t="e">
        <f>AVERAGE(I146,I137)</f>
        <v>#DIV/0!</v>
      </c>
      <c r="J153" s="123" t="e">
        <f>I153*Effort!$R68</f>
        <v>#DIV/0!</v>
      </c>
      <c r="K153" s="517"/>
      <c r="L153" s="122" t="e">
        <f>AVERAGE(L146,L137)</f>
        <v>#DIV/0!</v>
      </c>
      <c r="M153" s="123" t="e">
        <f>L153*Effort!$R68</f>
        <v>#DIV/0!</v>
      </c>
      <c r="N153" s="517"/>
      <c r="O153" s="122" t="e">
        <f>AVERAGE(O146,O137)</f>
        <v>#DIV/0!</v>
      </c>
      <c r="P153" s="123" t="e">
        <f>O153*Effort!$R68</f>
        <v>#DIV/0!</v>
      </c>
      <c r="Q153" s="517"/>
      <c r="R153" s="122" t="e">
        <f>AVERAGE(R146,R137)</f>
        <v>#DIV/0!</v>
      </c>
      <c r="S153" s="123" t="e">
        <f>R153*Effort!$R68</f>
        <v>#DIV/0!</v>
      </c>
      <c r="T153" s="121"/>
      <c r="U153" s="122" t="e">
        <f>AVERAGE(U146,U137)</f>
        <v>#DIV/0!</v>
      </c>
      <c r="V153" s="123" t="e">
        <f>U153*Effort!$R68</f>
        <v>#DIV/0!</v>
      </c>
      <c r="W153" s="121"/>
      <c r="X153" s="122" t="e">
        <f>AVERAGE(X146,X137)</f>
        <v>#DIV/0!</v>
      </c>
      <c r="Y153" s="123" t="e">
        <f>X153*Effort!$R68</f>
        <v>#DIV/0!</v>
      </c>
      <c r="Z153" s="517"/>
      <c r="AA153" s="122" t="e">
        <f>AVERAGE(AA146,AA137)</f>
        <v>#DIV/0!</v>
      </c>
      <c r="AB153" s="123" t="e">
        <f>AA153*Effort!$R68</f>
        <v>#DIV/0!</v>
      </c>
      <c r="AC153" s="517"/>
      <c r="AD153" s="122" t="e">
        <f>AVERAGE(AD146,AD137)</f>
        <v>#DIV/0!</v>
      </c>
      <c r="AE153" s="123" t="e">
        <f>AD153*Effort!$R68</f>
        <v>#DIV/0!</v>
      </c>
      <c r="AF153" s="125"/>
      <c r="AG153" s="122" t="e">
        <f>AVERAGE(AG146,AG137)</f>
        <v>#DIV/0!</v>
      </c>
      <c r="AH153" s="123" t="e">
        <f>AG153*Effort!$R68</f>
        <v>#DIV/0!</v>
      </c>
      <c r="AI153" s="125"/>
      <c r="AJ153" s="112" t="e">
        <f t="shared" si="234"/>
        <v>#DIV/0!</v>
      </c>
      <c r="AK153" s="123" t="e">
        <f>AJ153*Effort!$R68</f>
        <v>#DIV/0!</v>
      </c>
      <c r="AL153" s="125"/>
      <c r="AM153" s="122" t="e">
        <f>AVERAGE(AM146,AM137)</f>
        <v>#DIV/0!</v>
      </c>
      <c r="AN153" s="123" t="e">
        <f>AM153*Effort!$R68</f>
        <v>#DIV/0!</v>
      </c>
      <c r="AO153" s="125"/>
      <c r="AP153" s="122" t="e">
        <f>AVERAGE(AP146,AP137)</f>
        <v>#DIV/0!</v>
      </c>
      <c r="AQ153" s="123" t="e">
        <f>AP153*Effort!$R68</f>
        <v>#DIV/0!</v>
      </c>
      <c r="AR153" s="126"/>
      <c r="AS153" s="122" t="e">
        <f>AVERAGE(AS146,AS137)</f>
        <v>#DIV/0!</v>
      </c>
      <c r="AT153" s="123" t="e">
        <f>AS153*Effort!$R68</f>
        <v>#DIV/0!</v>
      </c>
      <c r="AU153" s="126"/>
      <c r="AV153" s="122" t="e">
        <f>AVERAGE(AV146,AV137)</f>
        <v>#DIV/0!</v>
      </c>
      <c r="AW153" s="123" t="e">
        <f>AV153*Effort!$R68</f>
        <v>#DIV/0!</v>
      </c>
      <c r="AX153" s="126"/>
      <c r="AY153" s="122" t="e">
        <f>AVERAGE(AY146,AY137)</f>
        <v>#DIV/0!</v>
      </c>
      <c r="AZ153" s="123" t="e">
        <f>AY153*Effort!$R68</f>
        <v>#DIV/0!</v>
      </c>
      <c r="BA153" s="126"/>
      <c r="BB153" s="122" t="e">
        <f>AVERAGE(BB146,BB137)</f>
        <v>#DIV/0!</v>
      </c>
      <c r="BC153" s="123" t="e">
        <f>BB153*Effort!$R68</f>
        <v>#DIV/0!</v>
      </c>
      <c r="BD153" s="125"/>
      <c r="BE153" s="122" t="e">
        <f>AVERAGE(BE146,BE137)</f>
        <v>#DIV/0!</v>
      </c>
      <c r="BF153" s="123" t="e">
        <f>BE153*Effort!$R68</f>
        <v>#DIV/0!</v>
      </c>
      <c r="BG153" s="125"/>
      <c r="BH153" s="122" t="e">
        <f>AVERAGE(BH146,BH137)</f>
        <v>#DIV/0!</v>
      </c>
      <c r="BI153" s="123" t="e">
        <f>BH153*Effort!$R68</f>
        <v>#DIV/0!</v>
      </c>
      <c r="BJ153" s="125"/>
      <c r="BK153" s="122" t="e">
        <f>AVERAGE(BK146,BK137)</f>
        <v>#DIV/0!</v>
      </c>
      <c r="BL153" s="123" t="e">
        <f>BK153*Effort!$R68</f>
        <v>#DIV/0!</v>
      </c>
      <c r="BM153" s="125"/>
      <c r="BN153" s="122" t="e">
        <f>AVERAGE(BN146,BN137)</f>
        <v>#DIV/0!</v>
      </c>
      <c r="BO153" s="123" t="e">
        <f>BN153*Effort!$R68</f>
        <v>#DIV/0!</v>
      </c>
      <c r="BP153" s="125"/>
      <c r="BQ153" s="122" t="e">
        <f>AVERAGE(BQ146,BQ137)</f>
        <v>#DIV/0!</v>
      </c>
      <c r="BR153" s="123" t="e">
        <f>BQ153*Effort!$R68</f>
        <v>#DIV/0!</v>
      </c>
      <c r="BS153" s="125"/>
      <c r="BT153" s="122" t="e">
        <f>AVERAGE(BT146,BT137)</f>
        <v>#DIV/0!</v>
      </c>
      <c r="BU153" s="123" t="e">
        <f>BT153*Effort!$R68</f>
        <v>#DIV/0!</v>
      </c>
      <c r="BV153" s="126"/>
      <c r="BW153" s="122" t="e">
        <f>AVERAGE(BW146,BW137)</f>
        <v>#DIV/0!</v>
      </c>
      <c r="BX153" s="123" t="e">
        <f>BW153*Effort!$R68</f>
        <v>#DIV/0!</v>
      </c>
      <c r="BY153" s="125"/>
      <c r="BZ153" s="122" t="e">
        <f>AVERAGE(BZ146,BZ137)</f>
        <v>#DIV/0!</v>
      </c>
      <c r="CA153" s="123" t="e">
        <f>BZ153*Effort!$R68</f>
        <v>#DIV/0!</v>
      </c>
      <c r="CB153" s="125"/>
      <c r="CC153" s="122" t="e">
        <f>AVERAGE(CC146,CC137)</f>
        <v>#DIV/0!</v>
      </c>
      <c r="CD153" s="123" t="e">
        <f>CC153*Effort!$R68</f>
        <v>#DIV/0!</v>
      </c>
      <c r="CE153" s="125"/>
      <c r="CF153" s="122" t="e">
        <f>AVERAGE(CF146,CF137)</f>
        <v>#DIV/0!</v>
      </c>
      <c r="CG153" s="123" t="e">
        <f>CF153*Effort!$R68</f>
        <v>#DIV/0!</v>
      </c>
    </row>
    <row r="154" spans="1:85" s="326" customFormat="1" ht="12" customHeight="1" x14ac:dyDescent="0.2">
      <c r="A154" s="303" t="s">
        <v>112</v>
      </c>
      <c r="B154" s="304">
        <f t="shared" si="488"/>
        <v>44406</v>
      </c>
      <c r="C154" s="307">
        <f t="shared" si="355"/>
        <v>31</v>
      </c>
      <c r="D154" s="311"/>
      <c r="E154" s="163"/>
      <c r="F154" s="116"/>
      <c r="G154" s="116"/>
      <c r="H154" s="509"/>
      <c r="I154" s="112" t="e">
        <f>AVERAGE(I146,I137)</f>
        <v>#DIV/0!</v>
      </c>
      <c r="J154" s="113" t="e">
        <f>I154*Effort!$R69</f>
        <v>#DIV/0!</v>
      </c>
      <c r="K154" s="509"/>
      <c r="L154" s="112" t="e">
        <f>AVERAGE(L146,L137)</f>
        <v>#DIV/0!</v>
      </c>
      <c r="M154" s="113" t="e">
        <f>L154*Effort!$R69</f>
        <v>#DIV/0!</v>
      </c>
      <c r="N154" s="509"/>
      <c r="O154" s="112" t="e">
        <f>AVERAGE(O146,O137)</f>
        <v>#DIV/0!</v>
      </c>
      <c r="P154" s="113" t="e">
        <f>O154*Effort!$R69</f>
        <v>#DIV/0!</v>
      </c>
      <c r="Q154" s="509"/>
      <c r="R154" s="112" t="e">
        <f>AVERAGE(R146,R137)</f>
        <v>#DIV/0!</v>
      </c>
      <c r="S154" s="113" t="e">
        <f>R154*Effort!$R69</f>
        <v>#DIV/0!</v>
      </c>
      <c r="T154" s="117"/>
      <c r="U154" s="112" t="e">
        <f>AVERAGE(U146,U137)</f>
        <v>#DIV/0!</v>
      </c>
      <c r="V154" s="113" t="e">
        <f>U154*Effort!$R69</f>
        <v>#DIV/0!</v>
      </c>
      <c r="W154" s="117"/>
      <c r="X154" s="112" t="e">
        <f>AVERAGE(X146,X137)</f>
        <v>#DIV/0!</v>
      </c>
      <c r="Y154" s="113" t="e">
        <f>X154*Effort!$R69</f>
        <v>#DIV/0!</v>
      </c>
      <c r="Z154" s="509"/>
      <c r="AA154" s="112" t="e">
        <f>AVERAGE(AA146,AA137)</f>
        <v>#DIV/0!</v>
      </c>
      <c r="AB154" s="113" t="e">
        <f>AA154*Effort!$R69</f>
        <v>#DIV/0!</v>
      </c>
      <c r="AC154" s="509"/>
      <c r="AD154" s="112" t="e">
        <f>AVERAGE(AD146,AD137)</f>
        <v>#DIV/0!</v>
      </c>
      <c r="AE154" s="113" t="e">
        <f>AD154*Effort!$R69</f>
        <v>#DIV/0!</v>
      </c>
      <c r="AF154" s="127"/>
      <c r="AG154" s="112" t="e">
        <f>AVERAGE(AG146,AG137)</f>
        <v>#DIV/0!</v>
      </c>
      <c r="AH154" s="113" t="e">
        <f>AG154*Effort!$R69</f>
        <v>#DIV/0!</v>
      </c>
      <c r="AI154" s="127"/>
      <c r="AJ154" s="112" t="e">
        <f t="shared" si="234"/>
        <v>#DIV/0!</v>
      </c>
      <c r="AK154" s="113" t="e">
        <f>AJ154*Effort!$R69</f>
        <v>#DIV/0!</v>
      </c>
      <c r="AL154" s="127"/>
      <c r="AM154" s="112" t="e">
        <f>AVERAGE(AM146,AM137)</f>
        <v>#DIV/0!</v>
      </c>
      <c r="AN154" s="113" t="e">
        <f>AM154*Effort!$R69</f>
        <v>#DIV/0!</v>
      </c>
      <c r="AO154" s="127"/>
      <c r="AP154" s="112" t="e">
        <f>AVERAGE(AP146,AP137)</f>
        <v>#DIV/0!</v>
      </c>
      <c r="AQ154" s="113" t="e">
        <f>AP154*Effort!$R69</f>
        <v>#DIV/0!</v>
      </c>
      <c r="AR154" s="128"/>
      <c r="AS154" s="112" t="e">
        <f>AVERAGE(AS146,AS137)</f>
        <v>#DIV/0!</v>
      </c>
      <c r="AT154" s="113" t="e">
        <f>AS154*Effort!$R69</f>
        <v>#DIV/0!</v>
      </c>
      <c r="AU154" s="128"/>
      <c r="AV154" s="112" t="e">
        <f>AVERAGE(AV146,AV137)</f>
        <v>#DIV/0!</v>
      </c>
      <c r="AW154" s="113" t="e">
        <f>AV154*Effort!$R69</f>
        <v>#DIV/0!</v>
      </c>
      <c r="AX154" s="128"/>
      <c r="AY154" s="112" t="e">
        <f>AVERAGE(AY146,AY137)</f>
        <v>#DIV/0!</v>
      </c>
      <c r="AZ154" s="113" t="e">
        <f>AY154*Effort!$R69</f>
        <v>#DIV/0!</v>
      </c>
      <c r="BA154" s="128"/>
      <c r="BB154" s="112" t="e">
        <f>AVERAGE(BB146,BB137)</f>
        <v>#DIV/0!</v>
      </c>
      <c r="BC154" s="113" t="e">
        <f>BB154*Effort!$R69</f>
        <v>#DIV/0!</v>
      </c>
      <c r="BD154" s="127"/>
      <c r="BE154" s="112" t="e">
        <f>AVERAGE(BE146,BE137)</f>
        <v>#DIV/0!</v>
      </c>
      <c r="BF154" s="113" t="e">
        <f>BE154*Effort!$R69</f>
        <v>#DIV/0!</v>
      </c>
      <c r="BG154" s="127"/>
      <c r="BH154" s="112" t="e">
        <f>AVERAGE(BH146,BH137)</f>
        <v>#DIV/0!</v>
      </c>
      <c r="BI154" s="113" t="e">
        <f>BH154*Effort!$R69</f>
        <v>#DIV/0!</v>
      </c>
      <c r="BJ154" s="127"/>
      <c r="BK154" s="112" t="e">
        <f>AVERAGE(BK146,BK137)</f>
        <v>#DIV/0!</v>
      </c>
      <c r="BL154" s="113" t="e">
        <f>BK154*Effort!$R69</f>
        <v>#DIV/0!</v>
      </c>
      <c r="BM154" s="127"/>
      <c r="BN154" s="112" t="e">
        <f>AVERAGE(BN146,BN137)</f>
        <v>#DIV/0!</v>
      </c>
      <c r="BO154" s="113" t="e">
        <f>BN154*Effort!$R69</f>
        <v>#DIV/0!</v>
      </c>
      <c r="BP154" s="127"/>
      <c r="BQ154" s="112" t="e">
        <f>AVERAGE(BQ146,BQ137)</f>
        <v>#DIV/0!</v>
      </c>
      <c r="BR154" s="113" t="e">
        <f>BQ154*Effort!$R69</f>
        <v>#DIV/0!</v>
      </c>
      <c r="BS154" s="127"/>
      <c r="BT154" s="112" t="e">
        <f>AVERAGE(BT146,BT137)</f>
        <v>#DIV/0!</v>
      </c>
      <c r="BU154" s="113" t="e">
        <f>BT154*Effort!$R69</f>
        <v>#DIV/0!</v>
      </c>
      <c r="BV154" s="128"/>
      <c r="BW154" s="112" t="e">
        <f>AVERAGE(BW146,BW137)</f>
        <v>#DIV/0!</v>
      </c>
      <c r="BX154" s="113" t="e">
        <f>BW154*Effort!$R69</f>
        <v>#DIV/0!</v>
      </c>
      <c r="BY154" s="127"/>
      <c r="BZ154" s="112" t="e">
        <f>AVERAGE(BZ146,BZ137)</f>
        <v>#DIV/0!</v>
      </c>
      <c r="CA154" s="113" t="e">
        <f>BZ154*Effort!$R69</f>
        <v>#DIV/0!</v>
      </c>
      <c r="CB154" s="127"/>
      <c r="CC154" s="112" t="e">
        <f>AVERAGE(CC146,CC137)</f>
        <v>#DIV/0!</v>
      </c>
      <c r="CD154" s="113" t="e">
        <f>CC154*Effort!$R69</f>
        <v>#DIV/0!</v>
      </c>
      <c r="CE154" s="127"/>
      <c r="CF154" s="112" t="e">
        <f>AVERAGE(CF146,CF137)</f>
        <v>#DIV/0!</v>
      </c>
      <c r="CG154" s="113" t="e">
        <f>CF154*Effort!$R69</f>
        <v>#DIV/0!</v>
      </c>
    </row>
    <row r="155" spans="1:85" s="326" customFormat="1" ht="12" customHeight="1" x14ac:dyDescent="0.2">
      <c r="A155" s="303" t="s">
        <v>113</v>
      </c>
      <c r="B155" s="304">
        <f t="shared" si="488"/>
        <v>44407</v>
      </c>
      <c r="C155" s="307">
        <f t="shared" si="355"/>
        <v>31</v>
      </c>
      <c r="D155" s="311"/>
      <c r="E155" s="163"/>
      <c r="F155" s="116"/>
      <c r="G155" s="116"/>
      <c r="H155" s="509"/>
      <c r="I155" s="112" t="e">
        <f>AVERAGE(I149:I150)</f>
        <v>#DIV/0!</v>
      </c>
      <c r="J155" s="113" t="e">
        <f>I155*Effort!$R70</f>
        <v>#DIV/0!</v>
      </c>
      <c r="K155" s="509"/>
      <c r="L155" s="112" t="e">
        <f>AVERAGE(L149:L150)</f>
        <v>#DIV/0!</v>
      </c>
      <c r="M155" s="113" t="e">
        <f>L155*Effort!$R70</f>
        <v>#DIV/0!</v>
      </c>
      <c r="N155" s="509"/>
      <c r="O155" s="112" t="e">
        <f>AVERAGE(O149:O150)</f>
        <v>#DIV/0!</v>
      </c>
      <c r="P155" s="113" t="e">
        <f>O155*Effort!$R70</f>
        <v>#DIV/0!</v>
      </c>
      <c r="Q155" s="509"/>
      <c r="R155" s="112" t="e">
        <f>AVERAGE(R149:R150)</f>
        <v>#DIV/0!</v>
      </c>
      <c r="S155" s="113" t="e">
        <f>R155*Effort!$R70</f>
        <v>#DIV/0!</v>
      </c>
      <c r="T155" s="117"/>
      <c r="U155" s="112" t="e">
        <f>AVERAGE(U149:U150)</f>
        <v>#DIV/0!</v>
      </c>
      <c r="V155" s="113" t="e">
        <f>U155*Effort!$R70</f>
        <v>#DIV/0!</v>
      </c>
      <c r="W155" s="117"/>
      <c r="X155" s="112" t="e">
        <f>AVERAGE(X149:X150)</f>
        <v>#DIV/0!</v>
      </c>
      <c r="Y155" s="113" t="e">
        <f>X155*Effort!$R70</f>
        <v>#DIV/0!</v>
      </c>
      <c r="Z155" s="509"/>
      <c r="AA155" s="112" t="e">
        <f>AVERAGE(AA149:AA150)</f>
        <v>#DIV/0!</v>
      </c>
      <c r="AB155" s="113" t="e">
        <f>AA155*Effort!$R70</f>
        <v>#DIV/0!</v>
      </c>
      <c r="AC155" s="509"/>
      <c r="AD155" s="112" t="e">
        <f>AVERAGE(AD149:AD150)</f>
        <v>#DIV/0!</v>
      </c>
      <c r="AE155" s="113" t="e">
        <f>AD155*Effort!$R70</f>
        <v>#DIV/0!</v>
      </c>
      <c r="AF155" s="127"/>
      <c r="AG155" s="112" t="e">
        <f>AVERAGE(AG149:AG150)</f>
        <v>#DIV/0!</v>
      </c>
      <c r="AH155" s="113" t="e">
        <f>AG155*Effort!$R70</f>
        <v>#DIV/0!</v>
      </c>
      <c r="AI155" s="127"/>
      <c r="AJ155" s="112" t="e">
        <f t="shared" si="234"/>
        <v>#DIV/0!</v>
      </c>
      <c r="AK155" s="113" t="e">
        <f>AJ155*Effort!$R70</f>
        <v>#DIV/0!</v>
      </c>
      <c r="AL155" s="127"/>
      <c r="AM155" s="112" t="e">
        <f>AVERAGE(AM149:AM150)</f>
        <v>#DIV/0!</v>
      </c>
      <c r="AN155" s="113" t="e">
        <f>AM155*Effort!$R70</f>
        <v>#DIV/0!</v>
      </c>
      <c r="AO155" s="127"/>
      <c r="AP155" s="112" t="e">
        <f>AVERAGE(AP149:AP150)</f>
        <v>#DIV/0!</v>
      </c>
      <c r="AQ155" s="113" t="e">
        <f>AP155*Effort!$R70</f>
        <v>#DIV/0!</v>
      </c>
      <c r="AR155" s="128"/>
      <c r="AS155" s="112" t="e">
        <f>AVERAGE(AS149:AS150)</f>
        <v>#DIV/0!</v>
      </c>
      <c r="AT155" s="113" t="e">
        <f>AS155*Effort!$R70</f>
        <v>#DIV/0!</v>
      </c>
      <c r="AU155" s="128"/>
      <c r="AV155" s="112" t="e">
        <f>AVERAGE(AV149:AV150)</f>
        <v>#DIV/0!</v>
      </c>
      <c r="AW155" s="113" t="e">
        <f>AV155*Effort!$R70</f>
        <v>#DIV/0!</v>
      </c>
      <c r="AX155" s="128"/>
      <c r="AY155" s="112" t="e">
        <f>AVERAGE(AY149:AY150)</f>
        <v>#DIV/0!</v>
      </c>
      <c r="AZ155" s="113" t="e">
        <f>AY155*Effort!$R70</f>
        <v>#DIV/0!</v>
      </c>
      <c r="BA155" s="128"/>
      <c r="BB155" s="112" t="e">
        <f>AVERAGE(BB149:BB150)</f>
        <v>#DIV/0!</v>
      </c>
      <c r="BC155" s="113" t="e">
        <f>BB155*Effort!$R70</f>
        <v>#DIV/0!</v>
      </c>
      <c r="BD155" s="127"/>
      <c r="BE155" s="112" t="e">
        <f>AVERAGE(BE149:BE150)</f>
        <v>#DIV/0!</v>
      </c>
      <c r="BF155" s="113" t="e">
        <f>BE155*Effort!$R70</f>
        <v>#DIV/0!</v>
      </c>
      <c r="BG155" s="127"/>
      <c r="BH155" s="112" t="e">
        <f>AVERAGE(BH149:BH150)</f>
        <v>#DIV/0!</v>
      </c>
      <c r="BI155" s="113" t="e">
        <f>BH155*Effort!$R70</f>
        <v>#DIV/0!</v>
      </c>
      <c r="BJ155" s="127"/>
      <c r="BK155" s="112" t="e">
        <f>AVERAGE(BK149:BK150)</f>
        <v>#DIV/0!</v>
      </c>
      <c r="BL155" s="113" t="e">
        <f>BK155*Effort!$R70</f>
        <v>#DIV/0!</v>
      </c>
      <c r="BM155" s="127"/>
      <c r="BN155" s="112" t="e">
        <f>AVERAGE(BN149:BN150)</f>
        <v>#DIV/0!</v>
      </c>
      <c r="BO155" s="113" t="e">
        <f>BN155*Effort!$R70</f>
        <v>#DIV/0!</v>
      </c>
      <c r="BP155" s="127"/>
      <c r="BQ155" s="112" t="e">
        <f>AVERAGE(BQ149:BQ150)</f>
        <v>#DIV/0!</v>
      </c>
      <c r="BR155" s="113" t="e">
        <f>BQ155*Effort!$R70</f>
        <v>#DIV/0!</v>
      </c>
      <c r="BS155" s="127"/>
      <c r="BT155" s="112" t="e">
        <f>AVERAGE(BT149:BT150)</f>
        <v>#DIV/0!</v>
      </c>
      <c r="BU155" s="113" t="e">
        <f>BT155*Effort!$R70</f>
        <v>#DIV/0!</v>
      </c>
      <c r="BV155" s="128"/>
      <c r="BW155" s="112" t="e">
        <f>AVERAGE(BW149:BW150)</f>
        <v>#DIV/0!</v>
      </c>
      <c r="BX155" s="113" t="e">
        <f>BW155*Effort!$R70</f>
        <v>#DIV/0!</v>
      </c>
      <c r="BY155" s="127"/>
      <c r="BZ155" s="112" t="e">
        <f>AVERAGE(BZ149:BZ150)</f>
        <v>#DIV/0!</v>
      </c>
      <c r="CA155" s="113" t="e">
        <f>BZ155*Effort!$R70</f>
        <v>#DIV/0!</v>
      </c>
      <c r="CB155" s="127"/>
      <c r="CC155" s="112" t="e">
        <f>AVERAGE(CC149:CC150)</f>
        <v>#DIV/0!</v>
      </c>
      <c r="CD155" s="113" t="e">
        <f>CC155*Effort!$R70</f>
        <v>#DIV/0!</v>
      </c>
      <c r="CE155" s="127"/>
      <c r="CF155" s="112" t="e">
        <f>AVERAGE(CF149:CF150)</f>
        <v>#DIV/0!</v>
      </c>
      <c r="CG155" s="113" t="e">
        <f>CF155*Effort!$R70</f>
        <v>#DIV/0!</v>
      </c>
    </row>
    <row r="156" spans="1:85" s="326" customFormat="1" ht="12" customHeight="1" x14ac:dyDescent="0.2">
      <c r="A156" s="303" t="s">
        <v>114</v>
      </c>
      <c r="B156" s="304">
        <f t="shared" si="488"/>
        <v>44408</v>
      </c>
      <c r="C156" s="307">
        <f t="shared" si="355"/>
        <v>31</v>
      </c>
      <c r="D156" s="311"/>
      <c r="E156" s="163"/>
      <c r="F156" s="116"/>
      <c r="G156" s="116"/>
      <c r="H156" s="509"/>
      <c r="I156" s="112" t="e">
        <f>AVERAGE(I149:I150)</f>
        <v>#DIV/0!</v>
      </c>
      <c r="J156" s="113" t="e">
        <f>I156*Effort!$R71</f>
        <v>#DIV/0!</v>
      </c>
      <c r="K156" s="509"/>
      <c r="L156" s="112" t="e">
        <f>AVERAGE(L149:L150)</f>
        <v>#DIV/0!</v>
      </c>
      <c r="M156" s="113" t="e">
        <f>L156*Effort!$R71</f>
        <v>#DIV/0!</v>
      </c>
      <c r="N156" s="509"/>
      <c r="O156" s="112" t="e">
        <f>AVERAGE(O149:O150)</f>
        <v>#DIV/0!</v>
      </c>
      <c r="P156" s="113" t="e">
        <f>O156*Effort!$R71</f>
        <v>#DIV/0!</v>
      </c>
      <c r="Q156" s="509"/>
      <c r="R156" s="112" t="e">
        <f>AVERAGE(R149:R150)</f>
        <v>#DIV/0!</v>
      </c>
      <c r="S156" s="113" t="e">
        <f>R156*Effort!$R71</f>
        <v>#DIV/0!</v>
      </c>
      <c r="T156" s="117"/>
      <c r="U156" s="112" t="e">
        <f>AVERAGE(U149:U150)</f>
        <v>#DIV/0!</v>
      </c>
      <c r="V156" s="113" t="e">
        <f>U156*Effort!$R71</f>
        <v>#DIV/0!</v>
      </c>
      <c r="W156" s="117"/>
      <c r="X156" s="112" t="e">
        <f>AVERAGE(X149:X150)</f>
        <v>#DIV/0!</v>
      </c>
      <c r="Y156" s="113" t="e">
        <f>X156*Effort!$R71</f>
        <v>#DIV/0!</v>
      </c>
      <c r="Z156" s="509"/>
      <c r="AA156" s="112" t="e">
        <f>AVERAGE(AA149:AA150)</f>
        <v>#DIV/0!</v>
      </c>
      <c r="AB156" s="113" t="e">
        <f>AA156*Effort!$R71</f>
        <v>#DIV/0!</v>
      </c>
      <c r="AC156" s="509"/>
      <c r="AD156" s="112" t="e">
        <f>AVERAGE(AD149:AD150)</f>
        <v>#DIV/0!</v>
      </c>
      <c r="AE156" s="113" t="e">
        <f>AD156*Effort!$R71</f>
        <v>#DIV/0!</v>
      </c>
      <c r="AF156" s="127"/>
      <c r="AG156" s="112" t="e">
        <f>AVERAGE(AG149:AG150)</f>
        <v>#DIV/0!</v>
      </c>
      <c r="AH156" s="113" t="e">
        <f>AG156*Effort!$R71</f>
        <v>#DIV/0!</v>
      </c>
      <c r="AI156" s="127"/>
      <c r="AJ156" s="112" t="e">
        <f>AVERAGE(AJ149:AJ150)</f>
        <v>#DIV/0!</v>
      </c>
      <c r="AK156" s="113" t="e">
        <f>AJ156*Effort!$R71</f>
        <v>#DIV/0!</v>
      </c>
      <c r="AL156" s="127"/>
      <c r="AM156" s="112" t="e">
        <f>AVERAGE(AM149:AM150)</f>
        <v>#DIV/0!</v>
      </c>
      <c r="AN156" s="113" t="e">
        <f>AM156*Effort!$R71</f>
        <v>#DIV/0!</v>
      </c>
      <c r="AO156" s="127"/>
      <c r="AP156" s="112" t="e">
        <f>AVERAGE(AP149:AP150)</f>
        <v>#DIV/0!</v>
      </c>
      <c r="AQ156" s="113" t="e">
        <f>AP156*Effort!$R71</f>
        <v>#DIV/0!</v>
      </c>
      <c r="AR156" s="128"/>
      <c r="AS156" s="112" t="e">
        <f>AVERAGE(AS149:AS150)</f>
        <v>#DIV/0!</v>
      </c>
      <c r="AT156" s="113" t="e">
        <f>AS156*Effort!$R71</f>
        <v>#DIV/0!</v>
      </c>
      <c r="AU156" s="128"/>
      <c r="AV156" s="112" t="e">
        <f>AVERAGE(AV149:AV150)</f>
        <v>#DIV/0!</v>
      </c>
      <c r="AW156" s="113" t="e">
        <f>AV156*Effort!$R71</f>
        <v>#DIV/0!</v>
      </c>
      <c r="AX156" s="128"/>
      <c r="AY156" s="112" t="e">
        <f>AVERAGE(AY149:AY150)</f>
        <v>#DIV/0!</v>
      </c>
      <c r="AZ156" s="113" t="e">
        <f>AY156*Effort!$R71</f>
        <v>#DIV/0!</v>
      </c>
      <c r="BA156" s="128"/>
      <c r="BB156" s="112" t="e">
        <f>AVERAGE(BB149:BB150)</f>
        <v>#DIV/0!</v>
      </c>
      <c r="BC156" s="113" t="e">
        <f>BB156*Effort!$R71</f>
        <v>#DIV/0!</v>
      </c>
      <c r="BD156" s="127"/>
      <c r="BE156" s="112" t="e">
        <f>AVERAGE(BE149:BE150)</f>
        <v>#DIV/0!</v>
      </c>
      <c r="BF156" s="113" t="e">
        <f>BE156*Effort!$R71</f>
        <v>#DIV/0!</v>
      </c>
      <c r="BG156" s="127"/>
      <c r="BH156" s="112" t="e">
        <f>AVERAGE(BH149:BH150)</f>
        <v>#DIV/0!</v>
      </c>
      <c r="BI156" s="113" t="e">
        <f>BH156*Effort!$R71</f>
        <v>#DIV/0!</v>
      </c>
      <c r="BJ156" s="127"/>
      <c r="BK156" s="112" t="e">
        <f>AVERAGE(BK149:BK150)</f>
        <v>#DIV/0!</v>
      </c>
      <c r="BL156" s="113" t="e">
        <f>BK156*Effort!$R71</f>
        <v>#DIV/0!</v>
      </c>
      <c r="BM156" s="127"/>
      <c r="BN156" s="112" t="e">
        <f>AVERAGE(BN149:BN150)</f>
        <v>#DIV/0!</v>
      </c>
      <c r="BO156" s="113" t="e">
        <f>BN156*Effort!$R71</f>
        <v>#DIV/0!</v>
      </c>
      <c r="BP156" s="127"/>
      <c r="BQ156" s="112" t="e">
        <f>AVERAGE(BQ149:BQ150)</f>
        <v>#DIV/0!</v>
      </c>
      <c r="BR156" s="113" t="e">
        <f>BQ156*Effort!$R71</f>
        <v>#DIV/0!</v>
      </c>
      <c r="BS156" s="127"/>
      <c r="BT156" s="112" t="e">
        <f>AVERAGE(BT149:BT150)</f>
        <v>#DIV/0!</v>
      </c>
      <c r="BU156" s="113" t="e">
        <f>BT156*Effort!$R71</f>
        <v>#DIV/0!</v>
      </c>
      <c r="BV156" s="128"/>
      <c r="BW156" s="112" t="e">
        <f>AVERAGE(BW149:BW150)</f>
        <v>#DIV/0!</v>
      </c>
      <c r="BX156" s="113" t="e">
        <f>BW156*Effort!$R71</f>
        <v>#DIV/0!</v>
      </c>
      <c r="BY156" s="127"/>
      <c r="BZ156" s="112" t="e">
        <f>AVERAGE(BZ149:BZ150)</f>
        <v>#DIV/0!</v>
      </c>
      <c r="CA156" s="113" t="e">
        <f>BZ156*Effort!$R71</f>
        <v>#DIV/0!</v>
      </c>
      <c r="CB156" s="127"/>
      <c r="CC156" s="112" t="e">
        <f>AVERAGE(CC149:CC150)</f>
        <v>#DIV/0!</v>
      </c>
      <c r="CD156" s="113" t="e">
        <f>CC156*Effort!$R71</f>
        <v>#DIV/0!</v>
      </c>
      <c r="CE156" s="127"/>
      <c r="CF156" s="112" t="e">
        <f>AVERAGE(CF149:CF150)</f>
        <v>#DIV/0!</v>
      </c>
      <c r="CG156" s="113" t="e">
        <f>CF156*Effort!$R71</f>
        <v>#DIV/0!</v>
      </c>
    </row>
    <row r="157" spans="1:85" s="327" customFormat="1" ht="11.45" customHeight="1" x14ac:dyDescent="0.2">
      <c r="A157" s="303"/>
      <c r="B157" s="304"/>
      <c r="C157" s="308"/>
      <c r="D157" s="312"/>
      <c r="E157" s="503"/>
      <c r="F157" s="120"/>
      <c r="G157" s="120"/>
      <c r="H157" s="517"/>
      <c r="I157" s="122"/>
      <c r="J157" s="123"/>
      <c r="K157" s="517"/>
      <c r="L157" s="122"/>
      <c r="M157" s="123"/>
      <c r="N157" s="517"/>
      <c r="O157" s="122"/>
      <c r="P157" s="123"/>
      <c r="Q157" s="517"/>
      <c r="R157" s="122"/>
      <c r="S157" s="123"/>
      <c r="T157" s="121"/>
      <c r="U157" s="122"/>
      <c r="V157" s="123"/>
      <c r="W157" s="121"/>
      <c r="X157" s="122"/>
      <c r="Y157" s="123"/>
      <c r="Z157" s="517"/>
      <c r="AA157" s="122"/>
      <c r="AB157" s="123"/>
      <c r="AC157" s="517"/>
      <c r="AD157" s="122"/>
      <c r="AE157" s="123"/>
      <c r="AF157" s="125"/>
      <c r="AG157" s="122"/>
      <c r="AH157" s="123"/>
      <c r="AI157" s="125"/>
      <c r="AJ157" s="122"/>
      <c r="AK157" s="123"/>
      <c r="AL157" s="125"/>
      <c r="AM157" s="122"/>
      <c r="AN157" s="123"/>
      <c r="AO157" s="125"/>
      <c r="AP157" s="122"/>
      <c r="AQ157" s="123"/>
      <c r="AR157" s="126"/>
      <c r="AS157" s="122"/>
      <c r="AT157" s="123"/>
      <c r="AU157" s="126"/>
      <c r="AV157" s="122"/>
      <c r="AW157" s="123"/>
      <c r="AX157" s="126"/>
      <c r="AY157" s="122"/>
      <c r="AZ157" s="123"/>
      <c r="BA157" s="126"/>
      <c r="BB157" s="122"/>
      <c r="BC157" s="123"/>
      <c r="BD157" s="125"/>
      <c r="BE157" s="122"/>
      <c r="BF157" s="123"/>
      <c r="BG157" s="125"/>
      <c r="BH157" s="122"/>
      <c r="BI157" s="123"/>
      <c r="BJ157" s="125"/>
      <c r="BK157" s="122"/>
      <c r="BL157" s="123"/>
      <c r="BM157" s="125"/>
      <c r="BN157" s="122"/>
      <c r="BO157" s="123"/>
      <c r="BP157" s="125"/>
      <c r="BQ157" s="122"/>
      <c r="BR157" s="123"/>
      <c r="BS157" s="125"/>
      <c r="BT157" s="122"/>
      <c r="BU157" s="123"/>
      <c r="BV157" s="126"/>
      <c r="BW157" s="122"/>
      <c r="BX157" s="123"/>
      <c r="BY157" s="125"/>
      <c r="BZ157" s="122"/>
      <c r="CA157" s="123"/>
      <c r="CB157" s="125"/>
      <c r="CC157" s="122"/>
      <c r="CD157" s="123"/>
      <c r="CE157" s="125"/>
      <c r="CF157" s="122"/>
      <c r="CG157" s="123"/>
    </row>
    <row r="158" spans="1:85" s="327" customFormat="1" ht="11.45" customHeight="1" x14ac:dyDescent="0.2">
      <c r="A158" s="303"/>
      <c r="B158" s="304"/>
      <c r="C158" s="308"/>
      <c r="D158" s="312"/>
      <c r="E158" s="503"/>
      <c r="F158" s="120"/>
      <c r="G158" s="120"/>
      <c r="H158" s="517"/>
      <c r="I158" s="122"/>
      <c r="J158" s="123"/>
      <c r="K158" s="517"/>
      <c r="L158" s="122"/>
      <c r="M158" s="123"/>
      <c r="N158" s="517"/>
      <c r="O158" s="122"/>
      <c r="P158" s="123"/>
      <c r="Q158" s="517"/>
      <c r="R158" s="122"/>
      <c r="S158" s="123"/>
      <c r="T158" s="121"/>
      <c r="U158" s="122"/>
      <c r="V158" s="123"/>
      <c r="W158" s="121"/>
      <c r="X158" s="122"/>
      <c r="Y158" s="123"/>
      <c r="Z158" s="517"/>
      <c r="AA158" s="122"/>
      <c r="AB158" s="123"/>
      <c r="AC158" s="517"/>
      <c r="AD158" s="122"/>
      <c r="AE158" s="123"/>
      <c r="AF158" s="125"/>
      <c r="AG158" s="122"/>
      <c r="AH158" s="123"/>
      <c r="AI158" s="125"/>
      <c r="AJ158" s="122"/>
      <c r="AK158" s="123"/>
      <c r="AL158" s="125"/>
      <c r="AM158" s="122"/>
      <c r="AN158" s="123"/>
      <c r="AO158" s="125"/>
      <c r="AP158" s="122"/>
      <c r="AQ158" s="123"/>
      <c r="AR158" s="126"/>
      <c r="AS158" s="122"/>
      <c r="AT158" s="123"/>
      <c r="AU158" s="126"/>
      <c r="AV158" s="122"/>
      <c r="AW158" s="123"/>
      <c r="AX158" s="126"/>
      <c r="AY158" s="122"/>
      <c r="AZ158" s="123"/>
      <c r="BA158" s="126"/>
      <c r="BB158" s="122"/>
      <c r="BC158" s="123"/>
      <c r="BD158" s="125"/>
      <c r="BE158" s="122"/>
      <c r="BF158" s="123"/>
      <c r="BG158" s="125"/>
      <c r="BH158" s="122"/>
      <c r="BI158" s="123"/>
      <c r="BJ158" s="125"/>
      <c r="BK158" s="122"/>
      <c r="BL158" s="123"/>
      <c r="BM158" s="125"/>
      <c r="BN158" s="122"/>
      <c r="BO158" s="123"/>
      <c r="BP158" s="125"/>
      <c r="BQ158" s="122"/>
      <c r="BR158" s="123"/>
      <c r="BS158" s="125"/>
      <c r="BT158" s="122"/>
      <c r="BU158" s="123"/>
      <c r="BV158" s="126"/>
      <c r="BW158" s="122"/>
      <c r="BX158" s="123"/>
      <c r="BY158" s="125"/>
      <c r="BZ158" s="122"/>
      <c r="CA158" s="123"/>
      <c r="CB158" s="125"/>
      <c r="CC158" s="122"/>
      <c r="CD158" s="123"/>
      <c r="CE158" s="125"/>
      <c r="CF158" s="122"/>
      <c r="CG158" s="123"/>
    </row>
    <row r="159" spans="1:85" s="327" customFormat="1" ht="12" customHeight="1" x14ac:dyDescent="0.2">
      <c r="A159" s="303"/>
      <c r="B159" s="304"/>
      <c r="C159" s="308"/>
      <c r="D159" s="312"/>
      <c r="E159" s="503"/>
      <c r="F159" s="120"/>
      <c r="G159" s="120"/>
      <c r="H159" s="517"/>
      <c r="I159" s="122"/>
      <c r="J159" s="123"/>
      <c r="K159" s="517"/>
      <c r="L159" s="122"/>
      <c r="M159" s="123"/>
      <c r="N159" s="517"/>
      <c r="O159" s="122"/>
      <c r="P159" s="123"/>
      <c r="Q159" s="517"/>
      <c r="R159" s="122"/>
      <c r="S159" s="123"/>
      <c r="T159" s="121"/>
      <c r="U159" s="122"/>
      <c r="V159" s="123"/>
      <c r="W159" s="121"/>
      <c r="X159" s="122"/>
      <c r="Y159" s="123"/>
      <c r="Z159" s="517"/>
      <c r="AA159" s="122"/>
      <c r="AB159" s="123"/>
      <c r="AC159" s="517"/>
      <c r="AD159" s="122"/>
      <c r="AE159" s="123"/>
      <c r="AF159" s="125"/>
      <c r="AG159" s="122"/>
      <c r="AH159" s="123"/>
      <c r="AI159" s="125"/>
      <c r="AJ159" s="122"/>
      <c r="AK159" s="123"/>
      <c r="AL159" s="125"/>
      <c r="AM159" s="122"/>
      <c r="AN159" s="123"/>
      <c r="AO159" s="125"/>
      <c r="AP159" s="122"/>
      <c r="AQ159" s="123"/>
      <c r="AR159" s="126"/>
      <c r="AS159" s="122"/>
      <c r="AT159" s="123"/>
      <c r="AU159" s="126"/>
      <c r="AV159" s="122"/>
      <c r="AW159" s="123"/>
      <c r="AX159" s="126"/>
      <c r="AY159" s="122"/>
      <c r="AZ159" s="123"/>
      <c r="BA159" s="126"/>
      <c r="BB159" s="122"/>
      <c r="BC159" s="123"/>
      <c r="BD159" s="125"/>
      <c r="BE159" s="122"/>
      <c r="BF159" s="123"/>
      <c r="BG159" s="125"/>
      <c r="BH159" s="122"/>
      <c r="BI159" s="123"/>
      <c r="BJ159" s="125"/>
      <c r="BK159" s="122"/>
      <c r="BL159" s="123"/>
      <c r="BM159" s="125"/>
      <c r="BN159" s="122"/>
      <c r="BO159" s="123"/>
      <c r="BP159" s="125"/>
      <c r="BQ159" s="122"/>
      <c r="BR159" s="123"/>
      <c r="BS159" s="125"/>
      <c r="BT159" s="122"/>
      <c r="BU159" s="123"/>
      <c r="BV159" s="126"/>
      <c r="BW159" s="122"/>
      <c r="BX159" s="123"/>
      <c r="BY159" s="125"/>
      <c r="BZ159" s="122"/>
      <c r="CA159" s="123"/>
      <c r="CB159" s="125"/>
      <c r="CC159" s="122"/>
      <c r="CD159" s="123"/>
      <c r="CE159" s="125"/>
      <c r="CF159" s="122"/>
      <c r="CG159" s="123"/>
    </row>
    <row r="160" spans="1:85" s="327" customFormat="1" ht="12" customHeight="1" x14ac:dyDescent="0.2">
      <c r="A160" s="303"/>
      <c r="B160" s="304"/>
      <c r="C160" s="308"/>
      <c r="D160" s="312"/>
      <c r="E160" s="503"/>
      <c r="F160" s="120"/>
      <c r="G160" s="120"/>
      <c r="H160" s="517"/>
      <c r="I160" s="122"/>
      <c r="J160" s="123"/>
      <c r="K160" s="517"/>
      <c r="L160" s="122"/>
      <c r="M160" s="123"/>
      <c r="N160" s="517"/>
      <c r="O160" s="122"/>
      <c r="P160" s="123"/>
      <c r="Q160" s="517"/>
      <c r="R160" s="122"/>
      <c r="S160" s="123"/>
      <c r="T160" s="121"/>
      <c r="U160" s="122"/>
      <c r="V160" s="123"/>
      <c r="W160" s="121"/>
      <c r="X160" s="122"/>
      <c r="Y160" s="123"/>
      <c r="Z160" s="517"/>
      <c r="AA160" s="122"/>
      <c r="AB160" s="123"/>
      <c r="AC160" s="517"/>
      <c r="AD160" s="122"/>
      <c r="AE160" s="123"/>
      <c r="AF160" s="125"/>
      <c r="AG160" s="122"/>
      <c r="AH160" s="123"/>
      <c r="AI160" s="125"/>
      <c r="AJ160" s="122"/>
      <c r="AK160" s="123"/>
      <c r="AL160" s="125"/>
      <c r="AM160" s="122"/>
      <c r="AN160" s="123"/>
      <c r="AO160" s="125"/>
      <c r="AP160" s="122"/>
      <c r="AQ160" s="123"/>
      <c r="AR160" s="126"/>
      <c r="AS160" s="122"/>
      <c r="AT160" s="123"/>
      <c r="AU160" s="126"/>
      <c r="AV160" s="122"/>
      <c r="AW160" s="123"/>
      <c r="AX160" s="126"/>
      <c r="AY160" s="122"/>
      <c r="AZ160" s="123"/>
      <c r="BA160" s="126"/>
      <c r="BB160" s="122"/>
      <c r="BC160" s="123"/>
      <c r="BD160" s="125"/>
      <c r="BE160" s="122"/>
      <c r="BF160" s="123"/>
      <c r="BG160" s="125"/>
      <c r="BH160" s="122"/>
      <c r="BI160" s="123"/>
      <c r="BJ160" s="125"/>
      <c r="BK160" s="122"/>
      <c r="BL160" s="123"/>
      <c r="BM160" s="125"/>
      <c r="BN160" s="122"/>
      <c r="BO160" s="123"/>
      <c r="BP160" s="125"/>
      <c r="BQ160" s="122"/>
      <c r="BR160" s="123"/>
      <c r="BS160" s="125"/>
      <c r="BT160" s="122"/>
      <c r="BU160" s="123"/>
      <c r="BV160" s="126"/>
      <c r="BW160" s="122"/>
      <c r="BX160" s="123"/>
      <c r="BY160" s="125"/>
      <c r="BZ160" s="122"/>
      <c r="CA160" s="123"/>
      <c r="CB160" s="125"/>
      <c r="CC160" s="122"/>
      <c r="CD160" s="123"/>
      <c r="CE160" s="125"/>
      <c r="CF160" s="122"/>
      <c r="CG160" s="123"/>
    </row>
    <row r="161" spans="1:97" s="327" customFormat="1" ht="12" customHeight="1" x14ac:dyDescent="0.2">
      <c r="A161" s="303"/>
      <c r="B161" s="304"/>
      <c r="C161" s="308"/>
      <c r="D161" s="312"/>
      <c r="E161" s="503"/>
      <c r="F161" s="120"/>
      <c r="G161" s="120"/>
      <c r="H161" s="517"/>
      <c r="I161" s="122"/>
      <c r="J161" s="123"/>
      <c r="K161" s="517"/>
      <c r="L161" s="122"/>
      <c r="M161" s="123"/>
      <c r="N161" s="517"/>
      <c r="O161" s="122"/>
      <c r="P161" s="123"/>
      <c r="Q161" s="517"/>
      <c r="R161" s="122"/>
      <c r="S161" s="123"/>
      <c r="T161" s="121"/>
      <c r="U161" s="122"/>
      <c r="V161" s="123"/>
      <c r="W161" s="121"/>
      <c r="X161" s="122"/>
      <c r="Y161" s="123"/>
      <c r="Z161" s="517"/>
      <c r="AA161" s="122"/>
      <c r="AB161" s="123"/>
      <c r="AC161" s="517"/>
      <c r="AD161" s="122"/>
      <c r="AE161" s="123"/>
      <c r="AF161" s="125"/>
      <c r="AG161" s="122"/>
      <c r="AH161" s="123"/>
      <c r="AI161" s="125"/>
      <c r="AJ161" s="122"/>
      <c r="AK161" s="123"/>
      <c r="AL161" s="125"/>
      <c r="AM161" s="122"/>
      <c r="AN161" s="123"/>
      <c r="AO161" s="125"/>
      <c r="AP161" s="122"/>
      <c r="AQ161" s="123"/>
      <c r="AR161" s="126"/>
      <c r="AS161" s="122"/>
      <c r="AT161" s="123"/>
      <c r="AU161" s="126"/>
      <c r="AV161" s="122"/>
      <c r="AW161" s="123"/>
      <c r="AX161" s="126"/>
      <c r="AY161" s="122"/>
      <c r="AZ161" s="123"/>
      <c r="BA161" s="126"/>
      <c r="BB161" s="122"/>
      <c r="BC161" s="123"/>
      <c r="BD161" s="125"/>
      <c r="BE161" s="122"/>
      <c r="BF161" s="123"/>
      <c r="BG161" s="125"/>
      <c r="BH161" s="122"/>
      <c r="BI161" s="123"/>
      <c r="BJ161" s="125"/>
      <c r="BK161" s="122"/>
      <c r="BL161" s="123"/>
      <c r="BM161" s="125"/>
      <c r="BN161" s="122"/>
      <c r="BO161" s="123"/>
      <c r="BP161" s="125"/>
      <c r="BQ161" s="122"/>
      <c r="BR161" s="123"/>
      <c r="BS161" s="125"/>
      <c r="BT161" s="122"/>
      <c r="BU161" s="123"/>
      <c r="BV161" s="126"/>
      <c r="BW161" s="122"/>
      <c r="BX161" s="123"/>
      <c r="BY161" s="125"/>
      <c r="BZ161" s="122"/>
      <c r="CA161" s="123"/>
      <c r="CB161" s="125"/>
      <c r="CC161" s="122"/>
      <c r="CD161" s="123"/>
      <c r="CE161" s="125"/>
      <c r="CF161" s="122"/>
      <c r="CG161" s="123"/>
    </row>
    <row r="162" spans="1:97" s="327" customFormat="1" x14ac:dyDescent="0.2">
      <c r="A162" s="303"/>
      <c r="B162" s="304"/>
      <c r="C162" s="308"/>
      <c r="D162" s="312"/>
      <c r="E162" s="503"/>
      <c r="F162" s="120"/>
      <c r="G162" s="120"/>
      <c r="H162" s="517"/>
      <c r="I162" s="122"/>
      <c r="J162" s="123"/>
      <c r="K162" s="517"/>
      <c r="L162" s="122"/>
      <c r="M162" s="123"/>
      <c r="N162" s="517"/>
      <c r="O162" s="122"/>
      <c r="P162" s="123"/>
      <c r="Q162" s="517"/>
      <c r="R162" s="122"/>
      <c r="S162" s="123"/>
      <c r="T162" s="121"/>
      <c r="U162" s="122"/>
      <c r="V162" s="123"/>
      <c r="W162" s="121"/>
      <c r="X162" s="122"/>
      <c r="Y162" s="123"/>
      <c r="Z162" s="517"/>
      <c r="AA162" s="122"/>
      <c r="AB162" s="123"/>
      <c r="AC162" s="517"/>
      <c r="AD162" s="122"/>
      <c r="AE162" s="123"/>
      <c r="AF162" s="125"/>
      <c r="AG162" s="122"/>
      <c r="AH162" s="123"/>
      <c r="AI162" s="125"/>
      <c r="AJ162" s="122"/>
      <c r="AK162" s="123"/>
      <c r="AL162" s="125"/>
      <c r="AM162" s="122"/>
      <c r="AN162" s="123"/>
      <c r="AO162" s="125"/>
      <c r="AP162" s="122"/>
      <c r="AQ162" s="123"/>
      <c r="AR162" s="126"/>
      <c r="AS162" s="122"/>
      <c r="AT162" s="123"/>
      <c r="AU162" s="126"/>
      <c r="AV162" s="122"/>
      <c r="AW162" s="123"/>
      <c r="AX162" s="126"/>
      <c r="AY162" s="122"/>
      <c r="AZ162" s="123"/>
      <c r="BA162" s="126"/>
      <c r="BB162" s="122"/>
      <c r="BC162" s="123"/>
      <c r="BD162" s="125"/>
      <c r="BE162" s="122"/>
      <c r="BF162" s="123"/>
      <c r="BG162" s="125"/>
      <c r="BH162" s="122"/>
      <c r="BI162" s="123"/>
      <c r="BJ162" s="125"/>
      <c r="BK162" s="122"/>
      <c r="BL162" s="123"/>
      <c r="BM162" s="125"/>
      <c r="BN162" s="122"/>
      <c r="BO162" s="123"/>
      <c r="BP162" s="125"/>
      <c r="BQ162" s="122"/>
      <c r="BR162" s="123"/>
      <c r="BS162" s="125"/>
      <c r="BT162" s="122"/>
      <c r="BU162" s="123"/>
      <c r="BV162" s="126"/>
      <c r="BW162" s="122"/>
      <c r="BX162" s="123"/>
      <c r="BY162" s="125"/>
      <c r="BZ162" s="122"/>
      <c r="CA162" s="123"/>
      <c r="CB162" s="125"/>
      <c r="CC162" s="122"/>
      <c r="CD162" s="123"/>
      <c r="CE162" s="125"/>
      <c r="CF162" s="122"/>
      <c r="CG162" s="123"/>
    </row>
    <row r="163" spans="1:97" ht="13.5" thickBot="1" x14ac:dyDescent="0.25">
      <c r="A163" s="137"/>
      <c r="B163" s="137"/>
      <c r="C163" s="137"/>
      <c r="D163" s="131"/>
      <c r="E163" s="504"/>
      <c r="F163" s="132"/>
      <c r="G163" s="132"/>
      <c r="H163" s="133"/>
      <c r="I163" s="134"/>
      <c r="J163" s="135"/>
      <c r="K163" s="133"/>
      <c r="L163" s="134"/>
      <c r="M163" s="135"/>
      <c r="N163" s="133"/>
      <c r="O163" s="134"/>
      <c r="P163" s="135"/>
      <c r="Q163" s="517"/>
      <c r="R163" s="134"/>
      <c r="S163" s="135"/>
      <c r="T163" s="136"/>
      <c r="U163" s="134"/>
      <c r="V163" s="135"/>
      <c r="W163" s="136"/>
      <c r="X163" s="134"/>
      <c r="Y163" s="135"/>
      <c r="Z163" s="133"/>
      <c r="AA163" s="134"/>
      <c r="AB163" s="135"/>
      <c r="AC163" s="133"/>
      <c r="AD163" s="134"/>
      <c r="AE163" s="135"/>
      <c r="AF163" s="133"/>
      <c r="AG163" s="134"/>
      <c r="AH163" s="135"/>
      <c r="AI163" s="133"/>
      <c r="AJ163" s="134"/>
      <c r="AK163" s="135"/>
      <c r="AL163" s="133"/>
      <c r="AM163" s="134"/>
      <c r="AN163" s="135"/>
      <c r="AO163" s="133"/>
      <c r="AP163" s="134"/>
      <c r="AQ163" s="135"/>
      <c r="AR163" s="136"/>
      <c r="AS163" s="134"/>
      <c r="AT163" s="135"/>
      <c r="AU163" s="136"/>
      <c r="AV163" s="134"/>
      <c r="AW163" s="135"/>
      <c r="AX163" s="136"/>
      <c r="AY163" s="134"/>
      <c r="AZ163" s="135"/>
      <c r="BA163" s="136"/>
      <c r="BB163" s="134"/>
      <c r="BC163" s="135"/>
      <c r="BD163" s="133"/>
      <c r="BE163" s="134"/>
      <c r="BF163" s="135"/>
      <c r="BG163" s="133"/>
      <c r="BH163" s="134"/>
      <c r="BI163" s="135"/>
      <c r="BJ163" s="133"/>
      <c r="BK163" s="134"/>
      <c r="BL163" s="135"/>
      <c r="BM163" s="133"/>
      <c r="BN163" s="134"/>
      <c r="BO163" s="135"/>
      <c r="BP163" s="133"/>
      <c r="BQ163" s="134"/>
      <c r="BR163" s="135"/>
      <c r="BS163" s="133"/>
      <c r="BT163" s="134"/>
      <c r="BU163" s="135"/>
      <c r="BV163" s="136"/>
      <c r="BW163" s="134"/>
      <c r="BX163" s="135"/>
      <c r="BY163" s="133"/>
      <c r="BZ163" s="134"/>
      <c r="CA163" s="135"/>
      <c r="CB163" s="133"/>
      <c r="CC163" s="134"/>
      <c r="CD163" s="135"/>
      <c r="CE163" s="133"/>
      <c r="CF163" s="134"/>
      <c r="CG163" s="135"/>
    </row>
    <row r="164" spans="1:97" ht="13.5" thickBot="1" x14ac:dyDescent="0.25">
      <c r="A164" s="137"/>
      <c r="B164" s="137"/>
      <c r="C164" s="137"/>
      <c r="D164" s="138">
        <f>SUM(D93:D163)</f>
        <v>399</v>
      </c>
      <c r="E164" s="505">
        <f>SUM(E93:E163)</f>
        <v>2746.65</v>
      </c>
      <c r="F164" s="139">
        <f>SUM(F93:F163)</f>
        <v>276</v>
      </c>
      <c r="G164" s="139">
        <f>SUM(G93:G163)</f>
        <v>153</v>
      </c>
      <c r="H164" s="140">
        <f>SUM(H93:H163)</f>
        <v>1</v>
      </c>
      <c r="I164" s="141">
        <f>H164/$E164</f>
        <v>3.640798791254801E-4</v>
      </c>
      <c r="J164" s="142" t="e">
        <f>SUM(J93:J163)</f>
        <v>#DIV/0!</v>
      </c>
      <c r="K164" s="140">
        <f>SUM(K93:K163)</f>
        <v>0</v>
      </c>
      <c r="L164" s="141">
        <f>K164/$E164</f>
        <v>0</v>
      </c>
      <c r="M164" s="142" t="e">
        <f>SUM(M93:M163)</f>
        <v>#DIV/0!</v>
      </c>
      <c r="N164" s="140">
        <f>SUM(N93:N163)</f>
        <v>0</v>
      </c>
      <c r="O164" s="141">
        <f>N164/$E164</f>
        <v>0</v>
      </c>
      <c r="P164" s="142" t="e">
        <f>SUM(P93:P163)</f>
        <v>#DIV/0!</v>
      </c>
      <c r="Q164" s="140">
        <f>SUM(Q93:Q163)</f>
        <v>6</v>
      </c>
      <c r="R164" s="141">
        <f>Q164/$E164</f>
        <v>2.1844792747528806E-3</v>
      </c>
      <c r="S164" s="142" t="e">
        <f>SUM(S93:S163)</f>
        <v>#DIV/0!</v>
      </c>
      <c r="T164" s="140">
        <f>SUM(T93:T163)</f>
        <v>8</v>
      </c>
      <c r="U164" s="141">
        <f>T164/$E164</f>
        <v>2.9126390330038408E-3</v>
      </c>
      <c r="V164" s="142">
        <f>SUM(V93:V95)</f>
        <v>29.31798884878306</v>
      </c>
      <c r="W164" s="140">
        <f>SUM(W93:W163)</f>
        <v>1</v>
      </c>
      <c r="X164" s="141">
        <f>W164/$E164</f>
        <v>3.640798791254801E-4</v>
      </c>
      <c r="Y164" s="142" t="e">
        <f>SUM(Y93:Y163)</f>
        <v>#DIV/0!</v>
      </c>
      <c r="Z164" s="140">
        <f>SUM(Z93:Z163)</f>
        <v>0</v>
      </c>
      <c r="AA164" s="141">
        <f>Z164/$E164</f>
        <v>0</v>
      </c>
      <c r="AB164" s="142" t="e">
        <f>SUM(AB93:AB163)</f>
        <v>#DIV/0!</v>
      </c>
      <c r="AC164" s="140">
        <f>SUM(AC93:AC163)</f>
        <v>8</v>
      </c>
      <c r="AD164" s="141">
        <f>AC164/$E164</f>
        <v>2.9126390330038408E-3</v>
      </c>
      <c r="AE164" s="142">
        <f>SUM(AE93:AE95)</f>
        <v>29.31798884878306</v>
      </c>
      <c r="AF164" s="140">
        <f>SUM(AF93:AF163)</f>
        <v>66</v>
      </c>
      <c r="AG164" s="141">
        <f>AF164/$E164</f>
        <v>2.4029272022281688E-2</v>
      </c>
      <c r="AH164" s="142" t="e">
        <f>SUM(AH93:AH163)</f>
        <v>#DIV/0!</v>
      </c>
      <c r="AI164" s="140">
        <f>SUM(AI93:AI163)</f>
        <v>0</v>
      </c>
      <c r="AJ164" s="141">
        <f>AI164/$E164</f>
        <v>0</v>
      </c>
      <c r="AK164" s="142" t="e">
        <f>SUM(AK93:AK163)</f>
        <v>#DIV/0!</v>
      </c>
      <c r="AL164" s="140">
        <f>SUM(AL93:AL163)</f>
        <v>5</v>
      </c>
      <c r="AM164" s="141">
        <f>AL164/$E164</f>
        <v>1.8203993956274005E-3</v>
      </c>
      <c r="AN164" s="142" t="e">
        <f>SUM(AN93:AN163)</f>
        <v>#DIV/0!</v>
      </c>
      <c r="AO164" s="140">
        <f>SUM(AO93:AO163)</f>
        <v>3</v>
      </c>
      <c r="AP164" s="141">
        <f>AO164/$E164</f>
        <v>1.0922396373764403E-3</v>
      </c>
      <c r="AQ164" s="142" t="e">
        <f>SUM(AQ93:AQ163)</f>
        <v>#DIV/0!</v>
      </c>
      <c r="AR164" s="140">
        <f>SUM(AR93:AR163)</f>
        <v>0</v>
      </c>
      <c r="AS164" s="141">
        <f>AR164/$E164</f>
        <v>0</v>
      </c>
      <c r="AT164" s="142" t="e">
        <f>SUM(AT93:AT163)</f>
        <v>#DIV/0!</v>
      </c>
      <c r="AU164" s="140">
        <f>SUM(AU93:AU163)</f>
        <v>15</v>
      </c>
      <c r="AV164" s="141">
        <f>AU164/$E164</f>
        <v>5.461198186882202E-3</v>
      </c>
      <c r="AW164" s="142" t="e">
        <f>SUM(AW93:AW163)</f>
        <v>#DIV/0!</v>
      </c>
      <c r="AX164" s="140">
        <f>SUM(AX93:AX163)</f>
        <v>0</v>
      </c>
      <c r="AY164" s="141">
        <f>AX164/$E164</f>
        <v>0</v>
      </c>
      <c r="AZ164" s="142" t="e">
        <f>SUM(AZ93:AZ163)</f>
        <v>#DIV/0!</v>
      </c>
      <c r="BA164" s="140">
        <f>SUM(BA93:BA163)</f>
        <v>2</v>
      </c>
      <c r="BB164" s="141">
        <f>BA164/$E164</f>
        <v>7.2815975825096021E-4</v>
      </c>
      <c r="BC164" s="142" t="e">
        <f>SUM(BC93:BC163)</f>
        <v>#DIV/0!</v>
      </c>
      <c r="BD164" s="140">
        <f>SUM(BD93:BD163)</f>
        <v>0</v>
      </c>
      <c r="BE164" s="141">
        <f>BD164/$E164</f>
        <v>0</v>
      </c>
      <c r="BF164" s="142" t="e">
        <f>SUM(BF93:BF163)</f>
        <v>#DIV/0!</v>
      </c>
      <c r="BG164" s="140">
        <f>SUM(BG93:BG163)</f>
        <v>7</v>
      </c>
      <c r="BH164" s="141">
        <f>BG164/$E164</f>
        <v>2.5485591538783607E-3</v>
      </c>
      <c r="BI164" s="142" t="e">
        <f>SUM(BI93:BI163)</f>
        <v>#DIV/0!</v>
      </c>
      <c r="BJ164" s="140">
        <f>SUM(BJ93:BJ163)</f>
        <v>0</v>
      </c>
      <c r="BK164" s="141">
        <f>BJ164/$E164</f>
        <v>0</v>
      </c>
      <c r="BL164" s="142" t="e">
        <f>SUM(BL93:BL163)</f>
        <v>#DIV/0!</v>
      </c>
      <c r="BM164" s="140">
        <f>SUM(BM93:BM163)</f>
        <v>2</v>
      </c>
      <c r="BN164" s="141">
        <f>BM164/$E164</f>
        <v>7.2815975825096021E-4</v>
      </c>
      <c r="BO164" s="142" t="e">
        <f>SUM(BO93:BO163)</f>
        <v>#DIV/0!</v>
      </c>
      <c r="BP164" s="140">
        <f>SUM(BP93:BP163)</f>
        <v>1</v>
      </c>
      <c r="BQ164" s="141">
        <f>BP164/$E164</f>
        <v>3.640798791254801E-4</v>
      </c>
      <c r="BR164" s="142" t="e">
        <f>SUM(BR93:BR163)</f>
        <v>#DIV/0!</v>
      </c>
      <c r="BS164" s="140">
        <f>SUM(BS93:BS163)</f>
        <v>4</v>
      </c>
      <c r="BT164" s="141">
        <f>BS164/$E164</f>
        <v>1.4563195165019204E-3</v>
      </c>
      <c r="BU164" s="142" t="e">
        <f>SUM(BU93:BU163)</f>
        <v>#DIV/0!</v>
      </c>
      <c r="BV164" s="140">
        <f>SUM(BV93:BV163)</f>
        <v>0</v>
      </c>
      <c r="BW164" s="141">
        <f>BV164/$E164</f>
        <v>0</v>
      </c>
      <c r="BX164" s="142" t="e">
        <f>SUM(BX93:BX163)</f>
        <v>#DIV/0!</v>
      </c>
      <c r="BY164" s="140">
        <f>SUM(BY93:BY163)</f>
        <v>7</v>
      </c>
      <c r="BZ164" s="141">
        <f>BY164/$E164</f>
        <v>2.5485591538783607E-3</v>
      </c>
      <c r="CA164" s="142" t="e">
        <f>SUM(CA93:CA163)</f>
        <v>#DIV/0!</v>
      </c>
      <c r="CB164" s="140">
        <f>SUM(CB93:CB163)</f>
        <v>0</v>
      </c>
      <c r="CC164" s="141">
        <f>CB164/$E164</f>
        <v>0</v>
      </c>
      <c r="CD164" s="142" t="e">
        <f>SUM(CD93:CD163)</f>
        <v>#DIV/0!</v>
      </c>
      <c r="CE164" s="140">
        <f>SUM(CE93:CE163)</f>
        <v>3</v>
      </c>
      <c r="CF164" s="141">
        <f>CE164/$E164</f>
        <v>1.0922396373764403E-3</v>
      </c>
      <c r="CG164" s="142" t="e">
        <f>SUM(CG93:CG163)</f>
        <v>#DIV/0!</v>
      </c>
    </row>
    <row r="165" spans="1:97" hidden="1" x14ac:dyDescent="0.2">
      <c r="H165" s="143"/>
      <c r="I165" s="143"/>
      <c r="J165" s="143"/>
      <c r="K165" s="143"/>
      <c r="L165" s="143"/>
      <c r="M165" s="144"/>
      <c r="N165" s="144"/>
      <c r="O165" s="144"/>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c r="BU165" s="143"/>
      <c r="BV165" s="143"/>
      <c r="BW165" s="143"/>
      <c r="BX165" s="143"/>
      <c r="BY165" s="143"/>
      <c r="BZ165" s="143"/>
      <c r="CA165" s="143"/>
      <c r="CB165" s="143"/>
      <c r="CC165" s="143"/>
      <c r="CD165" s="143"/>
      <c r="CE165" s="143"/>
      <c r="CF165" s="143"/>
      <c r="CG165" s="143"/>
      <c r="CH165" s="143"/>
      <c r="CI165" s="143"/>
      <c r="CJ165" s="143"/>
      <c r="CK165" s="143"/>
      <c r="CL165" s="143"/>
    </row>
    <row r="166" spans="1:97" ht="13.5" thickBot="1" x14ac:dyDescent="0.25">
      <c r="H166" s="143"/>
      <c r="I166" s="143"/>
      <c r="J166" s="143"/>
      <c r="K166" s="143"/>
      <c r="L166" s="143"/>
      <c r="M166" s="145"/>
      <c r="N166" s="145"/>
      <c r="O166" s="145"/>
      <c r="P166" s="143"/>
      <c r="Q166" s="143"/>
      <c r="R166" s="143"/>
      <c r="S166" s="143"/>
      <c r="T166" s="143"/>
      <c r="U166" s="143"/>
      <c r="V166" s="143"/>
      <c r="W166" s="143"/>
      <c r="X166" s="143"/>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3"/>
      <c r="BN166" s="143"/>
      <c r="BO166" s="143"/>
      <c r="BP166" s="143"/>
      <c r="BQ166" s="143"/>
      <c r="BR166" s="143"/>
      <c r="BS166" s="143"/>
      <c r="BT166" s="143"/>
      <c r="BU166" s="143"/>
      <c r="BV166" s="143"/>
      <c r="BW166" s="143"/>
      <c r="BX166" s="143"/>
      <c r="BY166" s="143"/>
      <c r="BZ166" s="143"/>
      <c r="CA166" s="143"/>
      <c r="CB166" s="143"/>
      <c r="CC166" s="143"/>
      <c r="CD166" s="143"/>
      <c r="CE166" s="143"/>
      <c r="CF166" s="143"/>
      <c r="CG166" s="143"/>
      <c r="CH166" s="143"/>
      <c r="CI166" s="143"/>
      <c r="CJ166" s="143"/>
      <c r="CK166" s="143"/>
      <c r="CL166" s="143"/>
    </row>
    <row r="167" spans="1:97" ht="21" thickBot="1" x14ac:dyDescent="0.25">
      <c r="A167" s="146" t="s">
        <v>133</v>
      </c>
      <c r="B167" s="147"/>
      <c r="C167" s="147"/>
      <c r="D167" s="147"/>
      <c r="E167" s="496"/>
      <c r="F167" s="147"/>
      <c r="G167" s="147"/>
      <c r="H167" s="148"/>
      <c r="I167" s="148"/>
      <c r="J167" s="148"/>
      <c r="K167" s="148"/>
      <c r="L167" s="148"/>
      <c r="M167" s="149"/>
      <c r="N167" s="149"/>
      <c r="O167" s="149"/>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50"/>
      <c r="BP167" s="150"/>
      <c r="BQ167" s="143"/>
      <c r="BR167" s="143"/>
      <c r="BS167" s="143"/>
      <c r="BT167" s="143"/>
      <c r="BU167" s="143"/>
      <c r="BV167" s="143"/>
      <c r="BW167" s="143"/>
      <c r="BX167" s="143"/>
      <c r="BY167" s="143"/>
      <c r="BZ167" s="143"/>
      <c r="CA167" s="143"/>
      <c r="CB167" s="143"/>
      <c r="CC167" s="143"/>
      <c r="CD167" s="143"/>
      <c r="CE167" s="143"/>
      <c r="CF167" s="143"/>
      <c r="CG167" s="143"/>
      <c r="CH167" s="143"/>
      <c r="CI167" s="143"/>
      <c r="CJ167" s="143"/>
      <c r="CK167" s="143"/>
      <c r="CL167" s="143"/>
    </row>
    <row r="168" spans="1:97" x14ac:dyDescent="0.2">
      <c r="H168" s="143"/>
      <c r="I168" s="143"/>
      <c r="J168" s="143"/>
      <c r="K168" s="143"/>
      <c r="L168" s="143"/>
      <c r="M168" s="143"/>
      <c r="N168" s="143"/>
      <c r="O168" s="143"/>
      <c r="P168" s="143"/>
      <c r="Q168" s="143"/>
      <c r="R168" s="143"/>
      <c r="S168" s="143"/>
      <c r="T168" s="145"/>
      <c r="U168" s="145"/>
      <c r="V168" s="145"/>
      <c r="W168" s="143"/>
      <c r="X168" s="143"/>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3"/>
      <c r="BN168" s="143"/>
      <c r="BO168" s="143"/>
      <c r="BP168" s="143"/>
      <c r="BQ168" s="143"/>
      <c r="BR168" s="143"/>
      <c r="BS168" s="143"/>
      <c r="BT168" s="143"/>
      <c r="BU168" s="143"/>
      <c r="BV168" s="151"/>
      <c r="BW168" s="151"/>
      <c r="BX168" s="143"/>
      <c r="BY168" s="143"/>
      <c r="BZ168" s="143"/>
      <c r="CA168" s="143"/>
      <c r="CB168" s="143"/>
      <c r="CC168" s="143"/>
      <c r="CD168" s="143"/>
      <c r="CE168" s="143"/>
      <c r="CF168" s="143"/>
      <c r="CG168" s="143"/>
      <c r="CH168" s="143"/>
      <c r="CI168" s="143"/>
      <c r="CJ168" s="143"/>
      <c r="CK168" s="143"/>
      <c r="CL168" s="143"/>
      <c r="CM168" s="143"/>
      <c r="CN168" s="143"/>
      <c r="CO168" s="143"/>
      <c r="CP168" s="143"/>
      <c r="CQ168" s="143"/>
      <c r="CR168" s="143"/>
      <c r="CS168" s="143"/>
    </row>
    <row r="169" spans="1:97" ht="18.75" thickBot="1" x14ac:dyDescent="0.3">
      <c r="D169" s="152" t="s">
        <v>134</v>
      </c>
      <c r="H169" s="143"/>
      <c r="I169" s="143"/>
      <c r="J169" s="143"/>
      <c r="K169" s="143"/>
      <c r="L169" s="143"/>
      <c r="M169" s="143"/>
      <c r="N169" s="143"/>
      <c r="O169" s="143"/>
      <c r="P169" s="143"/>
      <c r="Q169" s="143"/>
      <c r="R169" s="143"/>
      <c r="S169" s="143"/>
      <c r="T169" s="145"/>
      <c r="U169" s="145"/>
      <c r="V169" s="145"/>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c r="BU169" s="143"/>
      <c r="BV169" s="143"/>
      <c r="BW169" s="143"/>
      <c r="BX169" s="143"/>
      <c r="BY169" s="143"/>
      <c r="BZ169" s="143"/>
      <c r="CA169" s="143"/>
      <c r="CB169" s="143"/>
      <c r="CC169" s="143"/>
      <c r="CD169" s="143"/>
      <c r="CE169" s="143"/>
      <c r="CF169" s="143"/>
      <c r="CG169" s="143"/>
      <c r="CH169" s="143"/>
      <c r="CI169" s="143"/>
      <c r="CJ169" s="143"/>
      <c r="CK169" s="143"/>
      <c r="CL169" s="143"/>
      <c r="CM169" s="143"/>
      <c r="CN169" s="143"/>
      <c r="CO169" s="143"/>
      <c r="CP169" s="143"/>
      <c r="CQ169" s="143"/>
      <c r="CR169" s="143"/>
      <c r="CS169" s="143"/>
    </row>
    <row r="170" spans="1:97" s="328" customFormat="1" ht="22.5" customHeight="1" x14ac:dyDescent="0.2">
      <c r="A170" s="1080" t="s">
        <v>49</v>
      </c>
      <c r="B170" s="1081"/>
      <c r="C170" s="153"/>
      <c r="D170" s="153" t="s">
        <v>135</v>
      </c>
      <c r="E170" s="506" t="s">
        <v>135</v>
      </c>
      <c r="F170" s="153"/>
      <c r="G170" s="153"/>
      <c r="H170" s="154" t="s">
        <v>135</v>
      </c>
      <c r="I170" s="154" t="s">
        <v>135</v>
      </c>
      <c r="J170" s="154" t="s">
        <v>135</v>
      </c>
      <c r="K170" s="154" t="s">
        <v>135</v>
      </c>
      <c r="L170" s="154" t="s">
        <v>135</v>
      </c>
      <c r="M170" s="154" t="s">
        <v>135</v>
      </c>
      <c r="N170" s="154" t="s">
        <v>135</v>
      </c>
      <c r="O170" s="154" t="s">
        <v>135</v>
      </c>
      <c r="P170" s="154" t="s">
        <v>135</v>
      </c>
      <c r="Q170" s="154" t="s">
        <v>135</v>
      </c>
      <c r="R170" s="154" t="s">
        <v>135</v>
      </c>
      <c r="S170" s="154" t="s">
        <v>135</v>
      </c>
      <c r="T170" s="154"/>
      <c r="U170" s="154"/>
      <c r="V170" s="154"/>
      <c r="W170" s="154"/>
      <c r="X170" s="154"/>
      <c r="Y170" s="154"/>
      <c r="Z170" s="154" t="s">
        <v>135</v>
      </c>
      <c r="AA170" s="154" t="s">
        <v>135</v>
      </c>
      <c r="AB170" s="154" t="s">
        <v>135</v>
      </c>
      <c r="AC170" s="154" t="s">
        <v>135</v>
      </c>
      <c r="AD170" s="154" t="s">
        <v>135</v>
      </c>
      <c r="AE170" s="154" t="s">
        <v>135</v>
      </c>
      <c r="AF170" s="154" t="s">
        <v>135</v>
      </c>
      <c r="AG170" s="154" t="s">
        <v>135</v>
      </c>
      <c r="AH170" s="154" t="s">
        <v>135</v>
      </c>
      <c r="AI170" s="154" t="s">
        <v>135</v>
      </c>
      <c r="AJ170" s="154" t="s">
        <v>135</v>
      </c>
      <c r="AK170" s="154" t="s">
        <v>135</v>
      </c>
      <c r="AL170" s="154" t="s">
        <v>135</v>
      </c>
      <c r="AM170" s="154" t="s">
        <v>135</v>
      </c>
      <c r="AN170" s="154" t="s">
        <v>135</v>
      </c>
      <c r="AO170" s="154" t="s">
        <v>135</v>
      </c>
      <c r="AP170" s="154" t="s">
        <v>135</v>
      </c>
      <c r="AQ170" s="154" t="s">
        <v>135</v>
      </c>
      <c r="AR170" s="154" t="s">
        <v>135</v>
      </c>
      <c r="AS170" s="154" t="s">
        <v>135</v>
      </c>
      <c r="AT170" s="154" t="s">
        <v>135</v>
      </c>
      <c r="AU170" s="154" t="s">
        <v>135</v>
      </c>
      <c r="AV170" s="154" t="s">
        <v>135</v>
      </c>
      <c r="AW170" s="154" t="s">
        <v>135</v>
      </c>
      <c r="AX170" s="154" t="s">
        <v>135</v>
      </c>
      <c r="AY170" s="154" t="s">
        <v>135</v>
      </c>
      <c r="AZ170" s="154" t="s">
        <v>135</v>
      </c>
      <c r="BA170" s="154" t="s">
        <v>135</v>
      </c>
      <c r="BB170" s="154" t="s">
        <v>135</v>
      </c>
      <c r="BC170" s="154" t="s">
        <v>135</v>
      </c>
      <c r="BD170" s="154" t="s">
        <v>135</v>
      </c>
      <c r="BE170" s="154" t="s">
        <v>135</v>
      </c>
      <c r="BF170" s="154" t="s">
        <v>135</v>
      </c>
      <c r="BG170" s="154" t="s">
        <v>135</v>
      </c>
      <c r="BH170" s="154" t="s">
        <v>135</v>
      </c>
      <c r="BI170" s="154" t="s">
        <v>135</v>
      </c>
      <c r="BJ170" s="154" t="s">
        <v>135</v>
      </c>
      <c r="BK170" s="154" t="s">
        <v>135</v>
      </c>
      <c r="BL170" s="154" t="s">
        <v>135</v>
      </c>
      <c r="BM170" s="154" t="s">
        <v>135</v>
      </c>
      <c r="BN170" s="154" t="s">
        <v>135</v>
      </c>
      <c r="BO170" s="154" t="s">
        <v>135</v>
      </c>
      <c r="BP170" s="154" t="s">
        <v>135</v>
      </c>
      <c r="BQ170" s="154" t="s">
        <v>135</v>
      </c>
      <c r="BR170" s="154" t="s">
        <v>135</v>
      </c>
      <c r="BS170" s="154" t="s">
        <v>135</v>
      </c>
      <c r="BT170" s="154" t="s">
        <v>135</v>
      </c>
      <c r="BU170" s="154" t="s">
        <v>135</v>
      </c>
      <c r="BV170" s="154"/>
      <c r="BW170" s="154"/>
      <c r="BX170" s="154"/>
      <c r="BY170" s="154" t="s">
        <v>135</v>
      </c>
      <c r="BZ170" s="154" t="s">
        <v>135</v>
      </c>
      <c r="CA170" s="154" t="s">
        <v>135</v>
      </c>
      <c r="CB170" s="154" t="s">
        <v>135</v>
      </c>
      <c r="CC170" s="154" t="s">
        <v>135</v>
      </c>
      <c r="CD170" s="154" t="s">
        <v>135</v>
      </c>
      <c r="CE170" s="153"/>
      <c r="CF170" s="153"/>
      <c r="CG170" s="153"/>
      <c r="CH170" s="9"/>
      <c r="CI170" s="9"/>
    </row>
    <row r="171" spans="1:97" s="56" customFormat="1" ht="15" customHeight="1" thickBot="1" x14ac:dyDescent="0.25">
      <c r="A171" s="346"/>
      <c r="B171" s="346"/>
      <c r="C171" s="346"/>
      <c r="D171" s="346"/>
      <c r="E171" s="498"/>
      <c r="F171" s="346"/>
      <c r="G171" s="346"/>
      <c r="H171" s="397" t="s">
        <v>136</v>
      </c>
      <c r="I171" s="397" t="s">
        <v>136</v>
      </c>
      <c r="J171" s="397" t="s">
        <v>136</v>
      </c>
      <c r="K171" s="397" t="s">
        <v>136</v>
      </c>
      <c r="L171" s="397" t="s">
        <v>136</v>
      </c>
      <c r="M171" s="397" t="s">
        <v>136</v>
      </c>
      <c r="N171" s="397" t="s">
        <v>136</v>
      </c>
      <c r="O171" s="397" t="s">
        <v>136</v>
      </c>
      <c r="P171" s="397" t="s">
        <v>136</v>
      </c>
      <c r="Q171" s="397" t="s">
        <v>136</v>
      </c>
      <c r="R171" s="397" t="s">
        <v>136</v>
      </c>
      <c r="S171" s="397" t="s">
        <v>136</v>
      </c>
      <c r="T171" s="397" t="s">
        <v>136</v>
      </c>
      <c r="U171" s="397" t="s">
        <v>136</v>
      </c>
      <c r="V171" s="397" t="s">
        <v>136</v>
      </c>
      <c r="W171" s="397" t="s">
        <v>136</v>
      </c>
      <c r="X171" s="397" t="s">
        <v>136</v>
      </c>
      <c r="Y171" s="397" t="s">
        <v>136</v>
      </c>
      <c r="Z171" s="390" t="s">
        <v>137</v>
      </c>
      <c r="AA171" s="390" t="s">
        <v>137</v>
      </c>
      <c r="AB171" s="390" t="s">
        <v>137</v>
      </c>
      <c r="AC171" s="391" t="s">
        <v>137</v>
      </c>
      <c r="AD171" s="391" t="s">
        <v>137</v>
      </c>
      <c r="AE171" s="391" t="s">
        <v>137</v>
      </c>
      <c r="AF171" s="398" t="s">
        <v>2</v>
      </c>
      <c r="AG171" s="398" t="s">
        <v>2</v>
      </c>
      <c r="AH171" s="398" t="s">
        <v>2</v>
      </c>
      <c r="AI171" s="398" t="s">
        <v>2</v>
      </c>
      <c r="AJ171" s="398" t="s">
        <v>2</v>
      </c>
      <c r="AK171" s="398" t="s">
        <v>2</v>
      </c>
      <c r="AL171" s="398" t="s">
        <v>2</v>
      </c>
      <c r="AM171" s="398" t="s">
        <v>2</v>
      </c>
      <c r="AN171" s="398" t="s">
        <v>2</v>
      </c>
      <c r="AO171" s="398" t="s">
        <v>2</v>
      </c>
      <c r="AP171" s="398" t="s">
        <v>2</v>
      </c>
      <c r="AQ171" s="398" t="s">
        <v>2</v>
      </c>
      <c r="AR171" s="1077" t="s">
        <v>125</v>
      </c>
      <c r="AS171" s="1077"/>
      <c r="AT171" s="1077"/>
      <c r="AU171" s="1077"/>
      <c r="AV171" s="1077"/>
      <c r="AW171" s="1077"/>
      <c r="AX171" s="1077"/>
      <c r="AY171" s="1077"/>
      <c r="AZ171" s="1077"/>
      <c r="BA171" s="1077"/>
      <c r="BB171" s="1077"/>
      <c r="BC171" s="1077"/>
      <c r="BD171" s="387" t="s">
        <v>138</v>
      </c>
      <c r="BE171" s="387" t="s">
        <v>138</v>
      </c>
      <c r="BF171" s="387" t="s">
        <v>138</v>
      </c>
      <c r="BG171" s="387" t="s">
        <v>138</v>
      </c>
      <c r="BH171" s="387" t="s">
        <v>138</v>
      </c>
      <c r="BI171" s="387" t="s">
        <v>138</v>
      </c>
      <c r="BJ171" s="399" t="s">
        <v>12</v>
      </c>
      <c r="BK171" s="399" t="s">
        <v>12</v>
      </c>
      <c r="BL171" s="399" t="s">
        <v>12</v>
      </c>
      <c r="BM171" s="399" t="s">
        <v>12</v>
      </c>
      <c r="BN171" s="399" t="s">
        <v>12</v>
      </c>
      <c r="BO171" s="399" t="s">
        <v>12</v>
      </c>
      <c r="BP171" s="392" t="s">
        <v>3</v>
      </c>
      <c r="BQ171" s="392" t="s">
        <v>3</v>
      </c>
      <c r="BR171" s="392" t="s">
        <v>3</v>
      </c>
      <c r="BS171" s="392" t="s">
        <v>3</v>
      </c>
      <c r="BT171" s="392" t="s">
        <v>3</v>
      </c>
      <c r="BU171" s="392" t="s">
        <v>3</v>
      </c>
      <c r="BV171" s="400" t="s">
        <v>86</v>
      </c>
      <c r="BW171" s="400" t="s">
        <v>86</v>
      </c>
      <c r="BX171" s="400" t="s">
        <v>86</v>
      </c>
      <c r="BY171" s="400" t="s">
        <v>86</v>
      </c>
      <c r="BZ171" s="400" t="s">
        <v>86</v>
      </c>
      <c r="CA171" s="400" t="s">
        <v>86</v>
      </c>
      <c r="CB171" s="400" t="s">
        <v>87</v>
      </c>
      <c r="CC171" s="400" t="s">
        <v>87</v>
      </c>
      <c r="CD171" s="400" t="s">
        <v>87</v>
      </c>
      <c r="CE171" s="400" t="s">
        <v>87</v>
      </c>
      <c r="CF171" s="400" t="s">
        <v>87</v>
      </c>
      <c r="CG171" s="400" t="s">
        <v>87</v>
      </c>
      <c r="CH171" s="18"/>
      <c r="CI171" s="18"/>
      <c r="CJ171" s="18"/>
    </row>
    <row r="172" spans="1:97" s="19" customFormat="1" ht="27" customHeight="1" x14ac:dyDescent="0.25">
      <c r="C172" s="103"/>
      <c r="D172" s="101" t="s">
        <v>126</v>
      </c>
      <c r="E172" s="499" t="s">
        <v>127</v>
      </c>
      <c r="F172" s="102"/>
      <c r="G172" s="102"/>
      <c r="H172" s="102" t="s">
        <v>54</v>
      </c>
      <c r="I172" s="401"/>
      <c r="J172" s="103" t="s">
        <v>92</v>
      </c>
      <c r="K172" s="102" t="s">
        <v>55</v>
      </c>
      <c r="L172" s="401"/>
      <c r="M172" s="103" t="s">
        <v>92</v>
      </c>
      <c r="N172" s="102" t="s">
        <v>54</v>
      </c>
      <c r="O172" s="401"/>
      <c r="P172" s="103" t="s">
        <v>92</v>
      </c>
      <c r="Q172" s="102" t="s">
        <v>55</v>
      </c>
      <c r="R172" s="401"/>
      <c r="S172" s="103" t="s">
        <v>92</v>
      </c>
      <c r="T172" s="102" t="s">
        <v>55</v>
      </c>
      <c r="U172" s="401"/>
      <c r="V172" s="103" t="s">
        <v>92</v>
      </c>
      <c r="W172" s="102" t="s">
        <v>55</v>
      </c>
      <c r="X172" s="401"/>
      <c r="Y172" s="103" t="s">
        <v>92</v>
      </c>
      <c r="Z172" s="102" t="s">
        <v>54</v>
      </c>
      <c r="AA172" s="401"/>
      <c r="AB172" s="103" t="s">
        <v>92</v>
      </c>
      <c r="AC172" s="102" t="s">
        <v>55</v>
      </c>
      <c r="AD172" s="401"/>
      <c r="AE172" s="103" t="s">
        <v>92</v>
      </c>
      <c r="AF172" s="102" t="s">
        <v>54</v>
      </c>
      <c r="AG172" s="401"/>
      <c r="AH172" s="103" t="s">
        <v>92</v>
      </c>
      <c r="AI172" s="102" t="s">
        <v>55</v>
      </c>
      <c r="AJ172" s="401"/>
      <c r="AK172" s="103" t="s">
        <v>92</v>
      </c>
      <c r="AL172" s="102" t="s">
        <v>54</v>
      </c>
      <c r="AM172" s="401"/>
      <c r="AN172" s="103" t="s">
        <v>92</v>
      </c>
      <c r="AO172" s="102" t="s">
        <v>55</v>
      </c>
      <c r="AP172" s="401"/>
      <c r="AQ172" s="103" t="s">
        <v>92</v>
      </c>
      <c r="AR172" s="102" t="s">
        <v>54</v>
      </c>
      <c r="AS172" s="401"/>
      <c r="AT172" s="103" t="s">
        <v>92</v>
      </c>
      <c r="AU172" s="102" t="s">
        <v>55</v>
      </c>
      <c r="AV172" s="401"/>
      <c r="AW172" s="103" t="s">
        <v>92</v>
      </c>
      <c r="AX172" s="102" t="s">
        <v>54</v>
      </c>
      <c r="AY172" s="401"/>
      <c r="AZ172" s="103" t="s">
        <v>92</v>
      </c>
      <c r="BA172" s="102" t="s">
        <v>55</v>
      </c>
      <c r="BB172" s="401"/>
      <c r="BC172" s="103" t="s">
        <v>92</v>
      </c>
      <c r="BD172" s="102" t="s">
        <v>54</v>
      </c>
      <c r="BE172" s="401"/>
      <c r="BF172" s="103" t="s">
        <v>92</v>
      </c>
      <c r="BG172" s="102" t="s">
        <v>55</v>
      </c>
      <c r="BH172" s="401"/>
      <c r="BI172" s="103" t="s">
        <v>92</v>
      </c>
      <c r="BJ172" s="102" t="s">
        <v>54</v>
      </c>
      <c r="BK172" s="401"/>
      <c r="BL172" s="103" t="s">
        <v>92</v>
      </c>
      <c r="BM172" s="102" t="s">
        <v>55</v>
      </c>
      <c r="BN172" s="401"/>
      <c r="BO172" s="103" t="s">
        <v>92</v>
      </c>
      <c r="BP172" s="102" t="s">
        <v>54</v>
      </c>
      <c r="BQ172" s="401"/>
      <c r="BR172" s="103" t="s">
        <v>92</v>
      </c>
      <c r="BS172" s="102" t="s">
        <v>55</v>
      </c>
      <c r="BT172" s="401"/>
      <c r="BU172" s="103" t="s">
        <v>92</v>
      </c>
      <c r="BV172" s="104" t="s">
        <v>54</v>
      </c>
      <c r="BW172" s="12"/>
      <c r="BX172" s="105" t="s">
        <v>92</v>
      </c>
      <c r="BY172" s="104" t="s">
        <v>55</v>
      </c>
      <c r="BZ172" s="12"/>
      <c r="CA172" s="105" t="s">
        <v>92</v>
      </c>
      <c r="CB172" s="402" t="s">
        <v>54</v>
      </c>
      <c r="CC172" s="13"/>
      <c r="CD172" s="403" t="s">
        <v>92</v>
      </c>
      <c r="CE172" s="402" t="s">
        <v>55</v>
      </c>
      <c r="CF172" s="12"/>
      <c r="CG172" s="105" t="s">
        <v>92</v>
      </c>
      <c r="CH172" s="12"/>
      <c r="CI172" s="12"/>
      <c r="CJ172" s="12"/>
      <c r="CK172" s="19" t="s">
        <v>45</v>
      </c>
    </row>
    <row r="173" spans="1:97" s="19" customFormat="1" ht="11.25" x14ac:dyDescent="0.25">
      <c r="A173" s="104"/>
      <c r="B173" s="105"/>
      <c r="C173" s="105"/>
      <c r="D173" s="106" t="s">
        <v>128</v>
      </c>
      <c r="E173" s="500" t="s">
        <v>129</v>
      </c>
      <c r="F173" s="104"/>
      <c r="G173" s="106"/>
      <c r="H173" s="12" t="s">
        <v>5</v>
      </c>
      <c r="I173" s="12" t="s">
        <v>139</v>
      </c>
      <c r="J173" s="105" t="s">
        <v>109</v>
      </c>
      <c r="K173" s="12" t="s">
        <v>5</v>
      </c>
      <c r="L173" s="12" t="s">
        <v>139</v>
      </c>
      <c r="M173" s="105" t="s">
        <v>109</v>
      </c>
      <c r="N173" s="12" t="s">
        <v>6</v>
      </c>
      <c r="O173" s="12" t="s">
        <v>139</v>
      </c>
      <c r="P173" s="105" t="s">
        <v>109</v>
      </c>
      <c r="Q173" s="12" t="s">
        <v>6</v>
      </c>
      <c r="R173" s="12" t="s">
        <v>139</v>
      </c>
      <c r="S173" s="105" t="s">
        <v>109</v>
      </c>
      <c r="T173" s="12" t="s">
        <v>6</v>
      </c>
      <c r="U173" s="12" t="s">
        <v>139</v>
      </c>
      <c r="V173" s="105" t="s">
        <v>109</v>
      </c>
      <c r="W173" s="12" t="s">
        <v>6</v>
      </c>
      <c r="X173" s="12" t="s">
        <v>139</v>
      </c>
      <c r="Y173" s="105" t="s">
        <v>109</v>
      </c>
      <c r="Z173" s="12" t="s">
        <v>140</v>
      </c>
      <c r="AA173" s="12" t="s">
        <v>139</v>
      </c>
      <c r="AB173" s="105" t="s">
        <v>109</v>
      </c>
      <c r="AC173" s="12" t="s">
        <v>140</v>
      </c>
      <c r="AD173" s="12" t="s">
        <v>139</v>
      </c>
      <c r="AE173" s="105" t="s">
        <v>109</v>
      </c>
      <c r="AF173" s="12" t="s">
        <v>141</v>
      </c>
      <c r="AG173" s="12" t="s">
        <v>139</v>
      </c>
      <c r="AH173" s="105" t="s">
        <v>109</v>
      </c>
      <c r="AI173" s="12" t="s">
        <v>142</v>
      </c>
      <c r="AJ173" s="12" t="s">
        <v>139</v>
      </c>
      <c r="AK173" s="105" t="s">
        <v>109</v>
      </c>
      <c r="AL173" s="12" t="s">
        <v>142</v>
      </c>
      <c r="AM173" s="12" t="s">
        <v>139</v>
      </c>
      <c r="AN173" s="105" t="s">
        <v>109</v>
      </c>
      <c r="AO173" s="12" t="s">
        <v>142</v>
      </c>
      <c r="AP173" s="12" t="s">
        <v>139</v>
      </c>
      <c r="AQ173" s="105" t="s">
        <v>109</v>
      </c>
      <c r="AR173" s="12"/>
      <c r="AS173" s="12" t="s">
        <v>139</v>
      </c>
      <c r="AT173" s="105" t="s">
        <v>109</v>
      </c>
      <c r="AU173" s="12"/>
      <c r="AV173" s="12" t="s">
        <v>139</v>
      </c>
      <c r="AW173" s="105" t="s">
        <v>109</v>
      </c>
      <c r="AX173" s="12"/>
      <c r="AY173" s="12" t="s">
        <v>139</v>
      </c>
      <c r="AZ173" s="105" t="s">
        <v>109</v>
      </c>
      <c r="BA173" s="12"/>
      <c r="BB173" s="12" t="s">
        <v>139</v>
      </c>
      <c r="BC173" s="105" t="s">
        <v>109</v>
      </c>
      <c r="BD173" s="12" t="s">
        <v>106</v>
      </c>
      <c r="BE173" s="12" t="s">
        <v>139</v>
      </c>
      <c r="BF173" s="105" t="s">
        <v>109</v>
      </c>
      <c r="BG173" s="12" t="s">
        <v>106</v>
      </c>
      <c r="BH173" s="12" t="s">
        <v>139</v>
      </c>
      <c r="BI173" s="105" t="s">
        <v>109</v>
      </c>
      <c r="BJ173" s="12"/>
      <c r="BK173" s="12" t="s">
        <v>139</v>
      </c>
      <c r="BL173" s="105" t="s">
        <v>109</v>
      </c>
      <c r="BM173" s="12"/>
      <c r="BN173" s="12" t="s">
        <v>139</v>
      </c>
      <c r="BO173" s="105" t="s">
        <v>109</v>
      </c>
      <c r="BP173" s="12"/>
      <c r="BQ173" s="12" t="s">
        <v>139</v>
      </c>
      <c r="BR173" s="105" t="s">
        <v>109</v>
      </c>
      <c r="BS173" s="12"/>
      <c r="BT173" s="12" t="s">
        <v>139</v>
      </c>
      <c r="BU173" s="105" t="s">
        <v>109</v>
      </c>
      <c r="BV173" s="12"/>
      <c r="BW173" s="12" t="s">
        <v>139</v>
      </c>
      <c r="BX173" s="105" t="s">
        <v>109</v>
      </c>
      <c r="BY173" s="12"/>
      <c r="BZ173" s="12" t="s">
        <v>139</v>
      </c>
      <c r="CA173" s="105" t="s">
        <v>109</v>
      </c>
      <c r="CB173" s="402"/>
      <c r="CC173" s="13" t="s">
        <v>139</v>
      </c>
      <c r="CD173" s="403" t="s">
        <v>109</v>
      </c>
      <c r="CE173" s="402"/>
      <c r="CF173" s="12" t="s">
        <v>139</v>
      </c>
      <c r="CG173" s="105" t="s">
        <v>109</v>
      </c>
      <c r="CH173" s="12"/>
      <c r="CI173" s="12"/>
      <c r="CJ173" s="12"/>
    </row>
    <row r="174" spans="1:97" s="19" customFormat="1" ht="11.25" x14ac:dyDescent="0.25">
      <c r="A174" s="107" t="s">
        <v>95</v>
      </c>
      <c r="B174" s="108" t="s">
        <v>14</v>
      </c>
      <c r="C174" s="108"/>
      <c r="D174" s="109" t="s">
        <v>130</v>
      </c>
      <c r="E174" s="501" t="s">
        <v>131</v>
      </c>
      <c r="F174" s="107" t="s">
        <v>20</v>
      </c>
      <c r="G174" s="156" t="s">
        <v>21</v>
      </c>
      <c r="H174" s="107" t="s">
        <v>1</v>
      </c>
      <c r="I174" s="17"/>
      <c r="J174" s="108" t="s">
        <v>143</v>
      </c>
      <c r="K174" s="107" t="s">
        <v>1</v>
      </c>
      <c r="L174" s="17"/>
      <c r="M174" s="108" t="s">
        <v>143</v>
      </c>
      <c r="N174" s="107" t="s">
        <v>1</v>
      </c>
      <c r="O174" s="17"/>
      <c r="P174" s="108" t="s">
        <v>143</v>
      </c>
      <c r="Q174" s="107" t="s">
        <v>1</v>
      </c>
      <c r="R174" s="17"/>
      <c r="S174" s="108" t="s">
        <v>143</v>
      </c>
      <c r="T174" s="107" t="s">
        <v>1</v>
      </c>
      <c r="U174" s="17"/>
      <c r="V174" s="108" t="s">
        <v>143</v>
      </c>
      <c r="W174" s="107" t="s">
        <v>1</v>
      </c>
      <c r="X174" s="17"/>
      <c r="Y174" s="108" t="s">
        <v>143</v>
      </c>
      <c r="Z174" s="107" t="s">
        <v>144</v>
      </c>
      <c r="AA174" s="17"/>
      <c r="AB174" s="108" t="s">
        <v>143</v>
      </c>
      <c r="AC174" s="107" t="s">
        <v>144</v>
      </c>
      <c r="AD174" s="17"/>
      <c r="AE174" s="108" t="s">
        <v>143</v>
      </c>
      <c r="AF174" s="107" t="s">
        <v>5</v>
      </c>
      <c r="AG174" s="17"/>
      <c r="AH174" s="108" t="s">
        <v>143</v>
      </c>
      <c r="AI174" s="107" t="s">
        <v>5</v>
      </c>
      <c r="AJ174" s="17"/>
      <c r="AK174" s="108" t="s">
        <v>143</v>
      </c>
      <c r="AL174" s="107" t="s">
        <v>5</v>
      </c>
      <c r="AM174" s="17"/>
      <c r="AN174" s="108" t="s">
        <v>143</v>
      </c>
      <c r="AO174" s="107" t="s">
        <v>5</v>
      </c>
      <c r="AP174" s="17"/>
      <c r="AQ174" s="108" t="s">
        <v>143</v>
      </c>
      <c r="AR174" s="107" t="s">
        <v>6</v>
      </c>
      <c r="AS174" s="17"/>
      <c r="AT174" s="108" t="s">
        <v>143</v>
      </c>
      <c r="AU174" s="107" t="s">
        <v>6</v>
      </c>
      <c r="AV174" s="17"/>
      <c r="AW174" s="108" t="s">
        <v>143</v>
      </c>
      <c r="AX174" s="107" t="s">
        <v>6</v>
      </c>
      <c r="AY174" s="17"/>
      <c r="AZ174" s="108" t="s">
        <v>143</v>
      </c>
      <c r="BA174" s="107" t="s">
        <v>6</v>
      </c>
      <c r="BB174" s="17"/>
      <c r="BC174" s="108" t="s">
        <v>143</v>
      </c>
      <c r="BD174" s="107"/>
      <c r="BE174" s="17"/>
      <c r="BF174" s="108" t="s">
        <v>143</v>
      </c>
      <c r="BG174" s="107"/>
      <c r="BH174" s="17"/>
      <c r="BI174" s="108" t="s">
        <v>143</v>
      </c>
      <c r="BJ174" s="107" t="s">
        <v>12</v>
      </c>
      <c r="BK174" s="17"/>
      <c r="BL174" s="108" t="s">
        <v>143</v>
      </c>
      <c r="BM174" s="107" t="s">
        <v>12</v>
      </c>
      <c r="BN174" s="17"/>
      <c r="BO174" s="108" t="s">
        <v>143</v>
      </c>
      <c r="BP174" s="107"/>
      <c r="BQ174" s="17"/>
      <c r="BR174" s="108" t="s">
        <v>143</v>
      </c>
      <c r="BS174" s="107"/>
      <c r="BT174" s="17"/>
      <c r="BU174" s="108" t="s">
        <v>143</v>
      </c>
      <c r="BV174" s="107"/>
      <c r="BW174" s="17"/>
      <c r="BX174" s="108" t="s">
        <v>143</v>
      </c>
      <c r="BY174" s="107"/>
      <c r="BZ174" s="17"/>
      <c r="CA174" s="108" t="s">
        <v>143</v>
      </c>
      <c r="CB174" s="402"/>
      <c r="CC174" s="13"/>
      <c r="CD174" s="403" t="s">
        <v>143</v>
      </c>
      <c r="CE174" s="402"/>
      <c r="CF174" s="12"/>
      <c r="CG174" s="105" t="s">
        <v>143</v>
      </c>
      <c r="CH174" s="12"/>
      <c r="CI174" s="12"/>
      <c r="CJ174" s="12"/>
    </row>
    <row r="175" spans="1:97" s="19" customFormat="1" ht="11.25" x14ac:dyDescent="0.25">
      <c r="A175" s="107"/>
      <c r="B175" s="108"/>
      <c r="C175" s="108"/>
      <c r="D175" s="109"/>
      <c r="E175" s="501"/>
      <c r="F175" s="107"/>
      <c r="G175" s="156"/>
      <c r="H175" s="159"/>
      <c r="I175" s="157"/>
      <c r="J175" s="158"/>
      <c r="K175" s="159"/>
      <c r="L175" s="157"/>
      <c r="M175" s="158"/>
      <c r="N175" s="159"/>
      <c r="O175" s="157"/>
      <c r="P175" s="158"/>
      <c r="Q175" s="389" t="s">
        <v>101</v>
      </c>
      <c r="R175" s="157"/>
      <c r="S175" s="158"/>
      <c r="T175" s="389" t="s">
        <v>102</v>
      </c>
      <c r="U175" s="157"/>
      <c r="V175" s="158"/>
      <c r="W175" s="389" t="s">
        <v>103</v>
      </c>
      <c r="X175" s="157"/>
      <c r="Y175" s="158"/>
      <c r="Z175" s="159"/>
      <c r="AA175" s="157"/>
      <c r="AB175" s="158"/>
      <c r="AC175" s="159"/>
      <c r="AD175" s="157"/>
      <c r="AE175" s="158"/>
      <c r="AF175" s="159" t="s">
        <v>145</v>
      </c>
      <c r="AG175" s="157"/>
      <c r="AH175" s="158"/>
      <c r="AI175" s="159" t="s">
        <v>145</v>
      </c>
      <c r="AJ175" s="157"/>
      <c r="AK175" s="158"/>
      <c r="AL175" s="159" t="s">
        <v>146</v>
      </c>
      <c r="AM175" s="157"/>
      <c r="AN175" s="158"/>
      <c r="AO175" s="159" t="s">
        <v>146</v>
      </c>
      <c r="AP175" s="157"/>
      <c r="AQ175" s="158"/>
      <c r="AR175" s="159" t="s">
        <v>104</v>
      </c>
      <c r="AS175" s="157"/>
      <c r="AT175" s="158"/>
      <c r="AU175" s="159" t="s">
        <v>104</v>
      </c>
      <c r="AV175" s="157"/>
      <c r="AW175" s="158"/>
      <c r="AX175" s="159" t="s">
        <v>146</v>
      </c>
      <c r="AY175" s="157"/>
      <c r="AZ175" s="158"/>
      <c r="BA175" s="159" t="s">
        <v>146</v>
      </c>
      <c r="BB175" s="157"/>
      <c r="BC175" s="158"/>
      <c r="BD175" s="159"/>
      <c r="BE175" s="157"/>
      <c r="BF175" s="158"/>
      <c r="BG175" s="159"/>
      <c r="BH175" s="157"/>
      <c r="BI175" s="158"/>
      <c r="BJ175" s="159"/>
      <c r="BK175" s="157"/>
      <c r="BL175" s="158"/>
      <c r="BM175" s="159"/>
      <c r="BN175" s="157"/>
      <c r="BO175" s="158"/>
      <c r="BP175" s="159"/>
      <c r="BQ175" s="157"/>
      <c r="BR175" s="158"/>
      <c r="BS175" s="159"/>
      <c r="BT175" s="157"/>
      <c r="BU175" s="157"/>
      <c r="BV175" s="413"/>
      <c r="BW175" s="410"/>
      <c r="BX175" s="412"/>
      <c r="BY175" s="411"/>
      <c r="BZ175" s="411"/>
      <c r="CA175" s="411"/>
      <c r="CB175" s="414"/>
      <c r="CC175" s="415"/>
      <c r="CD175" s="416"/>
      <c r="CE175" s="417"/>
      <c r="CF175" s="411"/>
      <c r="CG175" s="412"/>
      <c r="CH175" s="12"/>
      <c r="CI175" s="12"/>
      <c r="CJ175" s="12"/>
    </row>
    <row r="176" spans="1:97" s="330" customFormat="1" x14ac:dyDescent="0.2">
      <c r="A176" s="303" t="str">
        <f t="shared" ref="A176:C206" si="489">A7</f>
        <v>Saturday</v>
      </c>
      <c r="B176" s="304">
        <f t="shared" si="489"/>
        <v>44345</v>
      </c>
      <c r="C176" s="307">
        <f t="shared" si="489"/>
        <v>22</v>
      </c>
      <c r="D176" s="115">
        <f>'Creel Data'!AV7</f>
        <v>7</v>
      </c>
      <c r="E176" s="163">
        <f>'Creel Data'!AW11</f>
        <v>13</v>
      </c>
      <c r="F176" s="161">
        <f>'Creel Data'!AX7</f>
        <v>5</v>
      </c>
      <c r="G176" s="161">
        <v>0</v>
      </c>
      <c r="H176" s="111">
        <v>0</v>
      </c>
      <c r="I176" s="112">
        <f>H176/$E176</f>
        <v>0</v>
      </c>
      <c r="J176" s="113">
        <f>I176*Effort!$T8</f>
        <v>0</v>
      </c>
      <c r="K176" s="111">
        <v>0</v>
      </c>
      <c r="L176" s="112">
        <f>K176/$E176</f>
        <v>0</v>
      </c>
      <c r="M176" s="113">
        <f>L176*Effort!$T8</f>
        <v>0</v>
      </c>
      <c r="N176" s="111">
        <v>0</v>
      </c>
      <c r="O176" s="112">
        <f>N176/$E176</f>
        <v>0</v>
      </c>
      <c r="P176" s="113">
        <f>O176*Effort!$T8</f>
        <v>0</v>
      </c>
      <c r="Q176" s="111">
        <v>0</v>
      </c>
      <c r="R176" s="112">
        <f>Q176/$E176</f>
        <v>0</v>
      </c>
      <c r="S176" s="113">
        <f>R176*Effort!$T8</f>
        <v>0</v>
      </c>
      <c r="T176" s="111">
        <v>0</v>
      </c>
      <c r="U176" s="112">
        <f>T176/$E176</f>
        <v>0</v>
      </c>
      <c r="V176" s="113">
        <f>U176*Effort!$T8</f>
        <v>0</v>
      </c>
      <c r="W176" s="111">
        <v>0</v>
      </c>
      <c r="X176" s="112">
        <f>W176/$E176</f>
        <v>0</v>
      </c>
      <c r="Y176" s="113">
        <f>X176*Effort!$T8</f>
        <v>0</v>
      </c>
      <c r="Z176" s="111">
        <v>0</v>
      </c>
      <c r="AA176" s="112">
        <f>Z176/$E176</f>
        <v>0</v>
      </c>
      <c r="AB176" s="113">
        <f>AA176*Effort!$T8</f>
        <v>0</v>
      </c>
      <c r="AC176" s="111">
        <v>0</v>
      </c>
      <c r="AD176" s="112">
        <f>AC176/$E176</f>
        <v>0</v>
      </c>
      <c r="AE176" s="113">
        <f>AD176*Effort!$T8</f>
        <v>0</v>
      </c>
      <c r="AF176" s="111">
        <v>0</v>
      </c>
      <c r="AG176" s="112">
        <f>AF176/$E176</f>
        <v>0</v>
      </c>
      <c r="AH176" s="113">
        <f>AG176*Effort!$T8</f>
        <v>0</v>
      </c>
      <c r="AI176" s="111">
        <v>0</v>
      </c>
      <c r="AJ176" s="112">
        <f>AI176/$E176</f>
        <v>0</v>
      </c>
      <c r="AK176" s="113">
        <f>AJ176*Effort!$T8</f>
        <v>0</v>
      </c>
      <c r="AL176" s="111">
        <v>0</v>
      </c>
      <c r="AM176" s="112">
        <f>AL176/$E176</f>
        <v>0</v>
      </c>
      <c r="AN176" s="113">
        <f>AM176*Effort!$T8</f>
        <v>0</v>
      </c>
      <c r="AO176" s="111">
        <v>0</v>
      </c>
      <c r="AP176" s="112">
        <f>AO176/$E176</f>
        <v>0</v>
      </c>
      <c r="AQ176" s="113">
        <f>AP176*Effort!$T8</f>
        <v>0</v>
      </c>
      <c r="AR176" s="111">
        <v>0</v>
      </c>
      <c r="AS176" s="112">
        <f>AR176/$E176</f>
        <v>0</v>
      </c>
      <c r="AT176" s="113">
        <f>AS176*Effort!$T8</f>
        <v>0</v>
      </c>
      <c r="AU176" s="111">
        <v>0</v>
      </c>
      <c r="AV176" s="112">
        <f>AU176/$E176</f>
        <v>0</v>
      </c>
      <c r="AW176" s="113">
        <f>AV176*Effort!$T8</f>
        <v>0</v>
      </c>
      <c r="AX176" s="111">
        <v>0</v>
      </c>
      <c r="AY176" s="112">
        <f>AX176/$E176</f>
        <v>0</v>
      </c>
      <c r="AZ176" s="113">
        <f>AY176*Effort!$T8</f>
        <v>0</v>
      </c>
      <c r="BA176" s="111">
        <v>0</v>
      </c>
      <c r="BB176" s="112">
        <f>BA176/$E176</f>
        <v>0</v>
      </c>
      <c r="BC176" s="113">
        <f>BB176*Effort!$T8</f>
        <v>0</v>
      </c>
      <c r="BD176" s="111">
        <v>0</v>
      </c>
      <c r="BE176" s="112">
        <f>BD176/$E176</f>
        <v>0</v>
      </c>
      <c r="BF176" s="113">
        <f>BE176*Effort!$T8</f>
        <v>0</v>
      </c>
      <c r="BG176" s="111">
        <v>0</v>
      </c>
      <c r="BH176" s="112">
        <f>BG176/$E176</f>
        <v>0</v>
      </c>
      <c r="BI176" s="113">
        <f>BH176*Effort!$T8</f>
        <v>0</v>
      </c>
      <c r="BJ176" s="111">
        <v>0</v>
      </c>
      <c r="BK176" s="112">
        <f>BJ176/$E176</f>
        <v>0</v>
      </c>
      <c r="BL176" s="113">
        <f>BK176*Effort!$T8</f>
        <v>0</v>
      </c>
      <c r="BM176" s="111">
        <v>0</v>
      </c>
      <c r="BN176" s="112">
        <f>BM176/$E176</f>
        <v>0</v>
      </c>
      <c r="BO176" s="113">
        <f>BN176*Effort!$T8</f>
        <v>0</v>
      </c>
      <c r="BP176" s="111">
        <v>0</v>
      </c>
      <c r="BQ176" s="112">
        <f>BP176/$E176</f>
        <v>0</v>
      </c>
      <c r="BR176" s="113">
        <f>BQ176*Effort!$T8</f>
        <v>0</v>
      </c>
      <c r="BS176" s="111">
        <v>0</v>
      </c>
      <c r="BT176" s="112">
        <f>BS176/$E176</f>
        <v>0</v>
      </c>
      <c r="BU176" s="113">
        <f>BT176*Effort!$T8</f>
        <v>0</v>
      </c>
      <c r="BV176" s="111">
        <v>0</v>
      </c>
      <c r="BW176" s="112">
        <f>BV176/$E176</f>
        <v>0</v>
      </c>
      <c r="BX176" s="113">
        <f>BW176*Effort!$T8</f>
        <v>0</v>
      </c>
      <c r="BY176" s="111">
        <v>0</v>
      </c>
      <c r="BZ176" s="112">
        <f>BY176/$E176</f>
        <v>0</v>
      </c>
      <c r="CA176" s="113">
        <f>BZ176*Effort!$T8</f>
        <v>0</v>
      </c>
      <c r="CB176" s="111">
        <v>0</v>
      </c>
      <c r="CC176" s="112">
        <f>CB176/$E176</f>
        <v>0</v>
      </c>
      <c r="CD176" s="113">
        <f>CC176*Effort!$T8</f>
        <v>0</v>
      </c>
      <c r="CE176" s="111">
        <v>0</v>
      </c>
      <c r="CF176" s="112">
        <f>CE176/$E176</f>
        <v>0</v>
      </c>
      <c r="CG176" s="113">
        <f>CF176*Effort!$T8</f>
        <v>0</v>
      </c>
      <c r="CH176" s="329"/>
      <c r="CI176" s="329"/>
      <c r="CJ176" s="329"/>
    </row>
    <row r="177" spans="1:88" s="330" customFormat="1" x14ac:dyDescent="0.2">
      <c r="A177" s="303" t="str">
        <f t="shared" si="489"/>
        <v>Sunday</v>
      </c>
      <c r="B177" s="304">
        <f t="shared" si="489"/>
        <v>44346</v>
      </c>
      <c r="C177" s="307">
        <f t="shared" si="489"/>
        <v>23</v>
      </c>
      <c r="D177" s="115">
        <f>'Creel Data'!AV31</f>
        <v>11</v>
      </c>
      <c r="E177" s="163">
        <f>'Creel Data'!AW35</f>
        <v>24.516666666666673</v>
      </c>
      <c r="F177" s="161">
        <f>'Creel Data'!AX31</f>
        <v>6</v>
      </c>
      <c r="G177" s="161">
        <f>'Creel Data'!AY31</f>
        <v>0</v>
      </c>
      <c r="H177" s="117">
        <v>0</v>
      </c>
      <c r="I177" s="112">
        <f>H177/$E177</f>
        <v>0</v>
      </c>
      <c r="J177" s="113">
        <f>I177*Effort!$T9</f>
        <v>0</v>
      </c>
      <c r="K177" s="117">
        <v>0</v>
      </c>
      <c r="L177" s="112">
        <f>K177/$E177</f>
        <v>0</v>
      </c>
      <c r="M177" s="113">
        <f>L177*Effort!$T9</f>
        <v>0</v>
      </c>
      <c r="N177" s="117">
        <v>0</v>
      </c>
      <c r="O177" s="112">
        <f>N177/$E177</f>
        <v>0</v>
      </c>
      <c r="P177" s="113">
        <f>O177*Effort!$T9</f>
        <v>0</v>
      </c>
      <c r="Q177" s="117">
        <v>0</v>
      </c>
      <c r="R177" s="112">
        <f>Q177/$E177</f>
        <v>0</v>
      </c>
      <c r="S177" s="113">
        <f>R177*Effort!$T9</f>
        <v>0</v>
      </c>
      <c r="T177" s="111">
        <v>0</v>
      </c>
      <c r="U177" s="112">
        <f>T177/$E177</f>
        <v>0</v>
      </c>
      <c r="V177" s="113">
        <f>U177*Effort!$T9</f>
        <v>0</v>
      </c>
      <c r="W177" s="111">
        <v>0</v>
      </c>
      <c r="X177" s="112">
        <f>W177/$E177</f>
        <v>0</v>
      </c>
      <c r="Y177" s="113">
        <f>X177*Effort!$T9</f>
        <v>0</v>
      </c>
      <c r="Z177" s="117">
        <v>0</v>
      </c>
      <c r="AA177" s="112">
        <f>Z177/$E177</f>
        <v>0</v>
      </c>
      <c r="AB177" s="113">
        <f>AA177*Effort!$T9</f>
        <v>0</v>
      </c>
      <c r="AC177" s="117">
        <v>0</v>
      </c>
      <c r="AD177" s="112">
        <f>AC177/$E177</f>
        <v>0</v>
      </c>
      <c r="AE177" s="113">
        <f>AD177*Effort!$T9</f>
        <v>0</v>
      </c>
      <c r="AF177" s="117">
        <v>0</v>
      </c>
      <c r="AG177" s="112">
        <f>AF177/$E177</f>
        <v>0</v>
      </c>
      <c r="AH177" s="113">
        <f>AG177*Effort!$T9</f>
        <v>0</v>
      </c>
      <c r="AI177" s="117">
        <v>0</v>
      </c>
      <c r="AJ177" s="112">
        <f>AI177/$E177</f>
        <v>0</v>
      </c>
      <c r="AK177" s="113">
        <f>AJ177*Effort!$T9</f>
        <v>0</v>
      </c>
      <c r="AL177" s="117">
        <v>0</v>
      </c>
      <c r="AM177" s="112">
        <f>AL177/$E177</f>
        <v>0</v>
      </c>
      <c r="AN177" s="113">
        <f>AM177*Effort!$T9</f>
        <v>0</v>
      </c>
      <c r="AO177" s="117">
        <v>0</v>
      </c>
      <c r="AP177" s="112">
        <f>AO177/$E177</f>
        <v>0</v>
      </c>
      <c r="AQ177" s="113">
        <f>AP177*Effort!$T9</f>
        <v>0</v>
      </c>
      <c r="AR177" s="111">
        <v>0</v>
      </c>
      <c r="AS177" s="112">
        <f>AR177/$E177</f>
        <v>0</v>
      </c>
      <c r="AT177" s="113">
        <f>AS177*Effort!$T9</f>
        <v>0</v>
      </c>
      <c r="AU177" s="111">
        <v>0</v>
      </c>
      <c r="AV177" s="112">
        <f>AU177/$E177</f>
        <v>0</v>
      </c>
      <c r="AW177" s="113">
        <f>AV177*Effort!$T9</f>
        <v>0</v>
      </c>
      <c r="AX177" s="111">
        <v>0</v>
      </c>
      <c r="AY177" s="112">
        <f>AX177/$E177</f>
        <v>0</v>
      </c>
      <c r="AZ177" s="113">
        <f>AY177*Effort!$T9</f>
        <v>0</v>
      </c>
      <c r="BA177" s="111">
        <v>0</v>
      </c>
      <c r="BB177" s="112">
        <f>BA177/$E177</f>
        <v>0</v>
      </c>
      <c r="BC177" s="113">
        <f>BB177*Effort!$T9</f>
        <v>0</v>
      </c>
      <c r="BD177" s="117">
        <v>0</v>
      </c>
      <c r="BE177" s="112">
        <f>BD177/$E177</f>
        <v>0</v>
      </c>
      <c r="BF177" s="113">
        <f>BE177*Effort!$T9</f>
        <v>0</v>
      </c>
      <c r="BG177" s="117">
        <v>0</v>
      </c>
      <c r="BH177" s="112">
        <f>BG177/$E177</f>
        <v>0</v>
      </c>
      <c r="BI177" s="113">
        <f>BH177*Effort!$T9</f>
        <v>0</v>
      </c>
      <c r="BJ177" s="117">
        <v>0</v>
      </c>
      <c r="BK177" s="112">
        <f>BJ177/$E177</f>
        <v>0</v>
      </c>
      <c r="BL177" s="113">
        <f>BK177*Effort!$T9</f>
        <v>0</v>
      </c>
      <c r="BM177" s="117">
        <v>0</v>
      </c>
      <c r="BN177" s="112">
        <f>BM177/$E177</f>
        <v>0</v>
      </c>
      <c r="BO177" s="113">
        <f>BN177*Effort!$T9</f>
        <v>0</v>
      </c>
      <c r="BP177" s="117">
        <v>0</v>
      </c>
      <c r="BQ177" s="112">
        <f>BP177/$E177</f>
        <v>0</v>
      </c>
      <c r="BR177" s="113">
        <f>BQ177*Effort!$T9</f>
        <v>0</v>
      </c>
      <c r="BS177" s="117">
        <v>0</v>
      </c>
      <c r="BT177" s="112">
        <f>BS177/$E177</f>
        <v>0</v>
      </c>
      <c r="BU177" s="113">
        <f>BT177*Effort!$T9</f>
        <v>0</v>
      </c>
      <c r="BV177" s="117">
        <v>0</v>
      </c>
      <c r="BW177" s="112">
        <f>BV177/$E177</f>
        <v>0</v>
      </c>
      <c r="BX177" s="113">
        <f>BW177*Effort!$T9</f>
        <v>0</v>
      </c>
      <c r="BY177" s="117">
        <v>0</v>
      </c>
      <c r="BZ177" s="112">
        <f>BY177/$E177</f>
        <v>0</v>
      </c>
      <c r="CA177" s="113">
        <f>BZ177*Effort!$T9</f>
        <v>0</v>
      </c>
      <c r="CB177" s="117">
        <v>0</v>
      </c>
      <c r="CC177" s="112">
        <f>CB177/$E177</f>
        <v>0</v>
      </c>
      <c r="CD177" s="113">
        <f>CC177*Effort!$T9</f>
        <v>0</v>
      </c>
      <c r="CE177" s="117">
        <v>0</v>
      </c>
      <c r="CF177" s="112">
        <f>CE177/$E177</f>
        <v>0</v>
      </c>
      <c r="CG177" s="113">
        <f>CF177*Effort!$T9</f>
        <v>0</v>
      </c>
      <c r="CH177" s="329"/>
      <c r="CI177" s="329"/>
      <c r="CJ177" s="329"/>
    </row>
    <row r="178" spans="1:88" s="332" customFormat="1" x14ac:dyDescent="0.2">
      <c r="A178" s="305" t="str">
        <f t="shared" si="489"/>
        <v>Monday</v>
      </c>
      <c r="B178" s="306">
        <f t="shared" si="489"/>
        <v>44347</v>
      </c>
      <c r="C178" s="308">
        <f t="shared" si="489"/>
        <v>23</v>
      </c>
      <c r="D178" s="118"/>
      <c r="E178" s="503"/>
      <c r="F178" s="162"/>
      <c r="G178" s="162"/>
      <c r="H178" s="121"/>
      <c r="I178" s="122">
        <f>AVERAGE(I176:I177)</f>
        <v>0</v>
      </c>
      <c r="J178" s="123">
        <f>I178*Effort!$T10</f>
        <v>0</v>
      </c>
      <c r="K178" s="121"/>
      <c r="L178" s="122">
        <f>AVERAGE(L176:L177)</f>
        <v>0</v>
      </c>
      <c r="M178" s="123">
        <f>L178*Effort!$T10</f>
        <v>0</v>
      </c>
      <c r="N178" s="121"/>
      <c r="O178" s="122">
        <f>AVERAGE(O176:O177)</f>
        <v>0</v>
      </c>
      <c r="P178" s="123">
        <f>O178*Effort!$T10</f>
        <v>0</v>
      </c>
      <c r="Q178" s="121"/>
      <c r="R178" s="122">
        <f>AVERAGE(R176:R177)</f>
        <v>0</v>
      </c>
      <c r="S178" s="123">
        <f>R178*Effort!$T10</f>
        <v>0</v>
      </c>
      <c r="T178" s="124"/>
      <c r="U178" s="122">
        <f>AVERAGE(U176:U177)</f>
        <v>0</v>
      </c>
      <c r="V178" s="123">
        <f>U178*Effort!$T10</f>
        <v>0</v>
      </c>
      <c r="W178" s="124"/>
      <c r="X178" s="122">
        <f>AVERAGE(X176:X177)</f>
        <v>0</v>
      </c>
      <c r="Y178" s="123">
        <f>X178*Effort!$T10</f>
        <v>0</v>
      </c>
      <c r="Z178" s="121"/>
      <c r="AA178" s="122">
        <f>AVERAGE(AA176:AA177)</f>
        <v>0</v>
      </c>
      <c r="AB178" s="123">
        <f>AA178*Effort!$T10</f>
        <v>0</v>
      </c>
      <c r="AC178" s="121"/>
      <c r="AD178" s="122">
        <f>AVERAGE(AD176:AD177)</f>
        <v>0</v>
      </c>
      <c r="AE178" s="123">
        <f>AD178*Effort!$T10</f>
        <v>0</v>
      </c>
      <c r="AF178" s="121"/>
      <c r="AG178" s="122">
        <f>AVERAGE(AG176:AG177)</f>
        <v>0</v>
      </c>
      <c r="AH178" s="123">
        <f>AG178*Effort!$T10</f>
        <v>0</v>
      </c>
      <c r="AI178" s="121"/>
      <c r="AJ178" s="122">
        <f>AVERAGE(AJ176:AJ177)</f>
        <v>0</v>
      </c>
      <c r="AK178" s="123">
        <f>AJ178*Effort!$T10</f>
        <v>0</v>
      </c>
      <c r="AL178" s="121"/>
      <c r="AM178" s="122">
        <f>AVERAGE(AM176:AM177)</f>
        <v>0</v>
      </c>
      <c r="AN178" s="123">
        <f>AM178*Effort!$T10</f>
        <v>0</v>
      </c>
      <c r="AO178" s="121"/>
      <c r="AP178" s="122">
        <f>AVERAGE(AP176:AP177)</f>
        <v>0</v>
      </c>
      <c r="AQ178" s="123">
        <f>AP178*Effort!$T10</f>
        <v>0</v>
      </c>
      <c r="AR178" s="124"/>
      <c r="AS178" s="122">
        <f>AVERAGE(AS176:AS177)</f>
        <v>0</v>
      </c>
      <c r="AT178" s="123">
        <f>AS178*Effort!$T10</f>
        <v>0</v>
      </c>
      <c r="AU178" s="124"/>
      <c r="AV178" s="122">
        <f>AVERAGE(AV176:AV177)</f>
        <v>0</v>
      </c>
      <c r="AW178" s="123">
        <f>AV178*Effort!$T10</f>
        <v>0</v>
      </c>
      <c r="AX178" s="124"/>
      <c r="AY178" s="122">
        <f>AVERAGE(AY176:AY177)</f>
        <v>0</v>
      </c>
      <c r="AZ178" s="123">
        <f>AY178*Effort!$T10</f>
        <v>0</v>
      </c>
      <c r="BA178" s="124"/>
      <c r="BB178" s="122">
        <f>AVERAGE(BB176:BB177)</f>
        <v>0</v>
      </c>
      <c r="BC178" s="123">
        <f>BB178*Effort!$T10</f>
        <v>0</v>
      </c>
      <c r="BD178" s="121"/>
      <c r="BE178" s="122">
        <f>AVERAGE(BE176:BE177)</f>
        <v>0</v>
      </c>
      <c r="BF178" s="123">
        <f>BE178*Effort!$T10</f>
        <v>0</v>
      </c>
      <c r="BG178" s="121"/>
      <c r="BH178" s="122">
        <f>AVERAGE(BH176:BH177)</f>
        <v>0</v>
      </c>
      <c r="BI178" s="123">
        <f>BH178*Effort!$T10</f>
        <v>0</v>
      </c>
      <c r="BJ178" s="121"/>
      <c r="BK178" s="122">
        <f>AVERAGE(BK176:BK177)</f>
        <v>0</v>
      </c>
      <c r="BL178" s="123">
        <f>BK178*Effort!$T10</f>
        <v>0</v>
      </c>
      <c r="BM178" s="121"/>
      <c r="BN178" s="122">
        <f>AVERAGE(BN176:BN177)</f>
        <v>0</v>
      </c>
      <c r="BO178" s="123">
        <f>BN178*Effort!$T10</f>
        <v>0</v>
      </c>
      <c r="BP178" s="121"/>
      <c r="BQ178" s="122">
        <f>AVERAGE(BQ176:BQ177)</f>
        <v>0</v>
      </c>
      <c r="BR178" s="123">
        <f>BQ178*Effort!$T10</f>
        <v>0</v>
      </c>
      <c r="BS178" s="121"/>
      <c r="BT178" s="122">
        <f>AVERAGE(BT176:BT177)</f>
        <v>0</v>
      </c>
      <c r="BU178" s="123">
        <f>BT178*Effort!$T10</f>
        <v>0</v>
      </c>
      <c r="BV178" s="124"/>
      <c r="BW178" s="122">
        <f>AVERAGE(BW176:BW177)</f>
        <v>0</v>
      </c>
      <c r="BX178" s="123">
        <f>BW178*Effort!$T10</f>
        <v>0</v>
      </c>
      <c r="BY178" s="124"/>
      <c r="BZ178" s="122">
        <f>AVERAGE(BZ176:BZ177)</f>
        <v>0</v>
      </c>
      <c r="CA178" s="123">
        <f>BZ178*Effort!$T10</f>
        <v>0</v>
      </c>
      <c r="CB178" s="121"/>
      <c r="CC178" s="122">
        <f>AVERAGE(CC176:CC177)</f>
        <v>0</v>
      </c>
      <c r="CD178" s="123">
        <f>CC178*Effort!$T10</f>
        <v>0</v>
      </c>
      <c r="CE178" s="121"/>
      <c r="CF178" s="122">
        <f>AVERAGE(CF176:CF177)</f>
        <v>0</v>
      </c>
      <c r="CG178" s="123">
        <f>CF178*Effort!$T10</f>
        <v>0</v>
      </c>
      <c r="CH178" s="331"/>
      <c r="CI178" s="331"/>
      <c r="CJ178" s="331"/>
    </row>
    <row r="179" spans="1:88" s="332" customFormat="1" x14ac:dyDescent="0.2">
      <c r="A179" s="305" t="str">
        <f t="shared" si="489"/>
        <v>Tuesday</v>
      </c>
      <c r="B179" s="306">
        <f t="shared" si="489"/>
        <v>44348</v>
      </c>
      <c r="C179" s="308">
        <f t="shared" si="489"/>
        <v>23</v>
      </c>
      <c r="D179" s="118"/>
      <c r="E179" s="503"/>
      <c r="F179" s="162"/>
      <c r="G179" s="162"/>
      <c r="H179" s="121"/>
      <c r="I179" s="122">
        <f>AVERAGE(I181:I182)</f>
        <v>0</v>
      </c>
      <c r="J179" s="123">
        <f>I179*Effort!$T11</f>
        <v>0</v>
      </c>
      <c r="K179" s="121"/>
      <c r="L179" s="122">
        <f>AVERAGE(L181:L182)</f>
        <v>0</v>
      </c>
      <c r="M179" s="123">
        <f>L179*Effort!$T11</f>
        <v>0</v>
      </c>
      <c r="N179" s="121"/>
      <c r="O179" s="122">
        <f>AVERAGE(O181:O182)</f>
        <v>0</v>
      </c>
      <c r="P179" s="123">
        <f>O179*Effort!$T11</f>
        <v>0</v>
      </c>
      <c r="Q179" s="121"/>
      <c r="R179" s="122">
        <f>AVERAGE(R181:R182)</f>
        <v>0</v>
      </c>
      <c r="S179" s="123">
        <f>R179*Effort!$T11</f>
        <v>0</v>
      </c>
      <c r="T179" s="124"/>
      <c r="U179" s="122">
        <f>AVERAGE(U181:U182)</f>
        <v>0</v>
      </c>
      <c r="V179" s="123">
        <f>U179*Effort!$T11</f>
        <v>0</v>
      </c>
      <c r="W179" s="124"/>
      <c r="X179" s="122">
        <f>AVERAGE(X181:X182)</f>
        <v>0</v>
      </c>
      <c r="Y179" s="123">
        <f>X179*Effort!$T11</f>
        <v>0</v>
      </c>
      <c r="Z179" s="121"/>
      <c r="AA179" s="122">
        <f>AVERAGE(AA181:AA182)</f>
        <v>0</v>
      </c>
      <c r="AB179" s="123">
        <f>AA179*Effort!$T11</f>
        <v>0</v>
      </c>
      <c r="AC179" s="121"/>
      <c r="AD179" s="122">
        <f>AVERAGE(AD181:AD182)</f>
        <v>0</v>
      </c>
      <c r="AE179" s="123">
        <f>AD179*Effort!$T11</f>
        <v>0</v>
      </c>
      <c r="AF179" s="121"/>
      <c r="AG179" s="122">
        <f>AVERAGE(AG181:AG182)</f>
        <v>0</v>
      </c>
      <c r="AH179" s="123">
        <f>AG179*Effort!$T11</f>
        <v>0</v>
      </c>
      <c r="AI179" s="121"/>
      <c r="AJ179" s="122">
        <f>AVERAGE(AJ181:AJ182)</f>
        <v>0</v>
      </c>
      <c r="AK179" s="123">
        <f>AJ179*Effort!$T11</f>
        <v>0</v>
      </c>
      <c r="AL179" s="121"/>
      <c r="AM179" s="122">
        <f>AVERAGE(AM181:AM182)</f>
        <v>0</v>
      </c>
      <c r="AN179" s="123">
        <f>AM179*Effort!$T11</f>
        <v>0</v>
      </c>
      <c r="AO179" s="121"/>
      <c r="AP179" s="122">
        <f>AVERAGE(AP181:AP182)</f>
        <v>0</v>
      </c>
      <c r="AQ179" s="123">
        <f>AP179*Effort!$T11</f>
        <v>0</v>
      </c>
      <c r="AR179" s="124"/>
      <c r="AS179" s="122">
        <f>AVERAGE(AS181:AS182)</f>
        <v>0</v>
      </c>
      <c r="AT179" s="123">
        <f>AS179*Effort!$T11</f>
        <v>0</v>
      </c>
      <c r="AU179" s="124"/>
      <c r="AV179" s="122">
        <f>AVERAGE(AV181:AV182)</f>
        <v>0</v>
      </c>
      <c r="AW179" s="123">
        <f>AV179*Effort!$T11</f>
        <v>0</v>
      </c>
      <c r="AX179" s="124"/>
      <c r="AY179" s="122">
        <f>AVERAGE(AY181:AY182)</f>
        <v>0</v>
      </c>
      <c r="AZ179" s="123">
        <f>AY179*Effort!$T11</f>
        <v>0</v>
      </c>
      <c r="BA179" s="124"/>
      <c r="BB179" s="122">
        <f>AVERAGE(BB181:BB182)</f>
        <v>0</v>
      </c>
      <c r="BC179" s="123">
        <f>BB179*Effort!$T11</f>
        <v>0</v>
      </c>
      <c r="BD179" s="121"/>
      <c r="BE179" s="122">
        <f>AVERAGE(BE181:BE182)</f>
        <v>0</v>
      </c>
      <c r="BF179" s="123">
        <f>BE179*Effort!$T11</f>
        <v>0</v>
      </c>
      <c r="BG179" s="121"/>
      <c r="BH179" s="122">
        <f>AVERAGE(BH181:BH182)</f>
        <v>0</v>
      </c>
      <c r="BI179" s="123">
        <f>BH179*Effort!$T11</f>
        <v>0</v>
      </c>
      <c r="BJ179" s="121"/>
      <c r="BK179" s="122">
        <f>AVERAGE(BK181:BK182)</f>
        <v>0</v>
      </c>
      <c r="BL179" s="123">
        <f>BK179*Effort!$T11</f>
        <v>0</v>
      </c>
      <c r="BM179" s="121"/>
      <c r="BN179" s="122">
        <f>AVERAGE(BN181:BN182)</f>
        <v>0</v>
      </c>
      <c r="BO179" s="123">
        <f>BN179*Effort!$T11</f>
        <v>0</v>
      </c>
      <c r="BP179" s="121"/>
      <c r="BQ179" s="122">
        <f>AVERAGE(BQ181:BQ182)</f>
        <v>0</v>
      </c>
      <c r="BR179" s="123">
        <f>BQ179*Effort!$T11</f>
        <v>0</v>
      </c>
      <c r="BS179" s="121"/>
      <c r="BT179" s="122">
        <f>AVERAGE(BT181:BT182)</f>
        <v>0</v>
      </c>
      <c r="BU179" s="123">
        <f>BT179*Effort!$T11</f>
        <v>0</v>
      </c>
      <c r="BV179" s="124"/>
      <c r="BW179" s="122">
        <f>AVERAGE(BW181:BW182)</f>
        <v>0</v>
      </c>
      <c r="BX179" s="123">
        <f>BW179*Effort!$T11</f>
        <v>0</v>
      </c>
      <c r="BY179" s="124"/>
      <c r="BZ179" s="122">
        <f>AVERAGE(BZ181:BZ182)</f>
        <v>0</v>
      </c>
      <c r="CA179" s="123">
        <f>BZ179*Effort!$T11</f>
        <v>0</v>
      </c>
      <c r="CB179" s="121"/>
      <c r="CC179" s="122">
        <f>AVERAGE(CC181:CC182)</f>
        <v>0</v>
      </c>
      <c r="CD179" s="123">
        <f>CC179*Effort!$T11</f>
        <v>0</v>
      </c>
      <c r="CE179" s="121"/>
      <c r="CF179" s="122">
        <f>AVERAGE(CF181:CF182)</f>
        <v>0</v>
      </c>
      <c r="CG179" s="123">
        <f>CF179*Effort!$T11</f>
        <v>0</v>
      </c>
      <c r="CH179" s="331"/>
      <c r="CI179" s="331"/>
      <c r="CJ179" s="331"/>
    </row>
    <row r="180" spans="1:88" s="332" customFormat="1" x14ac:dyDescent="0.2">
      <c r="A180" s="305" t="str">
        <f t="shared" si="489"/>
        <v>Wednesday</v>
      </c>
      <c r="B180" s="306">
        <f t="shared" si="489"/>
        <v>44349</v>
      </c>
      <c r="C180" s="308">
        <f t="shared" si="489"/>
        <v>23</v>
      </c>
      <c r="D180" s="118"/>
      <c r="E180" s="503"/>
      <c r="F180" s="162"/>
      <c r="G180" s="162"/>
      <c r="H180" s="121"/>
      <c r="I180" s="122">
        <f>AVERAGE(I181:I182)</f>
        <v>0</v>
      </c>
      <c r="J180" s="123">
        <f>I180*Effort!$T12</f>
        <v>0</v>
      </c>
      <c r="K180" s="121"/>
      <c r="L180" s="122">
        <f>AVERAGE(L181:L182)</f>
        <v>0</v>
      </c>
      <c r="M180" s="123">
        <f>L180*Effort!$T12</f>
        <v>0</v>
      </c>
      <c r="N180" s="121"/>
      <c r="O180" s="122">
        <f>AVERAGE(O181:O182)</f>
        <v>0</v>
      </c>
      <c r="P180" s="123">
        <f>O180*Effort!$T12</f>
        <v>0</v>
      </c>
      <c r="Q180" s="121"/>
      <c r="R180" s="122">
        <f>AVERAGE(R181:R182)</f>
        <v>0</v>
      </c>
      <c r="S180" s="123">
        <f>R180*Effort!$T12</f>
        <v>0</v>
      </c>
      <c r="T180" s="477"/>
      <c r="U180" s="122">
        <f>AVERAGE(U181:U182)</f>
        <v>0</v>
      </c>
      <c r="V180" s="123">
        <f>U180*Effort!$T12</f>
        <v>0</v>
      </c>
      <c r="W180" s="124"/>
      <c r="X180" s="122">
        <f>AVERAGE(X181:X182)</f>
        <v>0</v>
      </c>
      <c r="Y180" s="123">
        <f>X180*Effort!$T12</f>
        <v>0</v>
      </c>
      <c r="Z180" s="121"/>
      <c r="AA180" s="122">
        <f>AVERAGE(AA181:AA182)</f>
        <v>0</v>
      </c>
      <c r="AB180" s="123">
        <f>AA180*Effort!$T12</f>
        <v>0</v>
      </c>
      <c r="AC180" s="121"/>
      <c r="AD180" s="122">
        <f>AVERAGE(AD181:AD182)</f>
        <v>0</v>
      </c>
      <c r="AE180" s="123">
        <f>AD180*Effort!$T12</f>
        <v>0</v>
      </c>
      <c r="AF180" s="121"/>
      <c r="AG180" s="122">
        <f>AVERAGE(AG181:AG182)</f>
        <v>0</v>
      </c>
      <c r="AH180" s="123">
        <f>AG180*Effort!$T12</f>
        <v>0</v>
      </c>
      <c r="AI180" s="121"/>
      <c r="AJ180" s="122">
        <f>AVERAGE(AJ181:AJ182)</f>
        <v>0</v>
      </c>
      <c r="AK180" s="123">
        <f>AJ180*Effort!$T12</f>
        <v>0</v>
      </c>
      <c r="AL180" s="121"/>
      <c r="AM180" s="122">
        <f>AVERAGE(AM181:AM182)</f>
        <v>0</v>
      </c>
      <c r="AN180" s="123">
        <f>AM180*Effort!$T12</f>
        <v>0</v>
      </c>
      <c r="AO180" s="121"/>
      <c r="AP180" s="122">
        <f>AVERAGE(AP181:AP182)</f>
        <v>0</v>
      </c>
      <c r="AQ180" s="123">
        <f>AP180*Effort!$T12</f>
        <v>0</v>
      </c>
      <c r="AR180" s="124"/>
      <c r="AS180" s="122">
        <f>AVERAGE(AS181:AS182)</f>
        <v>0</v>
      </c>
      <c r="AT180" s="123">
        <f>AS180*Effort!$T12</f>
        <v>0</v>
      </c>
      <c r="AU180" s="124"/>
      <c r="AV180" s="122">
        <f>AVERAGE(AV181:AV182)</f>
        <v>0</v>
      </c>
      <c r="AW180" s="123">
        <f>AV180*Effort!$T12</f>
        <v>0</v>
      </c>
      <c r="AX180" s="124"/>
      <c r="AY180" s="122">
        <f>AVERAGE(AY181:AY182)</f>
        <v>0</v>
      </c>
      <c r="AZ180" s="123">
        <f>AY180*Effort!$T12</f>
        <v>0</v>
      </c>
      <c r="BA180" s="124"/>
      <c r="BB180" s="122">
        <f>AVERAGE(BB181:BB182)</f>
        <v>0</v>
      </c>
      <c r="BC180" s="123">
        <f>BB180*Effort!$T12</f>
        <v>0</v>
      </c>
      <c r="BD180" s="121"/>
      <c r="BE180" s="122">
        <f>AVERAGE(BE181:BE182)</f>
        <v>0</v>
      </c>
      <c r="BF180" s="123">
        <f>BE180*Effort!$T12</f>
        <v>0</v>
      </c>
      <c r="BG180" s="121"/>
      <c r="BH180" s="122">
        <f>AVERAGE(BH181:BH182)</f>
        <v>0</v>
      </c>
      <c r="BI180" s="123">
        <f>BH180*Effort!$T12</f>
        <v>0</v>
      </c>
      <c r="BJ180" s="121"/>
      <c r="BK180" s="122">
        <f>AVERAGE(BK181:BK182)</f>
        <v>0</v>
      </c>
      <c r="BL180" s="123">
        <f>BK180*Effort!$T12</f>
        <v>0</v>
      </c>
      <c r="BM180" s="121"/>
      <c r="BN180" s="122">
        <f>AVERAGE(BN181:BN182)</f>
        <v>0</v>
      </c>
      <c r="BO180" s="123">
        <f>BN180*Effort!$T12</f>
        <v>0</v>
      </c>
      <c r="BP180" s="121"/>
      <c r="BQ180" s="122">
        <f>AVERAGE(BQ181:BQ182)</f>
        <v>0</v>
      </c>
      <c r="BR180" s="123">
        <f>BQ180*Effort!$T12</f>
        <v>0</v>
      </c>
      <c r="BS180" s="121"/>
      <c r="BT180" s="122">
        <f>AVERAGE(BT181:BT182)</f>
        <v>0</v>
      </c>
      <c r="BU180" s="123">
        <f>BT180*Effort!$T12</f>
        <v>0</v>
      </c>
      <c r="BV180" s="124"/>
      <c r="BW180" s="122">
        <f>AVERAGE(BW181:BW182)</f>
        <v>0</v>
      </c>
      <c r="BX180" s="123">
        <f>BW180*Effort!$T12</f>
        <v>0</v>
      </c>
      <c r="BY180" s="124"/>
      <c r="BZ180" s="122">
        <f>AVERAGE(BZ181:BZ182)</f>
        <v>0</v>
      </c>
      <c r="CA180" s="123">
        <f>BZ180*Effort!$T12</f>
        <v>0</v>
      </c>
      <c r="CB180" s="121"/>
      <c r="CC180" s="122">
        <f>AVERAGE(CC181:CC182)</f>
        <v>0</v>
      </c>
      <c r="CD180" s="123">
        <f>CC180*Effort!$T12</f>
        <v>0</v>
      </c>
      <c r="CE180" s="121"/>
      <c r="CF180" s="122">
        <f>AVERAGE(CF181:CF182)</f>
        <v>0</v>
      </c>
      <c r="CG180" s="123">
        <f>CF180*Effort!$T12</f>
        <v>0</v>
      </c>
      <c r="CH180" s="331"/>
      <c r="CI180" s="331"/>
      <c r="CJ180" s="331"/>
    </row>
    <row r="181" spans="1:88" s="330" customFormat="1" x14ac:dyDescent="0.2">
      <c r="A181" s="303" t="str">
        <f t="shared" si="489"/>
        <v>Thursday</v>
      </c>
      <c r="B181" s="304">
        <f t="shared" si="489"/>
        <v>44350</v>
      </c>
      <c r="C181" s="307">
        <f t="shared" si="489"/>
        <v>23</v>
      </c>
      <c r="D181" s="476">
        <f>'Creel Data'!AV41</f>
        <v>0</v>
      </c>
      <c r="E181" s="163">
        <f>'Creel Data'!BB40</f>
        <v>0</v>
      </c>
      <c r="F181" s="161">
        <f>'Creel Data'!AX41</f>
        <v>0</v>
      </c>
      <c r="G181" s="161">
        <f>'Creel Data'!AY41</f>
        <v>0</v>
      </c>
      <c r="H181" s="117">
        <v>0</v>
      </c>
      <c r="I181" s="112">
        <v>0</v>
      </c>
      <c r="J181" s="113">
        <v>0</v>
      </c>
      <c r="K181" s="117">
        <v>0</v>
      </c>
      <c r="L181" s="112">
        <v>0</v>
      </c>
      <c r="M181" s="113">
        <v>0</v>
      </c>
      <c r="N181" s="117">
        <v>0</v>
      </c>
      <c r="O181" s="112">
        <v>0</v>
      </c>
      <c r="P181" s="113">
        <v>0</v>
      </c>
      <c r="Q181" s="117">
        <v>0</v>
      </c>
      <c r="R181" s="112">
        <v>0</v>
      </c>
      <c r="S181" s="113">
        <v>0</v>
      </c>
      <c r="T181" s="111">
        <v>0</v>
      </c>
      <c r="U181" s="112">
        <v>0</v>
      </c>
      <c r="V181" s="113">
        <v>0</v>
      </c>
      <c r="W181" s="111">
        <v>0</v>
      </c>
      <c r="X181" s="112">
        <v>0</v>
      </c>
      <c r="Y181" s="113">
        <v>0</v>
      </c>
      <c r="Z181" s="117">
        <v>0</v>
      </c>
      <c r="AA181" s="112">
        <v>0</v>
      </c>
      <c r="AB181" s="113">
        <v>0</v>
      </c>
      <c r="AC181" s="117">
        <v>0</v>
      </c>
      <c r="AD181" s="112">
        <v>0</v>
      </c>
      <c r="AE181" s="113">
        <v>0</v>
      </c>
      <c r="AF181" s="117">
        <v>0</v>
      </c>
      <c r="AG181" s="112">
        <v>0</v>
      </c>
      <c r="AH181" s="113">
        <v>0</v>
      </c>
      <c r="AI181" s="117">
        <v>0</v>
      </c>
      <c r="AJ181" s="112">
        <v>0</v>
      </c>
      <c r="AK181" s="113">
        <v>0</v>
      </c>
      <c r="AL181" s="117">
        <v>0</v>
      </c>
      <c r="AM181" s="112">
        <v>0</v>
      </c>
      <c r="AN181" s="113">
        <v>0</v>
      </c>
      <c r="AO181" s="117">
        <v>0</v>
      </c>
      <c r="AP181" s="112">
        <v>0</v>
      </c>
      <c r="AQ181" s="113">
        <v>0</v>
      </c>
      <c r="AR181" s="117">
        <v>0</v>
      </c>
      <c r="AS181" s="112">
        <v>0</v>
      </c>
      <c r="AT181" s="113">
        <v>0</v>
      </c>
      <c r="AU181" s="117">
        <v>0</v>
      </c>
      <c r="AV181" s="112">
        <v>0</v>
      </c>
      <c r="AW181" s="113">
        <v>0</v>
      </c>
      <c r="AX181" s="117">
        <v>0</v>
      </c>
      <c r="AY181" s="112">
        <v>0</v>
      </c>
      <c r="AZ181" s="113">
        <f>AY181*Effort!$T13</f>
        <v>0</v>
      </c>
      <c r="BA181" s="117">
        <v>0</v>
      </c>
      <c r="BB181" s="112">
        <v>0</v>
      </c>
      <c r="BC181" s="113">
        <v>0</v>
      </c>
      <c r="BD181" s="117">
        <v>0</v>
      </c>
      <c r="BE181" s="112">
        <v>0</v>
      </c>
      <c r="BF181" s="113">
        <v>0</v>
      </c>
      <c r="BG181" s="117">
        <v>0</v>
      </c>
      <c r="BH181" s="112">
        <v>0</v>
      </c>
      <c r="BI181" s="113">
        <v>0</v>
      </c>
      <c r="BJ181" s="117">
        <v>0</v>
      </c>
      <c r="BK181" s="112">
        <v>0</v>
      </c>
      <c r="BL181" s="113">
        <v>0</v>
      </c>
      <c r="BM181" s="117">
        <v>0</v>
      </c>
      <c r="BN181" s="112">
        <v>0</v>
      </c>
      <c r="BO181" s="113">
        <v>0</v>
      </c>
      <c r="BP181" s="117">
        <v>0</v>
      </c>
      <c r="BQ181" s="112">
        <v>0</v>
      </c>
      <c r="BR181" s="113">
        <v>0</v>
      </c>
      <c r="BS181" s="117">
        <v>0</v>
      </c>
      <c r="BT181" s="112">
        <v>0</v>
      </c>
      <c r="BU181" s="113">
        <v>0</v>
      </c>
      <c r="BV181" s="117">
        <v>0</v>
      </c>
      <c r="BW181" s="112">
        <v>0</v>
      </c>
      <c r="BX181" s="113">
        <v>0</v>
      </c>
      <c r="BY181" s="117">
        <v>0</v>
      </c>
      <c r="BZ181" s="112">
        <v>0</v>
      </c>
      <c r="CA181" s="113">
        <v>0</v>
      </c>
      <c r="CB181" s="117">
        <v>0</v>
      </c>
      <c r="CC181" s="112">
        <v>0</v>
      </c>
      <c r="CD181" s="113">
        <v>0</v>
      </c>
      <c r="CE181" s="117">
        <v>0</v>
      </c>
      <c r="CF181" s="112">
        <v>0</v>
      </c>
      <c r="CG181" s="113">
        <v>0</v>
      </c>
      <c r="CH181" s="329"/>
      <c r="CI181" s="329"/>
      <c r="CJ181" s="329"/>
    </row>
    <row r="182" spans="1:88" s="330" customFormat="1" x14ac:dyDescent="0.2">
      <c r="A182" s="303" t="str">
        <f t="shared" si="489"/>
        <v>Friday</v>
      </c>
      <c r="B182" s="304">
        <f t="shared" si="489"/>
        <v>44351</v>
      </c>
      <c r="C182" s="307">
        <f t="shared" si="489"/>
        <v>23</v>
      </c>
      <c r="D182" s="476">
        <f>'Creel Data'!AV47</f>
        <v>1</v>
      </c>
      <c r="E182" s="163">
        <f>'Creel Data'!BB45</f>
        <v>3</v>
      </c>
      <c r="F182" s="161">
        <f>'Creel Data'!AX47</f>
        <v>1</v>
      </c>
      <c r="G182" s="161">
        <f>'Creel Data'!AY47</f>
        <v>0</v>
      </c>
      <c r="H182" s="117">
        <v>0</v>
      </c>
      <c r="I182" s="112">
        <f t="shared" ref="I182:I185" si="490">H182/$E182</f>
        <v>0</v>
      </c>
      <c r="J182" s="113">
        <f>I182*Effort!$T14</f>
        <v>0</v>
      </c>
      <c r="K182" s="117">
        <v>0</v>
      </c>
      <c r="L182" s="112">
        <f t="shared" ref="L182:L185" si="491">K182/$E182</f>
        <v>0</v>
      </c>
      <c r="M182" s="113">
        <f>L182*Effort!$T14</f>
        <v>0</v>
      </c>
      <c r="N182" s="117">
        <v>0</v>
      </c>
      <c r="O182" s="112">
        <f t="shared" ref="O182:O185" si="492">N182/$E182</f>
        <v>0</v>
      </c>
      <c r="P182" s="113">
        <f>O182*Effort!$T14</f>
        <v>0</v>
      </c>
      <c r="Q182" s="117">
        <v>0</v>
      </c>
      <c r="R182" s="112">
        <f t="shared" ref="R182:R185" si="493">Q182/$E182</f>
        <v>0</v>
      </c>
      <c r="S182" s="113">
        <f>R182*Effort!$T14</f>
        <v>0</v>
      </c>
      <c r="T182" s="111">
        <v>0</v>
      </c>
      <c r="U182" s="112">
        <f t="shared" ref="U182:U185" si="494">T182/$E182</f>
        <v>0</v>
      </c>
      <c r="V182" s="113">
        <f>U182*Effort!$T14</f>
        <v>0</v>
      </c>
      <c r="W182" s="111">
        <v>0</v>
      </c>
      <c r="X182" s="112">
        <f t="shared" ref="X182:X185" si="495">W182/$E182</f>
        <v>0</v>
      </c>
      <c r="Y182" s="113">
        <f>X182*Effort!$T14</f>
        <v>0</v>
      </c>
      <c r="Z182" s="117">
        <v>0</v>
      </c>
      <c r="AA182" s="112">
        <f t="shared" ref="AA182:AA185" si="496">Z182/$E182</f>
        <v>0</v>
      </c>
      <c r="AB182" s="113">
        <f>AA182*Effort!$T14</f>
        <v>0</v>
      </c>
      <c r="AC182" s="117">
        <v>0</v>
      </c>
      <c r="AD182" s="112">
        <f t="shared" ref="AD182:AD185" si="497">AC182/$E182</f>
        <v>0</v>
      </c>
      <c r="AE182" s="113">
        <f>AD182*Effort!$T14</f>
        <v>0</v>
      </c>
      <c r="AF182" s="117">
        <v>0</v>
      </c>
      <c r="AG182" s="112">
        <f>AF182/$E182</f>
        <v>0</v>
      </c>
      <c r="AH182" s="113">
        <f>AG182*Effort!$T14</f>
        <v>0</v>
      </c>
      <c r="AI182" s="117">
        <v>0</v>
      </c>
      <c r="AJ182" s="112">
        <f t="shared" ref="AJ182:AJ185" si="498">AI182/$E182</f>
        <v>0</v>
      </c>
      <c r="AK182" s="113">
        <f>AJ182*Effort!$T14</f>
        <v>0</v>
      </c>
      <c r="AL182" s="117">
        <v>0</v>
      </c>
      <c r="AM182" s="112">
        <f t="shared" ref="AM182:AM185" si="499">AL182/$E182</f>
        <v>0</v>
      </c>
      <c r="AN182" s="113">
        <f>AM182*Effort!$T14</f>
        <v>0</v>
      </c>
      <c r="AO182" s="117">
        <v>0</v>
      </c>
      <c r="AP182" s="112">
        <f t="shared" ref="AP182:AP185" si="500">AO182/$E182</f>
        <v>0</v>
      </c>
      <c r="AQ182" s="113">
        <f>AP182*Effort!$T14</f>
        <v>0</v>
      </c>
      <c r="AR182" s="117">
        <v>0</v>
      </c>
      <c r="AS182" s="112">
        <f t="shared" ref="AS182:AS185" si="501">AR182/$E182</f>
        <v>0</v>
      </c>
      <c r="AT182" s="113">
        <f>AS182*Effort!$T14</f>
        <v>0</v>
      </c>
      <c r="AU182" s="117">
        <v>0</v>
      </c>
      <c r="AV182" s="112">
        <f t="shared" ref="AV182:AV185" si="502">AU182/$E182</f>
        <v>0</v>
      </c>
      <c r="AW182" s="113">
        <f>AV182*Effort!$T14</f>
        <v>0</v>
      </c>
      <c r="AX182" s="117">
        <v>0</v>
      </c>
      <c r="AY182" s="112">
        <f t="shared" ref="AY182:AY185" si="503">AX182/$E182</f>
        <v>0</v>
      </c>
      <c r="AZ182" s="113">
        <f>AY182*Effort!$T14</f>
        <v>0</v>
      </c>
      <c r="BA182" s="117">
        <v>0</v>
      </c>
      <c r="BB182" s="112">
        <f t="shared" ref="BB182:BB185" si="504">BA182/$E182</f>
        <v>0</v>
      </c>
      <c r="BC182" s="113">
        <f>BB182*Effort!$T14</f>
        <v>0</v>
      </c>
      <c r="BD182" s="117">
        <v>0</v>
      </c>
      <c r="BE182" s="112">
        <f t="shared" ref="BE182:BE185" si="505">BD182/$E182</f>
        <v>0</v>
      </c>
      <c r="BF182" s="113">
        <f>BE182*Effort!$T14</f>
        <v>0</v>
      </c>
      <c r="BG182" s="117">
        <v>0</v>
      </c>
      <c r="BH182" s="112">
        <f t="shared" ref="BH182:BH185" si="506">BG182/$E182</f>
        <v>0</v>
      </c>
      <c r="BI182" s="113">
        <f>BH182*Effort!$T14</f>
        <v>0</v>
      </c>
      <c r="BJ182" s="117">
        <v>0</v>
      </c>
      <c r="BK182" s="112">
        <f t="shared" ref="BK182:BK185" si="507">BJ182/$E182</f>
        <v>0</v>
      </c>
      <c r="BL182" s="113">
        <f>BK182*Effort!$T14</f>
        <v>0</v>
      </c>
      <c r="BM182" s="117">
        <v>0</v>
      </c>
      <c r="BN182" s="112">
        <f t="shared" ref="BN182:BN185" si="508">BM182/$E182</f>
        <v>0</v>
      </c>
      <c r="BO182" s="113">
        <f>BN182*Effort!$T14</f>
        <v>0</v>
      </c>
      <c r="BP182" s="117">
        <v>0</v>
      </c>
      <c r="BQ182" s="112">
        <f t="shared" ref="BQ182:BQ185" si="509">BP182/$E182</f>
        <v>0</v>
      </c>
      <c r="BR182" s="113">
        <f>BQ182*Effort!$T14</f>
        <v>0</v>
      </c>
      <c r="BS182" s="117">
        <v>0</v>
      </c>
      <c r="BT182" s="112">
        <f t="shared" ref="BT182:BT185" si="510">BS182/$E182</f>
        <v>0</v>
      </c>
      <c r="BU182" s="113">
        <f>BT182*Effort!$T14</f>
        <v>0</v>
      </c>
      <c r="BV182" s="117">
        <v>0</v>
      </c>
      <c r="BW182" s="112">
        <f t="shared" ref="BW182:BW185" si="511">BV182/$E182</f>
        <v>0</v>
      </c>
      <c r="BX182" s="113">
        <f>BW182*Effort!$T14</f>
        <v>0</v>
      </c>
      <c r="BY182" s="117">
        <v>0</v>
      </c>
      <c r="BZ182" s="112">
        <f t="shared" ref="BZ182:BZ185" si="512">BY182/$E182</f>
        <v>0</v>
      </c>
      <c r="CA182" s="113">
        <f>BZ182*Effort!$T14</f>
        <v>0</v>
      </c>
      <c r="CB182" s="117">
        <v>0</v>
      </c>
      <c r="CC182" s="112">
        <f t="shared" ref="CC182:CC185" si="513">CB182/$E182</f>
        <v>0</v>
      </c>
      <c r="CD182" s="113">
        <f>CC182*Effort!$T14</f>
        <v>0</v>
      </c>
      <c r="CE182" s="117">
        <v>0</v>
      </c>
      <c r="CF182" s="112">
        <f t="shared" ref="CF182:CF184" si="514">CE182/$E182</f>
        <v>0</v>
      </c>
      <c r="CG182" s="113">
        <f>CF182*Effort!$T14</f>
        <v>0</v>
      </c>
      <c r="CH182" s="329"/>
      <c r="CI182" s="329"/>
      <c r="CJ182" s="329"/>
    </row>
    <row r="183" spans="1:88" s="330" customFormat="1" x14ac:dyDescent="0.2">
      <c r="A183" s="303" t="str">
        <f t="shared" si="489"/>
        <v>Saturday</v>
      </c>
      <c r="B183" s="304">
        <f t="shared" si="489"/>
        <v>44352</v>
      </c>
      <c r="C183" s="307">
        <f t="shared" si="489"/>
        <v>23</v>
      </c>
      <c r="D183" s="476">
        <f>'Creel Data'!AV54</f>
        <v>11</v>
      </c>
      <c r="E183" s="163">
        <f>'Creel Data'!BB53</f>
        <v>50.88333333333334</v>
      </c>
      <c r="F183" s="161">
        <f>'Creel Data'!AX54</f>
        <v>7</v>
      </c>
      <c r="G183" s="161">
        <f>'Creel Data'!AY54</f>
        <v>0</v>
      </c>
      <c r="H183" s="117">
        <v>1</v>
      </c>
      <c r="I183" s="112">
        <f t="shared" si="490"/>
        <v>1.9652800524074678E-2</v>
      </c>
      <c r="J183" s="113">
        <f>I183*Effort!$T15</f>
        <v>2.5570745114765083</v>
      </c>
      <c r="K183" s="117">
        <v>0</v>
      </c>
      <c r="L183" s="112">
        <f t="shared" si="491"/>
        <v>0</v>
      </c>
      <c r="M183" s="113">
        <f>L183*Effort!$T15</f>
        <v>0</v>
      </c>
      <c r="N183" s="117">
        <v>0</v>
      </c>
      <c r="O183" s="112">
        <f t="shared" si="492"/>
        <v>0</v>
      </c>
      <c r="P183" s="113">
        <f>O183*Effort!$T15</f>
        <v>0</v>
      </c>
      <c r="Q183" s="117">
        <v>0</v>
      </c>
      <c r="R183" s="112">
        <f t="shared" si="493"/>
        <v>0</v>
      </c>
      <c r="S183" s="113">
        <f>R183*Effort!$T15</f>
        <v>0</v>
      </c>
      <c r="T183" s="111">
        <v>0</v>
      </c>
      <c r="U183" s="112">
        <f t="shared" si="494"/>
        <v>0</v>
      </c>
      <c r="V183" s="113">
        <f>U183*Effort!$T15</f>
        <v>0</v>
      </c>
      <c r="W183" s="111">
        <v>0</v>
      </c>
      <c r="X183" s="112">
        <f t="shared" si="495"/>
        <v>0</v>
      </c>
      <c r="Y183" s="113">
        <f>X183*Effort!$T15</f>
        <v>0</v>
      </c>
      <c r="Z183" s="117">
        <v>0</v>
      </c>
      <c r="AA183" s="112">
        <f t="shared" si="496"/>
        <v>0</v>
      </c>
      <c r="AB183" s="113">
        <f>AA183*Effort!$T15</f>
        <v>0</v>
      </c>
      <c r="AC183" s="117">
        <v>1</v>
      </c>
      <c r="AD183" s="112">
        <f t="shared" si="497"/>
        <v>1.9652800524074678E-2</v>
      </c>
      <c r="AE183" s="113">
        <f>AD183*Effort!$T15</f>
        <v>2.5570745114765083</v>
      </c>
      <c r="AF183" s="117">
        <v>0</v>
      </c>
      <c r="AG183" s="112">
        <f t="shared" ref="AG183:AG185" si="515">AF183/$E183</f>
        <v>0</v>
      </c>
      <c r="AH183" s="113">
        <f>AG183*Effort!$T15</f>
        <v>0</v>
      </c>
      <c r="AI183" s="117">
        <v>0</v>
      </c>
      <c r="AJ183" s="112">
        <f t="shared" si="498"/>
        <v>0</v>
      </c>
      <c r="AK183" s="113">
        <f>AJ183*Effort!$T15</f>
        <v>0</v>
      </c>
      <c r="AL183" s="117">
        <v>0</v>
      </c>
      <c r="AM183" s="112">
        <f t="shared" si="499"/>
        <v>0</v>
      </c>
      <c r="AN183" s="113">
        <f>AM183*Effort!$T15</f>
        <v>0</v>
      </c>
      <c r="AO183" s="117">
        <v>0</v>
      </c>
      <c r="AP183" s="112">
        <f t="shared" si="500"/>
        <v>0</v>
      </c>
      <c r="AQ183" s="113">
        <f>AP183*Effort!$T15</f>
        <v>0</v>
      </c>
      <c r="AR183" s="117">
        <v>0</v>
      </c>
      <c r="AS183" s="112">
        <f t="shared" si="501"/>
        <v>0</v>
      </c>
      <c r="AT183" s="113">
        <f>AS183*Effort!$T15</f>
        <v>0</v>
      </c>
      <c r="AU183" s="117">
        <v>0</v>
      </c>
      <c r="AV183" s="112">
        <f t="shared" si="502"/>
        <v>0</v>
      </c>
      <c r="AW183" s="113">
        <f>AV183*Effort!$T15</f>
        <v>0</v>
      </c>
      <c r="AX183" s="117">
        <v>0</v>
      </c>
      <c r="AY183" s="112">
        <f t="shared" si="503"/>
        <v>0</v>
      </c>
      <c r="AZ183" s="113">
        <f>AY183*Effort!$T15</f>
        <v>0</v>
      </c>
      <c r="BA183" s="117">
        <v>0</v>
      </c>
      <c r="BB183" s="112">
        <f t="shared" si="504"/>
        <v>0</v>
      </c>
      <c r="BC183" s="113">
        <f>BB183*Effort!$T15</f>
        <v>0</v>
      </c>
      <c r="BD183" s="117">
        <v>0</v>
      </c>
      <c r="BE183" s="112">
        <f t="shared" si="505"/>
        <v>0</v>
      </c>
      <c r="BF183" s="113">
        <f>BE183*Effort!$T15</f>
        <v>0</v>
      </c>
      <c r="BG183" s="117">
        <v>0</v>
      </c>
      <c r="BH183" s="112">
        <f t="shared" si="506"/>
        <v>0</v>
      </c>
      <c r="BI183" s="113">
        <f>BH183*Effort!$T15</f>
        <v>0</v>
      </c>
      <c r="BJ183" s="117">
        <v>0</v>
      </c>
      <c r="BK183" s="112">
        <f t="shared" si="507"/>
        <v>0</v>
      </c>
      <c r="BL183" s="113">
        <f>BK183*Effort!$T15</f>
        <v>0</v>
      </c>
      <c r="BM183" s="117">
        <v>0</v>
      </c>
      <c r="BN183" s="112">
        <f t="shared" si="508"/>
        <v>0</v>
      </c>
      <c r="BO183" s="113">
        <f>BN183*Effort!$T15</f>
        <v>0</v>
      </c>
      <c r="BP183" s="117">
        <v>0</v>
      </c>
      <c r="BQ183" s="112">
        <f t="shared" si="509"/>
        <v>0</v>
      </c>
      <c r="BR183" s="113">
        <f>BQ183*Effort!$T15</f>
        <v>0</v>
      </c>
      <c r="BS183" s="117">
        <v>0</v>
      </c>
      <c r="BT183" s="112">
        <f t="shared" si="510"/>
        <v>0</v>
      </c>
      <c r="BU183" s="113">
        <f>BT183*Effort!$T15</f>
        <v>0</v>
      </c>
      <c r="BV183" s="117">
        <v>0</v>
      </c>
      <c r="BW183" s="112">
        <f t="shared" si="511"/>
        <v>0</v>
      </c>
      <c r="BX183" s="113">
        <f>BW183*Effort!$T15</f>
        <v>0</v>
      </c>
      <c r="BY183" s="117">
        <v>0</v>
      </c>
      <c r="BZ183" s="112">
        <f t="shared" si="512"/>
        <v>0</v>
      </c>
      <c r="CA183" s="113">
        <f>BZ183*Effort!$T15</f>
        <v>0</v>
      </c>
      <c r="CB183" s="117">
        <v>0</v>
      </c>
      <c r="CC183" s="112">
        <f t="shared" si="513"/>
        <v>0</v>
      </c>
      <c r="CD183" s="113">
        <f>CC183*Effort!$T15</f>
        <v>0</v>
      </c>
      <c r="CE183" s="117">
        <v>0</v>
      </c>
      <c r="CF183" s="112">
        <f t="shared" si="514"/>
        <v>0</v>
      </c>
      <c r="CG183" s="113">
        <f>CF183*Effort!$T15</f>
        <v>0</v>
      </c>
      <c r="CH183" s="329"/>
      <c r="CI183" s="329"/>
      <c r="CJ183" s="329"/>
    </row>
    <row r="184" spans="1:88" s="330" customFormat="1" x14ac:dyDescent="0.2">
      <c r="A184" s="303" t="str">
        <f t="shared" si="489"/>
        <v>Sunday</v>
      </c>
      <c r="B184" s="304">
        <f t="shared" si="489"/>
        <v>44353</v>
      </c>
      <c r="C184" s="307">
        <f t="shared" si="489"/>
        <v>24</v>
      </c>
      <c r="D184" s="476">
        <f>'Creel Data'!AV65</f>
        <v>5</v>
      </c>
      <c r="E184" s="163">
        <f>'Creel Data'!BB64</f>
        <v>134.25</v>
      </c>
      <c r="F184" s="161">
        <f>'Creel Data'!AX65</f>
        <v>4</v>
      </c>
      <c r="G184" s="161">
        <f>'Creel Data'!AY65</f>
        <v>0</v>
      </c>
      <c r="H184" s="117">
        <v>0</v>
      </c>
      <c r="I184" s="112">
        <f t="shared" si="490"/>
        <v>0</v>
      </c>
      <c r="J184" s="113">
        <f>I184*Effort!$T16</f>
        <v>0</v>
      </c>
      <c r="K184" s="117">
        <v>0</v>
      </c>
      <c r="L184" s="112">
        <f t="shared" si="491"/>
        <v>0</v>
      </c>
      <c r="M184" s="113">
        <f>L184*Effort!$T16</f>
        <v>0</v>
      </c>
      <c r="N184" s="117">
        <v>0</v>
      </c>
      <c r="O184" s="112">
        <f t="shared" si="492"/>
        <v>0</v>
      </c>
      <c r="P184" s="113">
        <f>O184*Effort!$T16</f>
        <v>0</v>
      </c>
      <c r="Q184" s="117">
        <v>0</v>
      </c>
      <c r="R184" s="112">
        <f t="shared" si="493"/>
        <v>0</v>
      </c>
      <c r="S184" s="113">
        <f>R184*Effort!$T16</f>
        <v>0</v>
      </c>
      <c r="T184" s="111">
        <v>0</v>
      </c>
      <c r="U184" s="112">
        <f t="shared" si="494"/>
        <v>0</v>
      </c>
      <c r="V184" s="113">
        <f>U184*Effort!$T16</f>
        <v>0</v>
      </c>
      <c r="W184" s="111">
        <v>0</v>
      </c>
      <c r="X184" s="112">
        <f t="shared" si="495"/>
        <v>0</v>
      </c>
      <c r="Y184" s="113">
        <f>X184*Effort!$T16</f>
        <v>0</v>
      </c>
      <c r="Z184" s="117">
        <v>0</v>
      </c>
      <c r="AA184" s="112">
        <f t="shared" si="496"/>
        <v>0</v>
      </c>
      <c r="AB184" s="113">
        <f>AA184*Effort!$T16</f>
        <v>0</v>
      </c>
      <c r="AC184" s="117">
        <v>0</v>
      </c>
      <c r="AD184" s="112">
        <f t="shared" si="497"/>
        <v>0</v>
      </c>
      <c r="AE184" s="113">
        <f>AD184*Effort!$T16</f>
        <v>0</v>
      </c>
      <c r="AF184" s="117">
        <v>0</v>
      </c>
      <c r="AG184" s="112">
        <f t="shared" si="515"/>
        <v>0</v>
      </c>
      <c r="AH184" s="113">
        <f>AG184*Effort!$T16</f>
        <v>0</v>
      </c>
      <c r="AI184" s="117">
        <v>0</v>
      </c>
      <c r="AJ184" s="112">
        <f t="shared" si="498"/>
        <v>0</v>
      </c>
      <c r="AK184" s="113">
        <f>AJ184*Effort!$T16</f>
        <v>0</v>
      </c>
      <c r="AL184" s="117">
        <v>0</v>
      </c>
      <c r="AM184" s="112">
        <f t="shared" si="499"/>
        <v>0</v>
      </c>
      <c r="AN184" s="113">
        <f>AM184*Effort!$T16</f>
        <v>0</v>
      </c>
      <c r="AO184" s="117">
        <v>0</v>
      </c>
      <c r="AP184" s="112">
        <f t="shared" si="500"/>
        <v>0</v>
      </c>
      <c r="AQ184" s="113">
        <f>AP184*Effort!$T16</f>
        <v>0</v>
      </c>
      <c r="AR184" s="117">
        <v>0</v>
      </c>
      <c r="AS184" s="112">
        <f t="shared" si="501"/>
        <v>0</v>
      </c>
      <c r="AT184" s="113">
        <f>AS184*Effort!$T16</f>
        <v>0</v>
      </c>
      <c r="AU184" s="117">
        <v>0</v>
      </c>
      <c r="AV184" s="112">
        <f t="shared" si="502"/>
        <v>0</v>
      </c>
      <c r="AW184" s="113">
        <f>AV184*Effort!$T16</f>
        <v>0</v>
      </c>
      <c r="AX184" s="117">
        <v>0</v>
      </c>
      <c r="AY184" s="112">
        <f t="shared" si="503"/>
        <v>0</v>
      </c>
      <c r="AZ184" s="113">
        <f>AY184*Effort!$T16</f>
        <v>0</v>
      </c>
      <c r="BA184" s="117">
        <v>0</v>
      </c>
      <c r="BB184" s="112">
        <f t="shared" si="504"/>
        <v>0</v>
      </c>
      <c r="BC184" s="113">
        <f>BB184*Effort!$T16</f>
        <v>0</v>
      </c>
      <c r="BD184" s="117">
        <v>0</v>
      </c>
      <c r="BE184" s="112">
        <f t="shared" si="505"/>
        <v>0</v>
      </c>
      <c r="BF184" s="113">
        <f>BE184*Effort!$T16</f>
        <v>0</v>
      </c>
      <c r="BG184" s="117">
        <v>0</v>
      </c>
      <c r="BH184" s="112">
        <f t="shared" si="506"/>
        <v>0</v>
      </c>
      <c r="BI184" s="113">
        <f>BH184*Effort!$T16</f>
        <v>0</v>
      </c>
      <c r="BJ184" s="117">
        <v>0</v>
      </c>
      <c r="BK184" s="112">
        <f t="shared" si="507"/>
        <v>0</v>
      </c>
      <c r="BL184" s="113">
        <f>BK184*Effort!$T16</f>
        <v>0</v>
      </c>
      <c r="BM184" s="117">
        <v>0</v>
      </c>
      <c r="BN184" s="112">
        <f t="shared" si="508"/>
        <v>0</v>
      </c>
      <c r="BO184" s="113">
        <f>BN184*Effort!$T16</f>
        <v>0</v>
      </c>
      <c r="BP184" s="117">
        <v>0</v>
      </c>
      <c r="BQ184" s="112">
        <f t="shared" si="509"/>
        <v>0</v>
      </c>
      <c r="BR184" s="113">
        <f>BQ184*Effort!$T16</f>
        <v>0</v>
      </c>
      <c r="BS184" s="117">
        <v>0</v>
      </c>
      <c r="BT184" s="112">
        <f t="shared" si="510"/>
        <v>0</v>
      </c>
      <c r="BU184" s="113">
        <f>BT184*Effort!$T16</f>
        <v>0</v>
      </c>
      <c r="BV184" s="117">
        <v>0</v>
      </c>
      <c r="BW184" s="112">
        <f t="shared" si="511"/>
        <v>0</v>
      </c>
      <c r="BX184" s="113">
        <f>BW184*Effort!$T16</f>
        <v>0</v>
      </c>
      <c r="BY184" s="117">
        <v>0</v>
      </c>
      <c r="BZ184" s="112">
        <f t="shared" si="512"/>
        <v>0</v>
      </c>
      <c r="CA184" s="113">
        <f>BZ184*Effort!$T16</f>
        <v>0</v>
      </c>
      <c r="CB184" s="117">
        <v>0</v>
      </c>
      <c r="CC184" s="112">
        <f t="shared" si="513"/>
        <v>0</v>
      </c>
      <c r="CD184" s="113">
        <f>CC184*Effort!$T16</f>
        <v>0</v>
      </c>
      <c r="CE184" s="117">
        <v>0</v>
      </c>
      <c r="CF184" s="112">
        <f t="shared" si="514"/>
        <v>0</v>
      </c>
      <c r="CG184" s="113">
        <f>CF184*Effort!$T16</f>
        <v>0</v>
      </c>
      <c r="CH184" s="329"/>
      <c r="CI184" s="329"/>
      <c r="CJ184" s="329"/>
    </row>
    <row r="185" spans="1:88" s="330" customFormat="1" x14ac:dyDescent="0.2">
      <c r="A185" s="303" t="str">
        <f t="shared" si="489"/>
        <v>Monday</v>
      </c>
      <c r="B185" s="304">
        <f t="shared" si="489"/>
        <v>44354</v>
      </c>
      <c r="C185" s="307">
        <f t="shared" si="489"/>
        <v>24</v>
      </c>
      <c r="D185" s="476">
        <f>'Creel Data'!AV76</f>
        <v>1</v>
      </c>
      <c r="E185" s="163">
        <f>'Creel Data'!BB75</f>
        <v>4.7500000000000018</v>
      </c>
      <c r="F185" s="161">
        <f>'Creel Data'!AX76</f>
        <v>1</v>
      </c>
      <c r="G185" s="161">
        <f>'Creel Data'!AY76</f>
        <v>0</v>
      </c>
      <c r="H185" s="117">
        <v>0</v>
      </c>
      <c r="I185" s="112">
        <f t="shared" si="490"/>
        <v>0</v>
      </c>
      <c r="J185" s="113">
        <f>I185*Effort!$T17</f>
        <v>0</v>
      </c>
      <c r="K185" s="117">
        <v>0</v>
      </c>
      <c r="L185" s="112">
        <f t="shared" si="491"/>
        <v>0</v>
      </c>
      <c r="M185" s="113">
        <f>L185*Effort!$T17</f>
        <v>0</v>
      </c>
      <c r="N185" s="117">
        <v>0</v>
      </c>
      <c r="O185" s="112">
        <f t="shared" si="492"/>
        <v>0</v>
      </c>
      <c r="P185" s="113">
        <f>O185*Effort!$T17</f>
        <v>0</v>
      </c>
      <c r="Q185" s="117">
        <v>0</v>
      </c>
      <c r="R185" s="112">
        <f t="shared" si="493"/>
        <v>0</v>
      </c>
      <c r="S185" s="113">
        <f>R185*Effort!$T17</f>
        <v>0</v>
      </c>
      <c r="T185" s="111">
        <v>0</v>
      </c>
      <c r="U185" s="112">
        <f t="shared" si="494"/>
        <v>0</v>
      </c>
      <c r="V185" s="113">
        <f>U185*Effort!$T17</f>
        <v>0</v>
      </c>
      <c r="W185" s="111">
        <v>0</v>
      </c>
      <c r="X185" s="112">
        <f t="shared" si="495"/>
        <v>0</v>
      </c>
      <c r="Y185" s="113">
        <f>X185*Effort!$T17</f>
        <v>0</v>
      </c>
      <c r="Z185" s="117">
        <v>0</v>
      </c>
      <c r="AA185" s="112">
        <f t="shared" si="496"/>
        <v>0</v>
      </c>
      <c r="AB185" s="113">
        <f>AA185*Effort!$T17</f>
        <v>0</v>
      </c>
      <c r="AC185" s="117">
        <v>0</v>
      </c>
      <c r="AD185" s="112">
        <f t="shared" si="497"/>
        <v>0</v>
      </c>
      <c r="AE185" s="113">
        <f>AD185*Effort!$T17</f>
        <v>0</v>
      </c>
      <c r="AF185" s="117">
        <v>0</v>
      </c>
      <c r="AG185" s="112">
        <f t="shared" si="515"/>
        <v>0</v>
      </c>
      <c r="AH185" s="113">
        <f>AG185*Effort!$T17</f>
        <v>0</v>
      </c>
      <c r="AI185" s="117">
        <v>0</v>
      </c>
      <c r="AJ185" s="112">
        <f t="shared" si="498"/>
        <v>0</v>
      </c>
      <c r="AK185" s="113">
        <f>AJ185*Effort!$T17</f>
        <v>0</v>
      </c>
      <c r="AL185" s="117">
        <v>0</v>
      </c>
      <c r="AM185" s="112">
        <f t="shared" si="499"/>
        <v>0</v>
      </c>
      <c r="AN185" s="113">
        <f>AM185*Effort!$T17</f>
        <v>0</v>
      </c>
      <c r="AO185" s="117">
        <v>0</v>
      </c>
      <c r="AP185" s="112">
        <f t="shared" si="500"/>
        <v>0</v>
      </c>
      <c r="AQ185" s="113">
        <f>AP185*Effort!$T17</f>
        <v>0</v>
      </c>
      <c r="AR185" s="117">
        <v>0</v>
      </c>
      <c r="AS185" s="112">
        <f t="shared" si="501"/>
        <v>0</v>
      </c>
      <c r="AT185" s="113">
        <f>AS185*Effort!$T17</f>
        <v>0</v>
      </c>
      <c r="AU185" s="117">
        <v>0</v>
      </c>
      <c r="AV185" s="112">
        <f t="shared" si="502"/>
        <v>0</v>
      </c>
      <c r="AW185" s="113">
        <f>AV185*Effort!$T17</f>
        <v>0</v>
      </c>
      <c r="AX185" s="117">
        <v>0</v>
      </c>
      <c r="AY185" s="112">
        <f t="shared" si="503"/>
        <v>0</v>
      </c>
      <c r="AZ185" s="113">
        <f>AY185*Effort!$T17</f>
        <v>0</v>
      </c>
      <c r="BA185" s="117">
        <v>0</v>
      </c>
      <c r="BB185" s="112">
        <f t="shared" si="504"/>
        <v>0</v>
      </c>
      <c r="BC185" s="113">
        <f>BB185*Effort!$T17</f>
        <v>0</v>
      </c>
      <c r="BD185" s="117">
        <v>0</v>
      </c>
      <c r="BE185" s="112">
        <f t="shared" si="505"/>
        <v>0</v>
      </c>
      <c r="BF185" s="113">
        <f>BE185*Effort!$T17</f>
        <v>0</v>
      </c>
      <c r="BG185" s="117">
        <v>0</v>
      </c>
      <c r="BH185" s="112">
        <f t="shared" si="506"/>
        <v>0</v>
      </c>
      <c r="BI185" s="113">
        <f>BH185*Effort!$T17</f>
        <v>0</v>
      </c>
      <c r="BJ185" s="117">
        <v>0</v>
      </c>
      <c r="BK185" s="112">
        <f t="shared" si="507"/>
        <v>0</v>
      </c>
      <c r="BL185" s="113">
        <f>BK185*Effort!$T17</f>
        <v>0</v>
      </c>
      <c r="BM185" s="117">
        <v>0</v>
      </c>
      <c r="BN185" s="112">
        <f t="shared" si="508"/>
        <v>0</v>
      </c>
      <c r="BO185" s="113">
        <f>BN185*Effort!$T17</f>
        <v>0</v>
      </c>
      <c r="BP185" s="117">
        <v>0</v>
      </c>
      <c r="BQ185" s="112">
        <f t="shared" si="509"/>
        <v>0</v>
      </c>
      <c r="BR185" s="113">
        <f>BQ185*Effort!$T17</f>
        <v>0</v>
      </c>
      <c r="BS185" s="117">
        <v>0</v>
      </c>
      <c r="BT185" s="112">
        <f t="shared" si="510"/>
        <v>0</v>
      </c>
      <c r="BU185" s="113">
        <f>BT185*Effort!$T17</f>
        <v>0</v>
      </c>
      <c r="BV185" s="117">
        <v>0</v>
      </c>
      <c r="BW185" s="112">
        <f t="shared" si="511"/>
        <v>0</v>
      </c>
      <c r="BX185" s="113">
        <f>BW185*Effort!$T17</f>
        <v>0</v>
      </c>
      <c r="BY185" s="117">
        <v>0</v>
      </c>
      <c r="BZ185" s="112">
        <f t="shared" si="512"/>
        <v>0</v>
      </c>
      <c r="CA185" s="113">
        <f>BZ185*Effort!$T17</f>
        <v>0</v>
      </c>
      <c r="CB185" s="117">
        <v>0</v>
      </c>
      <c r="CC185" s="112">
        <f t="shared" si="513"/>
        <v>0</v>
      </c>
      <c r="CD185" s="113">
        <f>CC185*Effort!$T17</f>
        <v>0</v>
      </c>
      <c r="CE185" s="117">
        <v>0</v>
      </c>
      <c r="CF185" s="112">
        <f>CE185/$E185</f>
        <v>0</v>
      </c>
      <c r="CG185" s="113">
        <f>CF185*Effort!$T17</f>
        <v>0</v>
      </c>
      <c r="CH185" s="329"/>
      <c r="CI185" s="329"/>
      <c r="CJ185" s="329"/>
    </row>
    <row r="186" spans="1:88" s="330" customFormat="1" x14ac:dyDescent="0.2">
      <c r="A186" s="303" t="str">
        <f t="shared" si="489"/>
        <v>Tuesday</v>
      </c>
      <c r="B186" s="304">
        <f t="shared" si="489"/>
        <v>44355</v>
      </c>
      <c r="C186" s="307">
        <f t="shared" si="489"/>
        <v>24</v>
      </c>
      <c r="D186" s="476">
        <f>'Creel Data'!AV87</f>
        <v>0</v>
      </c>
      <c r="E186" s="163">
        <f>'Creel Data'!AX92</f>
        <v>0</v>
      </c>
      <c r="F186" s="161">
        <f>'Creel Data'!AX87</f>
        <v>0</v>
      </c>
      <c r="G186" s="161">
        <f>'Creel Data'!AY87</f>
        <v>0</v>
      </c>
      <c r="H186" s="117">
        <v>0</v>
      </c>
      <c r="I186" s="112">
        <v>0</v>
      </c>
      <c r="J186" s="113">
        <f>I186*Effort!$T18</f>
        <v>0</v>
      </c>
      <c r="K186" s="117">
        <v>0</v>
      </c>
      <c r="L186" s="112">
        <v>0</v>
      </c>
      <c r="M186" s="113">
        <f>L186*Effort!$T18</f>
        <v>0</v>
      </c>
      <c r="N186" s="117">
        <v>0</v>
      </c>
      <c r="O186" s="112">
        <v>0</v>
      </c>
      <c r="P186" s="113">
        <f>O186*Effort!$T18</f>
        <v>0</v>
      </c>
      <c r="Q186" s="117">
        <v>0</v>
      </c>
      <c r="R186" s="112">
        <v>0</v>
      </c>
      <c r="S186" s="113">
        <f>R186*Effort!$T18</f>
        <v>0</v>
      </c>
      <c r="T186" s="111">
        <v>0</v>
      </c>
      <c r="U186" s="112">
        <v>0</v>
      </c>
      <c r="V186" s="113">
        <f>U186*Effort!$T18</f>
        <v>0</v>
      </c>
      <c r="W186" s="111">
        <v>0</v>
      </c>
      <c r="X186" s="112">
        <v>0</v>
      </c>
      <c r="Y186" s="113">
        <f>X186*Effort!$T18</f>
        <v>0</v>
      </c>
      <c r="Z186" s="117">
        <v>0</v>
      </c>
      <c r="AA186" s="112">
        <v>0</v>
      </c>
      <c r="AB186" s="113">
        <f>AA186*Effort!$T18</f>
        <v>0</v>
      </c>
      <c r="AC186" s="117">
        <v>0</v>
      </c>
      <c r="AD186" s="112">
        <v>0</v>
      </c>
      <c r="AE186" s="113">
        <v>0</v>
      </c>
      <c r="AF186" s="117">
        <v>0</v>
      </c>
      <c r="AG186" s="112">
        <v>0</v>
      </c>
      <c r="AH186" s="113">
        <f>AG186*Effort!$T18</f>
        <v>0</v>
      </c>
      <c r="AI186" s="117">
        <v>0</v>
      </c>
      <c r="AJ186" s="112">
        <v>0</v>
      </c>
      <c r="AK186" s="113">
        <f>AJ186*Effort!$T18</f>
        <v>0</v>
      </c>
      <c r="AL186" s="117">
        <v>0</v>
      </c>
      <c r="AM186" s="112">
        <v>0</v>
      </c>
      <c r="AN186" s="113">
        <f>AM186*Effort!$T18</f>
        <v>0</v>
      </c>
      <c r="AO186" s="117">
        <v>0</v>
      </c>
      <c r="AP186" s="112">
        <v>0</v>
      </c>
      <c r="AQ186" s="113">
        <f>AP186*Effort!$T18</f>
        <v>0</v>
      </c>
      <c r="AR186" s="117">
        <v>0</v>
      </c>
      <c r="AS186" s="112">
        <v>0</v>
      </c>
      <c r="AT186" s="113">
        <f>AS186*Effort!$T18</f>
        <v>0</v>
      </c>
      <c r="AU186" s="117">
        <v>0</v>
      </c>
      <c r="AV186" s="112">
        <v>0</v>
      </c>
      <c r="AW186" s="113">
        <f>AV186*Effort!$T18</f>
        <v>0</v>
      </c>
      <c r="AX186" s="117">
        <v>0</v>
      </c>
      <c r="AY186" s="112">
        <v>0</v>
      </c>
      <c r="AZ186" s="113">
        <f>AY186*Effort!$T18</f>
        <v>0</v>
      </c>
      <c r="BA186" s="117">
        <v>0</v>
      </c>
      <c r="BB186" s="112">
        <v>0</v>
      </c>
      <c r="BC186" s="113">
        <f>BB186*Effort!$T18</f>
        <v>0</v>
      </c>
      <c r="BD186" s="117">
        <v>0</v>
      </c>
      <c r="BE186" s="112">
        <v>0</v>
      </c>
      <c r="BF186" s="113">
        <f>BE186*Effort!$T18</f>
        <v>0</v>
      </c>
      <c r="BG186" s="117">
        <v>0</v>
      </c>
      <c r="BH186" s="112">
        <v>0</v>
      </c>
      <c r="BI186" s="113">
        <f>BH186*Effort!$T18</f>
        <v>0</v>
      </c>
      <c r="BJ186" s="117">
        <v>0</v>
      </c>
      <c r="BK186" s="112">
        <v>0</v>
      </c>
      <c r="BL186" s="113">
        <f>BK186*Effort!$T18</f>
        <v>0</v>
      </c>
      <c r="BM186" s="117">
        <v>0</v>
      </c>
      <c r="BN186" s="112">
        <v>0</v>
      </c>
      <c r="BO186" s="113">
        <v>0</v>
      </c>
      <c r="BP186" s="117">
        <v>0</v>
      </c>
      <c r="BQ186" s="112">
        <v>0</v>
      </c>
      <c r="BR186" s="113">
        <v>0</v>
      </c>
      <c r="BS186" s="117">
        <v>0</v>
      </c>
      <c r="BT186" s="112">
        <v>0</v>
      </c>
      <c r="BU186" s="113">
        <f>BT186*Effort!$T18</f>
        <v>0</v>
      </c>
      <c r="BV186" s="117">
        <v>0</v>
      </c>
      <c r="BW186" s="112">
        <v>0</v>
      </c>
      <c r="BX186" s="113">
        <f>BW186*Effort!$T18</f>
        <v>0</v>
      </c>
      <c r="BY186" s="117">
        <v>0</v>
      </c>
      <c r="BZ186" s="112">
        <v>0</v>
      </c>
      <c r="CA186" s="113">
        <f>BZ186*Effort!$T18</f>
        <v>0</v>
      </c>
      <c r="CB186" s="117">
        <v>0</v>
      </c>
      <c r="CC186" s="112">
        <v>0</v>
      </c>
      <c r="CD186" s="113">
        <f>CC186*Effort!$T18</f>
        <v>0</v>
      </c>
      <c r="CE186" s="117">
        <v>0</v>
      </c>
      <c r="CF186" s="112">
        <v>0</v>
      </c>
      <c r="CG186" s="113">
        <f>CF186*Effort!$T18</f>
        <v>0</v>
      </c>
      <c r="CH186" s="329"/>
      <c r="CI186" s="329"/>
      <c r="CJ186" s="329"/>
    </row>
    <row r="187" spans="1:88" s="332" customFormat="1" x14ac:dyDescent="0.2">
      <c r="A187" s="305" t="str">
        <f t="shared" si="489"/>
        <v>Wednesday</v>
      </c>
      <c r="B187" s="306">
        <f t="shared" si="489"/>
        <v>44356</v>
      </c>
      <c r="C187" s="308">
        <f t="shared" si="489"/>
        <v>24</v>
      </c>
      <c r="D187" s="118"/>
      <c r="E187" s="503"/>
      <c r="F187" s="162"/>
      <c r="G187" s="162"/>
      <c r="H187" s="121"/>
      <c r="I187" s="122">
        <f>AVERAGE(I185,I186)</f>
        <v>0</v>
      </c>
      <c r="J187" s="123">
        <f>I187*Effort!$T19</f>
        <v>0</v>
      </c>
      <c r="K187" s="121"/>
      <c r="L187" s="122">
        <f>AVERAGE(L185,L186)</f>
        <v>0</v>
      </c>
      <c r="M187" s="123">
        <f>L187*Effort!$T19</f>
        <v>0</v>
      </c>
      <c r="N187" s="121"/>
      <c r="O187" s="122">
        <f>AVERAGE(O185,O186)</f>
        <v>0</v>
      </c>
      <c r="P187" s="123">
        <f>O187*Effort!$T19</f>
        <v>0</v>
      </c>
      <c r="Q187" s="121"/>
      <c r="R187" s="122">
        <f>AVERAGE(R185,R186)</f>
        <v>0</v>
      </c>
      <c r="S187" s="123">
        <f>R187*Effort!$T19</f>
        <v>0</v>
      </c>
      <c r="T187" s="124"/>
      <c r="U187" s="122">
        <f>AVERAGE(U185,U186)</f>
        <v>0</v>
      </c>
      <c r="V187" s="123">
        <f>U187*Effort!$T19</f>
        <v>0</v>
      </c>
      <c r="W187" s="124"/>
      <c r="X187" s="122">
        <f>AVERAGE(X185,X186)</f>
        <v>0</v>
      </c>
      <c r="Y187" s="123">
        <f>X187*Effort!$T19</f>
        <v>0</v>
      </c>
      <c r="Z187" s="121"/>
      <c r="AA187" s="122">
        <f>AVERAGE(AA185,AA186)</f>
        <v>0</v>
      </c>
      <c r="AB187" s="123">
        <f>AA187*Effort!$T19</f>
        <v>0</v>
      </c>
      <c r="AC187" s="121"/>
      <c r="AD187" s="122">
        <f>AVERAGE(AD185,AD186)</f>
        <v>0</v>
      </c>
      <c r="AE187" s="123">
        <f>AD187*Effort!$T19</f>
        <v>0</v>
      </c>
      <c r="AF187" s="121"/>
      <c r="AG187" s="122">
        <f>AVERAGE(AG185,AG186)</f>
        <v>0</v>
      </c>
      <c r="AH187" s="123">
        <f>AG187*Effort!$T19</f>
        <v>0</v>
      </c>
      <c r="AI187" s="121"/>
      <c r="AJ187" s="122">
        <f>AVERAGE(AJ185,AJ186)</f>
        <v>0</v>
      </c>
      <c r="AK187" s="123">
        <f>AJ187*Effort!$T19</f>
        <v>0</v>
      </c>
      <c r="AL187" s="121"/>
      <c r="AM187" s="122">
        <f>AVERAGE(AM185,AM186)</f>
        <v>0</v>
      </c>
      <c r="AN187" s="123">
        <f>AM187*Effort!$T19</f>
        <v>0</v>
      </c>
      <c r="AO187" s="121"/>
      <c r="AP187" s="122">
        <f>AVERAGE(AP185,AP186)</f>
        <v>0</v>
      </c>
      <c r="AQ187" s="123">
        <f>AP187*Effort!$T19</f>
        <v>0</v>
      </c>
      <c r="AR187" s="124"/>
      <c r="AS187" s="122">
        <f>AVERAGE(AS185,AS186)</f>
        <v>0</v>
      </c>
      <c r="AT187" s="123">
        <f>AS187*Effort!$T19</f>
        <v>0</v>
      </c>
      <c r="AU187" s="124"/>
      <c r="AV187" s="122">
        <f>AVERAGE(AV185,AV186)</f>
        <v>0</v>
      </c>
      <c r="AW187" s="123">
        <f>AV187*Effort!$T19</f>
        <v>0</v>
      </c>
      <c r="AX187" s="124"/>
      <c r="AY187" s="122">
        <f>AVERAGE(AY185,AY186)</f>
        <v>0</v>
      </c>
      <c r="AZ187" s="123">
        <f>AY187*Effort!$T19</f>
        <v>0</v>
      </c>
      <c r="BA187" s="124"/>
      <c r="BB187" s="122">
        <f>AVERAGE(BB185,BB186)</f>
        <v>0</v>
      </c>
      <c r="BC187" s="123">
        <f>BB187*Effort!$T19</f>
        <v>0</v>
      </c>
      <c r="BD187" s="121"/>
      <c r="BE187" s="122">
        <f>AVERAGE(BE185,BE186)</f>
        <v>0</v>
      </c>
      <c r="BF187" s="123">
        <f>BE187*Effort!$T19</f>
        <v>0</v>
      </c>
      <c r="BG187" s="121"/>
      <c r="BH187" s="122">
        <f>AVERAGE(BH185,BH186)</f>
        <v>0</v>
      </c>
      <c r="BI187" s="123">
        <f>BH187*Effort!$T19</f>
        <v>0</v>
      </c>
      <c r="BJ187" s="121"/>
      <c r="BK187" s="122">
        <f>AVERAGE(BK185,BK186)</f>
        <v>0</v>
      </c>
      <c r="BL187" s="123">
        <f>BK187*Effort!$T19</f>
        <v>0</v>
      </c>
      <c r="BM187" s="121"/>
      <c r="BN187" s="122">
        <f>AVERAGE(BN185,BN186)</f>
        <v>0</v>
      </c>
      <c r="BO187" s="123">
        <f>BN187*Effort!$T19</f>
        <v>0</v>
      </c>
      <c r="BP187" s="121"/>
      <c r="BQ187" s="122">
        <f>AVERAGE(BQ185,BQ186)</f>
        <v>0</v>
      </c>
      <c r="BR187" s="123">
        <f>BQ187*Effort!$T19</f>
        <v>0</v>
      </c>
      <c r="BS187" s="121"/>
      <c r="BT187" s="122">
        <f>AVERAGE(BT185,BT186)</f>
        <v>0</v>
      </c>
      <c r="BU187" s="123">
        <f>BT187*Effort!$T19</f>
        <v>0</v>
      </c>
      <c r="BV187" s="124"/>
      <c r="BW187" s="122">
        <f>AVERAGE(BW185,BW186)</f>
        <v>0</v>
      </c>
      <c r="BX187" s="123">
        <f>BW187*Effort!$T19</f>
        <v>0</v>
      </c>
      <c r="BY187" s="124"/>
      <c r="BZ187" s="122">
        <f>AVERAGE(BZ185,BZ186)</f>
        <v>0</v>
      </c>
      <c r="CA187" s="123">
        <f>BZ187*Effort!$T19</f>
        <v>0</v>
      </c>
      <c r="CB187" s="121"/>
      <c r="CC187" s="122">
        <f>AVERAGE(CC185,CC186)</f>
        <v>0</v>
      </c>
      <c r="CD187" s="123">
        <f>CC187*Effort!$T19</f>
        <v>0</v>
      </c>
      <c r="CE187" s="121"/>
      <c r="CF187" s="122">
        <f>AVERAGE(CF185,CF186)</f>
        <v>0</v>
      </c>
      <c r="CG187" s="123">
        <f>CF187*Effort!$T19</f>
        <v>0</v>
      </c>
      <c r="CH187" s="331"/>
      <c r="CI187" s="331"/>
      <c r="CJ187" s="331"/>
    </row>
    <row r="188" spans="1:88" s="332" customFormat="1" x14ac:dyDescent="0.2">
      <c r="A188" s="305" t="str">
        <f t="shared" si="489"/>
        <v>Thursday</v>
      </c>
      <c r="B188" s="306">
        <f t="shared" si="489"/>
        <v>44357</v>
      </c>
      <c r="C188" s="308">
        <f t="shared" si="489"/>
        <v>24</v>
      </c>
      <c r="D188" s="704"/>
      <c r="E188" s="503"/>
      <c r="F188" s="162"/>
      <c r="G188" s="162"/>
      <c r="H188" s="121"/>
      <c r="I188" s="122">
        <f>AVERAGE(I189,I186)</f>
        <v>0</v>
      </c>
      <c r="J188" s="123">
        <f>I188*Effort!$T20</f>
        <v>0</v>
      </c>
      <c r="K188" s="121"/>
      <c r="L188" s="122">
        <f>AVERAGE(L189,L186)</f>
        <v>0</v>
      </c>
      <c r="M188" s="123">
        <f>L188*Effort!$T20</f>
        <v>0</v>
      </c>
      <c r="N188" s="121"/>
      <c r="O188" s="122">
        <f>AVERAGE(O189,O186)</f>
        <v>0</v>
      </c>
      <c r="P188" s="123">
        <f>O188*Effort!$T20</f>
        <v>0</v>
      </c>
      <c r="Q188" s="121"/>
      <c r="R188" s="122">
        <f>AVERAGE(R189,R186)</f>
        <v>0</v>
      </c>
      <c r="S188" s="123">
        <f>R188*Effort!$T20</f>
        <v>0</v>
      </c>
      <c r="T188" s="121"/>
      <c r="U188" s="122">
        <f>AVERAGE(U189,U186)</f>
        <v>0</v>
      </c>
      <c r="V188" s="123">
        <f>U188*Effort!$T20</f>
        <v>0</v>
      </c>
      <c r="W188" s="121"/>
      <c r="X188" s="122">
        <f>AVERAGE(X189,X186)</f>
        <v>0</v>
      </c>
      <c r="Y188" s="123">
        <f>X188*Effort!$T20</f>
        <v>0</v>
      </c>
      <c r="Z188" s="121"/>
      <c r="AA188" s="122">
        <f>AVERAGE(AA189,AA186)</f>
        <v>0</v>
      </c>
      <c r="AB188" s="123">
        <f>AA188*Effort!$T20</f>
        <v>0</v>
      </c>
      <c r="AC188" s="121"/>
      <c r="AD188" s="122">
        <f>AVERAGE(AD189,AD186)</f>
        <v>0</v>
      </c>
      <c r="AE188" s="123">
        <f>AD188*Effort!$T20</f>
        <v>0</v>
      </c>
      <c r="AF188" s="121"/>
      <c r="AG188" s="122">
        <f>AVERAGE(AG189,AG186)</f>
        <v>0</v>
      </c>
      <c r="AH188" s="123">
        <f>AG188*Effort!$T20</f>
        <v>0</v>
      </c>
      <c r="AI188" s="121"/>
      <c r="AJ188" s="122">
        <f>AVERAGE(AJ189,AJ186)</f>
        <v>0</v>
      </c>
      <c r="AK188" s="123">
        <f>AJ188*Effort!$T20</f>
        <v>0</v>
      </c>
      <c r="AL188" s="121"/>
      <c r="AM188" s="122">
        <f>AVERAGE(AM189,AM186)</f>
        <v>0</v>
      </c>
      <c r="AN188" s="123">
        <f>AM188*Effort!$T20</f>
        <v>0</v>
      </c>
      <c r="AO188" s="121"/>
      <c r="AP188" s="122">
        <f>AVERAGE(AP189,AP186)</f>
        <v>0</v>
      </c>
      <c r="AQ188" s="123">
        <f>AP188*Effort!$T20</f>
        <v>0</v>
      </c>
      <c r="AR188" s="121"/>
      <c r="AS188" s="122">
        <f>AVERAGE(AS189,AS186)</f>
        <v>0</v>
      </c>
      <c r="AT188" s="123">
        <f>AS188*Effort!$T20</f>
        <v>0</v>
      </c>
      <c r="AU188" s="121"/>
      <c r="AV188" s="122">
        <f>AVERAGE(AV189,AV186)</f>
        <v>0</v>
      </c>
      <c r="AW188" s="123">
        <f>AV188*Effort!$T20</f>
        <v>0</v>
      </c>
      <c r="AX188" s="121"/>
      <c r="AY188" s="122">
        <f>AVERAGE(AY189,AY186)</f>
        <v>0</v>
      </c>
      <c r="AZ188" s="123">
        <f>AY188*Effort!$T20</f>
        <v>0</v>
      </c>
      <c r="BA188" s="121"/>
      <c r="BB188" s="122">
        <f>AVERAGE(BB189,BB186)</f>
        <v>0</v>
      </c>
      <c r="BC188" s="123">
        <f>BB188*Effort!$T20</f>
        <v>0</v>
      </c>
      <c r="BD188" s="121"/>
      <c r="BE188" s="122">
        <f>AVERAGE(BE189,BE186)</f>
        <v>0</v>
      </c>
      <c r="BF188" s="123">
        <f>BE188*Effort!$T20</f>
        <v>0</v>
      </c>
      <c r="BG188" s="121"/>
      <c r="BH188" s="122">
        <f>AVERAGE(BH189,BH186)</f>
        <v>0</v>
      </c>
      <c r="BI188" s="123">
        <f>BH188*Effort!$T20</f>
        <v>0</v>
      </c>
      <c r="BJ188" s="121"/>
      <c r="BK188" s="122">
        <f>AVERAGE(BK189,BK186)</f>
        <v>0</v>
      </c>
      <c r="BL188" s="123">
        <f>BK188*Effort!$T20</f>
        <v>0</v>
      </c>
      <c r="BM188" s="121"/>
      <c r="BN188" s="122">
        <f>AVERAGE(BN189,BN186)</f>
        <v>0</v>
      </c>
      <c r="BO188" s="123">
        <f>BN188*Effort!$T20</f>
        <v>0</v>
      </c>
      <c r="BP188" s="121"/>
      <c r="BQ188" s="122">
        <f>AVERAGE(BQ189,BQ186)</f>
        <v>0</v>
      </c>
      <c r="BR188" s="123">
        <f>BQ188*Effort!$T20</f>
        <v>0</v>
      </c>
      <c r="BS188" s="121"/>
      <c r="BT188" s="122">
        <f>AVERAGE(BT189,BT186)</f>
        <v>0</v>
      </c>
      <c r="BU188" s="123">
        <f>BT188*Effort!$T20</f>
        <v>0</v>
      </c>
      <c r="BV188" s="121"/>
      <c r="BW188" s="122">
        <f>AVERAGE(BW189,BW186)</f>
        <v>0</v>
      </c>
      <c r="BX188" s="123">
        <f>BW188*Effort!$T20</f>
        <v>0</v>
      </c>
      <c r="BY188" s="121"/>
      <c r="BZ188" s="122">
        <f>AVERAGE(BZ189,BZ186)</f>
        <v>0</v>
      </c>
      <c r="CA188" s="123">
        <f>BZ188*Effort!$T20</f>
        <v>0</v>
      </c>
      <c r="CB188" s="121"/>
      <c r="CC188" s="122">
        <f>AVERAGE(CC189,CC186)</f>
        <v>0</v>
      </c>
      <c r="CD188" s="123">
        <f>CC188*Effort!$T20</f>
        <v>0</v>
      </c>
      <c r="CE188" s="121"/>
      <c r="CF188" s="122">
        <f>AVERAGE(CF189,CF186)</f>
        <v>0</v>
      </c>
      <c r="CG188" s="123">
        <f>CF188*Effort!$T20</f>
        <v>0</v>
      </c>
      <c r="CH188" s="331"/>
      <c r="CI188" s="331"/>
      <c r="CJ188" s="331"/>
    </row>
    <row r="189" spans="1:88" s="330" customFormat="1" x14ac:dyDescent="0.2">
      <c r="A189" s="303" t="str">
        <f t="shared" si="489"/>
        <v>Friday</v>
      </c>
      <c r="B189" s="304">
        <f t="shared" si="489"/>
        <v>44358</v>
      </c>
      <c r="C189" s="307">
        <f t="shared" si="489"/>
        <v>24</v>
      </c>
      <c r="D189" s="476">
        <f>'Creel Data'!AV105</f>
        <v>3</v>
      </c>
      <c r="E189" s="163">
        <f>'Creel Data'!BB104</f>
        <v>12.166666666666668</v>
      </c>
      <c r="F189" s="161">
        <f>'Creel Data'!AX105</f>
        <v>2</v>
      </c>
      <c r="G189" s="161">
        <f>'Creel Data'!AY105</f>
        <v>0</v>
      </c>
      <c r="H189" s="117">
        <v>0</v>
      </c>
      <c r="I189" s="112">
        <f t="shared" ref="I189:I193" si="516">H189/$E189</f>
        <v>0</v>
      </c>
      <c r="J189" s="113">
        <f>I189*Effort!$T21</f>
        <v>0</v>
      </c>
      <c r="K189" s="117">
        <v>0</v>
      </c>
      <c r="L189" s="112">
        <f t="shared" ref="L189:L190" si="517">K189/$E189</f>
        <v>0</v>
      </c>
      <c r="M189" s="113">
        <f>L189*Effort!$T21</f>
        <v>0</v>
      </c>
      <c r="N189" s="117">
        <v>0</v>
      </c>
      <c r="O189" s="112">
        <f t="shared" ref="O189:O191" si="518">N189/$E189</f>
        <v>0</v>
      </c>
      <c r="P189" s="113">
        <f>O189*Effort!$T21</f>
        <v>0</v>
      </c>
      <c r="Q189" s="117">
        <v>0</v>
      </c>
      <c r="R189" s="112">
        <f t="shared" ref="R189:R191" si="519">Q189/$E189</f>
        <v>0</v>
      </c>
      <c r="S189" s="113">
        <f>R189*Effort!$T21</f>
        <v>0</v>
      </c>
      <c r="T189" s="117">
        <v>0</v>
      </c>
      <c r="U189" s="112">
        <f t="shared" ref="U189:U191" si="520">T189/$E189</f>
        <v>0</v>
      </c>
      <c r="V189" s="113">
        <f>U189*Effort!$T21</f>
        <v>0</v>
      </c>
      <c r="W189" s="117">
        <v>0</v>
      </c>
      <c r="X189" s="112">
        <f t="shared" ref="X189:X191" si="521">W189/$E189</f>
        <v>0</v>
      </c>
      <c r="Y189" s="113">
        <f>X189*Effort!$T21</f>
        <v>0</v>
      </c>
      <c r="Z189" s="117">
        <v>0</v>
      </c>
      <c r="AA189" s="112">
        <f t="shared" ref="AA189:AA191" si="522">Z189/$E189</f>
        <v>0</v>
      </c>
      <c r="AB189" s="113">
        <f>AA189*Effort!$T21</f>
        <v>0</v>
      </c>
      <c r="AC189" s="117">
        <v>0</v>
      </c>
      <c r="AD189" s="112">
        <f t="shared" ref="AD189:AD191" si="523">AC189/$E189</f>
        <v>0</v>
      </c>
      <c r="AE189" s="113">
        <f>AD189*Effort!$T21</f>
        <v>0</v>
      </c>
      <c r="AF189" s="117">
        <v>0</v>
      </c>
      <c r="AG189" s="112">
        <f t="shared" ref="AG189:AG191" si="524">AF189/$E189</f>
        <v>0</v>
      </c>
      <c r="AH189" s="113">
        <f>AG189*Effort!$T21</f>
        <v>0</v>
      </c>
      <c r="AI189" s="117">
        <v>0</v>
      </c>
      <c r="AJ189" s="112">
        <f t="shared" ref="AJ189:AJ191" si="525">AI189/$E189</f>
        <v>0</v>
      </c>
      <c r="AK189" s="113">
        <f>AJ189*Effort!$T21</f>
        <v>0</v>
      </c>
      <c r="AL189" s="117">
        <v>0</v>
      </c>
      <c r="AM189" s="112">
        <f t="shared" ref="AM189:AM191" si="526">AL189/$E189</f>
        <v>0</v>
      </c>
      <c r="AN189" s="113">
        <f>AM189*Effort!$T21</f>
        <v>0</v>
      </c>
      <c r="AO189" s="117">
        <v>0</v>
      </c>
      <c r="AP189" s="112">
        <f t="shared" ref="AP189:AP191" si="527">AO189/$E189</f>
        <v>0</v>
      </c>
      <c r="AQ189" s="113">
        <f>AP189*Effort!$T21</f>
        <v>0</v>
      </c>
      <c r="AR189" s="117">
        <v>0</v>
      </c>
      <c r="AS189" s="112">
        <f t="shared" ref="AS189:AS191" si="528">AR189/$E189</f>
        <v>0</v>
      </c>
      <c r="AT189" s="113">
        <f>AS189*Effort!$T21</f>
        <v>0</v>
      </c>
      <c r="AU189" s="117">
        <v>0</v>
      </c>
      <c r="AV189" s="112">
        <f t="shared" ref="AV189:AV191" si="529">AU189/$E189</f>
        <v>0</v>
      </c>
      <c r="AW189" s="113">
        <f>AV189*Effort!$T21</f>
        <v>0</v>
      </c>
      <c r="AX189" s="117">
        <v>0</v>
      </c>
      <c r="AY189" s="112">
        <f t="shared" ref="AY189:AY191" si="530">AX189/$E189</f>
        <v>0</v>
      </c>
      <c r="AZ189" s="113">
        <f>AY189*Effort!$T21</f>
        <v>0</v>
      </c>
      <c r="BA189" s="117">
        <v>0</v>
      </c>
      <c r="BB189" s="112">
        <f t="shared" ref="BB189:BB191" si="531">BA189/$E189</f>
        <v>0</v>
      </c>
      <c r="BC189" s="113">
        <f>BB189*Effort!$T21</f>
        <v>0</v>
      </c>
      <c r="BD189" s="117">
        <v>0</v>
      </c>
      <c r="BE189" s="112">
        <f t="shared" ref="BE189:BE191" si="532">BD189/$E189</f>
        <v>0</v>
      </c>
      <c r="BF189" s="113">
        <f>BE189*Effort!$T21</f>
        <v>0</v>
      </c>
      <c r="BG189" s="117">
        <v>0</v>
      </c>
      <c r="BH189" s="112">
        <f>BG189/$E189</f>
        <v>0</v>
      </c>
      <c r="BI189" s="113">
        <f>BH189*Effort!$T21</f>
        <v>0</v>
      </c>
      <c r="BJ189" s="117">
        <v>0</v>
      </c>
      <c r="BK189" s="112">
        <f t="shared" ref="BK189:BK191" si="533">BJ189/$E189</f>
        <v>0</v>
      </c>
      <c r="BL189" s="113">
        <f>BK189*Effort!$T21</f>
        <v>0</v>
      </c>
      <c r="BM189" s="117">
        <v>0</v>
      </c>
      <c r="BN189" s="112">
        <f t="shared" ref="BN189:BN191" si="534">BM189/$E189</f>
        <v>0</v>
      </c>
      <c r="BO189" s="113">
        <f>BN189*Effort!$T21</f>
        <v>0</v>
      </c>
      <c r="BP189" s="117">
        <v>0</v>
      </c>
      <c r="BQ189" s="112">
        <f t="shared" ref="BQ189:BQ191" si="535">BP189/$E189</f>
        <v>0</v>
      </c>
      <c r="BR189" s="113">
        <f>BQ189*Effort!$T21</f>
        <v>0</v>
      </c>
      <c r="BS189" s="117">
        <v>0</v>
      </c>
      <c r="BT189" s="112">
        <f t="shared" ref="BT189:BT191" si="536">BS189/$E189</f>
        <v>0</v>
      </c>
      <c r="BU189" s="113">
        <f>BT189*Effort!$T21</f>
        <v>0</v>
      </c>
      <c r="BV189" s="117">
        <v>0</v>
      </c>
      <c r="BW189" s="112">
        <f t="shared" ref="BW189:BW191" si="537">BV189/$E189</f>
        <v>0</v>
      </c>
      <c r="BX189" s="113">
        <f>BW189*Effort!$T21</f>
        <v>0</v>
      </c>
      <c r="BY189" s="117">
        <v>0</v>
      </c>
      <c r="BZ189" s="112">
        <f t="shared" ref="BZ189:BZ191" si="538">BY189/$E189</f>
        <v>0</v>
      </c>
      <c r="CA189" s="113">
        <f>BZ189*Effort!$T21</f>
        <v>0</v>
      </c>
      <c r="CB189" s="117">
        <v>0</v>
      </c>
      <c r="CC189" s="112">
        <f t="shared" ref="CC189:CC191" si="539">CB189/$E189</f>
        <v>0</v>
      </c>
      <c r="CD189" s="113">
        <f>CC189*Effort!$T21</f>
        <v>0</v>
      </c>
      <c r="CE189" s="117">
        <v>0</v>
      </c>
      <c r="CF189" s="112">
        <f t="shared" ref="CF189:CF191" si="540">CE189/$E189</f>
        <v>0</v>
      </c>
      <c r="CG189" s="113">
        <f>CF189*Effort!$T21</f>
        <v>0</v>
      </c>
      <c r="CH189" s="329"/>
      <c r="CI189" s="329"/>
      <c r="CJ189" s="329"/>
    </row>
    <row r="190" spans="1:88" s="330" customFormat="1" x14ac:dyDescent="0.2">
      <c r="A190" s="303" t="str">
        <f t="shared" si="489"/>
        <v>Saturday</v>
      </c>
      <c r="B190" s="304">
        <f t="shared" si="489"/>
        <v>44359</v>
      </c>
      <c r="C190" s="307">
        <f t="shared" si="489"/>
        <v>24</v>
      </c>
      <c r="D190" s="476">
        <f>'Creel Data'!AV113</f>
        <v>8</v>
      </c>
      <c r="E190" s="163">
        <f>'Creel Data'!AX118</f>
        <v>41.333333333333329</v>
      </c>
      <c r="F190" s="161">
        <f>'Creel Data'!AX113</f>
        <v>3</v>
      </c>
      <c r="G190" s="161">
        <f>'Creel Data'!AY113</f>
        <v>0</v>
      </c>
      <c r="H190" s="117">
        <v>0</v>
      </c>
      <c r="I190" s="112">
        <f t="shared" si="516"/>
        <v>0</v>
      </c>
      <c r="J190" s="113">
        <f>I190*Effort!$T22</f>
        <v>0</v>
      </c>
      <c r="K190" s="117">
        <v>0</v>
      </c>
      <c r="L190" s="112">
        <f t="shared" si="517"/>
        <v>0</v>
      </c>
      <c r="M190" s="113">
        <f>L190*Effort!$T22</f>
        <v>0</v>
      </c>
      <c r="N190" s="117">
        <v>0</v>
      </c>
      <c r="O190" s="112">
        <f t="shared" si="518"/>
        <v>0</v>
      </c>
      <c r="P190" s="113">
        <f>O190*Effort!$T22</f>
        <v>0</v>
      </c>
      <c r="Q190" s="117">
        <v>0</v>
      </c>
      <c r="R190" s="112">
        <f t="shared" si="519"/>
        <v>0</v>
      </c>
      <c r="S190" s="113">
        <f>R190*Effort!$T22</f>
        <v>0</v>
      </c>
      <c r="T190" s="117">
        <v>0</v>
      </c>
      <c r="U190" s="112">
        <f t="shared" si="520"/>
        <v>0</v>
      </c>
      <c r="V190" s="113">
        <f>U190*Effort!$T22</f>
        <v>0</v>
      </c>
      <c r="W190" s="117">
        <v>0</v>
      </c>
      <c r="X190" s="112">
        <f t="shared" si="521"/>
        <v>0</v>
      </c>
      <c r="Y190" s="113">
        <f>X190*Effort!$T22</f>
        <v>0</v>
      </c>
      <c r="Z190" s="117">
        <v>0</v>
      </c>
      <c r="AA190" s="112">
        <f t="shared" si="522"/>
        <v>0</v>
      </c>
      <c r="AB190" s="113">
        <f>AA190*Effort!$T22</f>
        <v>0</v>
      </c>
      <c r="AC190" s="117">
        <v>0</v>
      </c>
      <c r="AD190" s="112">
        <f t="shared" si="523"/>
        <v>0</v>
      </c>
      <c r="AE190" s="113">
        <f>AD190*Effort!$T22</f>
        <v>0</v>
      </c>
      <c r="AF190" s="117">
        <v>0</v>
      </c>
      <c r="AG190" s="112">
        <f t="shared" si="524"/>
        <v>0</v>
      </c>
      <c r="AH190" s="113">
        <f>AG190*Effort!$T22</f>
        <v>0</v>
      </c>
      <c r="AI190" s="117">
        <v>0</v>
      </c>
      <c r="AJ190" s="112">
        <f t="shared" si="525"/>
        <v>0</v>
      </c>
      <c r="AK190" s="113">
        <f>AJ190*Effort!$T22</f>
        <v>0</v>
      </c>
      <c r="AL190" s="117">
        <v>0</v>
      </c>
      <c r="AM190" s="112">
        <f t="shared" si="526"/>
        <v>0</v>
      </c>
      <c r="AN190" s="113">
        <f>AM190*Effort!$T22</f>
        <v>0</v>
      </c>
      <c r="AO190" s="117">
        <v>0</v>
      </c>
      <c r="AP190" s="112">
        <f t="shared" si="527"/>
        <v>0</v>
      </c>
      <c r="AQ190" s="113">
        <f>AP190*Effort!$T22</f>
        <v>0</v>
      </c>
      <c r="AR190" s="117">
        <v>0</v>
      </c>
      <c r="AS190" s="112">
        <f t="shared" si="528"/>
        <v>0</v>
      </c>
      <c r="AT190" s="113">
        <f>AS190*Effort!$T22</f>
        <v>0</v>
      </c>
      <c r="AU190" s="117">
        <v>2</v>
      </c>
      <c r="AV190" s="112">
        <f t="shared" si="529"/>
        <v>4.8387096774193554E-2</v>
      </c>
      <c r="AW190" s="113">
        <f>AV190*Effort!$T22</f>
        <v>1.4121321166563181</v>
      </c>
      <c r="AX190" s="117">
        <v>0</v>
      </c>
      <c r="AY190" s="112">
        <f t="shared" si="530"/>
        <v>0</v>
      </c>
      <c r="AZ190" s="113">
        <f>AY190*Effort!$T22</f>
        <v>0</v>
      </c>
      <c r="BA190" s="117">
        <v>0</v>
      </c>
      <c r="BB190" s="112">
        <f t="shared" si="531"/>
        <v>0</v>
      </c>
      <c r="BC190" s="113">
        <f>BB190*Effort!$T22</f>
        <v>0</v>
      </c>
      <c r="BD190" s="117">
        <v>0</v>
      </c>
      <c r="BE190" s="112">
        <f t="shared" si="532"/>
        <v>0</v>
      </c>
      <c r="BF190" s="113">
        <f>BE190*Effort!$T22</f>
        <v>0</v>
      </c>
      <c r="BG190" s="117">
        <v>0</v>
      </c>
      <c r="BH190" s="112">
        <f t="shared" ref="BH190:BH191" si="541">BG190/$E190</f>
        <v>0</v>
      </c>
      <c r="BI190" s="113">
        <f>BH190*Effort!$T22</f>
        <v>0</v>
      </c>
      <c r="BJ190" s="117">
        <v>0</v>
      </c>
      <c r="BK190" s="112">
        <f t="shared" si="533"/>
        <v>0</v>
      </c>
      <c r="BL190" s="113">
        <f>BK190*Effort!$T22</f>
        <v>0</v>
      </c>
      <c r="BM190" s="117">
        <v>0</v>
      </c>
      <c r="BN190" s="112">
        <f t="shared" si="534"/>
        <v>0</v>
      </c>
      <c r="BO190" s="113">
        <f>BN190*Effort!$T22</f>
        <v>0</v>
      </c>
      <c r="BP190" s="117">
        <v>0</v>
      </c>
      <c r="BQ190" s="112">
        <f t="shared" si="535"/>
        <v>0</v>
      </c>
      <c r="BR190" s="113">
        <f>BQ190*Effort!$T22</f>
        <v>0</v>
      </c>
      <c r="BS190" s="117">
        <v>0</v>
      </c>
      <c r="BT190" s="112">
        <f t="shared" si="536"/>
        <v>0</v>
      </c>
      <c r="BU190" s="113">
        <f>BT190*Effort!$T22</f>
        <v>0</v>
      </c>
      <c r="BV190" s="117">
        <v>0</v>
      </c>
      <c r="BW190" s="112">
        <f t="shared" si="537"/>
        <v>0</v>
      </c>
      <c r="BX190" s="113">
        <f>BW190*Effort!$T22</f>
        <v>0</v>
      </c>
      <c r="BY190" s="117">
        <v>0</v>
      </c>
      <c r="BZ190" s="112">
        <f t="shared" si="538"/>
        <v>0</v>
      </c>
      <c r="CA190" s="113">
        <f>BZ190*Effort!$T22</f>
        <v>0</v>
      </c>
      <c r="CB190" s="117">
        <v>0</v>
      </c>
      <c r="CC190" s="112">
        <f t="shared" si="539"/>
        <v>0</v>
      </c>
      <c r="CD190" s="113">
        <f>CC190*Effort!$T22</f>
        <v>0</v>
      </c>
      <c r="CE190" s="117">
        <v>0</v>
      </c>
      <c r="CF190" s="112">
        <f t="shared" si="540"/>
        <v>0</v>
      </c>
      <c r="CG190" s="113">
        <f>CF190*Effort!$T22</f>
        <v>0</v>
      </c>
      <c r="CH190" s="329"/>
      <c r="CI190" s="329"/>
      <c r="CJ190" s="329"/>
    </row>
    <row r="191" spans="1:88" s="330" customFormat="1" x14ac:dyDescent="0.2">
      <c r="A191" s="303" t="str">
        <f t="shared" si="489"/>
        <v>Sunday</v>
      </c>
      <c r="B191" s="304">
        <f t="shared" si="489"/>
        <v>44360</v>
      </c>
      <c r="C191" s="307">
        <f t="shared" si="489"/>
        <v>25</v>
      </c>
      <c r="D191" s="476">
        <f>'Creel Data'!AV138</f>
        <v>12</v>
      </c>
      <c r="E191" s="163">
        <f>'Creel Data'!AW141</f>
        <v>54.55</v>
      </c>
      <c r="F191" s="161">
        <f>'Creel Data'!AX138</f>
        <v>8</v>
      </c>
      <c r="G191" s="161">
        <f>'Creel Data'!AY138</f>
        <v>0</v>
      </c>
      <c r="H191" s="117">
        <v>0</v>
      </c>
      <c r="I191" s="112">
        <f t="shared" si="516"/>
        <v>0</v>
      </c>
      <c r="J191" s="113">
        <f>I191*Effort!$T23</f>
        <v>0</v>
      </c>
      <c r="K191" s="117">
        <v>0</v>
      </c>
      <c r="L191" s="112">
        <f>K191/$E191</f>
        <v>0</v>
      </c>
      <c r="M191" s="113">
        <f>L191*Effort!$T23</f>
        <v>0</v>
      </c>
      <c r="N191" s="117">
        <v>0</v>
      </c>
      <c r="O191" s="112">
        <f t="shared" si="518"/>
        <v>0</v>
      </c>
      <c r="P191" s="113">
        <f>O191*Effort!$T23</f>
        <v>0</v>
      </c>
      <c r="Q191" s="117">
        <v>0</v>
      </c>
      <c r="R191" s="112">
        <f t="shared" si="519"/>
        <v>0</v>
      </c>
      <c r="S191" s="113">
        <f>R191*Effort!$T23</f>
        <v>0</v>
      </c>
      <c r="T191" s="117">
        <v>0</v>
      </c>
      <c r="U191" s="112">
        <f t="shared" si="520"/>
        <v>0</v>
      </c>
      <c r="V191" s="113">
        <f>U191*Effort!$T23</f>
        <v>0</v>
      </c>
      <c r="W191" s="117">
        <v>0</v>
      </c>
      <c r="X191" s="112">
        <f t="shared" si="521"/>
        <v>0</v>
      </c>
      <c r="Y191" s="113">
        <f>X191*Effort!$T23</f>
        <v>0</v>
      </c>
      <c r="Z191" s="117">
        <v>0</v>
      </c>
      <c r="AA191" s="112">
        <f t="shared" si="522"/>
        <v>0</v>
      </c>
      <c r="AB191" s="113">
        <f>AA191*Effort!$T23</f>
        <v>0</v>
      </c>
      <c r="AC191" s="117">
        <v>0</v>
      </c>
      <c r="AD191" s="112">
        <f t="shared" si="523"/>
        <v>0</v>
      </c>
      <c r="AE191" s="113">
        <f>AD191*Effort!$T23</f>
        <v>0</v>
      </c>
      <c r="AF191" s="117">
        <v>1</v>
      </c>
      <c r="AG191" s="112">
        <f t="shared" si="524"/>
        <v>1.8331805682859761E-2</v>
      </c>
      <c r="AH191" s="113">
        <f>AG191*Effort!$T23</f>
        <v>5.2675783471419022</v>
      </c>
      <c r="AI191" s="117">
        <v>0</v>
      </c>
      <c r="AJ191" s="112">
        <f t="shared" si="525"/>
        <v>0</v>
      </c>
      <c r="AK191" s="113">
        <f>AJ191*Effort!$T23</f>
        <v>0</v>
      </c>
      <c r="AL191" s="117">
        <v>0</v>
      </c>
      <c r="AM191" s="112">
        <f t="shared" si="526"/>
        <v>0</v>
      </c>
      <c r="AN191" s="113">
        <f>AM191*Effort!$T23</f>
        <v>0</v>
      </c>
      <c r="AO191" s="117">
        <v>0</v>
      </c>
      <c r="AP191" s="112">
        <f t="shared" si="527"/>
        <v>0</v>
      </c>
      <c r="AQ191" s="113">
        <f>AP191*Effort!$T23</f>
        <v>0</v>
      </c>
      <c r="AR191" s="117">
        <v>0</v>
      </c>
      <c r="AS191" s="112">
        <f t="shared" si="528"/>
        <v>0</v>
      </c>
      <c r="AT191" s="113">
        <f>AS191*Effort!$T23</f>
        <v>0</v>
      </c>
      <c r="AU191" s="117">
        <v>0</v>
      </c>
      <c r="AV191" s="112">
        <f t="shared" si="529"/>
        <v>0</v>
      </c>
      <c r="AW191" s="113">
        <f>AV191*Effort!$T23</f>
        <v>0</v>
      </c>
      <c r="AX191" s="117">
        <v>0</v>
      </c>
      <c r="AY191" s="112">
        <f t="shared" si="530"/>
        <v>0</v>
      </c>
      <c r="AZ191" s="113">
        <f>AY191*Effort!$T23</f>
        <v>0</v>
      </c>
      <c r="BA191" s="117">
        <v>0</v>
      </c>
      <c r="BB191" s="112">
        <f t="shared" si="531"/>
        <v>0</v>
      </c>
      <c r="BC191" s="113">
        <f>BB191*Effort!$T23</f>
        <v>0</v>
      </c>
      <c r="BD191" s="117">
        <v>0</v>
      </c>
      <c r="BE191" s="112">
        <f t="shared" si="532"/>
        <v>0</v>
      </c>
      <c r="BF191" s="113">
        <f>BE191*Effort!$T23</f>
        <v>0</v>
      </c>
      <c r="BG191" s="117">
        <v>0</v>
      </c>
      <c r="BH191" s="112">
        <f t="shared" si="541"/>
        <v>0</v>
      </c>
      <c r="BI191" s="113">
        <f>BH191*Effort!$T23</f>
        <v>0</v>
      </c>
      <c r="BJ191" s="117">
        <v>0</v>
      </c>
      <c r="BK191" s="112">
        <f t="shared" si="533"/>
        <v>0</v>
      </c>
      <c r="BL191" s="113">
        <f>BK191*Effort!$T23</f>
        <v>0</v>
      </c>
      <c r="BM191" s="117">
        <v>0</v>
      </c>
      <c r="BN191" s="112">
        <f t="shared" si="534"/>
        <v>0</v>
      </c>
      <c r="BO191" s="113">
        <f>BN191*Effort!$T23</f>
        <v>0</v>
      </c>
      <c r="BP191" s="117">
        <v>0</v>
      </c>
      <c r="BQ191" s="112">
        <f t="shared" si="535"/>
        <v>0</v>
      </c>
      <c r="BR191" s="113">
        <f>BQ191*Effort!$T23</f>
        <v>0</v>
      </c>
      <c r="BS191" s="117">
        <v>0</v>
      </c>
      <c r="BT191" s="112">
        <f t="shared" si="536"/>
        <v>0</v>
      </c>
      <c r="BU191" s="113">
        <f>BT191*Effort!$T23</f>
        <v>0</v>
      </c>
      <c r="BV191" s="117">
        <v>0</v>
      </c>
      <c r="BW191" s="112">
        <f t="shared" si="537"/>
        <v>0</v>
      </c>
      <c r="BX191" s="113">
        <f>BW191*Effort!$T23</f>
        <v>0</v>
      </c>
      <c r="BY191" s="117">
        <v>0</v>
      </c>
      <c r="BZ191" s="112">
        <f t="shared" si="538"/>
        <v>0</v>
      </c>
      <c r="CA191" s="113">
        <f>BZ191*Effort!$T23</f>
        <v>0</v>
      </c>
      <c r="CB191" s="117">
        <v>0</v>
      </c>
      <c r="CC191" s="112">
        <f t="shared" si="539"/>
        <v>0</v>
      </c>
      <c r="CD191" s="113">
        <f>CC191*Effort!$T23</f>
        <v>0</v>
      </c>
      <c r="CE191" s="117">
        <v>0</v>
      </c>
      <c r="CF191" s="112">
        <f t="shared" si="540"/>
        <v>0</v>
      </c>
      <c r="CG191" s="113">
        <f>CF191*Effort!$T23</f>
        <v>0</v>
      </c>
      <c r="CH191" s="329"/>
      <c r="CI191" s="329"/>
      <c r="CJ191" s="329"/>
    </row>
    <row r="192" spans="1:88" s="332" customFormat="1" x14ac:dyDescent="0.2">
      <c r="A192" s="305" t="str">
        <f t="shared" si="489"/>
        <v>Monday</v>
      </c>
      <c r="B192" s="306">
        <f t="shared" si="489"/>
        <v>44361</v>
      </c>
      <c r="C192" s="308">
        <f t="shared" si="489"/>
        <v>25</v>
      </c>
      <c r="D192" s="118"/>
      <c r="E192" s="503"/>
      <c r="F192" s="162"/>
      <c r="G192" s="162"/>
      <c r="H192" s="121"/>
      <c r="I192" s="122">
        <f>AVERAGE(I193,I194)</f>
        <v>0</v>
      </c>
      <c r="J192" s="123">
        <f>I192*Effort!$T24</f>
        <v>0</v>
      </c>
      <c r="K192" s="121"/>
      <c r="L192" s="122">
        <f>AVERAGE(L193:L194)</f>
        <v>0</v>
      </c>
      <c r="M192" s="123">
        <f>L192*Effort!$T24</f>
        <v>0</v>
      </c>
      <c r="N192" s="121"/>
      <c r="O192" s="122">
        <f>AVERAGE(O193:O194)</f>
        <v>0</v>
      </c>
      <c r="P192" s="123">
        <f>O192*Effort!$T24</f>
        <v>0</v>
      </c>
      <c r="Q192" s="121"/>
      <c r="R192" s="122">
        <f>AVERAGE(R193:R194)</f>
        <v>0</v>
      </c>
      <c r="S192" s="123">
        <f>R192*Effort!$T24</f>
        <v>0</v>
      </c>
      <c r="T192" s="124"/>
      <c r="U192" s="122">
        <f>AVERAGE(U193:U194)</f>
        <v>0</v>
      </c>
      <c r="V192" s="123">
        <f>U192*Effort!$T24</f>
        <v>0</v>
      </c>
      <c r="W192" s="124"/>
      <c r="X192" s="122">
        <f>AVERAGE(X193:X194)</f>
        <v>0</v>
      </c>
      <c r="Y192" s="123">
        <f>X192*Effort!$T24</f>
        <v>0</v>
      </c>
      <c r="Z192" s="121"/>
      <c r="AA192" s="122">
        <f>AVERAGE(AA193:AA194)</f>
        <v>0</v>
      </c>
      <c r="AB192" s="123">
        <f>AA192*Effort!$T24</f>
        <v>0</v>
      </c>
      <c r="AC192" s="121"/>
      <c r="AD192" s="122">
        <f>AVERAGE(AD193:AD194)</f>
        <v>0</v>
      </c>
      <c r="AE192" s="123">
        <f>AD192*Effort!$T24</f>
        <v>0</v>
      </c>
      <c r="AF192" s="121"/>
      <c r="AG192" s="122">
        <f>AVERAGE(AG193:AG194)</f>
        <v>0</v>
      </c>
      <c r="AH192" s="123">
        <f>AG192*Effort!$T24</f>
        <v>0</v>
      </c>
      <c r="AI192" s="121"/>
      <c r="AJ192" s="122">
        <f>AVERAGE(AJ193:AJ194)</f>
        <v>0</v>
      </c>
      <c r="AK192" s="123">
        <f>AJ192*Effort!$T24</f>
        <v>0</v>
      </c>
      <c r="AL192" s="121"/>
      <c r="AM192" s="122">
        <f>AVERAGE(AM193:AM194)</f>
        <v>0</v>
      </c>
      <c r="AN192" s="123">
        <f>AM192*Effort!$T24</f>
        <v>0</v>
      </c>
      <c r="AO192" s="121"/>
      <c r="AP192" s="122">
        <f>AVERAGE(AP193:AP194)</f>
        <v>0</v>
      </c>
      <c r="AQ192" s="123">
        <f>AP192*Effort!$T24</f>
        <v>0</v>
      </c>
      <c r="AR192" s="124"/>
      <c r="AS192" s="122">
        <f>AVERAGE(AS193:AS194)</f>
        <v>0</v>
      </c>
      <c r="AT192" s="123">
        <f>AS192*Effort!$T24</f>
        <v>0</v>
      </c>
      <c r="AU192" s="124"/>
      <c r="AV192" s="122">
        <f>AVERAGE(AV193:AV194)</f>
        <v>0</v>
      </c>
      <c r="AW192" s="123">
        <f>AV192*Effort!$T24</f>
        <v>0</v>
      </c>
      <c r="AX192" s="124"/>
      <c r="AY192" s="122">
        <f>AVERAGE(AY193:AY194)</f>
        <v>0</v>
      </c>
      <c r="AZ192" s="123">
        <f>AY192*Effort!$T24</f>
        <v>0</v>
      </c>
      <c r="BA192" s="124"/>
      <c r="BB192" s="122">
        <f>AVERAGE(BB193:BB194)</f>
        <v>0</v>
      </c>
      <c r="BC192" s="123">
        <f>BB192*Effort!$T24</f>
        <v>0</v>
      </c>
      <c r="BD192" s="121"/>
      <c r="BE192" s="122">
        <f>AVERAGE(BE193:BE194)</f>
        <v>0</v>
      </c>
      <c r="BF192" s="123">
        <f>BE192*Effort!$T24</f>
        <v>0</v>
      </c>
      <c r="BG192" s="121"/>
      <c r="BH192" s="122">
        <f>AVERAGE(BH193:BH194)</f>
        <v>3.125E-2</v>
      </c>
      <c r="BI192" s="123">
        <f>BH192*Effort!$T24</f>
        <v>1.5459040802798469</v>
      </c>
      <c r="BJ192" s="121"/>
      <c r="BK192" s="122">
        <f>AVERAGE(BK193:BK194)</f>
        <v>3.125E-2</v>
      </c>
      <c r="BL192" s="123">
        <f>BK192*Effort!$T24</f>
        <v>1.5459040802798469</v>
      </c>
      <c r="BM192" s="121"/>
      <c r="BN192" s="122">
        <f>AVERAGE(BN193:BN194)</f>
        <v>0</v>
      </c>
      <c r="BO192" s="123">
        <f>BN192*Effort!$T24</f>
        <v>0</v>
      </c>
      <c r="BP192" s="121"/>
      <c r="BQ192" s="122">
        <f>AVERAGE(BQ193:BQ194)</f>
        <v>0</v>
      </c>
      <c r="BR192" s="123">
        <f>BQ192*Effort!$T24</f>
        <v>0</v>
      </c>
      <c r="BS192" s="121"/>
      <c r="BT192" s="122">
        <f>AVERAGE(BT193:BT194)</f>
        <v>0.13292253521126757</v>
      </c>
      <c r="BU192" s="123">
        <f>BT192*Effort!$T24</f>
        <v>6.5755356654156847</v>
      </c>
      <c r="BV192" s="124"/>
      <c r="BW192" s="122">
        <f>AVERAGE(BW193:BW194)</f>
        <v>0</v>
      </c>
      <c r="BX192" s="123">
        <f>BW192*Effort!$T24</f>
        <v>0</v>
      </c>
      <c r="BY192" s="124"/>
      <c r="BZ192" s="122">
        <f>AVERAGE(BZ193:BZ194)</f>
        <v>6.25E-2</v>
      </c>
      <c r="CA192" s="123">
        <f>BZ192*Effort!$T24</f>
        <v>3.0918081605596939</v>
      </c>
      <c r="CB192" s="121"/>
      <c r="CC192" s="122">
        <f>AVERAGE(CC193:CC194)</f>
        <v>0</v>
      </c>
      <c r="CD192" s="123">
        <f>CC192*Effort!$T24</f>
        <v>0</v>
      </c>
      <c r="CE192" s="121"/>
      <c r="CF192" s="122">
        <f>AVERAGE(CF193:CF194)</f>
        <v>0</v>
      </c>
      <c r="CG192" s="123">
        <f>CF192*Effort!$T24</f>
        <v>0</v>
      </c>
      <c r="CH192" s="331"/>
      <c r="CI192" s="331"/>
      <c r="CJ192" s="331"/>
    </row>
    <row r="193" spans="1:88" s="330" customFormat="1" x14ac:dyDescent="0.2">
      <c r="A193" s="303" t="str">
        <f t="shared" si="489"/>
        <v>Tuesday</v>
      </c>
      <c r="B193" s="304">
        <f t="shared" si="489"/>
        <v>44362</v>
      </c>
      <c r="C193" s="307">
        <f t="shared" si="489"/>
        <v>25</v>
      </c>
      <c r="D193" s="476">
        <f>'Creel Data'!AV151</f>
        <v>6</v>
      </c>
      <c r="E193" s="163">
        <f>'Creel Data'!AX154</f>
        <v>7.1000000000000041</v>
      </c>
      <c r="F193" s="161">
        <f>'Creel Data'!AX151</f>
        <v>4</v>
      </c>
      <c r="G193" s="161">
        <f>'Creel Data'!AY151</f>
        <v>0</v>
      </c>
      <c r="H193" s="117">
        <v>0</v>
      </c>
      <c r="I193" s="112">
        <f t="shared" si="516"/>
        <v>0</v>
      </c>
      <c r="J193" s="113">
        <f>I193*Effort!$T25</f>
        <v>0</v>
      </c>
      <c r="K193" s="117">
        <v>0</v>
      </c>
      <c r="L193" s="112">
        <f t="shared" ref="L193" si="542">K193/$E193</f>
        <v>0</v>
      </c>
      <c r="M193" s="113">
        <f>L193*Effort!$T25</f>
        <v>0</v>
      </c>
      <c r="N193" s="117">
        <v>0</v>
      </c>
      <c r="O193" s="112">
        <f t="shared" ref="O193" si="543">N193/$E193</f>
        <v>0</v>
      </c>
      <c r="P193" s="113">
        <f>O193*Effort!$T25</f>
        <v>0</v>
      </c>
      <c r="Q193" s="117">
        <v>0</v>
      </c>
      <c r="R193" s="112">
        <f t="shared" ref="R193" si="544">Q193/$E193</f>
        <v>0</v>
      </c>
      <c r="S193" s="113">
        <f>R193*Effort!$T25</f>
        <v>0</v>
      </c>
      <c r="T193" s="117">
        <v>0</v>
      </c>
      <c r="U193" s="112">
        <f t="shared" ref="U193" si="545">T193/$E193</f>
        <v>0</v>
      </c>
      <c r="V193" s="113">
        <f>U193*Effort!$T25</f>
        <v>0</v>
      </c>
      <c r="W193" s="117">
        <v>0</v>
      </c>
      <c r="X193" s="112">
        <f t="shared" ref="X193" si="546">W193/$E193</f>
        <v>0</v>
      </c>
      <c r="Y193" s="113">
        <f>X193*Effort!$T25</f>
        <v>0</v>
      </c>
      <c r="Z193" s="117">
        <v>0</v>
      </c>
      <c r="AA193" s="112">
        <f t="shared" ref="AA193" si="547">Z193/$E193</f>
        <v>0</v>
      </c>
      <c r="AB193" s="113">
        <f>AA193*Effort!$T25</f>
        <v>0</v>
      </c>
      <c r="AC193" s="117">
        <v>0</v>
      </c>
      <c r="AD193" s="112">
        <f t="shared" ref="AD193" si="548">AC193/$E193</f>
        <v>0</v>
      </c>
      <c r="AE193" s="113">
        <f>AD193*Effort!$T25</f>
        <v>0</v>
      </c>
      <c r="AF193" s="117">
        <v>0</v>
      </c>
      <c r="AG193" s="112">
        <f t="shared" ref="AG193" si="549">AF193/$E193</f>
        <v>0</v>
      </c>
      <c r="AH193" s="113">
        <f>AG193*Effort!$T25</f>
        <v>0</v>
      </c>
      <c r="AI193" s="117">
        <v>0</v>
      </c>
      <c r="AJ193" s="112">
        <f t="shared" ref="AJ193" si="550">AI193/$E193</f>
        <v>0</v>
      </c>
      <c r="AK193" s="113">
        <f>AJ193*Effort!$T25</f>
        <v>0</v>
      </c>
      <c r="AL193" s="117">
        <v>0</v>
      </c>
      <c r="AM193" s="112">
        <f t="shared" ref="AM193" si="551">AL193/$E193</f>
        <v>0</v>
      </c>
      <c r="AN193" s="113">
        <f>AM193*Effort!$T25</f>
        <v>0</v>
      </c>
      <c r="AO193" s="117">
        <v>0</v>
      </c>
      <c r="AP193" s="112">
        <f t="shared" ref="AP193" si="552">AO193/$E193</f>
        <v>0</v>
      </c>
      <c r="AQ193" s="113">
        <f>AP193*Effort!$T25</f>
        <v>0</v>
      </c>
      <c r="AR193" s="117">
        <v>0</v>
      </c>
      <c r="AS193" s="112">
        <f t="shared" ref="AS193" si="553">AR193/$E193</f>
        <v>0</v>
      </c>
      <c r="AT193" s="113">
        <f>AS193*Effort!$T25</f>
        <v>0</v>
      </c>
      <c r="AU193" s="117">
        <v>0</v>
      </c>
      <c r="AV193" s="112">
        <f t="shared" ref="AV193" si="554">AU193/$E193</f>
        <v>0</v>
      </c>
      <c r="AW193" s="113">
        <f>AV193*Effort!$T25</f>
        <v>0</v>
      </c>
      <c r="AX193" s="117">
        <v>0</v>
      </c>
      <c r="AY193" s="112">
        <f t="shared" ref="AY193" si="555">AX193/$E193</f>
        <v>0</v>
      </c>
      <c r="AZ193" s="113">
        <f>AY193*Effort!$T25</f>
        <v>0</v>
      </c>
      <c r="BA193" s="117">
        <v>0</v>
      </c>
      <c r="BB193" s="112">
        <f t="shared" ref="BB193" si="556">BA193/$E193</f>
        <v>0</v>
      </c>
      <c r="BC193" s="113">
        <f>BB193*Effort!$T25</f>
        <v>0</v>
      </c>
      <c r="BD193" s="117">
        <v>0</v>
      </c>
      <c r="BE193" s="112">
        <f t="shared" ref="BE193" si="557">BD193/$E193</f>
        <v>0</v>
      </c>
      <c r="BF193" s="113">
        <f>BE193*Effort!$T25</f>
        <v>0</v>
      </c>
      <c r="BG193" s="117">
        <v>0</v>
      </c>
      <c r="BH193" s="112">
        <f t="shared" ref="BH193" si="558">BG193/$E193</f>
        <v>0</v>
      </c>
      <c r="BI193" s="113">
        <f>BH193*Effort!$T25</f>
        <v>0</v>
      </c>
      <c r="BJ193" s="117">
        <v>0</v>
      </c>
      <c r="BK193" s="112">
        <f t="shared" ref="BK193" si="559">BJ193/$E193</f>
        <v>0</v>
      </c>
      <c r="BL193" s="113">
        <f>BK193*Effort!$T25</f>
        <v>0</v>
      </c>
      <c r="BM193" s="117">
        <v>0</v>
      </c>
      <c r="BN193" s="112">
        <f t="shared" ref="BN193" si="560">BM193/$E193</f>
        <v>0</v>
      </c>
      <c r="BO193" s="113">
        <f>BN193*Effort!$T25</f>
        <v>0</v>
      </c>
      <c r="BP193" s="117">
        <v>0</v>
      </c>
      <c r="BQ193" s="112">
        <f t="shared" ref="BQ193" si="561">BP193/$E193</f>
        <v>0</v>
      </c>
      <c r="BR193" s="113">
        <f>BQ193*Effort!$T25</f>
        <v>0</v>
      </c>
      <c r="BS193" s="117">
        <v>1</v>
      </c>
      <c r="BT193" s="112">
        <f t="shared" ref="BT193" si="562">BS193/$E193</f>
        <v>0.14084507042253513</v>
      </c>
      <c r="BU193" s="113">
        <f>BT193*Effort!$T25</f>
        <v>0.12171999962246484</v>
      </c>
      <c r="BV193" s="117">
        <v>0</v>
      </c>
      <c r="BW193" s="112">
        <f t="shared" ref="BW193" si="563">BV193/$E193</f>
        <v>0</v>
      </c>
      <c r="BX193" s="113">
        <f>BW193*Effort!$T25</f>
        <v>0</v>
      </c>
      <c r="BY193" s="117">
        <v>0</v>
      </c>
      <c r="BZ193" s="112">
        <f t="shared" ref="BZ193" si="564">BY193/$E193</f>
        <v>0</v>
      </c>
      <c r="CA193" s="113">
        <f>BZ193*Effort!$T25</f>
        <v>0</v>
      </c>
      <c r="CB193" s="117">
        <v>0</v>
      </c>
      <c r="CC193" s="112">
        <f t="shared" ref="CC193" si="565">CB193/$E193</f>
        <v>0</v>
      </c>
      <c r="CD193" s="113">
        <f>CC193*Effort!$T25</f>
        <v>0</v>
      </c>
      <c r="CE193" s="117">
        <v>0</v>
      </c>
      <c r="CF193" s="112">
        <f t="shared" ref="CF193" si="566">CE193/$E193</f>
        <v>0</v>
      </c>
      <c r="CG193" s="113">
        <f>CF193*Effort!$T25</f>
        <v>0</v>
      </c>
      <c r="CH193" s="329"/>
      <c r="CI193" s="329"/>
      <c r="CJ193" s="329"/>
    </row>
    <row r="194" spans="1:88" s="330" customFormat="1" x14ac:dyDescent="0.2">
      <c r="A194" s="303" t="str">
        <f t="shared" si="489"/>
        <v>Wednesday</v>
      </c>
      <c r="B194" s="304">
        <f t="shared" si="489"/>
        <v>44363</v>
      </c>
      <c r="C194" s="307">
        <f t="shared" si="489"/>
        <v>25</v>
      </c>
      <c r="D194" s="476">
        <f>'Creel Data'!AV159</f>
        <v>9</v>
      </c>
      <c r="E194" s="163">
        <f>'Creel Data'!AW162</f>
        <v>16</v>
      </c>
      <c r="F194" s="161">
        <f>'Creel Data'!AX159</f>
        <v>6</v>
      </c>
      <c r="G194" s="161">
        <f>'Creel Data'!AY159</f>
        <v>0</v>
      </c>
      <c r="H194" s="117">
        <v>0</v>
      </c>
      <c r="I194" s="112">
        <f t="shared" ref="I194:I199" si="567">H194/$E194</f>
        <v>0</v>
      </c>
      <c r="J194" s="113">
        <f>I194*Effort!$T26</f>
        <v>0</v>
      </c>
      <c r="K194" s="117">
        <v>0</v>
      </c>
      <c r="L194" s="112">
        <f t="shared" ref="L194:L199" si="568">K194/$E194</f>
        <v>0</v>
      </c>
      <c r="M194" s="113">
        <f>L194*Effort!$T26</f>
        <v>0</v>
      </c>
      <c r="N194" s="117">
        <v>0</v>
      </c>
      <c r="O194" s="112">
        <f t="shared" ref="O194:O197" si="569">N194/$E194</f>
        <v>0</v>
      </c>
      <c r="P194" s="113">
        <f>O194*Effort!$T26</f>
        <v>0</v>
      </c>
      <c r="Q194" s="117">
        <v>0</v>
      </c>
      <c r="R194" s="112">
        <f t="shared" ref="R194:R198" si="570">Q194/$E194</f>
        <v>0</v>
      </c>
      <c r="S194" s="113">
        <f>R194*Effort!$T26</f>
        <v>0</v>
      </c>
      <c r="T194" s="117">
        <v>0</v>
      </c>
      <c r="U194" s="112">
        <f t="shared" ref="U194:U198" si="571">T194/$E194</f>
        <v>0</v>
      </c>
      <c r="V194" s="113">
        <f>U194*Effort!$T26</f>
        <v>0</v>
      </c>
      <c r="W194" s="117">
        <v>0</v>
      </c>
      <c r="X194" s="112">
        <f t="shared" ref="X194:X198" si="572">W194/$E194</f>
        <v>0</v>
      </c>
      <c r="Y194" s="113">
        <f>X194*Effort!$T26</f>
        <v>0</v>
      </c>
      <c r="Z194" s="117">
        <v>0</v>
      </c>
      <c r="AA194" s="112">
        <f t="shared" ref="AA194:AA198" si="573">Z194/$E194</f>
        <v>0</v>
      </c>
      <c r="AB194" s="113">
        <f>AA194*Effort!$T26</f>
        <v>0</v>
      </c>
      <c r="AC194" s="117">
        <v>0</v>
      </c>
      <c r="AD194" s="112">
        <f t="shared" ref="AD194:AD198" si="574">AC194/$E194</f>
        <v>0</v>
      </c>
      <c r="AE194" s="113">
        <f>AD194*Effort!$T26</f>
        <v>0</v>
      </c>
      <c r="AF194" s="117">
        <v>0</v>
      </c>
      <c r="AG194" s="112">
        <f t="shared" ref="AG194:AG198" si="575">AF194/$E194</f>
        <v>0</v>
      </c>
      <c r="AH194" s="113">
        <f>AG194*Effort!$T26</f>
        <v>0</v>
      </c>
      <c r="AI194" s="117">
        <v>0</v>
      </c>
      <c r="AJ194" s="112">
        <f t="shared" ref="AJ194:AJ198" si="576">AI194/$E194</f>
        <v>0</v>
      </c>
      <c r="AK194" s="113">
        <f>AJ194*Effort!$T26</f>
        <v>0</v>
      </c>
      <c r="AL194" s="117">
        <v>0</v>
      </c>
      <c r="AM194" s="112">
        <f t="shared" ref="AM194:AM198" si="577">AL194/$E194</f>
        <v>0</v>
      </c>
      <c r="AN194" s="113">
        <f>AM194*Effort!$T26</f>
        <v>0</v>
      </c>
      <c r="AO194" s="117">
        <v>0</v>
      </c>
      <c r="AP194" s="112">
        <f t="shared" ref="AP194:AP198" si="578">AO194/$E194</f>
        <v>0</v>
      </c>
      <c r="AQ194" s="113">
        <f>AP194*Effort!$T26</f>
        <v>0</v>
      </c>
      <c r="AR194" s="117">
        <v>0</v>
      </c>
      <c r="AS194" s="112">
        <f t="shared" ref="AS194:AS198" si="579">AR194/$E194</f>
        <v>0</v>
      </c>
      <c r="AT194" s="113">
        <f>AS194*Effort!$T26</f>
        <v>0</v>
      </c>
      <c r="AU194" s="117">
        <v>0</v>
      </c>
      <c r="AV194" s="112">
        <f t="shared" ref="AV194:AV198" si="580">AU194/$E194</f>
        <v>0</v>
      </c>
      <c r="AW194" s="113">
        <f>AV194*Effort!$T26</f>
        <v>0</v>
      </c>
      <c r="AX194" s="117">
        <v>0</v>
      </c>
      <c r="AY194" s="112">
        <v>0</v>
      </c>
      <c r="AZ194" s="113">
        <v>0</v>
      </c>
      <c r="BA194" s="117">
        <v>0</v>
      </c>
      <c r="BB194" s="112">
        <f t="shared" ref="BB194:BB198" si="581">BA194/$E194</f>
        <v>0</v>
      </c>
      <c r="BC194" s="113">
        <f>BB194*Effort!$T26</f>
        <v>0</v>
      </c>
      <c r="BD194" s="117">
        <v>0</v>
      </c>
      <c r="BE194" s="112">
        <f t="shared" ref="BE194:BE198" si="582">BD194/$E194</f>
        <v>0</v>
      </c>
      <c r="BF194" s="113">
        <f>BE194*Effort!$T26</f>
        <v>0</v>
      </c>
      <c r="BG194" s="117">
        <v>1</v>
      </c>
      <c r="BH194" s="112">
        <f t="shared" ref="BH194" si="583">BG194/$E194</f>
        <v>6.25E-2</v>
      </c>
      <c r="BI194" s="113">
        <f>BH194*Effort!$T26</f>
        <v>7.6868541552132754</v>
      </c>
      <c r="BJ194" s="117">
        <v>1</v>
      </c>
      <c r="BK194" s="112">
        <f t="shared" ref="BK194:BK197" si="584">BJ194/$E194</f>
        <v>6.25E-2</v>
      </c>
      <c r="BL194" s="113">
        <f>BK194*Effort!$T26</f>
        <v>7.6868541552132754</v>
      </c>
      <c r="BM194" s="117">
        <v>0</v>
      </c>
      <c r="BN194" s="112">
        <f>BM194/$E194</f>
        <v>0</v>
      </c>
      <c r="BO194" s="113">
        <f>BN194*Effort!$T26</f>
        <v>0</v>
      </c>
      <c r="BP194" s="117">
        <v>0</v>
      </c>
      <c r="BQ194" s="112">
        <f t="shared" ref="BQ194:BQ197" si="585">BP194/$E194</f>
        <v>0</v>
      </c>
      <c r="BR194" s="113">
        <f>BQ194*Effort!$T26</f>
        <v>0</v>
      </c>
      <c r="BS194" s="117">
        <v>2</v>
      </c>
      <c r="BT194" s="112">
        <f t="shared" ref="BT194:BT197" si="586">BS194/$E194</f>
        <v>0.125</v>
      </c>
      <c r="BU194" s="113">
        <f>BT194*Effort!$T26</f>
        <v>15.373708310426551</v>
      </c>
      <c r="BV194" s="117">
        <v>0</v>
      </c>
      <c r="BW194" s="112">
        <f t="shared" ref="BW194:BW197" si="587">BV194/$E194</f>
        <v>0</v>
      </c>
      <c r="BX194" s="113">
        <f>BW194*Effort!$T26</f>
        <v>0</v>
      </c>
      <c r="BY194" s="117">
        <v>2</v>
      </c>
      <c r="BZ194" s="112">
        <f t="shared" ref="BZ194:BZ197" si="588">BY194/$E194</f>
        <v>0.125</v>
      </c>
      <c r="CA194" s="113">
        <f>BZ194*Effort!$T26</f>
        <v>15.373708310426551</v>
      </c>
      <c r="CB194" s="117">
        <v>0</v>
      </c>
      <c r="CC194" s="112">
        <f t="shared" ref="CC194:CC197" si="589">CB194/$E194</f>
        <v>0</v>
      </c>
      <c r="CD194" s="113">
        <f>CC194*Effort!$T26</f>
        <v>0</v>
      </c>
      <c r="CE194" s="117">
        <v>0</v>
      </c>
      <c r="CF194" s="112">
        <f>CE194/$E194</f>
        <v>0</v>
      </c>
      <c r="CG194" s="113">
        <f>CF194*Effort!$T26</f>
        <v>0</v>
      </c>
      <c r="CH194" s="329"/>
      <c r="CI194" s="329"/>
      <c r="CJ194" s="329"/>
    </row>
    <row r="195" spans="1:88" s="332" customFormat="1" x14ac:dyDescent="0.2">
      <c r="A195" s="305" t="str">
        <f t="shared" si="489"/>
        <v>Thursday</v>
      </c>
      <c r="B195" s="306">
        <f t="shared" si="489"/>
        <v>44364</v>
      </c>
      <c r="C195" s="308">
        <f t="shared" si="489"/>
        <v>25</v>
      </c>
      <c r="D195" s="704"/>
      <c r="E195" s="503"/>
      <c r="F195" s="162"/>
      <c r="G195" s="162"/>
      <c r="H195" s="121"/>
      <c r="I195" s="122">
        <f>AVERAGE(I194,I196)</f>
        <v>0</v>
      </c>
      <c r="J195" s="951">
        <f>AVERAGE(J194,J196)</f>
        <v>0</v>
      </c>
      <c r="K195" s="941"/>
      <c r="L195" s="122">
        <f t="shared" ref="L195" si="590">AVERAGE(L194,L196)</f>
        <v>9.9337748344370865E-3</v>
      </c>
      <c r="M195" s="123">
        <f>L195*Effort!$T27</f>
        <v>0.57847070993678618</v>
      </c>
      <c r="N195" s="121"/>
      <c r="O195" s="122">
        <f>AVERAGE(O194,O196)</f>
        <v>0</v>
      </c>
      <c r="P195" s="123">
        <f>O195*Effort!$T27</f>
        <v>0</v>
      </c>
      <c r="Q195" s="121"/>
      <c r="R195" s="122">
        <f>AVERAGE(R194,R196)</f>
        <v>0</v>
      </c>
      <c r="S195" s="123">
        <f t="shared" ref="S195" si="591">AVERAGE(S194,S196)</f>
        <v>0</v>
      </c>
      <c r="T195" s="121"/>
      <c r="U195" s="122">
        <f>AVERAGE(U194,U196)</f>
        <v>0</v>
      </c>
      <c r="V195" s="123">
        <f t="shared" ref="V195" si="592">AVERAGE(V194,V196)</f>
        <v>0</v>
      </c>
      <c r="W195" s="121"/>
      <c r="X195" s="122">
        <f>AVERAGE(X194,X196)</f>
        <v>0</v>
      </c>
      <c r="Y195" s="123">
        <f t="shared" ref="Y195" si="593">AVERAGE(Y194,Y196)</f>
        <v>0</v>
      </c>
      <c r="Z195" s="121"/>
      <c r="AA195" s="122">
        <f>AVERAGE(AA194,AA196)</f>
        <v>0</v>
      </c>
      <c r="AB195" s="123">
        <f t="shared" ref="AB195" si="594">AVERAGE(AB194,AB196)</f>
        <v>0</v>
      </c>
      <c r="AC195" s="121"/>
      <c r="AD195" s="122">
        <f>AVERAGE(AD194,AD196)</f>
        <v>0</v>
      </c>
      <c r="AE195" s="123">
        <f t="shared" ref="AE195" si="595">AVERAGE(AE194,AE196)</f>
        <v>0</v>
      </c>
      <c r="AF195" s="121"/>
      <c r="AG195" s="122">
        <f>AVERAGE(AG194,AG196)</f>
        <v>0</v>
      </c>
      <c r="AH195" s="123">
        <f t="shared" ref="AH195" si="596">AVERAGE(AH194,AH196)</f>
        <v>0</v>
      </c>
      <c r="AI195" s="121"/>
      <c r="AJ195" s="122">
        <f>AVERAGE(AJ194,AJ196)</f>
        <v>0</v>
      </c>
      <c r="AK195" s="123">
        <f t="shared" ref="AK195" si="597">AVERAGE(AK194,AK196)</f>
        <v>0</v>
      </c>
      <c r="AL195" s="121"/>
      <c r="AM195" s="122">
        <f>AVERAGE(AM194,AM196)</f>
        <v>0</v>
      </c>
      <c r="AN195" s="123">
        <f t="shared" ref="AN195" si="598">AVERAGE(AN194,AN196)</f>
        <v>0</v>
      </c>
      <c r="AO195" s="121"/>
      <c r="AP195" s="122">
        <f>AVERAGE(AP194,AP196)</f>
        <v>2.9801324503311261E-2</v>
      </c>
      <c r="AQ195" s="123">
        <f>AP195*Effort!$T27</f>
        <v>1.7354121298103584</v>
      </c>
      <c r="AR195" s="121"/>
      <c r="AS195" s="122">
        <f>AVERAGE(AS194,AS196)</f>
        <v>0</v>
      </c>
      <c r="AT195" s="123">
        <f t="shared" ref="AT195" si="599">AVERAGE(AT194,AT196)</f>
        <v>0</v>
      </c>
      <c r="AU195" s="121"/>
      <c r="AV195" s="122">
        <f>AVERAGE(AV194,AV196)</f>
        <v>0</v>
      </c>
      <c r="AW195" s="123">
        <f t="shared" ref="AW195" si="600">AVERAGE(AW194,AW196)</f>
        <v>0</v>
      </c>
      <c r="AX195" s="121"/>
      <c r="AY195" s="122">
        <f>AVERAGE(AY194,AY196)</f>
        <v>0</v>
      </c>
      <c r="AZ195" s="123">
        <f t="shared" ref="AZ195" si="601">AVERAGE(AZ194,AZ196)</f>
        <v>0</v>
      </c>
      <c r="BA195" s="121"/>
      <c r="BB195" s="122">
        <f>AVERAGE(BB194,BB196)</f>
        <v>2.9801324503311261E-2</v>
      </c>
      <c r="BC195" s="123">
        <f t="shared" ref="BC195" si="602">AVERAGE(BC194,BC196)</f>
        <v>0.55761118318297254</v>
      </c>
      <c r="BD195" s="121"/>
      <c r="BE195" s="122">
        <f>AVERAGE(BE194,BE196)</f>
        <v>0</v>
      </c>
      <c r="BF195" s="123">
        <f t="shared" ref="BF195" si="603">AVERAGE(BF194,BF196)</f>
        <v>0</v>
      </c>
      <c r="BG195" s="121"/>
      <c r="BH195" s="122">
        <f>AVERAGE(BH194,BH196)</f>
        <v>3.125E-2</v>
      </c>
      <c r="BI195" s="123">
        <f t="shared" ref="BI195" si="604">AVERAGE(BI194,BI196)</f>
        <v>3.8434270776066377</v>
      </c>
      <c r="BJ195" s="121"/>
      <c r="BK195" s="122">
        <f>AVERAGE(BK194,BK196)</f>
        <v>3.125E-2</v>
      </c>
      <c r="BL195" s="123">
        <f t="shared" ref="BL195" si="605">AVERAGE(BL194,BL196)</f>
        <v>3.8434270776066377</v>
      </c>
      <c r="BM195" s="121"/>
      <c r="BN195" s="122">
        <f>AVERAGE(BN194,BN196)</f>
        <v>0</v>
      </c>
      <c r="BO195" s="123">
        <f t="shared" ref="BO195" si="606">AVERAGE(BO194,BO196)</f>
        <v>0</v>
      </c>
      <c r="BP195" s="121"/>
      <c r="BQ195" s="122">
        <f>AVERAGE(BQ194,BQ196)</f>
        <v>0</v>
      </c>
      <c r="BR195" s="123">
        <f t="shared" ref="BR195" si="607">AVERAGE(BR194,BR196)</f>
        <v>0</v>
      </c>
      <c r="BS195" s="121"/>
      <c r="BT195" s="122">
        <f>AVERAGE(BT194,BT196)</f>
        <v>8.2367549668874177E-2</v>
      </c>
      <c r="BU195" s="123">
        <f t="shared" ref="BU195" si="608">AVERAGE(BU194,BU196)</f>
        <v>8.0585949440019231</v>
      </c>
      <c r="BV195" s="121"/>
      <c r="BW195" s="122">
        <f>AVERAGE(BW194,BW196)</f>
        <v>0</v>
      </c>
      <c r="BX195" s="123">
        <f t="shared" ref="BX195" si="609">AVERAGE(BX194,BX196)</f>
        <v>0</v>
      </c>
      <c r="BY195" s="121"/>
      <c r="BZ195" s="122">
        <f>AVERAGE(BZ194,BZ196)</f>
        <v>6.25E-2</v>
      </c>
      <c r="CA195" s="123">
        <f t="shared" ref="CA195" si="610">AVERAGE(CA194,CA196)</f>
        <v>7.6868541552132754</v>
      </c>
      <c r="CB195" s="121"/>
      <c r="CC195" s="122">
        <f>AVERAGE(CC194,CC196)</f>
        <v>0</v>
      </c>
      <c r="CD195" s="123">
        <f t="shared" ref="CD195" si="611">AVERAGE(CD194,CD196)</f>
        <v>0</v>
      </c>
      <c r="CE195" s="121"/>
      <c r="CF195" s="122">
        <f>AVERAGE(CF194,CF196)</f>
        <v>0</v>
      </c>
      <c r="CG195" s="123">
        <f t="shared" ref="CG195" si="612">AVERAGE(CG194,CG196)</f>
        <v>0</v>
      </c>
      <c r="CH195" s="331"/>
      <c r="CI195" s="331"/>
      <c r="CJ195" s="331"/>
    </row>
    <row r="196" spans="1:88" s="330" customFormat="1" x14ac:dyDescent="0.2">
      <c r="A196" s="303" t="str">
        <f t="shared" si="489"/>
        <v>Friday</v>
      </c>
      <c r="B196" s="304">
        <f t="shared" si="489"/>
        <v>44365</v>
      </c>
      <c r="C196" s="307">
        <f t="shared" si="489"/>
        <v>25</v>
      </c>
      <c r="D196" s="476">
        <f>'Creel Data'!AV169</f>
        <v>14</v>
      </c>
      <c r="E196" s="163">
        <f>'Creel Data'!AW172</f>
        <v>50.333333333333329</v>
      </c>
      <c r="F196" s="161">
        <f>'Creel Data'!AX169</f>
        <v>9</v>
      </c>
      <c r="G196" s="161">
        <f>'Creel Data'!AY169</f>
        <v>0</v>
      </c>
      <c r="H196" s="127">
        <v>0</v>
      </c>
      <c r="I196" s="112">
        <f t="shared" si="567"/>
        <v>0</v>
      </c>
      <c r="J196" s="113">
        <f>I196*Effort!$T28</f>
        <v>0</v>
      </c>
      <c r="K196" s="117">
        <v>1</v>
      </c>
      <c r="L196" s="112">
        <f t="shared" si="568"/>
        <v>1.9867549668874173E-2</v>
      </c>
      <c r="M196" s="113">
        <f>L196*Effort!$T28</f>
        <v>0.3717407887886483</v>
      </c>
      <c r="N196" s="117">
        <v>0</v>
      </c>
      <c r="O196" s="112">
        <f t="shared" si="569"/>
        <v>0</v>
      </c>
      <c r="P196" s="113">
        <f>O196*Effort!$T28</f>
        <v>0</v>
      </c>
      <c r="Q196" s="117">
        <v>0</v>
      </c>
      <c r="R196" s="112">
        <f t="shared" si="570"/>
        <v>0</v>
      </c>
      <c r="S196" s="113">
        <f>R196*Effort!$T28</f>
        <v>0</v>
      </c>
      <c r="T196" s="117">
        <v>0</v>
      </c>
      <c r="U196" s="112">
        <f t="shared" si="571"/>
        <v>0</v>
      </c>
      <c r="V196" s="113">
        <f>U196*Effort!$T28</f>
        <v>0</v>
      </c>
      <c r="W196" s="117">
        <v>0</v>
      </c>
      <c r="X196" s="112">
        <f t="shared" si="572"/>
        <v>0</v>
      </c>
      <c r="Y196" s="113">
        <f>X196*Effort!$T28</f>
        <v>0</v>
      </c>
      <c r="Z196" s="117">
        <v>0</v>
      </c>
      <c r="AA196" s="112">
        <f t="shared" si="573"/>
        <v>0</v>
      </c>
      <c r="AB196" s="113">
        <f>AA196*Effort!$T28</f>
        <v>0</v>
      </c>
      <c r="AC196" s="117">
        <v>0</v>
      </c>
      <c r="AD196" s="112">
        <f t="shared" si="574"/>
        <v>0</v>
      </c>
      <c r="AE196" s="113">
        <f>AD196*Effort!$T28</f>
        <v>0</v>
      </c>
      <c r="AF196" s="117">
        <v>0</v>
      </c>
      <c r="AG196" s="112">
        <f t="shared" si="575"/>
        <v>0</v>
      </c>
      <c r="AH196" s="113">
        <f>AG196*Effort!$T28</f>
        <v>0</v>
      </c>
      <c r="AI196" s="117">
        <v>0</v>
      </c>
      <c r="AJ196" s="112">
        <f t="shared" si="576"/>
        <v>0</v>
      </c>
      <c r="AK196" s="113">
        <f>AJ196*Effort!$T28</f>
        <v>0</v>
      </c>
      <c r="AL196" s="117">
        <v>0</v>
      </c>
      <c r="AM196" s="112">
        <f t="shared" si="577"/>
        <v>0</v>
      </c>
      <c r="AN196" s="113">
        <f>AM196*Effort!$T28</f>
        <v>0</v>
      </c>
      <c r="AO196" s="117">
        <v>3</v>
      </c>
      <c r="AP196" s="112">
        <f t="shared" si="578"/>
        <v>5.9602649006622523E-2</v>
      </c>
      <c r="AQ196" s="113">
        <f>AP196*Effort!$T28</f>
        <v>1.1152223663659451</v>
      </c>
      <c r="AR196" s="117">
        <v>0</v>
      </c>
      <c r="AS196" s="112">
        <f t="shared" si="579"/>
        <v>0</v>
      </c>
      <c r="AT196" s="113">
        <f>AS196*Effort!$T28</f>
        <v>0</v>
      </c>
      <c r="AU196" s="117">
        <v>0</v>
      </c>
      <c r="AV196" s="112">
        <f t="shared" si="580"/>
        <v>0</v>
      </c>
      <c r="AW196" s="113">
        <f>AV196*Effort!$T28</f>
        <v>0</v>
      </c>
      <c r="AX196" s="117">
        <v>0</v>
      </c>
      <c r="AY196" s="112">
        <v>0</v>
      </c>
      <c r="AZ196" s="113">
        <v>0</v>
      </c>
      <c r="BA196" s="117">
        <v>3</v>
      </c>
      <c r="BB196" s="112">
        <f t="shared" si="581"/>
        <v>5.9602649006622523E-2</v>
      </c>
      <c r="BC196" s="113">
        <f>BB196*Effort!$T28</f>
        <v>1.1152223663659451</v>
      </c>
      <c r="BD196" s="117">
        <v>0</v>
      </c>
      <c r="BE196" s="112">
        <f t="shared" si="582"/>
        <v>0</v>
      </c>
      <c r="BF196" s="113">
        <f>BE196*Effort!$T28</f>
        <v>0</v>
      </c>
      <c r="BG196" s="117">
        <v>0</v>
      </c>
      <c r="BH196" s="112">
        <f t="shared" ref="BH196:BH197" si="613">BG196/$E196</f>
        <v>0</v>
      </c>
      <c r="BI196" s="113">
        <f>BH196*Effort!$T28</f>
        <v>0</v>
      </c>
      <c r="BJ196" s="117">
        <v>0</v>
      </c>
      <c r="BK196" s="112">
        <f t="shared" si="584"/>
        <v>0</v>
      </c>
      <c r="BL196" s="113">
        <f>BK196*Effort!$T28</f>
        <v>0</v>
      </c>
      <c r="BM196" s="117">
        <v>0</v>
      </c>
      <c r="BN196" s="112">
        <f t="shared" ref="BN196:BN197" si="614">BM196/$E196</f>
        <v>0</v>
      </c>
      <c r="BO196" s="113">
        <f>BN196*Effort!$T28</f>
        <v>0</v>
      </c>
      <c r="BP196" s="117">
        <v>0</v>
      </c>
      <c r="BQ196" s="112">
        <f t="shared" si="585"/>
        <v>0</v>
      </c>
      <c r="BR196" s="113">
        <f>BQ196*Effort!$T28</f>
        <v>0</v>
      </c>
      <c r="BS196" s="117">
        <v>2</v>
      </c>
      <c r="BT196" s="112">
        <f t="shared" si="586"/>
        <v>3.9735099337748346E-2</v>
      </c>
      <c r="BU196" s="113">
        <f>BT196*Effort!$T28</f>
        <v>0.7434815775772966</v>
      </c>
      <c r="BV196" s="117">
        <v>0</v>
      </c>
      <c r="BW196" s="112">
        <f t="shared" si="587"/>
        <v>0</v>
      </c>
      <c r="BX196" s="113">
        <f>BW196*Effort!$T28</f>
        <v>0</v>
      </c>
      <c r="BY196" s="117">
        <v>0</v>
      </c>
      <c r="BZ196" s="112">
        <f t="shared" si="588"/>
        <v>0</v>
      </c>
      <c r="CA196" s="113">
        <f>BZ196*Effort!$T28</f>
        <v>0</v>
      </c>
      <c r="CB196" s="117">
        <v>0</v>
      </c>
      <c r="CC196" s="112">
        <f t="shared" si="589"/>
        <v>0</v>
      </c>
      <c r="CD196" s="113">
        <f>CC196*Effort!$T28</f>
        <v>0</v>
      </c>
      <c r="CE196" s="117">
        <v>0</v>
      </c>
      <c r="CF196" s="112">
        <f t="shared" ref="CF196:CF197" si="615">CE196/$E196</f>
        <v>0</v>
      </c>
      <c r="CG196" s="113">
        <f>CF196*Effort!$T28</f>
        <v>0</v>
      </c>
      <c r="CH196" s="329"/>
      <c r="CI196" s="329"/>
      <c r="CJ196" s="329"/>
    </row>
    <row r="197" spans="1:88" s="330" customFormat="1" x14ac:dyDescent="0.2">
      <c r="A197" s="303" t="str">
        <f t="shared" si="489"/>
        <v>Saturday</v>
      </c>
      <c r="B197" s="304">
        <f t="shared" si="489"/>
        <v>44366</v>
      </c>
      <c r="C197" s="307">
        <f t="shared" si="489"/>
        <v>25</v>
      </c>
      <c r="D197" s="476">
        <f>'Creel Data'!AV190</f>
        <v>23</v>
      </c>
      <c r="E197" s="163">
        <f>'Creel Data'!AW193</f>
        <v>55.266666666666673</v>
      </c>
      <c r="F197" s="161">
        <f>'Creel Data'!AX190</f>
        <v>15</v>
      </c>
      <c r="G197" s="161">
        <f>'Creel Data'!AY190</f>
        <v>0</v>
      </c>
      <c r="H197" s="509">
        <v>0</v>
      </c>
      <c r="I197" s="112">
        <f t="shared" si="567"/>
        <v>0</v>
      </c>
      <c r="J197" s="113">
        <f>I197*Effort!$T29</f>
        <v>0</v>
      </c>
      <c r="K197" s="117">
        <v>0</v>
      </c>
      <c r="L197" s="112">
        <f t="shared" si="568"/>
        <v>0</v>
      </c>
      <c r="M197" s="113">
        <f>L197*Effort!$T29</f>
        <v>0</v>
      </c>
      <c r="N197" s="117">
        <v>0</v>
      </c>
      <c r="O197" s="112">
        <f t="shared" si="569"/>
        <v>0</v>
      </c>
      <c r="P197" s="113">
        <f>O197*Effort!$T29</f>
        <v>0</v>
      </c>
      <c r="Q197" s="117">
        <v>0</v>
      </c>
      <c r="R197" s="112">
        <f t="shared" si="570"/>
        <v>0</v>
      </c>
      <c r="S197" s="113">
        <f>R197*Effort!$T29</f>
        <v>0</v>
      </c>
      <c r="T197" s="117">
        <v>0</v>
      </c>
      <c r="U197" s="112">
        <f t="shared" si="571"/>
        <v>0</v>
      </c>
      <c r="V197" s="113">
        <f>U197*Effort!$T29</f>
        <v>0</v>
      </c>
      <c r="W197" s="117">
        <v>0</v>
      </c>
      <c r="X197" s="112">
        <f t="shared" si="572"/>
        <v>0</v>
      </c>
      <c r="Y197" s="113">
        <f>X197*Effort!$T29</f>
        <v>0</v>
      </c>
      <c r="Z197" s="117">
        <v>0</v>
      </c>
      <c r="AA197" s="112">
        <f t="shared" si="573"/>
        <v>0</v>
      </c>
      <c r="AB197" s="113">
        <f>AA197*Effort!$T29</f>
        <v>0</v>
      </c>
      <c r="AC197" s="117">
        <v>0</v>
      </c>
      <c r="AD197" s="112">
        <f t="shared" si="574"/>
        <v>0</v>
      </c>
      <c r="AE197" s="113">
        <f>AD197*Effort!$T29</f>
        <v>0</v>
      </c>
      <c r="AF197" s="117">
        <v>0</v>
      </c>
      <c r="AG197" s="112">
        <f t="shared" si="575"/>
        <v>0</v>
      </c>
      <c r="AH197" s="113">
        <f>AG197*Effort!$T29</f>
        <v>0</v>
      </c>
      <c r="AI197" s="117">
        <v>0</v>
      </c>
      <c r="AJ197" s="112">
        <f t="shared" si="576"/>
        <v>0</v>
      </c>
      <c r="AK197" s="113">
        <f>AJ197*Effort!$T29</f>
        <v>0</v>
      </c>
      <c r="AL197" s="117">
        <v>0</v>
      </c>
      <c r="AM197" s="112">
        <f t="shared" si="577"/>
        <v>0</v>
      </c>
      <c r="AN197" s="113">
        <f>AM197*Effort!$T29</f>
        <v>0</v>
      </c>
      <c r="AO197" s="117">
        <v>0</v>
      </c>
      <c r="AP197" s="112">
        <f t="shared" si="578"/>
        <v>0</v>
      </c>
      <c r="AQ197" s="113">
        <f>AP197*Effort!$T29</f>
        <v>0</v>
      </c>
      <c r="AR197" s="117">
        <v>0</v>
      </c>
      <c r="AS197" s="112">
        <f t="shared" si="579"/>
        <v>0</v>
      </c>
      <c r="AT197" s="113">
        <f>AS197*Effort!$T29</f>
        <v>0</v>
      </c>
      <c r="AU197" s="117">
        <v>0</v>
      </c>
      <c r="AV197" s="112">
        <f t="shared" si="580"/>
        <v>0</v>
      </c>
      <c r="AW197" s="113">
        <f>AV197*Effort!$T29</f>
        <v>0</v>
      </c>
      <c r="AX197" s="117">
        <v>0</v>
      </c>
      <c r="AY197" s="112">
        <v>0</v>
      </c>
      <c r="AZ197" s="113">
        <v>0</v>
      </c>
      <c r="BA197" s="117">
        <v>0</v>
      </c>
      <c r="BB197" s="112">
        <f t="shared" si="581"/>
        <v>0</v>
      </c>
      <c r="BC197" s="113">
        <f>BB197*Effort!$T29</f>
        <v>0</v>
      </c>
      <c r="BD197" s="117">
        <v>0</v>
      </c>
      <c r="BE197" s="112">
        <f t="shared" si="582"/>
        <v>0</v>
      </c>
      <c r="BF197" s="113">
        <f>BE197*Effort!$T29</f>
        <v>0</v>
      </c>
      <c r="BG197" s="117">
        <v>0</v>
      </c>
      <c r="BH197" s="112">
        <f t="shared" si="613"/>
        <v>0</v>
      </c>
      <c r="BI197" s="113">
        <f>BH197*Effort!$T29</f>
        <v>0</v>
      </c>
      <c r="BJ197" s="117">
        <v>0</v>
      </c>
      <c r="BK197" s="112">
        <f t="shared" si="584"/>
        <v>0</v>
      </c>
      <c r="BL197" s="113">
        <f>BK197*Effort!$T29</f>
        <v>0</v>
      </c>
      <c r="BM197" s="117">
        <v>1</v>
      </c>
      <c r="BN197" s="112">
        <f t="shared" si="614"/>
        <v>1.8094089264173701E-2</v>
      </c>
      <c r="BO197" s="113">
        <f>BN197*Effort!$T29</f>
        <v>4.0435392268769421</v>
      </c>
      <c r="BP197" s="117">
        <v>0</v>
      </c>
      <c r="BQ197" s="112">
        <f t="shared" si="585"/>
        <v>0</v>
      </c>
      <c r="BR197" s="113">
        <f>BQ197*Effort!$T29</f>
        <v>0</v>
      </c>
      <c r="BS197" s="117">
        <v>1</v>
      </c>
      <c r="BT197" s="112">
        <f t="shared" si="586"/>
        <v>1.8094089264173701E-2</v>
      </c>
      <c r="BU197" s="113">
        <f>BT197*Effort!$T29</f>
        <v>4.0435392268769421</v>
      </c>
      <c r="BV197" s="117">
        <v>0</v>
      </c>
      <c r="BW197" s="112">
        <f t="shared" si="587"/>
        <v>0</v>
      </c>
      <c r="BX197" s="113">
        <f>BW197*Effort!$T29</f>
        <v>0</v>
      </c>
      <c r="BY197" s="117">
        <v>0</v>
      </c>
      <c r="BZ197" s="112">
        <f t="shared" si="588"/>
        <v>0</v>
      </c>
      <c r="CA197" s="113">
        <f>BZ197*Effort!$T29</f>
        <v>0</v>
      </c>
      <c r="CB197" s="117">
        <v>0</v>
      </c>
      <c r="CC197" s="112">
        <f t="shared" si="589"/>
        <v>0</v>
      </c>
      <c r="CD197" s="113">
        <f>CC197*Effort!$T29</f>
        <v>0</v>
      </c>
      <c r="CE197" s="117">
        <v>0</v>
      </c>
      <c r="CF197" s="112">
        <f t="shared" si="615"/>
        <v>0</v>
      </c>
      <c r="CG197" s="113">
        <f>CF197*Effort!$T29</f>
        <v>0</v>
      </c>
      <c r="CH197" s="329"/>
      <c r="CI197" s="329"/>
      <c r="CJ197" s="329"/>
    </row>
    <row r="198" spans="1:88" s="330" customFormat="1" x14ac:dyDescent="0.2">
      <c r="A198" s="303" t="str">
        <f t="shared" si="489"/>
        <v>Sunday</v>
      </c>
      <c r="B198" s="304">
        <f t="shared" si="489"/>
        <v>44367</v>
      </c>
      <c r="C198" s="307">
        <f t="shared" si="489"/>
        <v>26</v>
      </c>
      <c r="D198" s="476">
        <f>'Creel Data'!AV213</f>
        <v>3</v>
      </c>
      <c r="E198" s="163">
        <f>'Creel Data'!AW216</f>
        <v>9</v>
      </c>
      <c r="F198" s="161">
        <f>'Creel Data'!AX213</f>
        <v>1</v>
      </c>
      <c r="G198" s="161">
        <f>'Creel Data'!AY304</f>
        <v>0</v>
      </c>
      <c r="H198" s="509">
        <v>0</v>
      </c>
      <c r="I198" s="112">
        <f t="shared" si="567"/>
        <v>0</v>
      </c>
      <c r="J198" s="113">
        <f>I198*Effort!$T30</f>
        <v>0</v>
      </c>
      <c r="K198" s="117">
        <v>0</v>
      </c>
      <c r="L198" s="112">
        <f t="shared" si="568"/>
        <v>0</v>
      </c>
      <c r="M198" s="113">
        <f>L198*Effort!$T30</f>
        <v>0</v>
      </c>
      <c r="N198" s="117">
        <v>0</v>
      </c>
      <c r="O198" s="112">
        <f>N198/$E198</f>
        <v>0</v>
      </c>
      <c r="P198" s="113">
        <f>O198*Effort!$T30</f>
        <v>0</v>
      </c>
      <c r="Q198" s="117">
        <v>0</v>
      </c>
      <c r="R198" s="112">
        <f t="shared" si="570"/>
        <v>0</v>
      </c>
      <c r="S198" s="113">
        <f>R198*Effort!$T30</f>
        <v>0</v>
      </c>
      <c r="T198" s="117">
        <v>0</v>
      </c>
      <c r="U198" s="112">
        <f t="shared" si="571"/>
        <v>0</v>
      </c>
      <c r="V198" s="113">
        <f>U198*Effort!$T30</f>
        <v>0</v>
      </c>
      <c r="W198" s="117">
        <v>0</v>
      </c>
      <c r="X198" s="112">
        <f t="shared" si="572"/>
        <v>0</v>
      </c>
      <c r="Y198" s="113">
        <f>X198*Effort!$T30</f>
        <v>0</v>
      </c>
      <c r="Z198" s="117">
        <v>0</v>
      </c>
      <c r="AA198" s="112">
        <f t="shared" si="573"/>
        <v>0</v>
      </c>
      <c r="AB198" s="113">
        <f>AA198*Effort!$T30</f>
        <v>0</v>
      </c>
      <c r="AC198" s="117">
        <v>0</v>
      </c>
      <c r="AD198" s="112">
        <f t="shared" si="574"/>
        <v>0</v>
      </c>
      <c r="AE198" s="113">
        <f>AD198*Effort!$T30</f>
        <v>0</v>
      </c>
      <c r="AF198" s="117">
        <v>0</v>
      </c>
      <c r="AG198" s="112">
        <f t="shared" si="575"/>
        <v>0</v>
      </c>
      <c r="AH198" s="113">
        <f>AG198*Effort!$T30</f>
        <v>0</v>
      </c>
      <c r="AI198" s="117">
        <v>0</v>
      </c>
      <c r="AJ198" s="112">
        <f t="shared" si="576"/>
        <v>0</v>
      </c>
      <c r="AK198" s="113">
        <f>AJ198*Effort!$T30</f>
        <v>0</v>
      </c>
      <c r="AL198" s="117">
        <v>0</v>
      </c>
      <c r="AM198" s="112">
        <f t="shared" si="577"/>
        <v>0</v>
      </c>
      <c r="AN198" s="113">
        <f>AM198*Effort!$T30</f>
        <v>0</v>
      </c>
      <c r="AO198" s="117">
        <v>0</v>
      </c>
      <c r="AP198" s="112">
        <f t="shared" si="578"/>
        <v>0</v>
      </c>
      <c r="AQ198" s="113">
        <f>AP198*Effort!$T30</f>
        <v>0</v>
      </c>
      <c r="AR198" s="117">
        <v>0</v>
      </c>
      <c r="AS198" s="112">
        <f t="shared" si="579"/>
        <v>0</v>
      </c>
      <c r="AT198" s="113">
        <f>AS198*Effort!$T30</f>
        <v>0</v>
      </c>
      <c r="AU198" s="117">
        <v>0</v>
      </c>
      <c r="AV198" s="112">
        <f t="shared" si="580"/>
        <v>0</v>
      </c>
      <c r="AW198" s="113">
        <f>AV198*Effort!$T30</f>
        <v>0</v>
      </c>
      <c r="AX198" s="117">
        <v>0</v>
      </c>
      <c r="AY198" s="112">
        <v>0</v>
      </c>
      <c r="AZ198" s="113">
        <v>0</v>
      </c>
      <c r="BA198" s="117">
        <v>0</v>
      </c>
      <c r="BB198" s="112">
        <f t="shared" si="581"/>
        <v>0</v>
      </c>
      <c r="BC198" s="113">
        <f>BB198*Effort!$T30</f>
        <v>0</v>
      </c>
      <c r="BD198" s="117">
        <v>0</v>
      </c>
      <c r="BE198" s="112">
        <f t="shared" si="582"/>
        <v>0</v>
      </c>
      <c r="BF198" s="113">
        <f>BE198*Effort!$T30</f>
        <v>0</v>
      </c>
      <c r="BG198" s="117">
        <v>0</v>
      </c>
      <c r="BH198" s="112">
        <f t="shared" ref="BH198" si="616">BG198/$E198</f>
        <v>0</v>
      </c>
      <c r="BI198" s="113">
        <f>BH198*Effort!$T30</f>
        <v>0</v>
      </c>
      <c r="BJ198" s="117">
        <v>0</v>
      </c>
      <c r="BK198" s="112">
        <f t="shared" ref="BK198" si="617">BJ198/$E198</f>
        <v>0</v>
      </c>
      <c r="BL198" s="113">
        <f>BK198*Effort!$T30</f>
        <v>0</v>
      </c>
      <c r="BM198" s="117">
        <v>0</v>
      </c>
      <c r="BN198" s="112">
        <f t="shared" ref="BN198" si="618">BM198/$E198</f>
        <v>0</v>
      </c>
      <c r="BO198" s="113">
        <f>BN198*Effort!$T30</f>
        <v>0</v>
      </c>
      <c r="BP198" s="117">
        <v>0</v>
      </c>
      <c r="BQ198" s="112">
        <f t="shared" ref="BQ198" si="619">BP198/$E198</f>
        <v>0</v>
      </c>
      <c r="BR198" s="113">
        <f>BQ198*Effort!$T30</f>
        <v>0</v>
      </c>
      <c r="BS198" s="117">
        <v>0</v>
      </c>
      <c r="BT198" s="112">
        <f t="shared" ref="BT198" si="620">BS198/$E198</f>
        <v>0</v>
      </c>
      <c r="BU198" s="113">
        <f>BT198*Effort!$T30</f>
        <v>0</v>
      </c>
      <c r="BV198" s="117">
        <v>0</v>
      </c>
      <c r="BW198" s="112">
        <f t="shared" ref="BW198" si="621">BV198/$E198</f>
        <v>0</v>
      </c>
      <c r="BX198" s="113">
        <f>BW198*Effort!$T30</f>
        <v>0</v>
      </c>
      <c r="BY198" s="117">
        <v>0</v>
      </c>
      <c r="BZ198" s="112">
        <f t="shared" ref="BZ198" si="622">BY198/$E198</f>
        <v>0</v>
      </c>
      <c r="CA198" s="113">
        <f>BZ198*Effort!$T30</f>
        <v>0</v>
      </c>
      <c r="CB198" s="117">
        <v>0</v>
      </c>
      <c r="CC198" s="112">
        <f t="shared" ref="CC198" si="623">CB198/$E198</f>
        <v>0</v>
      </c>
      <c r="CD198" s="113">
        <f>CC198*Effort!$T30</f>
        <v>0</v>
      </c>
      <c r="CE198" s="117">
        <v>0</v>
      </c>
      <c r="CF198" s="112">
        <f t="shared" ref="CF198" si="624">CE198/$E198</f>
        <v>0</v>
      </c>
      <c r="CG198" s="113">
        <f>CF198*Effort!$T30</f>
        <v>0</v>
      </c>
      <c r="CH198" s="329"/>
      <c r="CI198" s="329"/>
      <c r="CJ198" s="329"/>
    </row>
    <row r="199" spans="1:88" s="330" customFormat="1" x14ac:dyDescent="0.2">
      <c r="A199" s="303" t="str">
        <f t="shared" si="489"/>
        <v>Monday</v>
      </c>
      <c r="B199" s="304">
        <f t="shared" si="489"/>
        <v>44368</v>
      </c>
      <c r="C199" s="307">
        <f t="shared" si="489"/>
        <v>26</v>
      </c>
      <c r="D199" s="476">
        <f>'Creel Data'!AV222</f>
        <v>1</v>
      </c>
      <c r="E199" s="163">
        <f>'Creel Data'!BA221</f>
        <v>3.9999999999999991</v>
      </c>
      <c r="F199" s="161">
        <f>'Creel Data'!AX222</f>
        <v>1</v>
      </c>
      <c r="G199" s="161">
        <f>'Creel Data'!AY222</f>
        <v>0</v>
      </c>
      <c r="H199" s="509">
        <v>0</v>
      </c>
      <c r="I199" s="112">
        <f t="shared" si="567"/>
        <v>0</v>
      </c>
      <c r="J199" s="113">
        <f>I199*Effort!$T31</f>
        <v>0</v>
      </c>
      <c r="K199" s="117">
        <v>0</v>
      </c>
      <c r="L199" s="112">
        <f t="shared" si="568"/>
        <v>0</v>
      </c>
      <c r="M199" s="113">
        <f>L199*Effort!$T31</f>
        <v>0</v>
      </c>
      <c r="N199" s="117">
        <v>0</v>
      </c>
      <c r="O199" s="112">
        <f>AVERAGE(N200:N201)</f>
        <v>0</v>
      </c>
      <c r="P199" s="113">
        <f>O199*Effort!$T31</f>
        <v>0</v>
      </c>
      <c r="Q199" s="117">
        <v>0</v>
      </c>
      <c r="R199" s="112">
        <f t="shared" ref="R199" si="625">AVERAGE(Q200:Q201)</f>
        <v>0</v>
      </c>
      <c r="S199" s="113">
        <f>R199*Effort!$T31</f>
        <v>0</v>
      </c>
      <c r="T199" s="117">
        <v>0</v>
      </c>
      <c r="U199" s="112">
        <f t="shared" ref="U199" si="626">AVERAGE(T200:T201)</f>
        <v>0</v>
      </c>
      <c r="V199" s="113">
        <f>U199*Effort!$T31</f>
        <v>0</v>
      </c>
      <c r="W199" s="117">
        <v>0</v>
      </c>
      <c r="X199" s="112">
        <f t="shared" ref="X199" si="627">AVERAGE(W200:W201)</f>
        <v>0</v>
      </c>
      <c r="Y199" s="113">
        <f>X199*Effort!$T31</f>
        <v>0</v>
      </c>
      <c r="Z199" s="117">
        <v>0</v>
      </c>
      <c r="AA199" s="112">
        <f t="shared" ref="AA199" si="628">AVERAGE(Z200:Z201)</f>
        <v>0</v>
      </c>
      <c r="AB199" s="113">
        <f>AA199*Effort!$T31</f>
        <v>0</v>
      </c>
      <c r="AC199" s="117">
        <v>0</v>
      </c>
      <c r="AD199" s="112">
        <f t="shared" ref="AD199" si="629">AVERAGE(AC200:AC201)</f>
        <v>0</v>
      </c>
      <c r="AE199" s="113">
        <f>AD199*Effort!$T31</f>
        <v>0</v>
      </c>
      <c r="AF199" s="117">
        <v>0</v>
      </c>
      <c r="AG199" s="112">
        <f t="shared" ref="AG199" si="630">AVERAGE(AF200:AF201)</f>
        <v>0</v>
      </c>
      <c r="AH199" s="113">
        <f>AG199*Effort!$T31</f>
        <v>0</v>
      </c>
      <c r="AI199" s="117">
        <v>0</v>
      </c>
      <c r="AJ199" s="112">
        <f t="shared" ref="AJ199" si="631">AVERAGE(AI200:AI201)</f>
        <v>0</v>
      </c>
      <c r="AK199" s="113">
        <f>AJ199*Effort!$T31</f>
        <v>0</v>
      </c>
      <c r="AL199" s="117">
        <v>0</v>
      </c>
      <c r="AM199" s="112">
        <f t="shared" ref="AM199" si="632">AVERAGE(AL200:AL201)</f>
        <v>0</v>
      </c>
      <c r="AN199" s="113">
        <f>AM199*Effort!$T31</f>
        <v>0</v>
      </c>
      <c r="AO199" s="117">
        <v>0</v>
      </c>
      <c r="AP199" s="112">
        <f t="shared" ref="AP199" si="633">AVERAGE(AO200:AO201)</f>
        <v>0</v>
      </c>
      <c r="AQ199" s="113">
        <f>AP199*Effort!$T31</f>
        <v>0</v>
      </c>
      <c r="AR199" s="117">
        <v>0</v>
      </c>
      <c r="AS199" s="112">
        <f t="shared" ref="AS199" si="634">AVERAGE(AR200:AR201)</f>
        <v>0</v>
      </c>
      <c r="AT199" s="113">
        <f>AS199*Effort!$T31</f>
        <v>0</v>
      </c>
      <c r="AU199" s="117">
        <v>0</v>
      </c>
      <c r="AV199" s="112">
        <f t="shared" ref="AV199" si="635">AVERAGE(AU200:AU201)</f>
        <v>0</v>
      </c>
      <c r="AW199" s="113">
        <f>AV199*Effort!$T31</f>
        <v>0</v>
      </c>
      <c r="AX199" s="117">
        <v>0</v>
      </c>
      <c r="AY199" s="112">
        <f t="shared" ref="AY199" si="636">AVERAGE(AX200:AX201)</f>
        <v>0</v>
      </c>
      <c r="AZ199" s="113">
        <f>AY199*Effort!$T31</f>
        <v>0</v>
      </c>
      <c r="BA199" s="117">
        <v>0</v>
      </c>
      <c r="BB199" s="112">
        <f t="shared" ref="BB199" si="637">AVERAGE(BA200:BA201)</f>
        <v>0</v>
      </c>
      <c r="BC199" s="113">
        <f>BB199*Effort!$T31</f>
        <v>0</v>
      </c>
      <c r="BD199" s="117">
        <v>0</v>
      </c>
      <c r="BE199" s="112">
        <f t="shared" ref="BE199" si="638">AVERAGE(BD200:BD201)</f>
        <v>0</v>
      </c>
      <c r="BF199" s="113">
        <f>BE199*Effort!$T31</f>
        <v>0</v>
      </c>
      <c r="BG199" s="117">
        <v>0</v>
      </c>
      <c r="BH199" s="112">
        <f t="shared" ref="BH199" si="639">AVERAGE(BG200:BG201)</f>
        <v>0</v>
      </c>
      <c r="BI199" s="113">
        <f>BH199*Effort!$T31</f>
        <v>0</v>
      </c>
      <c r="BJ199" s="117">
        <v>0</v>
      </c>
      <c r="BK199" s="112">
        <f t="shared" ref="BK199" si="640">AVERAGE(BJ200:BJ201)</f>
        <v>0</v>
      </c>
      <c r="BL199" s="113">
        <f>BK199*Effort!$T31</f>
        <v>0</v>
      </c>
      <c r="BM199" s="117">
        <v>0</v>
      </c>
      <c r="BN199" s="112">
        <f t="shared" ref="BN199" si="641">AVERAGE(BM200:BM201)</f>
        <v>0</v>
      </c>
      <c r="BO199" s="113">
        <f>BN199*Effort!$T31</f>
        <v>0</v>
      </c>
      <c r="BP199" s="117">
        <v>0</v>
      </c>
      <c r="BQ199" s="112">
        <f t="shared" ref="BQ199" si="642">AVERAGE(BP200:BP201)</f>
        <v>0</v>
      </c>
      <c r="BR199" s="113">
        <f>BQ199*Effort!$T31</f>
        <v>0</v>
      </c>
      <c r="BS199" s="117">
        <v>0</v>
      </c>
      <c r="BT199" s="112">
        <f t="shared" ref="BT199" si="643">AVERAGE(BS200:BS201)</f>
        <v>0</v>
      </c>
      <c r="BU199" s="113">
        <f>BT199*Effort!$T31</f>
        <v>0</v>
      </c>
      <c r="BV199" s="117">
        <v>0</v>
      </c>
      <c r="BW199" s="112">
        <f t="shared" ref="BW199" si="644">AVERAGE(BV200:BV201)</f>
        <v>0</v>
      </c>
      <c r="BX199" s="113">
        <f>BW199*Effort!$T31</f>
        <v>0</v>
      </c>
      <c r="BY199" s="117">
        <v>0</v>
      </c>
      <c r="BZ199" s="112">
        <f t="shared" ref="BZ199" si="645">AVERAGE(BY200:BY201)</f>
        <v>0</v>
      </c>
      <c r="CA199" s="113">
        <f>BZ199*Effort!$T31</f>
        <v>0</v>
      </c>
      <c r="CB199" s="117">
        <v>0</v>
      </c>
      <c r="CC199" s="112">
        <f t="shared" ref="CC199" si="646">AVERAGE(CB200:CB201)</f>
        <v>0</v>
      </c>
      <c r="CD199" s="113">
        <f>CC199*Effort!$T31</f>
        <v>0</v>
      </c>
      <c r="CE199" s="117">
        <v>0</v>
      </c>
      <c r="CF199" s="112">
        <f t="shared" ref="CF199" si="647">AVERAGE(CE200:CE201)</f>
        <v>0</v>
      </c>
      <c r="CG199" s="113">
        <f>CF199*Effort!$T31</f>
        <v>0</v>
      </c>
      <c r="CH199" s="329"/>
      <c r="CI199" s="329"/>
      <c r="CJ199" s="329"/>
    </row>
    <row r="200" spans="1:88" s="330" customFormat="1" x14ac:dyDescent="0.2">
      <c r="A200" s="303" t="str">
        <f t="shared" si="489"/>
        <v>Tuesday</v>
      </c>
      <c r="B200" s="304">
        <f t="shared" si="489"/>
        <v>44369</v>
      </c>
      <c r="C200" s="307">
        <f t="shared" si="489"/>
        <v>26</v>
      </c>
      <c r="D200" s="476">
        <f>'Creel Data'!AV227</f>
        <v>0</v>
      </c>
      <c r="E200" s="163">
        <f>'Creel Data'!BA226</f>
        <v>0</v>
      </c>
      <c r="F200" s="161">
        <f>'Creel Data'!AX227</f>
        <v>0</v>
      </c>
      <c r="G200" s="161">
        <f>'Creel Data'!AY227</f>
        <v>0</v>
      </c>
      <c r="H200" s="509">
        <v>0</v>
      </c>
      <c r="I200" s="112">
        <v>0</v>
      </c>
      <c r="J200" s="113">
        <f>I200*Effort!$T32</f>
        <v>0</v>
      </c>
      <c r="K200" s="117">
        <v>0</v>
      </c>
      <c r="L200" s="112">
        <v>0</v>
      </c>
      <c r="M200" s="113">
        <f>L200*Effort!$T32</f>
        <v>0</v>
      </c>
      <c r="N200" s="117">
        <v>0</v>
      </c>
      <c r="O200" s="112">
        <v>0</v>
      </c>
      <c r="P200" s="113">
        <f>O200*Effort!$T32</f>
        <v>0</v>
      </c>
      <c r="Q200" s="117">
        <v>0</v>
      </c>
      <c r="R200" s="112">
        <v>0</v>
      </c>
      <c r="S200" s="113">
        <f>R200*Effort!$T32</f>
        <v>0</v>
      </c>
      <c r="T200" s="117">
        <v>0</v>
      </c>
      <c r="U200" s="112">
        <v>0</v>
      </c>
      <c r="V200" s="113">
        <f>U200*Effort!$T32</f>
        <v>0</v>
      </c>
      <c r="W200" s="127">
        <v>0</v>
      </c>
      <c r="X200" s="112">
        <v>0</v>
      </c>
      <c r="Y200" s="113">
        <f>X200*Effort!$T32</f>
        <v>0</v>
      </c>
      <c r="Z200" s="127">
        <v>0</v>
      </c>
      <c r="AA200" s="112">
        <v>0</v>
      </c>
      <c r="AB200" s="113">
        <f>AA200*Effort!$T32</f>
        <v>0</v>
      </c>
      <c r="AC200" s="127">
        <v>0</v>
      </c>
      <c r="AD200" s="112">
        <v>0</v>
      </c>
      <c r="AE200" s="113">
        <f>AD200*Effort!$T32</f>
        <v>0</v>
      </c>
      <c r="AF200" s="127">
        <v>0</v>
      </c>
      <c r="AG200" s="112">
        <v>0</v>
      </c>
      <c r="AH200" s="113">
        <f>AG200*Effort!$T32</f>
        <v>0</v>
      </c>
      <c r="AI200" s="127">
        <v>0</v>
      </c>
      <c r="AJ200" s="112">
        <v>0</v>
      </c>
      <c r="AK200" s="113">
        <f>AJ200*Effort!$T32</f>
        <v>0</v>
      </c>
      <c r="AL200" s="127">
        <v>0</v>
      </c>
      <c r="AM200" s="112">
        <v>0</v>
      </c>
      <c r="AN200" s="113">
        <f>AM200*Effort!$T32</f>
        <v>0</v>
      </c>
      <c r="AO200" s="127">
        <v>0</v>
      </c>
      <c r="AP200" s="112">
        <v>0</v>
      </c>
      <c r="AQ200" s="113">
        <f>AP200*Effort!$T32</f>
        <v>0</v>
      </c>
      <c r="AR200" s="127">
        <v>0</v>
      </c>
      <c r="AS200" s="112">
        <v>0</v>
      </c>
      <c r="AT200" s="113">
        <f>AS200*Effort!$T32</f>
        <v>0</v>
      </c>
      <c r="AU200" s="127">
        <v>0</v>
      </c>
      <c r="AV200" s="112">
        <v>0</v>
      </c>
      <c r="AW200" s="113">
        <f>AV200*Effort!$T32</f>
        <v>0</v>
      </c>
      <c r="AX200" s="127">
        <v>0</v>
      </c>
      <c r="AY200" s="112">
        <v>0</v>
      </c>
      <c r="AZ200" s="113">
        <f>AY200*Effort!$T32</f>
        <v>0</v>
      </c>
      <c r="BA200" s="127">
        <v>0</v>
      </c>
      <c r="BB200" s="112">
        <v>0</v>
      </c>
      <c r="BC200" s="113">
        <f>BB200*Effort!$T32</f>
        <v>0</v>
      </c>
      <c r="BD200" s="127">
        <v>0</v>
      </c>
      <c r="BE200" s="112">
        <v>0</v>
      </c>
      <c r="BF200" s="113">
        <f>BE200*Effort!$T32</f>
        <v>0</v>
      </c>
      <c r="BG200" s="127">
        <v>0</v>
      </c>
      <c r="BH200" s="112">
        <v>0</v>
      </c>
      <c r="BI200" s="113">
        <f>BH200*Effort!$T32</f>
        <v>0</v>
      </c>
      <c r="BJ200" s="127">
        <v>0</v>
      </c>
      <c r="BK200" s="112">
        <v>0</v>
      </c>
      <c r="BL200" s="113">
        <f>BK200*Effort!$T32</f>
        <v>0</v>
      </c>
      <c r="BM200" s="127">
        <v>0</v>
      </c>
      <c r="BN200" s="112">
        <v>0</v>
      </c>
      <c r="BO200" s="113">
        <f>BN200*Effort!$T32</f>
        <v>0</v>
      </c>
      <c r="BP200" s="127">
        <v>0</v>
      </c>
      <c r="BQ200" s="112">
        <v>0</v>
      </c>
      <c r="BR200" s="113">
        <f>BQ200*Effort!$T32</f>
        <v>0</v>
      </c>
      <c r="BS200" s="127">
        <v>0</v>
      </c>
      <c r="BT200" s="112">
        <v>0</v>
      </c>
      <c r="BU200" s="113">
        <f>BT200*Effort!$T32</f>
        <v>0</v>
      </c>
      <c r="BV200" s="127">
        <v>0</v>
      </c>
      <c r="BW200" s="112">
        <v>0</v>
      </c>
      <c r="BX200" s="113">
        <f>BW200*Effort!$T32</f>
        <v>0</v>
      </c>
      <c r="BY200" s="127">
        <v>0</v>
      </c>
      <c r="BZ200" s="112">
        <v>0</v>
      </c>
      <c r="CA200" s="113">
        <f>BZ200*Effort!$T32</f>
        <v>0</v>
      </c>
      <c r="CB200" s="127">
        <v>0</v>
      </c>
      <c r="CC200" s="112">
        <v>0</v>
      </c>
      <c r="CD200" s="113">
        <f>CC200*Effort!$T32</f>
        <v>0</v>
      </c>
      <c r="CE200" s="127">
        <v>0</v>
      </c>
      <c r="CF200" s="112">
        <v>0</v>
      </c>
      <c r="CG200" s="113">
        <f>CF200*Effort!$T32</f>
        <v>0</v>
      </c>
      <c r="CH200" s="329"/>
      <c r="CI200" s="329"/>
      <c r="CJ200" s="329"/>
    </row>
    <row r="201" spans="1:88" s="332" customFormat="1" x14ac:dyDescent="0.2">
      <c r="A201" s="305" t="str">
        <f t="shared" si="489"/>
        <v>Wednesday</v>
      </c>
      <c r="B201" s="306">
        <f t="shared" si="489"/>
        <v>44370</v>
      </c>
      <c r="C201" s="308">
        <f t="shared" si="489"/>
        <v>26</v>
      </c>
      <c r="D201" s="704"/>
      <c r="E201" s="503"/>
      <c r="F201" s="162"/>
      <c r="G201" s="162"/>
      <c r="H201" s="517"/>
      <c r="I201" s="122">
        <f>AVERAGE(I199:I200)</f>
        <v>0</v>
      </c>
      <c r="J201" s="123">
        <f>I201*Effort!$T33</f>
        <v>0</v>
      </c>
      <c r="K201" s="121"/>
      <c r="L201" s="122">
        <f>AVERAGE(L199:L200)</f>
        <v>0</v>
      </c>
      <c r="M201" s="123">
        <f>L201*Effort!$T33</f>
        <v>0</v>
      </c>
      <c r="N201" s="121"/>
      <c r="O201" s="122">
        <f>AVERAGE(O199:O200)</f>
        <v>0</v>
      </c>
      <c r="P201" s="123">
        <f>O201*Effort!$T33</f>
        <v>0</v>
      </c>
      <c r="Q201" s="121"/>
      <c r="R201" s="122">
        <f>AVERAGE(R199:R200)</f>
        <v>0</v>
      </c>
      <c r="S201" s="123">
        <f>R201*Effort!$T33</f>
        <v>0</v>
      </c>
      <c r="T201" s="121"/>
      <c r="U201" s="122">
        <f>AVERAGE(U199:U200)</f>
        <v>0</v>
      </c>
      <c r="V201" s="123">
        <f>U201*Effort!$T33</f>
        <v>0</v>
      </c>
      <c r="W201" s="125"/>
      <c r="X201" s="122">
        <f>AVERAGE(X199:X200)</f>
        <v>0</v>
      </c>
      <c r="Y201" s="123">
        <f>X201*Effort!$T33</f>
        <v>0</v>
      </c>
      <c r="Z201" s="125"/>
      <c r="AA201" s="122">
        <f>AVERAGE(AA199:AA200)</f>
        <v>0</v>
      </c>
      <c r="AB201" s="123">
        <f>AA201*Effort!$T33</f>
        <v>0</v>
      </c>
      <c r="AC201" s="125"/>
      <c r="AD201" s="122">
        <f>AVERAGE(AD199:AD200)</f>
        <v>0</v>
      </c>
      <c r="AE201" s="123">
        <f>AD201*Effort!$T33</f>
        <v>0</v>
      </c>
      <c r="AF201" s="125"/>
      <c r="AG201" s="122">
        <f>AVERAGE(AG199:AG200)</f>
        <v>0</v>
      </c>
      <c r="AH201" s="123">
        <f>AG201*Effort!$T33</f>
        <v>0</v>
      </c>
      <c r="AI201" s="125"/>
      <c r="AJ201" s="122">
        <f>AVERAGE(AJ199:AJ200)</f>
        <v>0</v>
      </c>
      <c r="AK201" s="123">
        <f>AJ201*Effort!$T33</f>
        <v>0</v>
      </c>
      <c r="AL201" s="125"/>
      <c r="AM201" s="122">
        <f>AVERAGE(AM199:AM200)</f>
        <v>0</v>
      </c>
      <c r="AN201" s="123">
        <f>AM201*Effort!$T33</f>
        <v>0</v>
      </c>
      <c r="AO201" s="125"/>
      <c r="AP201" s="122">
        <f>AVERAGE(AP199:AP200)</f>
        <v>0</v>
      </c>
      <c r="AQ201" s="123">
        <f>AP201*Effort!$T33</f>
        <v>0</v>
      </c>
      <c r="AR201" s="125"/>
      <c r="AS201" s="122">
        <f>AVERAGE(AS199:AS200)</f>
        <v>0</v>
      </c>
      <c r="AT201" s="123">
        <f>AS201*Effort!$T33</f>
        <v>0</v>
      </c>
      <c r="AU201" s="125"/>
      <c r="AV201" s="122">
        <f>AVERAGE(AV199:AV200)</f>
        <v>0</v>
      </c>
      <c r="AW201" s="123">
        <f>AV201*Effort!$T33</f>
        <v>0</v>
      </c>
      <c r="AX201" s="125"/>
      <c r="AY201" s="122">
        <f>AVERAGE(AY199:AY200)</f>
        <v>0</v>
      </c>
      <c r="AZ201" s="123">
        <f>AY201*Effort!$T33</f>
        <v>0</v>
      </c>
      <c r="BA201" s="125"/>
      <c r="BB201" s="122">
        <f>AVERAGE(BB199:BB200)</f>
        <v>0</v>
      </c>
      <c r="BC201" s="123">
        <f>BB201*Effort!$T33</f>
        <v>0</v>
      </c>
      <c r="BD201" s="125"/>
      <c r="BE201" s="122">
        <f>AVERAGE(BE199:BE200)</f>
        <v>0</v>
      </c>
      <c r="BF201" s="123">
        <f>BE201*Effort!$T33</f>
        <v>0</v>
      </c>
      <c r="BG201" s="125"/>
      <c r="BH201" s="122">
        <f>AVERAGE(BH199:BH200)</f>
        <v>0</v>
      </c>
      <c r="BI201" s="123">
        <f>BH201*Effort!$T33</f>
        <v>0</v>
      </c>
      <c r="BJ201" s="125"/>
      <c r="BK201" s="122">
        <f>AVERAGE(BK199:BK200)</f>
        <v>0</v>
      </c>
      <c r="BL201" s="123">
        <f>BK201*Effort!$T33</f>
        <v>0</v>
      </c>
      <c r="BM201" s="125"/>
      <c r="BN201" s="122">
        <f>AVERAGE(BN199:BN200)</f>
        <v>0</v>
      </c>
      <c r="BO201" s="123">
        <f>BN201*Effort!$T33</f>
        <v>0</v>
      </c>
      <c r="BP201" s="125"/>
      <c r="BQ201" s="122">
        <f>AVERAGE(BQ199:BQ200)</f>
        <v>0</v>
      </c>
      <c r="BR201" s="123">
        <f>BQ201*Effort!$T33</f>
        <v>0</v>
      </c>
      <c r="BS201" s="125"/>
      <c r="BT201" s="122">
        <f>AVERAGE(BT199:BT200)</f>
        <v>0</v>
      </c>
      <c r="BU201" s="123">
        <f>BT201*Effort!$T33</f>
        <v>0</v>
      </c>
      <c r="BV201" s="125"/>
      <c r="BW201" s="122">
        <f>AVERAGE(BW199:BW200)</f>
        <v>0</v>
      </c>
      <c r="BX201" s="123">
        <f>BW201*Effort!$T33</f>
        <v>0</v>
      </c>
      <c r="BY201" s="125"/>
      <c r="BZ201" s="122">
        <f>AVERAGE(BZ199:BZ200)</f>
        <v>0</v>
      </c>
      <c r="CA201" s="123">
        <f>BZ201*Effort!$T33</f>
        <v>0</v>
      </c>
      <c r="CB201" s="125"/>
      <c r="CC201" s="122">
        <f>AVERAGE(CC199:CC200)</f>
        <v>0</v>
      </c>
      <c r="CD201" s="123">
        <f>CC201*Effort!$T33</f>
        <v>0</v>
      </c>
      <c r="CE201" s="125"/>
      <c r="CF201" s="122">
        <f>AVERAGE(CF199:CF200)</f>
        <v>0</v>
      </c>
      <c r="CG201" s="123">
        <f>CF201*Effort!$T33</f>
        <v>0</v>
      </c>
      <c r="CH201" s="331"/>
      <c r="CI201" s="331"/>
      <c r="CJ201" s="331"/>
    </row>
    <row r="202" spans="1:88" s="332" customFormat="1" x14ac:dyDescent="0.2">
      <c r="A202" s="305" t="str">
        <f t="shared" si="489"/>
        <v>Thursday</v>
      </c>
      <c r="B202" s="306">
        <f t="shared" si="489"/>
        <v>44371</v>
      </c>
      <c r="C202" s="308">
        <f t="shared" si="489"/>
        <v>26</v>
      </c>
      <c r="D202" s="118"/>
      <c r="E202" s="503"/>
      <c r="F202" s="162"/>
      <c r="G202" s="162"/>
      <c r="H202" s="517"/>
      <c r="I202" s="122" t="e">
        <f>AVERAGE(I200,I203)</f>
        <v>#DIV/0!</v>
      </c>
      <c r="J202" s="123" t="e">
        <f>I202*Effort!$T34</f>
        <v>#DIV/0!</v>
      </c>
      <c r="K202" s="121"/>
      <c r="L202" s="122" t="e">
        <f>AVERAGE(L200,L203)</f>
        <v>#DIV/0!</v>
      </c>
      <c r="M202" s="123" t="e">
        <f>L202*Effort!$T34</f>
        <v>#DIV/0!</v>
      </c>
      <c r="N202" s="121"/>
      <c r="O202" s="122">
        <f t="shared" ref="O202" si="648">AVERAGE(O200:O201)</f>
        <v>0</v>
      </c>
      <c r="P202" s="123" t="e">
        <f>O202*Effort!$T34</f>
        <v>#DIV/0!</v>
      </c>
      <c r="Q202" s="121"/>
      <c r="R202" s="122" t="e">
        <f>AVERAGE(R200,R203)</f>
        <v>#DIV/0!</v>
      </c>
      <c r="S202" s="123" t="e">
        <f>R202*Effort!$T34</f>
        <v>#DIV/0!</v>
      </c>
      <c r="T202" s="125"/>
      <c r="U202" s="122" t="e">
        <f>AVERAGE(U200,U203)</f>
        <v>#DIV/0!</v>
      </c>
      <c r="V202" s="123" t="e">
        <f>U202*Effort!$T34</f>
        <v>#DIV/0!</v>
      </c>
      <c r="W202" s="125"/>
      <c r="X202" s="122" t="e">
        <f>AVERAGE(X200,X203)</f>
        <v>#DIV/0!</v>
      </c>
      <c r="Y202" s="123" t="e">
        <f>X202*Effort!$T34</f>
        <v>#DIV/0!</v>
      </c>
      <c r="Z202" s="125"/>
      <c r="AA202" s="122" t="e">
        <f>AVERAGE(AA200,AA203)</f>
        <v>#DIV/0!</v>
      </c>
      <c r="AB202" s="123" t="e">
        <f>AA202*Effort!$T34</f>
        <v>#DIV/0!</v>
      </c>
      <c r="AC202" s="125"/>
      <c r="AD202" s="122" t="e">
        <f>AVERAGE(AD200,AD203)</f>
        <v>#DIV/0!</v>
      </c>
      <c r="AE202" s="123" t="e">
        <f>AD202*Effort!$T34</f>
        <v>#DIV/0!</v>
      </c>
      <c r="AF202" s="125"/>
      <c r="AG202" s="122" t="e">
        <f>AVERAGE(AG200,AG203)</f>
        <v>#DIV/0!</v>
      </c>
      <c r="AH202" s="123" t="e">
        <f>AG202*Effort!$T34</f>
        <v>#DIV/0!</v>
      </c>
      <c r="AI202" s="125"/>
      <c r="AJ202" s="122" t="e">
        <f>AVERAGE(AJ200,AJ203)</f>
        <v>#DIV/0!</v>
      </c>
      <c r="AK202" s="123" t="e">
        <f>AJ202*Effort!$T34</f>
        <v>#DIV/0!</v>
      </c>
      <c r="AL202" s="125"/>
      <c r="AM202" s="122" t="e">
        <f>AVERAGE(AM200,AM203)</f>
        <v>#DIV/0!</v>
      </c>
      <c r="AN202" s="123" t="e">
        <f>AM202*Effort!$T34</f>
        <v>#DIV/0!</v>
      </c>
      <c r="AO202" s="125"/>
      <c r="AP202" s="122" t="e">
        <f>AVERAGE(AP200,AP203)</f>
        <v>#DIV/0!</v>
      </c>
      <c r="AQ202" s="123" t="e">
        <f>AP202*Effort!$T34</f>
        <v>#DIV/0!</v>
      </c>
      <c r="AR202" s="125"/>
      <c r="AS202" s="122" t="e">
        <f>AVERAGE(AS200,AS203)</f>
        <v>#DIV/0!</v>
      </c>
      <c r="AT202" s="123" t="e">
        <f>AS202*Effort!$T34</f>
        <v>#DIV/0!</v>
      </c>
      <c r="AU202" s="125"/>
      <c r="AV202" s="122" t="e">
        <f>AVERAGE(AV200,AV203)</f>
        <v>#DIV/0!</v>
      </c>
      <c r="AW202" s="123" t="e">
        <f>AV202*Effort!$T34</f>
        <v>#DIV/0!</v>
      </c>
      <c r="AX202" s="125"/>
      <c r="AY202" s="122" t="e">
        <f>AVERAGE(AY200,AY203)</f>
        <v>#DIV/0!</v>
      </c>
      <c r="AZ202" s="123" t="e">
        <f>AY202*Effort!$T34</f>
        <v>#DIV/0!</v>
      </c>
      <c r="BA202" s="125"/>
      <c r="BB202" s="122" t="e">
        <f>AVERAGE(BB200,BB203)</f>
        <v>#DIV/0!</v>
      </c>
      <c r="BC202" s="123" t="e">
        <f>BB202*Effort!$T34</f>
        <v>#DIV/0!</v>
      </c>
      <c r="BD202" s="125"/>
      <c r="BE202" s="122" t="e">
        <f>AVERAGE(BE200,BE203)</f>
        <v>#DIV/0!</v>
      </c>
      <c r="BF202" s="123" t="e">
        <f>BE202*Effort!$T34</f>
        <v>#DIV/0!</v>
      </c>
      <c r="BG202" s="125"/>
      <c r="BH202" s="122" t="e">
        <f>AVERAGE(BH200,BH203)</f>
        <v>#DIV/0!</v>
      </c>
      <c r="BI202" s="123" t="e">
        <f>BH202*Effort!$T34</f>
        <v>#DIV/0!</v>
      </c>
      <c r="BJ202" s="125"/>
      <c r="BK202" s="122" t="e">
        <f>AVERAGE(BK200,BK203)</f>
        <v>#DIV/0!</v>
      </c>
      <c r="BL202" s="123" t="e">
        <f>BK202*Effort!$T34</f>
        <v>#DIV/0!</v>
      </c>
      <c r="BM202" s="125"/>
      <c r="BN202" s="122" t="e">
        <f>AVERAGE(BN200,BN203)</f>
        <v>#DIV/0!</v>
      </c>
      <c r="BO202" s="123" t="e">
        <f>BN202*Effort!$T34</f>
        <v>#DIV/0!</v>
      </c>
      <c r="BP202" s="125"/>
      <c r="BQ202" s="122" t="e">
        <f>AVERAGE(BQ200,BQ203)</f>
        <v>#DIV/0!</v>
      </c>
      <c r="BR202" s="123" t="e">
        <f>BQ202*Effort!$T34</f>
        <v>#DIV/0!</v>
      </c>
      <c r="BS202" s="125"/>
      <c r="BT202" s="122" t="e">
        <f>AVERAGE(BT200,BT203)</f>
        <v>#DIV/0!</v>
      </c>
      <c r="BU202" s="123" t="e">
        <f>BT202*Effort!$T34</f>
        <v>#DIV/0!</v>
      </c>
      <c r="BV202" s="125"/>
      <c r="BW202" s="122" t="e">
        <f>AVERAGE(BW200,BW203)</f>
        <v>#DIV/0!</v>
      </c>
      <c r="BX202" s="123" t="e">
        <f>BW202*Effort!$T34</f>
        <v>#DIV/0!</v>
      </c>
      <c r="BY202" s="125"/>
      <c r="BZ202" s="122" t="e">
        <f>AVERAGE(BZ200,BZ203)</f>
        <v>#DIV/0!</v>
      </c>
      <c r="CA202" s="123" t="e">
        <f>BZ202*Effort!$T34</f>
        <v>#DIV/0!</v>
      </c>
      <c r="CB202" s="125"/>
      <c r="CC202" s="122" t="e">
        <f>AVERAGE(CC200,CC203)</f>
        <v>#DIV/0!</v>
      </c>
      <c r="CD202" s="123" t="e">
        <f>CC202*Effort!$T34</f>
        <v>#DIV/0!</v>
      </c>
      <c r="CE202" s="125"/>
      <c r="CF202" s="122" t="e">
        <f>AVERAGE(CF200,CF203)</f>
        <v>#DIV/0!</v>
      </c>
      <c r="CG202" s="123" t="e">
        <f>CF202*Effort!$T34</f>
        <v>#DIV/0!</v>
      </c>
      <c r="CH202" s="331"/>
      <c r="CI202" s="331"/>
      <c r="CJ202" s="331"/>
    </row>
    <row r="203" spans="1:88" s="330" customFormat="1" x14ac:dyDescent="0.2">
      <c r="A203" s="303" t="str">
        <f t="shared" si="489"/>
        <v>Friday</v>
      </c>
      <c r="B203" s="304">
        <f t="shared" si="489"/>
        <v>44372</v>
      </c>
      <c r="C203" s="307">
        <f t="shared" si="489"/>
        <v>26</v>
      </c>
      <c r="D203" s="476">
        <f>'Creel Data'!AV344</f>
        <v>0</v>
      </c>
      <c r="E203" s="163">
        <f>'Creel Data'!AW349</f>
        <v>0</v>
      </c>
      <c r="F203" s="161">
        <f>'Creel Data'!AX344</f>
        <v>0</v>
      </c>
      <c r="G203" s="161">
        <f>'Creel Data'!AY344</f>
        <v>0</v>
      </c>
      <c r="H203" s="509">
        <v>0</v>
      </c>
      <c r="I203" s="112" t="e">
        <f t="shared" ref="I203:I204" si="649">H203/$E203</f>
        <v>#DIV/0!</v>
      </c>
      <c r="J203" s="113" t="e">
        <f>I203*Effort!$T35</f>
        <v>#DIV/0!</v>
      </c>
      <c r="K203" s="117">
        <v>0</v>
      </c>
      <c r="L203" s="112" t="e">
        <f t="shared" ref="L203:L206" si="650">K203/$E203</f>
        <v>#DIV/0!</v>
      </c>
      <c r="M203" s="113" t="e">
        <f>L203*Effort!$T35</f>
        <v>#DIV/0!</v>
      </c>
      <c r="N203" s="117">
        <v>0</v>
      </c>
      <c r="O203" s="112" t="e">
        <f t="shared" ref="O203:O206" si="651">N203/$E203</f>
        <v>#DIV/0!</v>
      </c>
      <c r="P203" s="113" t="e">
        <f>O203*Effort!$T35</f>
        <v>#DIV/0!</v>
      </c>
      <c r="Q203" s="117">
        <v>0</v>
      </c>
      <c r="R203" s="112" t="e">
        <f t="shared" ref="R203:R206" si="652">Q203/$E203</f>
        <v>#DIV/0!</v>
      </c>
      <c r="S203" s="113" t="e">
        <f>R203*Effort!$T35</f>
        <v>#DIV/0!</v>
      </c>
      <c r="T203" s="117">
        <v>0</v>
      </c>
      <c r="U203" s="112" t="e">
        <f t="shared" ref="U203:U206" si="653">T203/$E203</f>
        <v>#DIV/0!</v>
      </c>
      <c r="V203" s="113" t="e">
        <f>U203*Effort!$T35</f>
        <v>#DIV/0!</v>
      </c>
      <c r="W203" s="117">
        <v>0</v>
      </c>
      <c r="X203" s="112" t="e">
        <f t="shared" ref="X203:X206" si="654">W203/$E203</f>
        <v>#DIV/0!</v>
      </c>
      <c r="Y203" s="113" t="e">
        <f>X203*Effort!$T35</f>
        <v>#DIV/0!</v>
      </c>
      <c r="Z203" s="117">
        <v>0</v>
      </c>
      <c r="AA203" s="112" t="e">
        <f t="shared" ref="AA203:AA206" si="655">Z203/$E203</f>
        <v>#DIV/0!</v>
      </c>
      <c r="AB203" s="113" t="e">
        <f>AA203*Effort!$T35</f>
        <v>#DIV/0!</v>
      </c>
      <c r="AC203" s="117">
        <v>0</v>
      </c>
      <c r="AD203" s="112" t="e">
        <f t="shared" ref="AD203:AD206" si="656">AC203/$E203</f>
        <v>#DIV/0!</v>
      </c>
      <c r="AE203" s="113" t="e">
        <f>AD203*Effort!$T35</f>
        <v>#DIV/0!</v>
      </c>
      <c r="AF203" s="117">
        <v>0</v>
      </c>
      <c r="AG203" s="112" t="e">
        <f t="shared" ref="AG203:AG206" si="657">AF203/$E203</f>
        <v>#DIV/0!</v>
      </c>
      <c r="AH203" s="113" t="e">
        <f>AG203*Effort!$T35</f>
        <v>#DIV/0!</v>
      </c>
      <c r="AI203" s="117">
        <v>0</v>
      </c>
      <c r="AJ203" s="112" t="e">
        <f t="shared" ref="AJ203:AJ206" si="658">AI203/$E203</f>
        <v>#DIV/0!</v>
      </c>
      <c r="AK203" s="113" t="e">
        <f>AJ203*Effort!$T35</f>
        <v>#DIV/0!</v>
      </c>
      <c r="AL203" s="117">
        <v>0</v>
      </c>
      <c r="AM203" s="112" t="e">
        <f t="shared" ref="AM203:AM206" si="659">AL203/$E203</f>
        <v>#DIV/0!</v>
      </c>
      <c r="AN203" s="113" t="e">
        <f>AM203*Effort!$T35</f>
        <v>#DIV/0!</v>
      </c>
      <c r="AO203" s="117">
        <v>0</v>
      </c>
      <c r="AP203" s="112" t="e">
        <f t="shared" ref="AP203:AP206" si="660">AO203/$E203</f>
        <v>#DIV/0!</v>
      </c>
      <c r="AQ203" s="113" t="e">
        <f>AP203*Effort!$T35</f>
        <v>#DIV/0!</v>
      </c>
      <c r="AR203" s="117">
        <v>0</v>
      </c>
      <c r="AS203" s="112" t="e">
        <f t="shared" ref="AS203:AS206" si="661">AR203/$E203</f>
        <v>#DIV/0!</v>
      </c>
      <c r="AT203" s="113" t="e">
        <f>AS203*Effort!$T35</f>
        <v>#DIV/0!</v>
      </c>
      <c r="AU203" s="117">
        <v>0</v>
      </c>
      <c r="AV203" s="112" t="e">
        <f t="shared" ref="AV203:AV206" si="662">AU203/$E203</f>
        <v>#DIV/0!</v>
      </c>
      <c r="AW203" s="113" t="e">
        <f>AV203*Effort!$T35</f>
        <v>#DIV/0!</v>
      </c>
      <c r="AX203" s="117">
        <v>0</v>
      </c>
      <c r="AY203" s="112" t="e">
        <f t="shared" ref="AY203:AY206" si="663">AX203/$E203</f>
        <v>#DIV/0!</v>
      </c>
      <c r="AZ203" s="113" t="e">
        <f>AY203*Effort!$T35</f>
        <v>#DIV/0!</v>
      </c>
      <c r="BA203" s="117">
        <v>0</v>
      </c>
      <c r="BB203" s="112" t="e">
        <f t="shared" ref="BB203:BB206" si="664">BA203/$E203</f>
        <v>#DIV/0!</v>
      </c>
      <c r="BC203" s="113" t="e">
        <f>BB203*Effort!$T35</f>
        <v>#DIV/0!</v>
      </c>
      <c r="BD203" s="117">
        <v>0</v>
      </c>
      <c r="BE203" s="112" t="e">
        <f t="shared" ref="BE203:BE206" si="665">BD203/$E203</f>
        <v>#DIV/0!</v>
      </c>
      <c r="BF203" s="113" t="e">
        <f>BE203*Effort!$T35</f>
        <v>#DIV/0!</v>
      </c>
      <c r="BG203" s="117">
        <v>0</v>
      </c>
      <c r="BH203" s="112" t="e">
        <f t="shared" ref="BH203:BH206" si="666">BG203/$E203</f>
        <v>#DIV/0!</v>
      </c>
      <c r="BI203" s="113" t="e">
        <f>BH203*Effort!$T35</f>
        <v>#DIV/0!</v>
      </c>
      <c r="BJ203" s="117">
        <v>0</v>
      </c>
      <c r="BK203" s="112" t="e">
        <f t="shared" ref="BK203:BK206" si="667">BJ203/$E203</f>
        <v>#DIV/0!</v>
      </c>
      <c r="BL203" s="113" t="e">
        <f>BK203*Effort!$T35</f>
        <v>#DIV/0!</v>
      </c>
      <c r="BM203" s="117">
        <v>0</v>
      </c>
      <c r="BN203" s="112" t="e">
        <f t="shared" ref="BN203:BN206" si="668">BM203/$E203</f>
        <v>#DIV/0!</v>
      </c>
      <c r="BO203" s="113" t="e">
        <f>BN203*Effort!$T35</f>
        <v>#DIV/0!</v>
      </c>
      <c r="BP203" s="117">
        <v>0</v>
      </c>
      <c r="BQ203" s="112" t="e">
        <f t="shared" ref="BQ203:BQ206" si="669">BP203/$E203</f>
        <v>#DIV/0!</v>
      </c>
      <c r="BR203" s="113" t="e">
        <f>BQ203*Effort!$T35</f>
        <v>#DIV/0!</v>
      </c>
      <c r="BS203" s="117">
        <v>0</v>
      </c>
      <c r="BT203" s="112" t="e">
        <f t="shared" ref="BT203:BT206" si="670">BS203/$E203</f>
        <v>#DIV/0!</v>
      </c>
      <c r="BU203" s="113" t="e">
        <f>BT203*Effort!$T35</f>
        <v>#DIV/0!</v>
      </c>
      <c r="BV203" s="117">
        <v>0</v>
      </c>
      <c r="BW203" s="112" t="e">
        <f t="shared" ref="BW203:BW206" si="671">BV203/$E203</f>
        <v>#DIV/0!</v>
      </c>
      <c r="BX203" s="113" t="e">
        <f>BW203*Effort!$T35</f>
        <v>#DIV/0!</v>
      </c>
      <c r="BY203" s="117">
        <v>0</v>
      </c>
      <c r="BZ203" s="112" t="e">
        <f t="shared" ref="BZ203:BZ206" si="672">BY203/$E203</f>
        <v>#DIV/0!</v>
      </c>
      <c r="CA203" s="113" t="e">
        <f>BZ203*Effort!$T35</f>
        <v>#DIV/0!</v>
      </c>
      <c r="CB203" s="117">
        <v>0</v>
      </c>
      <c r="CC203" s="112" t="e">
        <f t="shared" ref="CC203:CC206" si="673">CB203/$E203</f>
        <v>#DIV/0!</v>
      </c>
      <c r="CD203" s="113" t="e">
        <f>CC203*Effort!$T35</f>
        <v>#DIV/0!</v>
      </c>
      <c r="CE203" s="117">
        <v>0</v>
      </c>
      <c r="CF203" s="112" t="e">
        <f t="shared" ref="CF203:CF206" si="674">CE203/$E203</f>
        <v>#DIV/0!</v>
      </c>
      <c r="CG203" s="113" t="e">
        <f>CF203*Effort!$T35</f>
        <v>#DIV/0!</v>
      </c>
      <c r="CH203" s="329"/>
      <c r="CI203" s="329"/>
      <c r="CJ203" s="329"/>
    </row>
    <row r="204" spans="1:88" s="330" customFormat="1" x14ac:dyDescent="0.2">
      <c r="A204" s="303" t="str">
        <f t="shared" si="489"/>
        <v>Saturday</v>
      </c>
      <c r="B204" s="304">
        <f t="shared" si="489"/>
        <v>44373</v>
      </c>
      <c r="C204" s="307">
        <f t="shared" si="489"/>
        <v>26</v>
      </c>
      <c r="D204" s="476">
        <f>'Creel Data'!AV359</f>
        <v>0</v>
      </c>
      <c r="E204" s="163">
        <f>'Creel Data'!AW364</f>
        <v>0</v>
      </c>
      <c r="F204" s="161">
        <f>'Creel Data'!AX359</f>
        <v>0</v>
      </c>
      <c r="G204" s="161">
        <f>'Creel Data'!AY359</f>
        <v>0</v>
      </c>
      <c r="H204" s="509">
        <v>0</v>
      </c>
      <c r="I204" s="112" t="e">
        <f t="shared" si="649"/>
        <v>#DIV/0!</v>
      </c>
      <c r="J204" s="113" t="e">
        <f>I204*Effort!$T36</f>
        <v>#DIV/0!</v>
      </c>
      <c r="K204" s="117">
        <v>0</v>
      </c>
      <c r="L204" s="112" t="e">
        <f t="shared" si="650"/>
        <v>#DIV/0!</v>
      </c>
      <c r="M204" s="113" t="e">
        <f>L204*Effort!$T36</f>
        <v>#DIV/0!</v>
      </c>
      <c r="N204" s="117">
        <v>0</v>
      </c>
      <c r="O204" s="112" t="e">
        <f t="shared" si="651"/>
        <v>#DIV/0!</v>
      </c>
      <c r="P204" s="113" t="e">
        <f>O204*Effort!$T36</f>
        <v>#DIV/0!</v>
      </c>
      <c r="Q204" s="117">
        <v>0</v>
      </c>
      <c r="R204" s="112" t="e">
        <f t="shared" si="652"/>
        <v>#DIV/0!</v>
      </c>
      <c r="S204" s="113" t="e">
        <f>R204*Effort!$T36</f>
        <v>#DIV/0!</v>
      </c>
      <c r="T204" s="117">
        <v>0</v>
      </c>
      <c r="U204" s="112" t="e">
        <f t="shared" si="653"/>
        <v>#DIV/0!</v>
      </c>
      <c r="V204" s="113" t="e">
        <f>U204*Effort!$T36</f>
        <v>#DIV/0!</v>
      </c>
      <c r="W204" s="117">
        <v>0</v>
      </c>
      <c r="X204" s="112" t="e">
        <f t="shared" si="654"/>
        <v>#DIV/0!</v>
      </c>
      <c r="Y204" s="113" t="e">
        <f>X204*Effort!$T36</f>
        <v>#DIV/0!</v>
      </c>
      <c r="Z204" s="117">
        <v>0</v>
      </c>
      <c r="AA204" s="112" t="e">
        <f t="shared" si="655"/>
        <v>#DIV/0!</v>
      </c>
      <c r="AB204" s="113" t="e">
        <f>AA204*Effort!$T36</f>
        <v>#DIV/0!</v>
      </c>
      <c r="AC204" s="117">
        <v>0</v>
      </c>
      <c r="AD204" s="112" t="e">
        <f t="shared" si="656"/>
        <v>#DIV/0!</v>
      </c>
      <c r="AE204" s="113" t="e">
        <f>AD204*Effort!$T36</f>
        <v>#DIV/0!</v>
      </c>
      <c r="AF204" s="117">
        <v>0</v>
      </c>
      <c r="AG204" s="112" t="e">
        <f t="shared" si="657"/>
        <v>#DIV/0!</v>
      </c>
      <c r="AH204" s="113" t="e">
        <f>AG204*Effort!$T36</f>
        <v>#DIV/0!</v>
      </c>
      <c r="AI204" s="117">
        <v>0</v>
      </c>
      <c r="AJ204" s="112" t="e">
        <f t="shared" si="658"/>
        <v>#DIV/0!</v>
      </c>
      <c r="AK204" s="113" t="e">
        <f>AJ204*Effort!$T36</f>
        <v>#DIV/0!</v>
      </c>
      <c r="AL204" s="117">
        <v>0</v>
      </c>
      <c r="AM204" s="112" t="e">
        <f t="shared" si="659"/>
        <v>#DIV/0!</v>
      </c>
      <c r="AN204" s="113" t="e">
        <f>AM204*Effort!$T36</f>
        <v>#DIV/0!</v>
      </c>
      <c r="AO204" s="117">
        <v>0</v>
      </c>
      <c r="AP204" s="112" t="e">
        <f t="shared" si="660"/>
        <v>#DIV/0!</v>
      </c>
      <c r="AQ204" s="113" t="e">
        <f>AP204*Effort!$T36</f>
        <v>#DIV/0!</v>
      </c>
      <c r="AR204" s="117">
        <v>0</v>
      </c>
      <c r="AS204" s="112" t="e">
        <f t="shared" si="661"/>
        <v>#DIV/0!</v>
      </c>
      <c r="AT204" s="113" t="e">
        <f>AS204*Effort!$T36</f>
        <v>#DIV/0!</v>
      </c>
      <c r="AU204" s="117">
        <v>0</v>
      </c>
      <c r="AV204" s="112" t="e">
        <f t="shared" si="662"/>
        <v>#DIV/0!</v>
      </c>
      <c r="AW204" s="113" t="e">
        <f>AV204*Effort!$T36</f>
        <v>#DIV/0!</v>
      </c>
      <c r="AX204" s="117">
        <v>0</v>
      </c>
      <c r="AY204" s="112" t="e">
        <f t="shared" si="663"/>
        <v>#DIV/0!</v>
      </c>
      <c r="AZ204" s="113" t="e">
        <f>AY204*Effort!$T36</f>
        <v>#DIV/0!</v>
      </c>
      <c r="BA204" s="117">
        <v>0</v>
      </c>
      <c r="BB204" s="112" t="e">
        <f t="shared" si="664"/>
        <v>#DIV/0!</v>
      </c>
      <c r="BC204" s="113" t="e">
        <f>BB204*Effort!$T36</f>
        <v>#DIV/0!</v>
      </c>
      <c r="BD204" s="117">
        <v>0</v>
      </c>
      <c r="BE204" s="112" t="e">
        <f t="shared" si="665"/>
        <v>#DIV/0!</v>
      </c>
      <c r="BF204" s="113" t="e">
        <f>BE204*Effort!$T36</f>
        <v>#DIV/0!</v>
      </c>
      <c r="BG204" s="117">
        <v>0</v>
      </c>
      <c r="BH204" s="112" t="e">
        <f t="shared" si="666"/>
        <v>#DIV/0!</v>
      </c>
      <c r="BI204" s="113" t="e">
        <f>BH204*Effort!$T36</f>
        <v>#DIV/0!</v>
      </c>
      <c r="BJ204" s="117">
        <v>0</v>
      </c>
      <c r="BK204" s="112" t="e">
        <f t="shared" si="667"/>
        <v>#DIV/0!</v>
      </c>
      <c r="BL204" s="113" t="e">
        <f>BK204*Effort!$T36</f>
        <v>#DIV/0!</v>
      </c>
      <c r="BM204" s="117">
        <v>0</v>
      </c>
      <c r="BN204" s="112" t="e">
        <f t="shared" si="668"/>
        <v>#DIV/0!</v>
      </c>
      <c r="BO204" s="113" t="e">
        <f>BN204*Effort!$T36</f>
        <v>#DIV/0!</v>
      </c>
      <c r="BP204" s="117">
        <v>0</v>
      </c>
      <c r="BQ204" s="112" t="e">
        <f t="shared" si="669"/>
        <v>#DIV/0!</v>
      </c>
      <c r="BR204" s="113" t="e">
        <f>BQ204*Effort!$T36</f>
        <v>#DIV/0!</v>
      </c>
      <c r="BS204" s="117">
        <v>0</v>
      </c>
      <c r="BT204" s="112" t="e">
        <f t="shared" si="670"/>
        <v>#DIV/0!</v>
      </c>
      <c r="BU204" s="113" t="e">
        <f>BT204*Effort!$T36</f>
        <v>#DIV/0!</v>
      </c>
      <c r="BV204" s="117">
        <v>0</v>
      </c>
      <c r="BW204" s="112" t="e">
        <f t="shared" si="671"/>
        <v>#DIV/0!</v>
      </c>
      <c r="BX204" s="113" t="e">
        <f>BW204*Effort!$T36</f>
        <v>#DIV/0!</v>
      </c>
      <c r="BY204" s="117">
        <v>0</v>
      </c>
      <c r="BZ204" s="112" t="e">
        <f t="shared" si="672"/>
        <v>#DIV/0!</v>
      </c>
      <c r="CA204" s="113" t="e">
        <f>BZ204*Effort!$T36</f>
        <v>#DIV/0!</v>
      </c>
      <c r="CB204" s="117">
        <v>0</v>
      </c>
      <c r="CC204" s="112" t="e">
        <f t="shared" si="673"/>
        <v>#DIV/0!</v>
      </c>
      <c r="CD204" s="113" t="e">
        <f>CC204*Effort!$T36</f>
        <v>#DIV/0!</v>
      </c>
      <c r="CE204" s="117">
        <v>0</v>
      </c>
      <c r="CF204" s="112" t="e">
        <f t="shared" si="674"/>
        <v>#DIV/0!</v>
      </c>
      <c r="CG204" s="113" t="e">
        <f>CF204*Effort!$T36</f>
        <v>#DIV/0!</v>
      </c>
      <c r="CH204" s="329"/>
      <c r="CI204" s="329"/>
      <c r="CJ204" s="329"/>
    </row>
    <row r="205" spans="1:88" s="330" customFormat="1" x14ac:dyDescent="0.2">
      <c r="A205" s="303" t="str">
        <f t="shared" si="489"/>
        <v>Sunday</v>
      </c>
      <c r="B205" s="304">
        <f t="shared" si="489"/>
        <v>44374</v>
      </c>
      <c r="C205" s="307">
        <f t="shared" si="489"/>
        <v>27</v>
      </c>
      <c r="D205" s="476">
        <f>'Creel Data'!AV374</f>
        <v>0</v>
      </c>
      <c r="E205" s="163">
        <f>'Creel Data'!AW379</f>
        <v>0</v>
      </c>
      <c r="F205" s="161">
        <f>'Creel Data'!AX374</f>
        <v>0</v>
      </c>
      <c r="G205" s="161">
        <f>'Creel Data'!AY374</f>
        <v>0</v>
      </c>
      <c r="H205" s="509">
        <v>0</v>
      </c>
      <c r="I205" s="112" t="e">
        <f>H205/$E205</f>
        <v>#DIV/0!</v>
      </c>
      <c r="J205" s="113" t="e">
        <f>I205*Effort!$T37</f>
        <v>#DIV/0!</v>
      </c>
      <c r="K205" s="117">
        <v>0</v>
      </c>
      <c r="L205" s="112" t="e">
        <f t="shared" si="650"/>
        <v>#DIV/0!</v>
      </c>
      <c r="M205" s="113" t="e">
        <f>L205*Effort!$T37</f>
        <v>#DIV/0!</v>
      </c>
      <c r="N205" s="117">
        <v>0</v>
      </c>
      <c r="O205" s="112" t="e">
        <f t="shared" si="651"/>
        <v>#DIV/0!</v>
      </c>
      <c r="P205" s="113" t="e">
        <f>O205*Effort!$T37</f>
        <v>#DIV/0!</v>
      </c>
      <c r="Q205" s="117">
        <v>0</v>
      </c>
      <c r="R205" s="112" t="e">
        <f t="shared" si="652"/>
        <v>#DIV/0!</v>
      </c>
      <c r="S205" s="113" t="e">
        <f>R205*Effort!$T37</f>
        <v>#DIV/0!</v>
      </c>
      <c r="T205" s="117">
        <v>0</v>
      </c>
      <c r="U205" s="112" t="e">
        <f t="shared" si="653"/>
        <v>#DIV/0!</v>
      </c>
      <c r="V205" s="113" t="e">
        <f>U205*Effort!$T37</f>
        <v>#DIV/0!</v>
      </c>
      <c r="W205" s="117">
        <v>0</v>
      </c>
      <c r="X205" s="112" t="e">
        <f t="shared" si="654"/>
        <v>#DIV/0!</v>
      </c>
      <c r="Y205" s="113" t="e">
        <f>X205*Effort!$T37</f>
        <v>#DIV/0!</v>
      </c>
      <c r="Z205" s="117">
        <v>0</v>
      </c>
      <c r="AA205" s="112" t="e">
        <f t="shared" si="655"/>
        <v>#DIV/0!</v>
      </c>
      <c r="AB205" s="113" t="e">
        <f>AA205*Effort!$T37</f>
        <v>#DIV/0!</v>
      </c>
      <c r="AC205" s="117">
        <v>0</v>
      </c>
      <c r="AD205" s="112" t="e">
        <f t="shared" si="656"/>
        <v>#DIV/0!</v>
      </c>
      <c r="AE205" s="113" t="e">
        <f>AD205*Effort!$T37</f>
        <v>#DIV/0!</v>
      </c>
      <c r="AF205" s="117">
        <v>0</v>
      </c>
      <c r="AG205" s="112" t="e">
        <f t="shared" si="657"/>
        <v>#DIV/0!</v>
      </c>
      <c r="AH205" s="113" t="e">
        <f>AG205*Effort!$T37</f>
        <v>#DIV/0!</v>
      </c>
      <c r="AI205" s="117">
        <v>0</v>
      </c>
      <c r="AJ205" s="112" t="e">
        <f t="shared" si="658"/>
        <v>#DIV/0!</v>
      </c>
      <c r="AK205" s="113" t="e">
        <f>AJ205*Effort!$T37</f>
        <v>#DIV/0!</v>
      </c>
      <c r="AL205" s="117">
        <v>0</v>
      </c>
      <c r="AM205" s="112" t="e">
        <f t="shared" si="659"/>
        <v>#DIV/0!</v>
      </c>
      <c r="AN205" s="113" t="e">
        <f>AM205*Effort!$T37</f>
        <v>#DIV/0!</v>
      </c>
      <c r="AO205" s="117">
        <v>0</v>
      </c>
      <c r="AP205" s="112" t="e">
        <f t="shared" si="660"/>
        <v>#DIV/0!</v>
      </c>
      <c r="AQ205" s="113" t="e">
        <f>AP205*Effort!$T37</f>
        <v>#DIV/0!</v>
      </c>
      <c r="AR205" s="117">
        <v>0</v>
      </c>
      <c r="AS205" s="112" t="e">
        <f t="shared" si="661"/>
        <v>#DIV/0!</v>
      </c>
      <c r="AT205" s="113" t="e">
        <f>AS205*Effort!$T37</f>
        <v>#DIV/0!</v>
      </c>
      <c r="AU205" s="117">
        <v>0</v>
      </c>
      <c r="AV205" s="112" t="e">
        <f t="shared" si="662"/>
        <v>#DIV/0!</v>
      </c>
      <c r="AW205" s="113" t="e">
        <f>AV205*Effort!$T37</f>
        <v>#DIV/0!</v>
      </c>
      <c r="AX205" s="117">
        <v>0</v>
      </c>
      <c r="AY205" s="112" t="e">
        <f t="shared" si="663"/>
        <v>#DIV/0!</v>
      </c>
      <c r="AZ205" s="113" t="e">
        <f>AY205*Effort!$T37</f>
        <v>#DIV/0!</v>
      </c>
      <c r="BA205" s="117">
        <v>0</v>
      </c>
      <c r="BB205" s="112" t="e">
        <f t="shared" si="664"/>
        <v>#DIV/0!</v>
      </c>
      <c r="BC205" s="113" t="e">
        <f>BB205*Effort!$T37</f>
        <v>#DIV/0!</v>
      </c>
      <c r="BD205" s="117">
        <v>0</v>
      </c>
      <c r="BE205" s="112" t="e">
        <f t="shared" si="665"/>
        <v>#DIV/0!</v>
      </c>
      <c r="BF205" s="113" t="e">
        <f>BE205*Effort!$T37</f>
        <v>#DIV/0!</v>
      </c>
      <c r="BG205" s="117">
        <v>0</v>
      </c>
      <c r="BH205" s="112" t="e">
        <f t="shared" si="666"/>
        <v>#DIV/0!</v>
      </c>
      <c r="BI205" s="113" t="e">
        <f>BH205*Effort!$T37</f>
        <v>#DIV/0!</v>
      </c>
      <c r="BJ205" s="117">
        <v>0</v>
      </c>
      <c r="BK205" s="112" t="e">
        <f t="shared" si="667"/>
        <v>#DIV/0!</v>
      </c>
      <c r="BL205" s="113" t="e">
        <f>BK205*Effort!$T37</f>
        <v>#DIV/0!</v>
      </c>
      <c r="BM205" s="117">
        <v>0</v>
      </c>
      <c r="BN205" s="112" t="e">
        <f t="shared" si="668"/>
        <v>#DIV/0!</v>
      </c>
      <c r="BO205" s="113" t="e">
        <f>BN205*Effort!$T37</f>
        <v>#DIV/0!</v>
      </c>
      <c r="BP205" s="117">
        <v>0</v>
      </c>
      <c r="BQ205" s="112" t="e">
        <f t="shared" si="669"/>
        <v>#DIV/0!</v>
      </c>
      <c r="BR205" s="113" t="e">
        <f>BQ205*Effort!$T37</f>
        <v>#DIV/0!</v>
      </c>
      <c r="BS205" s="117">
        <v>0</v>
      </c>
      <c r="BT205" s="112" t="e">
        <f t="shared" si="670"/>
        <v>#DIV/0!</v>
      </c>
      <c r="BU205" s="113" t="e">
        <f>BT205*Effort!$T37</f>
        <v>#DIV/0!</v>
      </c>
      <c r="BV205" s="117">
        <v>0</v>
      </c>
      <c r="BW205" s="112" t="e">
        <f t="shared" si="671"/>
        <v>#DIV/0!</v>
      </c>
      <c r="BX205" s="113" t="e">
        <f>BW205*Effort!$T37</f>
        <v>#DIV/0!</v>
      </c>
      <c r="BY205" s="117">
        <v>0</v>
      </c>
      <c r="BZ205" s="112" t="e">
        <f t="shared" si="672"/>
        <v>#DIV/0!</v>
      </c>
      <c r="CA205" s="113" t="e">
        <f>BZ205*Effort!$T37</f>
        <v>#DIV/0!</v>
      </c>
      <c r="CB205" s="117">
        <v>0</v>
      </c>
      <c r="CC205" s="112" t="e">
        <f t="shared" si="673"/>
        <v>#DIV/0!</v>
      </c>
      <c r="CD205" s="113" t="e">
        <f>CC205*Effort!$T37</f>
        <v>#DIV/0!</v>
      </c>
      <c r="CE205" s="117">
        <v>0</v>
      </c>
      <c r="CF205" s="112" t="e">
        <f t="shared" si="674"/>
        <v>#DIV/0!</v>
      </c>
      <c r="CG205" s="113" t="e">
        <f>CF205*Effort!$T37</f>
        <v>#DIV/0!</v>
      </c>
      <c r="CH205" s="329"/>
      <c r="CI205" s="329"/>
      <c r="CJ205" s="329"/>
    </row>
    <row r="206" spans="1:88" s="330" customFormat="1" x14ac:dyDescent="0.2">
      <c r="A206" s="303" t="str">
        <f t="shared" si="489"/>
        <v>Monday</v>
      </c>
      <c r="B206" s="304">
        <f t="shared" si="489"/>
        <v>44375</v>
      </c>
      <c r="C206" s="307">
        <f t="shared" si="489"/>
        <v>27</v>
      </c>
      <c r="D206" s="476">
        <f>'Creel Data'!AV385</f>
        <v>0</v>
      </c>
      <c r="E206" s="163">
        <f>'Creel Data'!BB388</f>
        <v>0</v>
      </c>
      <c r="F206" s="161">
        <f>'Creel Data'!AX385</f>
        <v>0</v>
      </c>
      <c r="G206" s="161">
        <f>'Creel Data'!AY385</f>
        <v>0</v>
      </c>
      <c r="H206" s="509">
        <v>0</v>
      </c>
      <c r="I206" s="112" t="e">
        <f>H206/$E206</f>
        <v>#DIV/0!</v>
      </c>
      <c r="J206" s="113" t="e">
        <f>I206*Effort!$T38</f>
        <v>#DIV/0!</v>
      </c>
      <c r="K206" s="509">
        <v>0</v>
      </c>
      <c r="L206" s="112" t="e">
        <f t="shared" si="650"/>
        <v>#DIV/0!</v>
      </c>
      <c r="M206" s="113" t="e">
        <f>L206*Effort!$T38</f>
        <v>#DIV/0!</v>
      </c>
      <c r="N206" s="509">
        <v>0</v>
      </c>
      <c r="O206" s="112" t="e">
        <f t="shared" si="651"/>
        <v>#DIV/0!</v>
      </c>
      <c r="P206" s="113" t="e">
        <f>O206*Effort!$T38</f>
        <v>#DIV/0!</v>
      </c>
      <c r="Q206" s="509">
        <v>0</v>
      </c>
      <c r="R206" s="112" t="e">
        <f t="shared" si="652"/>
        <v>#DIV/0!</v>
      </c>
      <c r="S206" s="113" t="e">
        <f>R206*Effort!$T38</f>
        <v>#DIV/0!</v>
      </c>
      <c r="T206" s="509">
        <v>0</v>
      </c>
      <c r="U206" s="112" t="e">
        <f t="shared" si="653"/>
        <v>#DIV/0!</v>
      </c>
      <c r="V206" s="113" t="e">
        <f>U206*Effort!$T38</f>
        <v>#DIV/0!</v>
      </c>
      <c r="W206" s="509">
        <v>0</v>
      </c>
      <c r="X206" s="112" t="e">
        <f t="shared" si="654"/>
        <v>#DIV/0!</v>
      </c>
      <c r="Y206" s="113" t="e">
        <f>X206*Effort!$T38</f>
        <v>#DIV/0!</v>
      </c>
      <c r="Z206" s="509">
        <v>0</v>
      </c>
      <c r="AA206" s="112" t="e">
        <f t="shared" si="655"/>
        <v>#DIV/0!</v>
      </c>
      <c r="AB206" s="113" t="e">
        <f>AA206*Effort!$T38</f>
        <v>#DIV/0!</v>
      </c>
      <c r="AC206" s="509">
        <v>0</v>
      </c>
      <c r="AD206" s="112" t="e">
        <f t="shared" si="656"/>
        <v>#DIV/0!</v>
      </c>
      <c r="AE206" s="113" t="e">
        <f>AD206*Effort!$T38</f>
        <v>#DIV/0!</v>
      </c>
      <c r="AF206" s="509">
        <v>0</v>
      </c>
      <c r="AG206" s="112" t="e">
        <f t="shared" si="657"/>
        <v>#DIV/0!</v>
      </c>
      <c r="AH206" s="113" t="e">
        <f>AG206*Effort!$T38</f>
        <v>#DIV/0!</v>
      </c>
      <c r="AI206" s="509">
        <v>0</v>
      </c>
      <c r="AJ206" s="112" t="e">
        <f t="shared" si="658"/>
        <v>#DIV/0!</v>
      </c>
      <c r="AK206" s="113" t="e">
        <f>AJ206*Effort!$T38</f>
        <v>#DIV/0!</v>
      </c>
      <c r="AL206" s="509">
        <v>0</v>
      </c>
      <c r="AM206" s="112" t="e">
        <f t="shared" si="659"/>
        <v>#DIV/0!</v>
      </c>
      <c r="AN206" s="113" t="e">
        <f>AM206*Effort!$T38</f>
        <v>#DIV/0!</v>
      </c>
      <c r="AO206" s="509">
        <v>0</v>
      </c>
      <c r="AP206" s="112" t="e">
        <f t="shared" si="660"/>
        <v>#DIV/0!</v>
      </c>
      <c r="AQ206" s="113" t="e">
        <f>AP206*Effort!$T38</f>
        <v>#DIV/0!</v>
      </c>
      <c r="AR206" s="509">
        <v>0</v>
      </c>
      <c r="AS206" s="112" t="e">
        <f t="shared" si="661"/>
        <v>#DIV/0!</v>
      </c>
      <c r="AT206" s="113" t="e">
        <f>AS206*Effort!$T38</f>
        <v>#DIV/0!</v>
      </c>
      <c r="AU206" s="509">
        <v>0</v>
      </c>
      <c r="AV206" s="112" t="e">
        <f t="shared" si="662"/>
        <v>#DIV/0!</v>
      </c>
      <c r="AW206" s="113" t="e">
        <f>AV206*Effort!$T38</f>
        <v>#DIV/0!</v>
      </c>
      <c r="AX206" s="509">
        <v>0</v>
      </c>
      <c r="AY206" s="112" t="e">
        <f t="shared" si="663"/>
        <v>#DIV/0!</v>
      </c>
      <c r="AZ206" s="113" t="e">
        <f>AY206*Effort!$T38</f>
        <v>#DIV/0!</v>
      </c>
      <c r="BA206" s="509">
        <v>0</v>
      </c>
      <c r="BB206" s="112" t="e">
        <f t="shared" si="664"/>
        <v>#DIV/0!</v>
      </c>
      <c r="BC206" s="113" t="e">
        <f>BB206*Effort!$T38</f>
        <v>#DIV/0!</v>
      </c>
      <c r="BD206" s="509">
        <v>0</v>
      </c>
      <c r="BE206" s="112" t="e">
        <f t="shared" si="665"/>
        <v>#DIV/0!</v>
      </c>
      <c r="BF206" s="113" t="e">
        <f>BE206*Effort!$T38</f>
        <v>#DIV/0!</v>
      </c>
      <c r="BG206" s="509">
        <v>0</v>
      </c>
      <c r="BH206" s="112" t="e">
        <f t="shared" si="666"/>
        <v>#DIV/0!</v>
      </c>
      <c r="BI206" s="113" t="e">
        <f>BH206*Effort!$T38</f>
        <v>#DIV/0!</v>
      </c>
      <c r="BJ206" s="509">
        <v>0</v>
      </c>
      <c r="BK206" s="112" t="e">
        <f t="shared" si="667"/>
        <v>#DIV/0!</v>
      </c>
      <c r="BL206" s="113" t="e">
        <f>BK206*Effort!$T38</f>
        <v>#DIV/0!</v>
      </c>
      <c r="BM206" s="509">
        <v>0</v>
      </c>
      <c r="BN206" s="112" t="e">
        <f t="shared" si="668"/>
        <v>#DIV/0!</v>
      </c>
      <c r="BO206" s="113" t="e">
        <f>BN206*Effort!$T38</f>
        <v>#DIV/0!</v>
      </c>
      <c r="BP206" s="509">
        <v>0</v>
      </c>
      <c r="BQ206" s="112" t="e">
        <f t="shared" si="669"/>
        <v>#DIV/0!</v>
      </c>
      <c r="BR206" s="113" t="e">
        <f>BQ206*Effort!$T38</f>
        <v>#DIV/0!</v>
      </c>
      <c r="BS206" s="509">
        <v>0</v>
      </c>
      <c r="BT206" s="112" t="e">
        <f t="shared" si="670"/>
        <v>#DIV/0!</v>
      </c>
      <c r="BU206" s="113" t="e">
        <f>BT206*Effort!$T38</f>
        <v>#DIV/0!</v>
      </c>
      <c r="BV206" s="509">
        <v>0</v>
      </c>
      <c r="BW206" s="112" t="e">
        <f t="shared" si="671"/>
        <v>#DIV/0!</v>
      </c>
      <c r="BX206" s="113" t="e">
        <f>BW206*Effort!$T38</f>
        <v>#DIV/0!</v>
      </c>
      <c r="BY206" s="509">
        <v>0</v>
      </c>
      <c r="BZ206" s="112" t="e">
        <f t="shared" si="672"/>
        <v>#DIV/0!</v>
      </c>
      <c r="CA206" s="113" t="e">
        <f>BZ206*Effort!$T38</f>
        <v>#DIV/0!</v>
      </c>
      <c r="CB206" s="509">
        <v>0</v>
      </c>
      <c r="CC206" s="112" t="e">
        <f t="shared" si="673"/>
        <v>#DIV/0!</v>
      </c>
      <c r="CD206" s="113" t="e">
        <f>CC206*Effort!$T38</f>
        <v>#DIV/0!</v>
      </c>
      <c r="CE206" s="509">
        <v>0</v>
      </c>
      <c r="CF206" s="112" t="e">
        <f t="shared" si="674"/>
        <v>#DIV/0!</v>
      </c>
      <c r="CG206" s="113" t="e">
        <f>CF206*Effort!$T38</f>
        <v>#DIV/0!</v>
      </c>
      <c r="CH206" s="329"/>
      <c r="CI206" s="329"/>
      <c r="CJ206" s="329"/>
    </row>
    <row r="207" spans="1:88" s="332" customFormat="1" ht="13.5" customHeight="1" x14ac:dyDescent="0.2">
      <c r="A207" s="305" t="str">
        <f t="shared" ref="A207:C214" si="675">A38</f>
        <v>Tuesday</v>
      </c>
      <c r="B207" s="306">
        <f t="shared" si="675"/>
        <v>44376</v>
      </c>
      <c r="C207" s="308">
        <f t="shared" si="675"/>
        <v>27</v>
      </c>
      <c r="D207" s="118"/>
      <c r="E207" s="503"/>
      <c r="F207" s="510"/>
      <c r="G207" s="510"/>
      <c r="H207" s="517"/>
      <c r="I207" s="122" t="e">
        <f>AVERAGE(I206,I209)</f>
        <v>#DIV/0!</v>
      </c>
      <c r="J207" s="123" t="e">
        <f>I207*Effort!$T39</f>
        <v>#DIV/0!</v>
      </c>
      <c r="K207" s="121"/>
      <c r="L207" s="122" t="e">
        <f>AVERAGE(L206,L209)</f>
        <v>#DIV/0!</v>
      </c>
      <c r="M207" s="123" t="e">
        <f>L207*Effort!$T39</f>
        <v>#DIV/0!</v>
      </c>
      <c r="N207" s="121"/>
      <c r="O207" s="122" t="e">
        <f>AVERAGE(O206,O209)</f>
        <v>#DIV/0!</v>
      </c>
      <c r="P207" s="123" t="e">
        <f>O207*Effort!$T39</f>
        <v>#DIV/0!</v>
      </c>
      <c r="Q207" s="121"/>
      <c r="R207" s="122" t="e">
        <f>AVERAGE(R206,R209)</f>
        <v>#DIV/0!</v>
      </c>
      <c r="S207" s="123" t="e">
        <f>R207*Effort!$T39</f>
        <v>#DIV/0!</v>
      </c>
      <c r="T207" s="121"/>
      <c r="U207" s="122" t="e">
        <f>AVERAGE(U206,U209)</f>
        <v>#DIV/0!</v>
      </c>
      <c r="V207" s="123" t="e">
        <f>U207*Effort!$T39</f>
        <v>#DIV/0!</v>
      </c>
      <c r="W207" s="121"/>
      <c r="X207" s="122" t="e">
        <f>AVERAGE(X206,X209)</f>
        <v>#DIV/0!</v>
      </c>
      <c r="Y207" s="123" t="e">
        <f>X207*Effort!$T39</f>
        <v>#DIV/0!</v>
      </c>
      <c r="Z207" s="121"/>
      <c r="AA207" s="122" t="e">
        <f>AVERAGE(AA206,AA209)</f>
        <v>#DIV/0!</v>
      </c>
      <c r="AB207" s="123" t="e">
        <f>AA207*Effort!$T39</f>
        <v>#DIV/0!</v>
      </c>
      <c r="AC207" s="121"/>
      <c r="AD207" s="122" t="e">
        <f>AVERAGE(AD206,AD209)</f>
        <v>#DIV/0!</v>
      </c>
      <c r="AE207" s="123" t="e">
        <f>AD207*Effort!$T39</f>
        <v>#DIV/0!</v>
      </c>
      <c r="AF207" s="121"/>
      <c r="AG207" s="122" t="e">
        <f>AVERAGE(AG206,AG209)</f>
        <v>#DIV/0!</v>
      </c>
      <c r="AH207" s="123" t="e">
        <f>AG207*Effort!$T39</f>
        <v>#DIV/0!</v>
      </c>
      <c r="AI207" s="121"/>
      <c r="AJ207" s="122" t="e">
        <f>AVERAGE(AJ206,AJ209)</f>
        <v>#DIV/0!</v>
      </c>
      <c r="AK207" s="123" t="e">
        <f>AJ207*Effort!$T39</f>
        <v>#DIV/0!</v>
      </c>
      <c r="AL207" s="121"/>
      <c r="AM207" s="122" t="e">
        <f>AVERAGE(AM206,AM209)</f>
        <v>#DIV/0!</v>
      </c>
      <c r="AN207" s="123" t="e">
        <f>AM207*Effort!$T39</f>
        <v>#DIV/0!</v>
      </c>
      <c r="AO207" s="121"/>
      <c r="AP207" s="122" t="e">
        <f>AVERAGE(AP206,AP209)</f>
        <v>#DIV/0!</v>
      </c>
      <c r="AQ207" s="123" t="e">
        <f>AP207*Effort!$T39</f>
        <v>#DIV/0!</v>
      </c>
      <c r="AR207" s="121"/>
      <c r="AS207" s="122" t="e">
        <f>AVERAGE(AS206,AS209)</f>
        <v>#DIV/0!</v>
      </c>
      <c r="AT207" s="123" t="e">
        <f>AS207*Effort!$T39</f>
        <v>#DIV/0!</v>
      </c>
      <c r="AU207" s="121"/>
      <c r="AV207" s="122" t="e">
        <f>AVERAGE(AV206,AV209)</f>
        <v>#DIV/0!</v>
      </c>
      <c r="AW207" s="123" t="e">
        <f>AV207*Effort!$T39</f>
        <v>#DIV/0!</v>
      </c>
      <c r="AX207" s="126"/>
      <c r="AY207" s="122" t="e">
        <f>AVERAGE(AY206,AY209)</f>
        <v>#DIV/0!</v>
      </c>
      <c r="AZ207" s="123" t="e">
        <f>AY207*Effort!$T39</f>
        <v>#DIV/0!</v>
      </c>
      <c r="BA207" s="121"/>
      <c r="BB207" s="122" t="e">
        <f>AVERAGE(BB206,BB209)</f>
        <v>#DIV/0!</v>
      </c>
      <c r="BC207" s="123" t="e">
        <f>BB207*Effort!$T39</f>
        <v>#DIV/0!</v>
      </c>
      <c r="BD207" s="121"/>
      <c r="BE207" s="122" t="e">
        <f>AVERAGE(BE206,BE209)</f>
        <v>#DIV/0!</v>
      </c>
      <c r="BF207" s="123" t="e">
        <f>BE207*Effort!$T39</f>
        <v>#DIV/0!</v>
      </c>
      <c r="BG207" s="121"/>
      <c r="BH207" s="122" t="e">
        <f>AVERAGE(BH206,BH209)</f>
        <v>#DIV/0!</v>
      </c>
      <c r="BI207" s="123" t="e">
        <f>BH207*Effort!$T39</f>
        <v>#DIV/0!</v>
      </c>
      <c r="BJ207" s="121"/>
      <c r="BK207" s="122" t="e">
        <f>AVERAGE(BK206,BK209)</f>
        <v>#DIV/0!</v>
      </c>
      <c r="BL207" s="123" t="e">
        <f>BK207*Effort!$T39</f>
        <v>#DIV/0!</v>
      </c>
      <c r="BM207" s="121"/>
      <c r="BN207" s="122" t="e">
        <f>AVERAGE(BN206,BN209)</f>
        <v>#DIV/0!</v>
      </c>
      <c r="BO207" s="123" t="e">
        <f>BN207*Effort!$T39</f>
        <v>#DIV/0!</v>
      </c>
      <c r="BP207" s="121"/>
      <c r="BQ207" s="122" t="e">
        <f>AVERAGE(BQ206,BQ209)</f>
        <v>#DIV/0!</v>
      </c>
      <c r="BR207" s="123" t="e">
        <f>BQ207*Effort!$T39</f>
        <v>#DIV/0!</v>
      </c>
      <c r="BS207" s="121"/>
      <c r="BT207" s="122" t="e">
        <f>AVERAGE(BT206,BT209)</f>
        <v>#DIV/0!</v>
      </c>
      <c r="BU207" s="123" t="e">
        <f>BT207*Effort!$T39</f>
        <v>#DIV/0!</v>
      </c>
      <c r="BV207" s="121"/>
      <c r="BW207" s="122" t="e">
        <f>AVERAGE(BW206,BW209)</f>
        <v>#DIV/0!</v>
      </c>
      <c r="BX207" s="123" t="e">
        <f>BW207*Effort!$T39</f>
        <v>#DIV/0!</v>
      </c>
      <c r="BY207" s="121"/>
      <c r="BZ207" s="122" t="e">
        <f>AVERAGE(BZ206,BZ209)</f>
        <v>#DIV/0!</v>
      </c>
      <c r="CA207" s="123" t="e">
        <f>BZ207*Effort!$T39</f>
        <v>#DIV/0!</v>
      </c>
      <c r="CB207" s="121"/>
      <c r="CC207" s="122" t="e">
        <f>AVERAGE(CC206,CC209)</f>
        <v>#DIV/0!</v>
      </c>
      <c r="CD207" s="123" t="e">
        <f>CC207*Effort!$T39</f>
        <v>#DIV/0!</v>
      </c>
      <c r="CE207" s="121"/>
      <c r="CF207" s="122" t="e">
        <f>AVERAGE(CF206,CF209)</f>
        <v>#DIV/0!</v>
      </c>
      <c r="CG207" s="123" t="e">
        <f>CF207*Effort!$T39</f>
        <v>#DIV/0!</v>
      </c>
      <c r="CH207" s="331"/>
      <c r="CI207" s="331"/>
      <c r="CJ207" s="331"/>
    </row>
    <row r="208" spans="1:88" s="330" customFormat="1" x14ac:dyDescent="0.2">
      <c r="A208" s="303" t="str">
        <f t="shared" si="675"/>
        <v>Wednesday</v>
      </c>
      <c r="B208" s="304">
        <f t="shared" si="675"/>
        <v>44377</v>
      </c>
      <c r="C208" s="307">
        <f t="shared" si="675"/>
        <v>27</v>
      </c>
      <c r="D208" s="115"/>
      <c r="E208" s="163"/>
      <c r="F208" s="164"/>
      <c r="G208" s="164"/>
      <c r="H208" s="509"/>
      <c r="I208" s="112" t="e">
        <f>AVERAGE(I206,I209)</f>
        <v>#DIV/0!</v>
      </c>
      <c r="J208" s="113" t="e">
        <f>I208*Effort!$T40</f>
        <v>#DIV/0!</v>
      </c>
      <c r="K208" s="117"/>
      <c r="L208" s="112" t="e">
        <f>AVERAGE(L206,L209)</f>
        <v>#DIV/0!</v>
      </c>
      <c r="M208" s="113" t="e">
        <f>L208*Effort!$T40</f>
        <v>#DIV/0!</v>
      </c>
      <c r="N208" s="117"/>
      <c r="O208" s="112" t="e">
        <f>AVERAGE(O206,O209)</f>
        <v>#DIV/0!</v>
      </c>
      <c r="P208" s="113" t="e">
        <f>O208*Effort!$T40</f>
        <v>#DIV/0!</v>
      </c>
      <c r="Q208" s="117"/>
      <c r="R208" s="112" t="e">
        <f>AVERAGE(R206,R209)</f>
        <v>#DIV/0!</v>
      </c>
      <c r="S208" s="113" t="e">
        <f>R208*Effort!$T40</f>
        <v>#DIV/0!</v>
      </c>
      <c r="T208" s="117"/>
      <c r="U208" s="112" t="e">
        <f>AVERAGE(U206,U209)</f>
        <v>#DIV/0!</v>
      </c>
      <c r="V208" s="113" t="e">
        <f>U208*Effort!$T40</f>
        <v>#DIV/0!</v>
      </c>
      <c r="W208" s="117"/>
      <c r="X208" s="112" t="e">
        <f>AVERAGE(X206,X209)</f>
        <v>#DIV/0!</v>
      </c>
      <c r="Y208" s="113" t="e">
        <f>X208*Effort!$T40</f>
        <v>#DIV/0!</v>
      </c>
      <c r="Z208" s="117"/>
      <c r="AA208" s="112" t="e">
        <f>AVERAGE(AA206,AA209)</f>
        <v>#DIV/0!</v>
      </c>
      <c r="AB208" s="113" t="e">
        <f>AA208*Effort!$T40</f>
        <v>#DIV/0!</v>
      </c>
      <c r="AC208" s="117"/>
      <c r="AD208" s="112" t="e">
        <f>AVERAGE(AD206,AD209)</f>
        <v>#DIV/0!</v>
      </c>
      <c r="AE208" s="113" t="e">
        <f>AD208*Effort!$T40</f>
        <v>#DIV/0!</v>
      </c>
      <c r="AF208" s="117"/>
      <c r="AG208" s="112" t="e">
        <f>AVERAGE(AG206,AG209)</f>
        <v>#DIV/0!</v>
      </c>
      <c r="AH208" s="113" t="e">
        <f>AG208*Effort!$T40</f>
        <v>#DIV/0!</v>
      </c>
      <c r="AI208" s="117"/>
      <c r="AJ208" s="112" t="e">
        <f>AVERAGE(AJ206,AJ209)</f>
        <v>#DIV/0!</v>
      </c>
      <c r="AK208" s="113" t="e">
        <f>AJ208*Effort!$T40</f>
        <v>#DIV/0!</v>
      </c>
      <c r="AL208" s="117"/>
      <c r="AM208" s="112" t="e">
        <f>AVERAGE(AM206,AM209)</f>
        <v>#DIV/0!</v>
      </c>
      <c r="AN208" s="113" t="e">
        <f>AM208*Effort!$T40</f>
        <v>#DIV/0!</v>
      </c>
      <c r="AO208" s="117"/>
      <c r="AP208" s="112" t="e">
        <f>AVERAGE(AP206,AP209)</f>
        <v>#DIV/0!</v>
      </c>
      <c r="AQ208" s="113" t="e">
        <f>AP208*Effort!$T40</f>
        <v>#DIV/0!</v>
      </c>
      <c r="AR208" s="117"/>
      <c r="AS208" s="112" t="e">
        <f>AVERAGE(AS206,AS209)</f>
        <v>#DIV/0!</v>
      </c>
      <c r="AT208" s="113" t="e">
        <f>AS208*Effort!$T40</f>
        <v>#DIV/0!</v>
      </c>
      <c r="AU208" s="117"/>
      <c r="AV208" s="112" t="e">
        <f>AVERAGE(AV206,AV209)</f>
        <v>#DIV/0!</v>
      </c>
      <c r="AW208" s="113" t="e">
        <f>AV208*Effort!$T40</f>
        <v>#DIV/0!</v>
      </c>
      <c r="AX208" s="128"/>
      <c r="AY208" s="112" t="e">
        <f>AVERAGE(AY206,AY209)</f>
        <v>#DIV/0!</v>
      </c>
      <c r="AZ208" s="113" t="e">
        <f>AY208*Effort!$T40</f>
        <v>#DIV/0!</v>
      </c>
      <c r="BA208" s="117"/>
      <c r="BB208" s="112" t="e">
        <f>AVERAGE(BB206,BB209)</f>
        <v>#DIV/0!</v>
      </c>
      <c r="BC208" s="113" t="e">
        <f>BB208*Effort!$T40</f>
        <v>#DIV/0!</v>
      </c>
      <c r="BD208" s="117"/>
      <c r="BE208" s="112" t="e">
        <f>AVERAGE(BE206,BE209)</f>
        <v>#DIV/0!</v>
      </c>
      <c r="BF208" s="113" t="e">
        <f>BE208*Effort!$T40</f>
        <v>#DIV/0!</v>
      </c>
      <c r="BG208" s="117"/>
      <c r="BH208" s="112" t="e">
        <f>AVERAGE(BH206,BH209)</f>
        <v>#DIV/0!</v>
      </c>
      <c r="BI208" s="113" t="e">
        <f>BH208*Effort!$T40</f>
        <v>#DIV/0!</v>
      </c>
      <c r="BJ208" s="117"/>
      <c r="BK208" s="112" t="e">
        <f>AVERAGE(BK206,BK209)</f>
        <v>#DIV/0!</v>
      </c>
      <c r="BL208" s="113" t="e">
        <f>BK208*Effort!$T40</f>
        <v>#DIV/0!</v>
      </c>
      <c r="BM208" s="117"/>
      <c r="BN208" s="112" t="e">
        <f>AVERAGE(BN206,BN209)</f>
        <v>#DIV/0!</v>
      </c>
      <c r="BO208" s="113" t="e">
        <f>BN208*Effort!$T40</f>
        <v>#DIV/0!</v>
      </c>
      <c r="BP208" s="117"/>
      <c r="BQ208" s="112" t="e">
        <f>AVERAGE(BQ206,BQ209)</f>
        <v>#DIV/0!</v>
      </c>
      <c r="BR208" s="113" t="e">
        <f>BQ208*Effort!$T40</f>
        <v>#DIV/0!</v>
      </c>
      <c r="BS208" s="117"/>
      <c r="BT208" s="112" t="e">
        <f>AVERAGE(BT206,BT209)</f>
        <v>#DIV/0!</v>
      </c>
      <c r="BU208" s="113" t="e">
        <f>BT208*Effort!$T40</f>
        <v>#DIV/0!</v>
      </c>
      <c r="BV208" s="117"/>
      <c r="BW208" s="112" t="e">
        <f>AVERAGE(BW206,BW209)</f>
        <v>#DIV/0!</v>
      </c>
      <c r="BX208" s="113" t="e">
        <f>BW208*Effort!$T40</f>
        <v>#DIV/0!</v>
      </c>
      <c r="BY208" s="117"/>
      <c r="BZ208" s="112" t="e">
        <f>AVERAGE(BZ206,BZ209)</f>
        <v>#DIV/0!</v>
      </c>
      <c r="CA208" s="113" t="e">
        <f>BZ208*Effort!$T40</f>
        <v>#DIV/0!</v>
      </c>
      <c r="CB208" s="117"/>
      <c r="CC208" s="112" t="e">
        <f>AVERAGE(CC206,CC209)</f>
        <v>#DIV/0!</v>
      </c>
      <c r="CD208" s="113" t="e">
        <f>CC208*Effort!$T40</f>
        <v>#DIV/0!</v>
      </c>
      <c r="CE208" s="117"/>
      <c r="CF208" s="112" t="e">
        <f>AVERAGE(CF206,CF209)</f>
        <v>#DIV/0!</v>
      </c>
      <c r="CG208" s="113" t="e">
        <f>CF208*Effort!$T40</f>
        <v>#DIV/0!</v>
      </c>
      <c r="CH208" s="329"/>
      <c r="CI208" s="329"/>
      <c r="CJ208" s="329"/>
    </row>
    <row r="209" spans="1:88" s="332" customFormat="1" x14ac:dyDescent="0.2">
      <c r="A209" s="305" t="str">
        <f t="shared" si="675"/>
        <v>Thursday</v>
      </c>
      <c r="B209" s="306">
        <f t="shared" si="675"/>
        <v>44378</v>
      </c>
      <c r="C209" s="308">
        <f t="shared" si="675"/>
        <v>27</v>
      </c>
      <c r="D209" s="704">
        <f>'Creel Data'!AV393</f>
        <v>0</v>
      </c>
      <c r="E209" s="503">
        <f>'Creel Data'!BB396</f>
        <v>0</v>
      </c>
      <c r="F209" s="162">
        <f>'Creel Data'!AX393</f>
        <v>0</v>
      </c>
      <c r="G209" s="162">
        <f>'Creel Data'!AY393</f>
        <v>0</v>
      </c>
      <c r="H209" s="517">
        <v>0</v>
      </c>
      <c r="I209" s="122" t="e">
        <f t="shared" ref="I209:I210" si="676">H209/$E209</f>
        <v>#DIV/0!</v>
      </c>
      <c r="J209" s="123" t="e">
        <f>I209*Effort!$T41</f>
        <v>#DIV/0!</v>
      </c>
      <c r="K209" s="517">
        <v>0</v>
      </c>
      <c r="L209" s="122" t="e">
        <f t="shared" ref="L209:L210" si="677">K209/$E209</f>
        <v>#DIV/0!</v>
      </c>
      <c r="M209" s="123" t="e">
        <f>L209*Effort!$T41</f>
        <v>#DIV/0!</v>
      </c>
      <c r="N209" s="517">
        <v>0</v>
      </c>
      <c r="O209" s="122" t="e">
        <f t="shared" ref="O209:O210" si="678">N209/$E209</f>
        <v>#DIV/0!</v>
      </c>
      <c r="P209" s="123" t="e">
        <f>O209*Effort!$T41</f>
        <v>#DIV/0!</v>
      </c>
      <c r="Q209" s="517">
        <v>0</v>
      </c>
      <c r="R209" s="122" t="e">
        <f t="shared" ref="R209:R210" si="679">Q209/$E209</f>
        <v>#DIV/0!</v>
      </c>
      <c r="S209" s="123" t="e">
        <f>R209*Effort!$T41</f>
        <v>#DIV/0!</v>
      </c>
      <c r="T209" s="517">
        <v>0</v>
      </c>
      <c r="U209" s="122" t="e">
        <f t="shared" ref="U209:U210" si="680">T209/$E209</f>
        <v>#DIV/0!</v>
      </c>
      <c r="V209" s="123" t="e">
        <f>U209*Effort!$T41</f>
        <v>#DIV/0!</v>
      </c>
      <c r="W209" s="517">
        <v>0</v>
      </c>
      <c r="X209" s="122" t="e">
        <f t="shared" ref="X209:X210" si="681">W209/$E209</f>
        <v>#DIV/0!</v>
      </c>
      <c r="Y209" s="123" t="e">
        <f>X209*Effort!$T41</f>
        <v>#DIV/0!</v>
      </c>
      <c r="Z209" s="517">
        <v>0</v>
      </c>
      <c r="AA209" s="122" t="e">
        <f t="shared" ref="AA209:AA210" si="682">Z209/$E209</f>
        <v>#DIV/0!</v>
      </c>
      <c r="AB209" s="123" t="e">
        <f>AA209*Effort!$T41</f>
        <v>#DIV/0!</v>
      </c>
      <c r="AC209" s="517">
        <v>0</v>
      </c>
      <c r="AD209" s="122" t="e">
        <f t="shared" ref="AD209:AD210" si="683">AC209/$E209</f>
        <v>#DIV/0!</v>
      </c>
      <c r="AE209" s="123" t="e">
        <f>AD209*Effort!$T41</f>
        <v>#DIV/0!</v>
      </c>
      <c r="AF209" s="517">
        <v>0</v>
      </c>
      <c r="AG209" s="122" t="e">
        <f t="shared" ref="AG209:AG210" si="684">AF209/$E209</f>
        <v>#DIV/0!</v>
      </c>
      <c r="AH209" s="123" t="e">
        <f>AG209*Effort!$T41</f>
        <v>#DIV/0!</v>
      </c>
      <c r="AI209" s="517">
        <v>0</v>
      </c>
      <c r="AJ209" s="122" t="e">
        <f t="shared" ref="AJ209:AJ210" si="685">AI209/$E209</f>
        <v>#DIV/0!</v>
      </c>
      <c r="AK209" s="123" t="e">
        <f>AJ209*Effort!$T41</f>
        <v>#DIV/0!</v>
      </c>
      <c r="AL209" s="517">
        <v>0</v>
      </c>
      <c r="AM209" s="122" t="e">
        <f t="shared" ref="AM209:AM210" si="686">AL209/$E209</f>
        <v>#DIV/0!</v>
      </c>
      <c r="AN209" s="123" t="e">
        <f>AM209*Effort!$T41</f>
        <v>#DIV/0!</v>
      </c>
      <c r="AO209" s="517">
        <v>0</v>
      </c>
      <c r="AP209" s="122" t="e">
        <f t="shared" ref="AP209:AP210" si="687">AO209/$E209</f>
        <v>#DIV/0!</v>
      </c>
      <c r="AQ209" s="123" t="e">
        <f>AP209*Effort!$T41</f>
        <v>#DIV/0!</v>
      </c>
      <c r="AR209" s="517">
        <v>0</v>
      </c>
      <c r="AS209" s="122" t="e">
        <f t="shared" ref="AS209:AS210" si="688">AR209/$E209</f>
        <v>#DIV/0!</v>
      </c>
      <c r="AT209" s="123" t="e">
        <f>AS209*Effort!$T41</f>
        <v>#DIV/0!</v>
      </c>
      <c r="AU209" s="517">
        <v>0</v>
      </c>
      <c r="AV209" s="122" t="e">
        <f t="shared" ref="AV209:AV210" si="689">AU209/$E209</f>
        <v>#DIV/0!</v>
      </c>
      <c r="AW209" s="123" t="e">
        <f>AV209*Effort!$T41</f>
        <v>#DIV/0!</v>
      </c>
      <c r="AX209" s="517">
        <v>0</v>
      </c>
      <c r="AY209" s="122" t="e">
        <f t="shared" ref="AY209:AY210" si="690">AX209/$E209</f>
        <v>#DIV/0!</v>
      </c>
      <c r="AZ209" s="123" t="e">
        <f>AY209*Effort!$T41</f>
        <v>#DIV/0!</v>
      </c>
      <c r="BA209" s="517">
        <v>0</v>
      </c>
      <c r="BB209" s="122" t="e">
        <f t="shared" ref="BB209:BB210" si="691">BA209/$E209</f>
        <v>#DIV/0!</v>
      </c>
      <c r="BC209" s="123" t="e">
        <f>BB209*Effort!$T41</f>
        <v>#DIV/0!</v>
      </c>
      <c r="BD209" s="517">
        <v>0</v>
      </c>
      <c r="BE209" s="122" t="e">
        <f t="shared" ref="BE209:BE210" si="692">BD209/$E209</f>
        <v>#DIV/0!</v>
      </c>
      <c r="BF209" s="123" t="e">
        <f>BE209*Effort!$T41</f>
        <v>#DIV/0!</v>
      </c>
      <c r="BG209" s="517">
        <v>0</v>
      </c>
      <c r="BH209" s="122" t="e">
        <f t="shared" ref="BH209:BH210" si="693">BG209/$E209</f>
        <v>#DIV/0!</v>
      </c>
      <c r="BI209" s="123" t="e">
        <f>BH209*Effort!$T41</f>
        <v>#DIV/0!</v>
      </c>
      <c r="BJ209" s="517">
        <v>0</v>
      </c>
      <c r="BK209" s="122" t="e">
        <f t="shared" ref="BK209:BK210" si="694">BJ209/$E209</f>
        <v>#DIV/0!</v>
      </c>
      <c r="BL209" s="123" t="e">
        <f>BK209*Effort!$T41</f>
        <v>#DIV/0!</v>
      </c>
      <c r="BM209" s="517">
        <v>0</v>
      </c>
      <c r="BN209" s="122" t="e">
        <f t="shared" ref="BN209:BN210" si="695">BM209/$E209</f>
        <v>#DIV/0!</v>
      </c>
      <c r="BO209" s="123" t="e">
        <f>BN209*Effort!$T41</f>
        <v>#DIV/0!</v>
      </c>
      <c r="BP209" s="517">
        <v>0</v>
      </c>
      <c r="BQ209" s="122" t="e">
        <f t="shared" ref="BQ209:BQ210" si="696">BP209/$E209</f>
        <v>#DIV/0!</v>
      </c>
      <c r="BR209" s="123" t="e">
        <f>BQ209*Effort!$T41</f>
        <v>#DIV/0!</v>
      </c>
      <c r="BS209" s="517">
        <v>0</v>
      </c>
      <c r="BT209" s="122" t="e">
        <f t="shared" ref="BT209:BT210" si="697">BS209/$E209</f>
        <v>#DIV/0!</v>
      </c>
      <c r="BU209" s="123" t="e">
        <f>BT209*Effort!$T41</f>
        <v>#DIV/0!</v>
      </c>
      <c r="BV209" s="517">
        <v>0</v>
      </c>
      <c r="BW209" s="122" t="e">
        <f t="shared" ref="BW209:BW210" si="698">BV209/$E209</f>
        <v>#DIV/0!</v>
      </c>
      <c r="BX209" s="123" t="e">
        <f>BW209*Effort!$T41</f>
        <v>#DIV/0!</v>
      </c>
      <c r="BY209" s="517">
        <v>0</v>
      </c>
      <c r="BZ209" s="122" t="e">
        <f t="shared" ref="BZ209:BZ210" si="699">BY209/$E209</f>
        <v>#DIV/0!</v>
      </c>
      <c r="CA209" s="123" t="e">
        <f>BZ209*Effort!$T41</f>
        <v>#DIV/0!</v>
      </c>
      <c r="CB209" s="517">
        <v>0</v>
      </c>
      <c r="CC209" s="122" t="e">
        <f t="shared" ref="CC209:CC210" si="700">CB209/$E209</f>
        <v>#DIV/0!</v>
      </c>
      <c r="CD209" s="123" t="e">
        <f>CC209*Effort!$T41</f>
        <v>#DIV/0!</v>
      </c>
      <c r="CE209" s="517">
        <v>0</v>
      </c>
      <c r="CF209" s="122" t="e">
        <f t="shared" ref="CF209:CF210" si="701">CE209/$E209</f>
        <v>#DIV/0!</v>
      </c>
      <c r="CG209" s="123" t="e">
        <f>CF209*Effort!$T41</f>
        <v>#DIV/0!</v>
      </c>
      <c r="CH209" s="331"/>
      <c r="CI209" s="331"/>
      <c r="CJ209" s="331"/>
    </row>
    <row r="210" spans="1:88" s="330" customFormat="1" x14ac:dyDescent="0.2">
      <c r="A210" s="303" t="str">
        <f t="shared" si="675"/>
        <v>Friday</v>
      </c>
      <c r="B210" s="304">
        <f t="shared" si="675"/>
        <v>44379</v>
      </c>
      <c r="C210" s="307">
        <f t="shared" si="675"/>
        <v>27</v>
      </c>
      <c r="D210" s="476">
        <f>'Creel Data'!AV402</f>
        <v>0</v>
      </c>
      <c r="E210" s="163">
        <f>'Creel Data'!BB405</f>
        <v>0</v>
      </c>
      <c r="F210" s="161">
        <f>'Creel Data'!AX402</f>
        <v>0</v>
      </c>
      <c r="G210" s="161">
        <f>'Creel Data'!AY402</f>
        <v>0</v>
      </c>
      <c r="H210" s="509">
        <v>0</v>
      </c>
      <c r="I210" s="112" t="e">
        <f t="shared" si="676"/>
        <v>#DIV/0!</v>
      </c>
      <c r="J210" s="113" t="e">
        <f>I210*Effort!$T42</f>
        <v>#DIV/0!</v>
      </c>
      <c r="K210" s="509">
        <v>0</v>
      </c>
      <c r="L210" s="112" t="e">
        <f t="shared" si="677"/>
        <v>#DIV/0!</v>
      </c>
      <c r="M210" s="113" t="e">
        <f>L210*Effort!$T42</f>
        <v>#DIV/0!</v>
      </c>
      <c r="N210" s="509">
        <v>0</v>
      </c>
      <c r="O210" s="112" t="e">
        <f t="shared" si="678"/>
        <v>#DIV/0!</v>
      </c>
      <c r="P210" s="113" t="e">
        <f>O210*Effort!$T42</f>
        <v>#DIV/0!</v>
      </c>
      <c r="Q210" s="509">
        <v>0</v>
      </c>
      <c r="R210" s="112" t="e">
        <f t="shared" si="679"/>
        <v>#DIV/0!</v>
      </c>
      <c r="S210" s="113" t="e">
        <f>R210*Effort!$T42</f>
        <v>#DIV/0!</v>
      </c>
      <c r="T210" s="509">
        <v>0</v>
      </c>
      <c r="U210" s="112" t="e">
        <f t="shared" si="680"/>
        <v>#DIV/0!</v>
      </c>
      <c r="V210" s="113" t="e">
        <f>U210*Effort!$T42</f>
        <v>#DIV/0!</v>
      </c>
      <c r="W210" s="509">
        <v>0</v>
      </c>
      <c r="X210" s="112" t="e">
        <f t="shared" si="681"/>
        <v>#DIV/0!</v>
      </c>
      <c r="Y210" s="113" t="e">
        <f>X210*Effort!$T42</f>
        <v>#DIV/0!</v>
      </c>
      <c r="Z210" s="509">
        <v>0</v>
      </c>
      <c r="AA210" s="112" t="e">
        <f t="shared" si="682"/>
        <v>#DIV/0!</v>
      </c>
      <c r="AB210" s="113" t="e">
        <f>AA210*Effort!$T42</f>
        <v>#DIV/0!</v>
      </c>
      <c r="AC210" s="509">
        <v>0</v>
      </c>
      <c r="AD210" s="112" t="e">
        <f t="shared" si="683"/>
        <v>#DIV/0!</v>
      </c>
      <c r="AE210" s="113" t="e">
        <f>AD210*Effort!$T42</f>
        <v>#DIV/0!</v>
      </c>
      <c r="AF210" s="509">
        <v>0</v>
      </c>
      <c r="AG210" s="112" t="e">
        <f t="shared" si="684"/>
        <v>#DIV/0!</v>
      </c>
      <c r="AH210" s="113" t="e">
        <f>AG210*Effort!$T42</f>
        <v>#DIV/0!</v>
      </c>
      <c r="AI210" s="509">
        <v>0</v>
      </c>
      <c r="AJ210" s="112" t="e">
        <f t="shared" si="685"/>
        <v>#DIV/0!</v>
      </c>
      <c r="AK210" s="113" t="e">
        <f>AJ210*Effort!$T42</f>
        <v>#DIV/0!</v>
      </c>
      <c r="AL210" s="509">
        <v>0</v>
      </c>
      <c r="AM210" s="112" t="e">
        <f t="shared" si="686"/>
        <v>#DIV/0!</v>
      </c>
      <c r="AN210" s="113" t="e">
        <f>AM210*Effort!$T42</f>
        <v>#DIV/0!</v>
      </c>
      <c r="AO210" s="509">
        <v>0</v>
      </c>
      <c r="AP210" s="112" t="e">
        <f t="shared" si="687"/>
        <v>#DIV/0!</v>
      </c>
      <c r="AQ210" s="113" t="e">
        <f>AP210*Effort!$T42</f>
        <v>#DIV/0!</v>
      </c>
      <c r="AR210" s="509">
        <v>0</v>
      </c>
      <c r="AS210" s="112" t="e">
        <f t="shared" si="688"/>
        <v>#DIV/0!</v>
      </c>
      <c r="AT210" s="113" t="e">
        <f>AS210*Effort!$T42</f>
        <v>#DIV/0!</v>
      </c>
      <c r="AU210" s="509">
        <v>0</v>
      </c>
      <c r="AV210" s="112" t="e">
        <f t="shared" si="689"/>
        <v>#DIV/0!</v>
      </c>
      <c r="AW210" s="113" t="e">
        <f>AV210*Effort!$T42</f>
        <v>#DIV/0!</v>
      </c>
      <c r="AX210" s="509">
        <v>0</v>
      </c>
      <c r="AY210" s="112" t="e">
        <f t="shared" si="690"/>
        <v>#DIV/0!</v>
      </c>
      <c r="AZ210" s="113" t="e">
        <f>AY210*Effort!$T42</f>
        <v>#DIV/0!</v>
      </c>
      <c r="BA210" s="509">
        <v>0</v>
      </c>
      <c r="BB210" s="112" t="e">
        <f t="shared" si="691"/>
        <v>#DIV/0!</v>
      </c>
      <c r="BC210" s="113" t="e">
        <f>BB210*Effort!$T42</f>
        <v>#DIV/0!</v>
      </c>
      <c r="BD210" s="509">
        <v>0</v>
      </c>
      <c r="BE210" s="112" t="e">
        <f t="shared" si="692"/>
        <v>#DIV/0!</v>
      </c>
      <c r="BF210" s="113" t="e">
        <f>BE210*Effort!$T42</f>
        <v>#DIV/0!</v>
      </c>
      <c r="BG210" s="509">
        <v>0</v>
      </c>
      <c r="BH210" s="112" t="e">
        <f t="shared" si="693"/>
        <v>#DIV/0!</v>
      </c>
      <c r="BI210" s="113" t="e">
        <f>BH210*Effort!$T42</f>
        <v>#DIV/0!</v>
      </c>
      <c r="BJ210" s="509">
        <v>0</v>
      </c>
      <c r="BK210" s="112" t="e">
        <f t="shared" si="694"/>
        <v>#DIV/0!</v>
      </c>
      <c r="BL210" s="113" t="e">
        <f>BK210*Effort!$T42</f>
        <v>#DIV/0!</v>
      </c>
      <c r="BM210" s="509">
        <v>0</v>
      </c>
      <c r="BN210" s="112" t="e">
        <f t="shared" si="695"/>
        <v>#DIV/0!</v>
      </c>
      <c r="BO210" s="113" t="e">
        <f>BN210*Effort!$T42</f>
        <v>#DIV/0!</v>
      </c>
      <c r="BP210" s="509">
        <v>0</v>
      </c>
      <c r="BQ210" s="112" t="e">
        <f t="shared" si="696"/>
        <v>#DIV/0!</v>
      </c>
      <c r="BR210" s="113" t="e">
        <f>BQ210*Effort!$T42</f>
        <v>#DIV/0!</v>
      </c>
      <c r="BS210" s="509">
        <v>0</v>
      </c>
      <c r="BT210" s="112" t="e">
        <f t="shared" si="697"/>
        <v>#DIV/0!</v>
      </c>
      <c r="BU210" s="113" t="e">
        <f>BT210*Effort!$T42</f>
        <v>#DIV/0!</v>
      </c>
      <c r="BV210" s="509">
        <v>0</v>
      </c>
      <c r="BW210" s="112" t="e">
        <f t="shared" si="698"/>
        <v>#DIV/0!</v>
      </c>
      <c r="BX210" s="113" t="e">
        <f>BW210*Effort!$T42</f>
        <v>#DIV/0!</v>
      </c>
      <c r="BY210" s="509">
        <v>0</v>
      </c>
      <c r="BZ210" s="112" t="e">
        <f t="shared" si="699"/>
        <v>#DIV/0!</v>
      </c>
      <c r="CA210" s="113" t="e">
        <f>BZ210*Effort!$T42</f>
        <v>#DIV/0!</v>
      </c>
      <c r="CB210" s="509">
        <v>0</v>
      </c>
      <c r="CC210" s="112" t="e">
        <f t="shared" si="700"/>
        <v>#DIV/0!</v>
      </c>
      <c r="CD210" s="113" t="e">
        <f>CC210*Effort!$T42</f>
        <v>#DIV/0!</v>
      </c>
      <c r="CE210" s="509">
        <v>0</v>
      </c>
      <c r="CF210" s="112" t="e">
        <f t="shared" si="701"/>
        <v>#DIV/0!</v>
      </c>
      <c r="CG210" s="113" t="e">
        <f>CF210*Effort!$T42</f>
        <v>#DIV/0!</v>
      </c>
      <c r="CH210" s="329"/>
      <c r="CI210" s="329"/>
      <c r="CJ210" s="329"/>
    </row>
    <row r="211" spans="1:88" s="330" customFormat="1" x14ac:dyDescent="0.2">
      <c r="A211" s="303" t="str">
        <f t="shared" si="675"/>
        <v>Saturday</v>
      </c>
      <c r="B211" s="304">
        <f t="shared" si="675"/>
        <v>44380</v>
      </c>
      <c r="C211" s="307">
        <f t="shared" si="675"/>
        <v>27</v>
      </c>
      <c r="D211" s="476">
        <f>'Creel Data'!AV416</f>
        <v>0</v>
      </c>
      <c r="E211" s="163">
        <f>'Creel Data'!BB419</f>
        <v>0</v>
      </c>
      <c r="F211" s="161">
        <f>'Creel Data'!AX416</f>
        <v>0</v>
      </c>
      <c r="G211" s="161">
        <f>'Creel Data'!AY416</f>
        <v>0</v>
      </c>
      <c r="H211" s="509">
        <v>0</v>
      </c>
      <c r="I211" s="112" t="e">
        <f>H211/$E211</f>
        <v>#DIV/0!</v>
      </c>
      <c r="J211" s="113" t="e">
        <f>I211*Effort!$T43</f>
        <v>#DIV/0!</v>
      </c>
      <c r="K211" s="509">
        <v>0</v>
      </c>
      <c r="L211" s="112" t="e">
        <f>K211/$E211</f>
        <v>#DIV/0!</v>
      </c>
      <c r="M211" s="113" t="e">
        <f>L211*Effort!$T43</f>
        <v>#DIV/0!</v>
      </c>
      <c r="N211" s="509">
        <v>0</v>
      </c>
      <c r="O211" s="112" t="e">
        <f>N211/$E211</f>
        <v>#DIV/0!</v>
      </c>
      <c r="P211" s="113" t="e">
        <f>O211*Effort!$T43</f>
        <v>#DIV/0!</v>
      </c>
      <c r="Q211" s="509">
        <v>0</v>
      </c>
      <c r="R211" s="112" t="e">
        <f>Q211/$E211</f>
        <v>#DIV/0!</v>
      </c>
      <c r="S211" s="113" t="e">
        <f>R211*Effort!$T43</f>
        <v>#DIV/0!</v>
      </c>
      <c r="T211" s="509">
        <v>0</v>
      </c>
      <c r="U211" s="112" t="e">
        <f>T211/$E211</f>
        <v>#DIV/0!</v>
      </c>
      <c r="V211" s="113" t="e">
        <f>U211*Effort!$T43</f>
        <v>#DIV/0!</v>
      </c>
      <c r="W211" s="509">
        <v>0</v>
      </c>
      <c r="X211" s="112" t="e">
        <f>W211/$E211</f>
        <v>#DIV/0!</v>
      </c>
      <c r="Y211" s="113" t="e">
        <f>X211*Effort!$T43</f>
        <v>#DIV/0!</v>
      </c>
      <c r="Z211" s="509">
        <v>0</v>
      </c>
      <c r="AA211" s="112" t="e">
        <f>Z211/$E211</f>
        <v>#DIV/0!</v>
      </c>
      <c r="AB211" s="113" t="e">
        <f>AA211*Effort!$T43</f>
        <v>#DIV/0!</v>
      </c>
      <c r="AC211" s="509">
        <v>0</v>
      </c>
      <c r="AD211" s="112" t="e">
        <f>AC211/$E211</f>
        <v>#DIV/0!</v>
      </c>
      <c r="AE211" s="113" t="e">
        <f>AD211*Effort!$T43</f>
        <v>#DIV/0!</v>
      </c>
      <c r="AF211" s="509">
        <v>0</v>
      </c>
      <c r="AG211" s="112" t="e">
        <f>AF211/$E211</f>
        <v>#DIV/0!</v>
      </c>
      <c r="AH211" s="113" t="e">
        <f>AG211*Effort!$T43</f>
        <v>#DIV/0!</v>
      </c>
      <c r="AI211" s="509">
        <v>0</v>
      </c>
      <c r="AJ211" s="112" t="e">
        <f>AI211/$E211</f>
        <v>#DIV/0!</v>
      </c>
      <c r="AK211" s="113" t="e">
        <f>AJ211*Effort!$T43</f>
        <v>#DIV/0!</v>
      </c>
      <c r="AL211" s="509">
        <v>0</v>
      </c>
      <c r="AM211" s="112" t="e">
        <f>AL211/$E211</f>
        <v>#DIV/0!</v>
      </c>
      <c r="AN211" s="113" t="e">
        <f>AM211*Effort!$T43</f>
        <v>#DIV/0!</v>
      </c>
      <c r="AO211" s="509">
        <v>0</v>
      </c>
      <c r="AP211" s="112" t="e">
        <f>AO211/$E211</f>
        <v>#DIV/0!</v>
      </c>
      <c r="AQ211" s="113" t="e">
        <f>AP211*Effort!$T43</f>
        <v>#DIV/0!</v>
      </c>
      <c r="AR211" s="509">
        <v>0</v>
      </c>
      <c r="AS211" s="112" t="e">
        <f>AR211/$E211</f>
        <v>#DIV/0!</v>
      </c>
      <c r="AT211" s="113" t="e">
        <f>AS211*Effort!$T43</f>
        <v>#DIV/0!</v>
      </c>
      <c r="AU211" s="509">
        <v>0</v>
      </c>
      <c r="AV211" s="112" t="e">
        <f>AU211/$E211</f>
        <v>#DIV/0!</v>
      </c>
      <c r="AW211" s="113" t="e">
        <f>AV211*Effort!$T43</f>
        <v>#DIV/0!</v>
      </c>
      <c r="AX211" s="509">
        <v>0</v>
      </c>
      <c r="AY211" s="112" t="e">
        <f>AX211/$E211</f>
        <v>#DIV/0!</v>
      </c>
      <c r="AZ211" s="113" t="e">
        <f>AY211*Effort!$T43</f>
        <v>#DIV/0!</v>
      </c>
      <c r="BA211" s="509">
        <v>0</v>
      </c>
      <c r="BB211" s="112" t="e">
        <f>BA211/$E211</f>
        <v>#DIV/0!</v>
      </c>
      <c r="BC211" s="113" t="e">
        <f>BB211*Effort!$T43</f>
        <v>#DIV/0!</v>
      </c>
      <c r="BD211" s="509">
        <v>0</v>
      </c>
      <c r="BE211" s="112" t="e">
        <f>BD211/$E211</f>
        <v>#DIV/0!</v>
      </c>
      <c r="BF211" s="113" t="e">
        <f>BE211*Effort!$T43</f>
        <v>#DIV/0!</v>
      </c>
      <c r="BG211" s="509">
        <v>0</v>
      </c>
      <c r="BH211" s="112" t="e">
        <f>BG211/$E211</f>
        <v>#DIV/0!</v>
      </c>
      <c r="BI211" s="113" t="e">
        <f>BH211*Effort!$T43</f>
        <v>#DIV/0!</v>
      </c>
      <c r="BJ211" s="509">
        <v>0</v>
      </c>
      <c r="BK211" s="112" t="e">
        <f>BJ211/$E211</f>
        <v>#DIV/0!</v>
      </c>
      <c r="BL211" s="113" t="e">
        <f>BK211*Effort!$T43</f>
        <v>#DIV/0!</v>
      </c>
      <c r="BM211" s="509">
        <v>0</v>
      </c>
      <c r="BN211" s="112" t="e">
        <f>BM211/$E211</f>
        <v>#DIV/0!</v>
      </c>
      <c r="BO211" s="113" t="e">
        <f>BN211*Effort!$T43</f>
        <v>#DIV/0!</v>
      </c>
      <c r="BP211" s="509">
        <v>0</v>
      </c>
      <c r="BQ211" s="112" t="e">
        <f>BP211/$E211</f>
        <v>#DIV/0!</v>
      </c>
      <c r="BR211" s="113" t="e">
        <f>BQ211*Effort!$T43</f>
        <v>#DIV/0!</v>
      </c>
      <c r="BS211" s="509">
        <v>0</v>
      </c>
      <c r="BT211" s="112" t="e">
        <f>BS211/$E211</f>
        <v>#DIV/0!</v>
      </c>
      <c r="BU211" s="113" t="e">
        <f>BT211*Effort!$T43</f>
        <v>#DIV/0!</v>
      </c>
      <c r="BV211" s="509">
        <v>0</v>
      </c>
      <c r="BW211" s="112" t="e">
        <f>BV211/$E211</f>
        <v>#DIV/0!</v>
      </c>
      <c r="BX211" s="113" t="e">
        <f>BW211*Effort!$T43</f>
        <v>#DIV/0!</v>
      </c>
      <c r="BY211" s="509">
        <v>0</v>
      </c>
      <c r="BZ211" s="112" t="e">
        <f>BY211/$E211</f>
        <v>#DIV/0!</v>
      </c>
      <c r="CA211" s="113" t="e">
        <f>BZ211*Effort!$T43</f>
        <v>#DIV/0!</v>
      </c>
      <c r="CB211" s="509">
        <v>0</v>
      </c>
      <c r="CC211" s="112" t="e">
        <f>CB211/$E211</f>
        <v>#DIV/0!</v>
      </c>
      <c r="CD211" s="113" t="e">
        <f>CC211*Effort!$T43</f>
        <v>#DIV/0!</v>
      </c>
      <c r="CE211" s="509">
        <v>0</v>
      </c>
      <c r="CF211" s="112" t="e">
        <f>CE211/$E211</f>
        <v>#DIV/0!</v>
      </c>
      <c r="CG211" s="113" t="e">
        <f>CF211*Effort!$T43</f>
        <v>#DIV/0!</v>
      </c>
      <c r="CH211" s="329"/>
      <c r="CI211" s="329"/>
      <c r="CJ211" s="329"/>
    </row>
    <row r="212" spans="1:88" s="332" customFormat="1" x14ac:dyDescent="0.2">
      <c r="A212" s="305" t="str">
        <f t="shared" si="675"/>
        <v>Sunday</v>
      </c>
      <c r="B212" s="306">
        <f t="shared" si="675"/>
        <v>44381</v>
      </c>
      <c r="C212" s="308">
        <f t="shared" si="675"/>
        <v>28</v>
      </c>
      <c r="D212" s="704">
        <f>'Creel Data'!AV438</f>
        <v>0</v>
      </c>
      <c r="E212" s="503">
        <f>'Creel Data'!BB441</f>
        <v>0</v>
      </c>
      <c r="F212" s="162">
        <f>'Creel Data'!AX438</f>
        <v>0</v>
      </c>
      <c r="G212" s="162">
        <f>'Creel Data'!AY438</f>
        <v>0</v>
      </c>
      <c r="H212" s="517">
        <v>0</v>
      </c>
      <c r="I212" s="122" t="e">
        <f>H212/$E212</f>
        <v>#DIV/0!</v>
      </c>
      <c r="J212" s="123" t="e">
        <f>I212*Effort!$T44</f>
        <v>#DIV/0!</v>
      </c>
      <c r="K212" s="517">
        <v>0</v>
      </c>
      <c r="L212" s="122" t="e">
        <f>K212/$E212</f>
        <v>#DIV/0!</v>
      </c>
      <c r="M212" s="123" t="e">
        <f>L212*Effort!$T44</f>
        <v>#DIV/0!</v>
      </c>
      <c r="N212" s="517">
        <v>0</v>
      </c>
      <c r="O212" s="122" t="e">
        <f>N212/$E212</f>
        <v>#DIV/0!</v>
      </c>
      <c r="P212" s="123" t="e">
        <f>O212*Effort!$T44</f>
        <v>#DIV/0!</v>
      </c>
      <c r="Q212" s="517">
        <v>0</v>
      </c>
      <c r="R212" s="122" t="e">
        <f>Q212/$E212</f>
        <v>#DIV/0!</v>
      </c>
      <c r="S212" s="123" t="e">
        <f>R212*Effort!$T44</f>
        <v>#DIV/0!</v>
      </c>
      <c r="T212" s="517">
        <v>0</v>
      </c>
      <c r="U212" s="122" t="e">
        <f>T212/$E212</f>
        <v>#DIV/0!</v>
      </c>
      <c r="V212" s="123" t="e">
        <f>U212*Effort!$T44</f>
        <v>#DIV/0!</v>
      </c>
      <c r="W212" s="517">
        <v>0</v>
      </c>
      <c r="X212" s="122" t="e">
        <f>W212/$E212</f>
        <v>#DIV/0!</v>
      </c>
      <c r="Y212" s="123" t="e">
        <f>X212*Effort!$T44</f>
        <v>#DIV/0!</v>
      </c>
      <c r="Z212" s="517">
        <v>0</v>
      </c>
      <c r="AA212" s="122" t="e">
        <f>Z212/$E212</f>
        <v>#DIV/0!</v>
      </c>
      <c r="AB212" s="123" t="e">
        <f>AA212*Effort!$T44</f>
        <v>#DIV/0!</v>
      </c>
      <c r="AC212" s="517">
        <v>0</v>
      </c>
      <c r="AD212" s="122" t="e">
        <f>AC212/$E212</f>
        <v>#DIV/0!</v>
      </c>
      <c r="AE212" s="123" t="e">
        <f>AD212*Effort!$T44</f>
        <v>#DIV/0!</v>
      </c>
      <c r="AF212" s="517">
        <v>0</v>
      </c>
      <c r="AG212" s="122" t="e">
        <f>AF212/$E212</f>
        <v>#DIV/0!</v>
      </c>
      <c r="AH212" s="123" t="e">
        <f>AG212*Effort!$T44</f>
        <v>#DIV/0!</v>
      </c>
      <c r="AI212" s="517">
        <v>0</v>
      </c>
      <c r="AJ212" s="122" t="e">
        <f>AI212/$E212</f>
        <v>#DIV/0!</v>
      </c>
      <c r="AK212" s="123" t="e">
        <f>AJ212*Effort!$T44</f>
        <v>#DIV/0!</v>
      </c>
      <c r="AL212" s="517">
        <v>0</v>
      </c>
      <c r="AM212" s="122" t="e">
        <f>AL212/$E212</f>
        <v>#DIV/0!</v>
      </c>
      <c r="AN212" s="123" t="e">
        <f>AM212*Effort!$T44</f>
        <v>#DIV/0!</v>
      </c>
      <c r="AO212" s="517">
        <v>0</v>
      </c>
      <c r="AP212" s="122" t="e">
        <f>AO212/$E212</f>
        <v>#DIV/0!</v>
      </c>
      <c r="AQ212" s="123" t="e">
        <f>AP212*Effort!$T44</f>
        <v>#DIV/0!</v>
      </c>
      <c r="AR212" s="517">
        <v>0</v>
      </c>
      <c r="AS212" s="122" t="e">
        <f>AR212/$E212</f>
        <v>#DIV/0!</v>
      </c>
      <c r="AT212" s="123" t="e">
        <f>AS212*Effort!$T44</f>
        <v>#DIV/0!</v>
      </c>
      <c r="AU212" s="517">
        <v>0</v>
      </c>
      <c r="AV212" s="122" t="e">
        <f>AU212/$E212</f>
        <v>#DIV/0!</v>
      </c>
      <c r="AW212" s="123" t="e">
        <f>AV212*Effort!$T44</f>
        <v>#DIV/0!</v>
      </c>
      <c r="AX212" s="517">
        <v>0</v>
      </c>
      <c r="AY212" s="122" t="e">
        <f>AX212/$E212</f>
        <v>#DIV/0!</v>
      </c>
      <c r="AZ212" s="123" t="e">
        <f>AY212*Effort!$T44</f>
        <v>#DIV/0!</v>
      </c>
      <c r="BA212" s="517">
        <v>0</v>
      </c>
      <c r="BB212" s="122" t="e">
        <f>BA212/$E212</f>
        <v>#DIV/0!</v>
      </c>
      <c r="BC212" s="123" t="e">
        <f>BB212*Effort!$T44</f>
        <v>#DIV/0!</v>
      </c>
      <c r="BD212" s="517">
        <v>0</v>
      </c>
      <c r="BE212" s="122" t="e">
        <f>BD212/$E212</f>
        <v>#DIV/0!</v>
      </c>
      <c r="BF212" s="123" t="e">
        <f>BE212*Effort!$T44</f>
        <v>#DIV/0!</v>
      </c>
      <c r="BG212" s="517">
        <v>0</v>
      </c>
      <c r="BH212" s="122" t="e">
        <f>BG212/$E212</f>
        <v>#DIV/0!</v>
      </c>
      <c r="BI212" s="123" t="e">
        <f>BH212*Effort!$T44</f>
        <v>#DIV/0!</v>
      </c>
      <c r="BJ212" s="517">
        <v>0</v>
      </c>
      <c r="BK212" s="122" t="e">
        <f>BJ212/$E212</f>
        <v>#DIV/0!</v>
      </c>
      <c r="BL212" s="123" t="e">
        <f>BK212*Effort!$T44</f>
        <v>#DIV/0!</v>
      </c>
      <c r="BM212" s="517">
        <v>0</v>
      </c>
      <c r="BN212" s="122" t="e">
        <f>BM212/$E212</f>
        <v>#DIV/0!</v>
      </c>
      <c r="BO212" s="123" t="e">
        <f>BN212*Effort!$T44</f>
        <v>#DIV/0!</v>
      </c>
      <c r="BP212" s="517">
        <v>0</v>
      </c>
      <c r="BQ212" s="122" t="e">
        <f>BP212/$E212</f>
        <v>#DIV/0!</v>
      </c>
      <c r="BR212" s="123" t="e">
        <f>BQ212*Effort!$T44</f>
        <v>#DIV/0!</v>
      </c>
      <c r="BS212" s="517">
        <v>0</v>
      </c>
      <c r="BT212" s="122" t="e">
        <f>BS212/$E212</f>
        <v>#DIV/0!</v>
      </c>
      <c r="BU212" s="123" t="e">
        <f>BT212*Effort!$T44</f>
        <v>#DIV/0!</v>
      </c>
      <c r="BV212" s="517">
        <v>0</v>
      </c>
      <c r="BW212" s="122" t="e">
        <f>BV212/$E212</f>
        <v>#DIV/0!</v>
      </c>
      <c r="BX212" s="123" t="e">
        <f>BW212*Effort!$T44</f>
        <v>#DIV/0!</v>
      </c>
      <c r="BY212" s="517">
        <v>0</v>
      </c>
      <c r="BZ212" s="122" t="e">
        <f>BY212/$E212</f>
        <v>#DIV/0!</v>
      </c>
      <c r="CA212" s="123" t="e">
        <f>BZ212*Effort!$T44</f>
        <v>#DIV/0!</v>
      </c>
      <c r="CB212" s="517">
        <v>0</v>
      </c>
      <c r="CC212" s="122" t="e">
        <f>CB212/$E212</f>
        <v>#DIV/0!</v>
      </c>
      <c r="CD212" s="123" t="e">
        <f>CC212*Effort!$T44</f>
        <v>#DIV/0!</v>
      </c>
      <c r="CE212" s="517">
        <v>0</v>
      </c>
      <c r="CF212" s="122" t="e">
        <f>CE212/$E212</f>
        <v>#DIV/0!</v>
      </c>
      <c r="CG212" s="123" t="e">
        <f>CF212*Effort!$T44</f>
        <v>#DIV/0!</v>
      </c>
      <c r="CH212" s="331"/>
      <c r="CI212" s="331"/>
      <c r="CJ212" s="331"/>
    </row>
    <row r="213" spans="1:88" s="332" customFormat="1" x14ac:dyDescent="0.2">
      <c r="A213" s="305" t="str">
        <f t="shared" si="675"/>
        <v>Monday</v>
      </c>
      <c r="B213" s="306">
        <f t="shared" si="675"/>
        <v>44382</v>
      </c>
      <c r="C213" s="308">
        <f t="shared" si="675"/>
        <v>28</v>
      </c>
      <c r="D213" s="118"/>
      <c r="E213" s="503"/>
      <c r="F213" s="510"/>
      <c r="G213" s="510"/>
      <c r="H213" s="517"/>
      <c r="I213" s="122" t="e">
        <f>AVERAGE(I216,I214)</f>
        <v>#DIV/0!</v>
      </c>
      <c r="J213" s="123" t="e">
        <f>I213*Effort!$T45</f>
        <v>#DIV/0!</v>
      </c>
      <c r="K213" s="121"/>
      <c r="L213" s="122" t="e">
        <f>AVERAGE(L216,L214)</f>
        <v>#DIV/0!</v>
      </c>
      <c r="M213" s="123" t="e">
        <f>L213*Effort!$T45</f>
        <v>#DIV/0!</v>
      </c>
      <c r="N213" s="121"/>
      <c r="O213" s="122" t="e">
        <f>AVERAGE(O216,O214)</f>
        <v>#DIV/0!</v>
      </c>
      <c r="P213" s="123" t="e">
        <f>O213*Effort!$T45</f>
        <v>#DIV/0!</v>
      </c>
      <c r="Q213" s="121"/>
      <c r="R213" s="122" t="e">
        <f>AVERAGE(R216,R214)</f>
        <v>#DIV/0!</v>
      </c>
      <c r="S213" s="123" t="e">
        <f>R213*Effort!$T45</f>
        <v>#DIV/0!</v>
      </c>
      <c r="T213" s="121"/>
      <c r="U213" s="122" t="e">
        <f>AVERAGE(U216,U214)</f>
        <v>#DIV/0!</v>
      </c>
      <c r="V213" s="123" t="e">
        <f>U213*Effort!$T45</f>
        <v>#DIV/0!</v>
      </c>
      <c r="W213" s="121"/>
      <c r="X213" s="122" t="e">
        <f>AVERAGE(X216,X214)</f>
        <v>#DIV/0!</v>
      </c>
      <c r="Y213" s="123" t="e">
        <f>X213*Effort!$T45</f>
        <v>#DIV/0!</v>
      </c>
      <c r="Z213" s="121"/>
      <c r="AA213" s="122" t="e">
        <f>AVERAGE(AA216,AA214)</f>
        <v>#DIV/0!</v>
      </c>
      <c r="AB213" s="123" t="e">
        <f>AA213*Effort!$T45</f>
        <v>#DIV/0!</v>
      </c>
      <c r="AC213" s="121"/>
      <c r="AD213" s="122" t="e">
        <f>AVERAGE(AD216,AD214)</f>
        <v>#DIV/0!</v>
      </c>
      <c r="AE213" s="123" t="e">
        <f>AD213*Effort!$T45</f>
        <v>#DIV/0!</v>
      </c>
      <c r="AF213" s="121"/>
      <c r="AG213" s="122" t="e">
        <f>AVERAGE(AG216,AG214)</f>
        <v>#DIV/0!</v>
      </c>
      <c r="AH213" s="123" t="e">
        <f>AG213*Effort!$T45</f>
        <v>#DIV/0!</v>
      </c>
      <c r="AI213" s="121"/>
      <c r="AJ213" s="122" t="e">
        <f>AVERAGE(AJ216,AJ214)</f>
        <v>#DIV/0!</v>
      </c>
      <c r="AK213" s="123" t="e">
        <f>AJ213*Effort!$T45</f>
        <v>#DIV/0!</v>
      </c>
      <c r="AL213" s="121"/>
      <c r="AM213" s="122" t="e">
        <f>AVERAGE(AM216,AM214)</f>
        <v>#DIV/0!</v>
      </c>
      <c r="AN213" s="123" t="e">
        <f>AM213*Effort!$T45</f>
        <v>#DIV/0!</v>
      </c>
      <c r="AO213" s="121"/>
      <c r="AP213" s="122" t="e">
        <f>AVERAGE(AP216,AP214)</f>
        <v>#DIV/0!</v>
      </c>
      <c r="AQ213" s="123" t="e">
        <f>AP213*Effort!$T45</f>
        <v>#DIV/0!</v>
      </c>
      <c r="AR213" s="121"/>
      <c r="AS213" s="122" t="e">
        <f>AVERAGE(AS216,AS214)</f>
        <v>#DIV/0!</v>
      </c>
      <c r="AT213" s="123" t="e">
        <f>AS213*Effort!$T45</f>
        <v>#DIV/0!</v>
      </c>
      <c r="AU213" s="121"/>
      <c r="AV213" s="122" t="e">
        <f>AVERAGE(AV216,AV214)</f>
        <v>#DIV/0!</v>
      </c>
      <c r="AW213" s="123" t="e">
        <f>AV213*Effort!$T45</f>
        <v>#DIV/0!</v>
      </c>
      <c r="AX213" s="121"/>
      <c r="AY213" s="122" t="e">
        <f>AVERAGE(AY216,AY214)</f>
        <v>#DIV/0!</v>
      </c>
      <c r="AZ213" s="123" t="e">
        <f>AY213*Effort!$T45</f>
        <v>#DIV/0!</v>
      </c>
      <c r="BA213" s="121"/>
      <c r="BB213" s="122" t="e">
        <f>AVERAGE(BB216,BB214)</f>
        <v>#DIV/0!</v>
      </c>
      <c r="BC213" s="123" t="e">
        <f>BB213*Effort!$T45</f>
        <v>#DIV/0!</v>
      </c>
      <c r="BD213" s="121"/>
      <c r="BE213" s="122" t="e">
        <f>AVERAGE(BE216,BE214)</f>
        <v>#DIV/0!</v>
      </c>
      <c r="BF213" s="123" t="e">
        <f>BE213*Effort!$T45</f>
        <v>#DIV/0!</v>
      </c>
      <c r="BG213" s="121"/>
      <c r="BH213" s="122" t="e">
        <f>AVERAGE(BH216,BH214)</f>
        <v>#DIV/0!</v>
      </c>
      <c r="BI213" s="123" t="e">
        <f>BH213*Effort!$T45</f>
        <v>#DIV/0!</v>
      </c>
      <c r="BJ213" s="121"/>
      <c r="BK213" s="122" t="e">
        <f>AVERAGE(BK216,BK214)</f>
        <v>#DIV/0!</v>
      </c>
      <c r="BL213" s="123" t="e">
        <f>BK213*Effort!$T45</f>
        <v>#DIV/0!</v>
      </c>
      <c r="BM213" s="121"/>
      <c r="BN213" s="122" t="e">
        <f>AVERAGE(BN216,BN214)</f>
        <v>#DIV/0!</v>
      </c>
      <c r="BO213" s="123" t="e">
        <f>BN213*Effort!$T45</f>
        <v>#DIV/0!</v>
      </c>
      <c r="BP213" s="121"/>
      <c r="BQ213" s="122" t="e">
        <f>AVERAGE(BQ216,BQ214)</f>
        <v>#DIV/0!</v>
      </c>
      <c r="BR213" s="123" t="e">
        <f>BQ213*Effort!$T45</f>
        <v>#DIV/0!</v>
      </c>
      <c r="BS213" s="121"/>
      <c r="BT213" s="122" t="e">
        <f>AVERAGE(BT216,BT214)</f>
        <v>#DIV/0!</v>
      </c>
      <c r="BU213" s="123" t="e">
        <f>BT213*Effort!$T45</f>
        <v>#DIV/0!</v>
      </c>
      <c r="BV213" s="121"/>
      <c r="BW213" s="122" t="e">
        <f>AVERAGE(BW216,BW214)</f>
        <v>#DIV/0!</v>
      </c>
      <c r="BX213" s="123" t="e">
        <f>BW213*Effort!$T45</f>
        <v>#DIV/0!</v>
      </c>
      <c r="BY213" s="121"/>
      <c r="BZ213" s="122" t="e">
        <f>AVERAGE(BZ216,BZ214)</f>
        <v>#DIV/0!</v>
      </c>
      <c r="CA213" s="123" t="e">
        <f>BZ213*Effort!$T45</f>
        <v>#DIV/0!</v>
      </c>
      <c r="CB213" s="121"/>
      <c r="CC213" s="122" t="e">
        <f>AVERAGE(CC216,CC214)</f>
        <v>#DIV/0!</v>
      </c>
      <c r="CD213" s="123" t="e">
        <f>CC213*Effort!$T45</f>
        <v>#DIV/0!</v>
      </c>
      <c r="CE213" s="121"/>
      <c r="CF213" s="122" t="e">
        <f>AVERAGE(CF216,CF214)</f>
        <v>#DIV/0!</v>
      </c>
      <c r="CG213" s="123" t="e">
        <f>CF213*Effort!$T45</f>
        <v>#DIV/0!</v>
      </c>
      <c r="CH213" s="331"/>
      <c r="CI213" s="331"/>
      <c r="CJ213" s="331"/>
    </row>
    <row r="214" spans="1:88" s="332" customFormat="1" x14ac:dyDescent="0.2">
      <c r="A214" s="305" t="str">
        <f t="shared" si="675"/>
        <v>Tuesday</v>
      </c>
      <c r="B214" s="306">
        <f>B45</f>
        <v>44383</v>
      </c>
      <c r="C214" s="308">
        <f t="shared" si="675"/>
        <v>28</v>
      </c>
      <c r="D214" s="704">
        <f>'Creel Data'!AV457</f>
        <v>0</v>
      </c>
      <c r="E214" s="503">
        <f>'Creel Data'!BB460</f>
        <v>0</v>
      </c>
      <c r="F214" s="162">
        <f>'Creel Data'!AX457</f>
        <v>0</v>
      </c>
      <c r="G214" s="162">
        <f>'Creel Data'!AY457</f>
        <v>0</v>
      </c>
      <c r="H214" s="517">
        <v>0</v>
      </c>
      <c r="I214" s="122">
        <v>0</v>
      </c>
      <c r="J214" s="123" t="e">
        <f>I214*Effort!$T46</f>
        <v>#DIV/0!</v>
      </c>
      <c r="K214" s="121">
        <v>0</v>
      </c>
      <c r="L214" s="122">
        <v>0</v>
      </c>
      <c r="M214" s="123" t="e">
        <f>L214*Effort!$T46</f>
        <v>#DIV/0!</v>
      </c>
      <c r="N214" s="121">
        <v>0</v>
      </c>
      <c r="O214" s="122">
        <v>0</v>
      </c>
      <c r="P214" s="123" t="e">
        <f>O214*Effort!$T46</f>
        <v>#DIV/0!</v>
      </c>
      <c r="Q214" s="121">
        <v>0</v>
      </c>
      <c r="R214" s="122">
        <v>0</v>
      </c>
      <c r="S214" s="123" t="e">
        <f>R214*Effort!$T46</f>
        <v>#DIV/0!</v>
      </c>
      <c r="T214" s="121">
        <v>0</v>
      </c>
      <c r="U214" s="122">
        <v>0</v>
      </c>
      <c r="V214" s="123" t="e">
        <f>U214*Effort!$T46</f>
        <v>#DIV/0!</v>
      </c>
      <c r="W214" s="121">
        <v>0</v>
      </c>
      <c r="X214" s="122">
        <v>0</v>
      </c>
      <c r="Y214" s="123" t="e">
        <f>X214*Effort!$T46</f>
        <v>#DIV/0!</v>
      </c>
      <c r="Z214" s="121">
        <v>0</v>
      </c>
      <c r="AA214" s="122">
        <v>0</v>
      </c>
      <c r="AB214" s="123" t="e">
        <f>AA214*Effort!$T46</f>
        <v>#DIV/0!</v>
      </c>
      <c r="AC214" s="121">
        <v>0</v>
      </c>
      <c r="AD214" s="122">
        <v>0</v>
      </c>
      <c r="AE214" s="123" t="e">
        <f>AD214*Effort!$T46</f>
        <v>#DIV/0!</v>
      </c>
      <c r="AF214" s="121">
        <v>0</v>
      </c>
      <c r="AG214" s="122">
        <v>0</v>
      </c>
      <c r="AH214" s="123" t="e">
        <f>AG214*Effort!$T46</f>
        <v>#DIV/0!</v>
      </c>
      <c r="AI214" s="121">
        <v>0</v>
      </c>
      <c r="AJ214" s="122">
        <v>0</v>
      </c>
      <c r="AK214" s="123" t="e">
        <f>AJ214*Effort!$T46</f>
        <v>#DIV/0!</v>
      </c>
      <c r="AL214" s="121">
        <v>0</v>
      </c>
      <c r="AM214" s="122">
        <v>0</v>
      </c>
      <c r="AN214" s="123" t="e">
        <f>AM214*Effort!$T46</f>
        <v>#DIV/0!</v>
      </c>
      <c r="AO214" s="121">
        <v>0</v>
      </c>
      <c r="AP214" s="122">
        <v>0</v>
      </c>
      <c r="AQ214" s="123" t="e">
        <f>AP214*Effort!$T46</f>
        <v>#DIV/0!</v>
      </c>
      <c r="AR214" s="121">
        <v>0</v>
      </c>
      <c r="AS214" s="122">
        <v>0</v>
      </c>
      <c r="AT214" s="123" t="e">
        <f>AS214*Effort!$T46</f>
        <v>#DIV/0!</v>
      </c>
      <c r="AU214" s="121">
        <v>0</v>
      </c>
      <c r="AV214" s="122">
        <v>0</v>
      </c>
      <c r="AW214" s="123" t="e">
        <f>AV214*Effort!$T46</f>
        <v>#DIV/0!</v>
      </c>
      <c r="AX214" s="121">
        <v>0</v>
      </c>
      <c r="AY214" s="122">
        <v>0</v>
      </c>
      <c r="AZ214" s="123" t="e">
        <f>AY214*Effort!$T46</f>
        <v>#DIV/0!</v>
      </c>
      <c r="BA214" s="121">
        <v>0</v>
      </c>
      <c r="BB214" s="122">
        <v>0</v>
      </c>
      <c r="BC214" s="123" t="e">
        <f>BB214*Effort!$T46</f>
        <v>#DIV/0!</v>
      </c>
      <c r="BD214" s="121">
        <v>0</v>
      </c>
      <c r="BE214" s="122">
        <v>0</v>
      </c>
      <c r="BF214" s="123" t="e">
        <f>BE214*Effort!$T46</f>
        <v>#DIV/0!</v>
      </c>
      <c r="BG214" s="121">
        <v>0</v>
      </c>
      <c r="BH214" s="122">
        <v>0</v>
      </c>
      <c r="BI214" s="123" t="e">
        <f>BH214*Effort!$T46</f>
        <v>#DIV/0!</v>
      </c>
      <c r="BJ214" s="121">
        <v>0</v>
      </c>
      <c r="BK214" s="122">
        <v>0</v>
      </c>
      <c r="BL214" s="123" t="e">
        <f>BK214*Effort!$T46</f>
        <v>#DIV/0!</v>
      </c>
      <c r="BM214" s="121">
        <v>0</v>
      </c>
      <c r="BN214" s="122">
        <v>0</v>
      </c>
      <c r="BO214" s="123" t="e">
        <f>BN214*Effort!$T46</f>
        <v>#DIV/0!</v>
      </c>
      <c r="BP214" s="121">
        <v>0</v>
      </c>
      <c r="BQ214" s="122">
        <v>0</v>
      </c>
      <c r="BR214" s="123" t="e">
        <f>BQ214*Effort!$T46</f>
        <v>#DIV/0!</v>
      </c>
      <c r="BS214" s="121">
        <v>0</v>
      </c>
      <c r="BT214" s="122">
        <v>0</v>
      </c>
      <c r="BU214" s="123" t="e">
        <f>BT214*Effort!$T46</f>
        <v>#DIV/0!</v>
      </c>
      <c r="BV214" s="121">
        <v>0</v>
      </c>
      <c r="BW214" s="122">
        <v>0</v>
      </c>
      <c r="BX214" s="123" t="e">
        <f>BW214*Effort!$T46</f>
        <v>#DIV/0!</v>
      </c>
      <c r="BY214" s="121">
        <v>0</v>
      </c>
      <c r="BZ214" s="122">
        <v>0</v>
      </c>
      <c r="CA214" s="123" t="e">
        <f>BZ214*Effort!$T46</f>
        <v>#DIV/0!</v>
      </c>
      <c r="CB214" s="121">
        <v>0</v>
      </c>
      <c r="CC214" s="122">
        <v>0</v>
      </c>
      <c r="CD214" s="123" t="e">
        <f>CC214*Effort!$T46</f>
        <v>#DIV/0!</v>
      </c>
      <c r="CE214" s="121">
        <v>0</v>
      </c>
      <c r="CF214" s="122">
        <v>0</v>
      </c>
      <c r="CG214" s="123" t="e">
        <f>CF214*Effort!$T46</f>
        <v>#DIV/0!</v>
      </c>
      <c r="CH214" s="331"/>
      <c r="CI214" s="331"/>
      <c r="CJ214" s="331"/>
    </row>
    <row r="215" spans="1:88" s="330" customFormat="1" x14ac:dyDescent="0.2">
      <c r="A215" s="303" t="s">
        <v>111</v>
      </c>
      <c r="B215" s="304">
        <f t="shared" ref="B215:B237" si="702">B46</f>
        <v>44384</v>
      </c>
      <c r="C215" s="307">
        <f t="shared" ref="C215:C239" si="703">WEEKNUM(B215)</f>
        <v>28</v>
      </c>
      <c r="D215" s="115"/>
      <c r="E215" s="163"/>
      <c r="F215" s="161"/>
      <c r="G215" s="161"/>
      <c r="H215" s="509"/>
      <c r="I215" s="112" t="e">
        <f>AVERAGE(I214,I216)</f>
        <v>#DIV/0!</v>
      </c>
      <c r="J215" s="113" t="e">
        <f>I215*Effort!$T47</f>
        <v>#DIV/0!</v>
      </c>
      <c r="K215" s="111"/>
      <c r="L215" s="112" t="e">
        <f>AVERAGE(L214,L216)</f>
        <v>#DIV/0!</v>
      </c>
      <c r="M215" s="113" t="e">
        <f>L215*Effort!$T47</f>
        <v>#DIV/0!</v>
      </c>
      <c r="N215" s="111"/>
      <c r="O215" s="112" t="e">
        <f>AVERAGE(O214,O216)</f>
        <v>#DIV/0!</v>
      </c>
      <c r="P215" s="113" t="e">
        <f>O215*Effort!$T47</f>
        <v>#DIV/0!</v>
      </c>
      <c r="Q215" s="111"/>
      <c r="R215" s="112" t="e">
        <f>AVERAGE(R214,R216)</f>
        <v>#DIV/0!</v>
      </c>
      <c r="S215" s="113" t="e">
        <f>R215*Effort!$T47</f>
        <v>#DIV/0!</v>
      </c>
      <c r="T215" s="111"/>
      <c r="U215" s="112" t="e">
        <f>AVERAGE(U214,U216)</f>
        <v>#DIV/0!</v>
      </c>
      <c r="V215" s="113" t="e">
        <f>U215*Effort!$T47</f>
        <v>#DIV/0!</v>
      </c>
      <c r="W215" s="111"/>
      <c r="X215" s="112" t="e">
        <f>AVERAGE(X214,X216)</f>
        <v>#DIV/0!</v>
      </c>
      <c r="Y215" s="113" t="e">
        <f>X215*Effort!$T47</f>
        <v>#DIV/0!</v>
      </c>
      <c r="Z215" s="111"/>
      <c r="AA215" s="112" t="e">
        <f>AVERAGE(AA214,AA216)</f>
        <v>#DIV/0!</v>
      </c>
      <c r="AB215" s="113" t="e">
        <f>AA215*Effort!$T47</f>
        <v>#DIV/0!</v>
      </c>
      <c r="AC215" s="111"/>
      <c r="AD215" s="112" t="e">
        <f>AVERAGE(AD214,AD216)</f>
        <v>#DIV/0!</v>
      </c>
      <c r="AE215" s="113" t="e">
        <f>AD215*Effort!$T47</f>
        <v>#DIV/0!</v>
      </c>
      <c r="AF215" s="111"/>
      <c r="AG215" s="112" t="e">
        <f>AVERAGE(AG214,AG216)</f>
        <v>#DIV/0!</v>
      </c>
      <c r="AH215" s="113" t="e">
        <f>AG215*Effort!$T47</f>
        <v>#DIV/0!</v>
      </c>
      <c r="AI215" s="111"/>
      <c r="AJ215" s="112" t="e">
        <f>AVERAGE(AJ214,AJ216)</f>
        <v>#DIV/0!</v>
      </c>
      <c r="AK215" s="113" t="e">
        <f>AJ215*Effort!$T47</f>
        <v>#DIV/0!</v>
      </c>
      <c r="AL215" s="111"/>
      <c r="AM215" s="112" t="e">
        <f>AVERAGE(AM214,AM216)</f>
        <v>#DIV/0!</v>
      </c>
      <c r="AN215" s="113" t="e">
        <f>AM215*Effort!$T47</f>
        <v>#DIV/0!</v>
      </c>
      <c r="AO215" s="111"/>
      <c r="AP215" s="112" t="e">
        <f>AVERAGE(AP214,AP216)</f>
        <v>#DIV/0!</v>
      </c>
      <c r="AQ215" s="113" t="e">
        <f>AP215*Effort!$T47</f>
        <v>#DIV/0!</v>
      </c>
      <c r="AR215" s="111"/>
      <c r="AS215" s="112" t="e">
        <f>AVERAGE(AS214,AS216)</f>
        <v>#DIV/0!</v>
      </c>
      <c r="AT215" s="113" t="e">
        <f>AS215*Effort!$T47</f>
        <v>#DIV/0!</v>
      </c>
      <c r="AU215" s="111"/>
      <c r="AV215" s="112" t="e">
        <f>AVERAGE(AV214,AV216)</f>
        <v>#DIV/0!</v>
      </c>
      <c r="AW215" s="113" t="e">
        <f>AV215*Effort!$T47</f>
        <v>#DIV/0!</v>
      </c>
      <c r="AX215" s="111"/>
      <c r="AY215" s="112" t="e">
        <f>AVERAGE(AY214,AY216)</f>
        <v>#DIV/0!</v>
      </c>
      <c r="AZ215" s="113" t="e">
        <f>AY215*Effort!$T47</f>
        <v>#DIV/0!</v>
      </c>
      <c r="BA215" s="111"/>
      <c r="BB215" s="112" t="e">
        <f>AVERAGE(BB214,BB216)</f>
        <v>#DIV/0!</v>
      </c>
      <c r="BC215" s="113" t="e">
        <f>BB215*Effort!$T47</f>
        <v>#DIV/0!</v>
      </c>
      <c r="BD215" s="111"/>
      <c r="BE215" s="112" t="e">
        <f>AVERAGE(BE214,BE216)</f>
        <v>#DIV/0!</v>
      </c>
      <c r="BF215" s="113" t="e">
        <f>BE215*Effort!$T47</f>
        <v>#DIV/0!</v>
      </c>
      <c r="BG215" s="111"/>
      <c r="BH215" s="112" t="e">
        <f>AVERAGE(BH214,BH216)</f>
        <v>#DIV/0!</v>
      </c>
      <c r="BI215" s="113" t="e">
        <f>BH215*Effort!$T47</f>
        <v>#DIV/0!</v>
      </c>
      <c r="BJ215" s="111"/>
      <c r="BK215" s="112" t="e">
        <f>AVERAGE(BK214,BK216)</f>
        <v>#DIV/0!</v>
      </c>
      <c r="BL215" s="113" t="e">
        <f>BK215*Effort!$T47</f>
        <v>#DIV/0!</v>
      </c>
      <c r="BM215" s="111"/>
      <c r="BN215" s="112" t="e">
        <f>AVERAGE(BN214,BN216)</f>
        <v>#DIV/0!</v>
      </c>
      <c r="BO215" s="113" t="e">
        <f>BN215*Effort!$T47</f>
        <v>#DIV/0!</v>
      </c>
      <c r="BP215" s="111"/>
      <c r="BQ215" s="112" t="e">
        <f>AVERAGE(BQ214,BQ216)</f>
        <v>#DIV/0!</v>
      </c>
      <c r="BR215" s="113" t="e">
        <f>BQ215*Effort!$T47</f>
        <v>#DIV/0!</v>
      </c>
      <c r="BS215" s="111"/>
      <c r="BT215" s="112" t="e">
        <f>AVERAGE(BT214,BT216)</f>
        <v>#DIV/0!</v>
      </c>
      <c r="BU215" s="113" t="e">
        <f>BT215*Effort!$T47</f>
        <v>#DIV/0!</v>
      </c>
      <c r="BV215" s="111"/>
      <c r="BW215" s="112" t="e">
        <f>AVERAGE(BW214,BW216)</f>
        <v>#DIV/0!</v>
      </c>
      <c r="BX215" s="113" t="e">
        <f>BW215*Effort!$T47</f>
        <v>#DIV/0!</v>
      </c>
      <c r="BY215" s="111"/>
      <c r="BZ215" s="112" t="e">
        <f>AVERAGE(BZ214,BZ216)</f>
        <v>#DIV/0!</v>
      </c>
      <c r="CA215" s="113" t="e">
        <f>BZ215*Effort!$T47</f>
        <v>#DIV/0!</v>
      </c>
      <c r="CB215" s="111"/>
      <c r="CC215" s="112" t="e">
        <f>AVERAGE(CC214,CC216)</f>
        <v>#DIV/0!</v>
      </c>
      <c r="CD215" s="113" t="e">
        <f>CC215*Effort!$T47</f>
        <v>#DIV/0!</v>
      </c>
      <c r="CE215" s="111"/>
      <c r="CF215" s="112" t="e">
        <f>AVERAGE(CF214,CF216)</f>
        <v>#DIV/0!</v>
      </c>
      <c r="CG215" s="113" t="e">
        <f>CF215*Effort!$T47</f>
        <v>#DIV/0!</v>
      </c>
      <c r="CH215" s="329"/>
      <c r="CI215" s="329"/>
      <c r="CJ215" s="329"/>
    </row>
    <row r="216" spans="1:88" s="330" customFormat="1" x14ac:dyDescent="0.2">
      <c r="A216" s="303" t="s">
        <v>112</v>
      </c>
      <c r="B216" s="304">
        <f t="shared" si="702"/>
        <v>44385</v>
      </c>
      <c r="C216" s="307">
        <f t="shared" si="703"/>
        <v>28</v>
      </c>
      <c r="D216" s="476">
        <f>'Creel Data'!AV464</f>
        <v>0</v>
      </c>
      <c r="E216" s="163">
        <f>'Creel Data'!BB467</f>
        <v>0</v>
      </c>
      <c r="F216" s="161">
        <f>'Creel Data'!AX464</f>
        <v>0</v>
      </c>
      <c r="G216" s="161">
        <f>'Creel Data'!AY464</f>
        <v>0</v>
      </c>
      <c r="H216" s="509">
        <v>0</v>
      </c>
      <c r="I216" s="112" t="e">
        <f>H216/$E216</f>
        <v>#DIV/0!</v>
      </c>
      <c r="J216" s="113" t="e">
        <f>I216*Effort!$T48</f>
        <v>#DIV/0!</v>
      </c>
      <c r="K216" s="111">
        <v>0</v>
      </c>
      <c r="L216" s="112" t="e">
        <f>K216/$E216</f>
        <v>#DIV/0!</v>
      </c>
      <c r="M216" s="113" t="e">
        <f>L216*Effort!$T48</f>
        <v>#DIV/0!</v>
      </c>
      <c r="N216" s="111">
        <v>0</v>
      </c>
      <c r="O216" s="112" t="e">
        <f>N216/$E216</f>
        <v>#DIV/0!</v>
      </c>
      <c r="P216" s="113" t="e">
        <f>O216*Effort!$T48</f>
        <v>#DIV/0!</v>
      </c>
      <c r="Q216" s="111">
        <v>0</v>
      </c>
      <c r="R216" s="112" t="e">
        <f>Q216/$E216</f>
        <v>#DIV/0!</v>
      </c>
      <c r="S216" s="113" t="e">
        <f>R216*Effort!$T48</f>
        <v>#DIV/0!</v>
      </c>
      <c r="T216" s="111">
        <v>0</v>
      </c>
      <c r="U216" s="112" t="e">
        <f>T216/$E216</f>
        <v>#DIV/0!</v>
      </c>
      <c r="V216" s="113" t="e">
        <f>U216*Effort!$T48</f>
        <v>#DIV/0!</v>
      </c>
      <c r="W216" s="111">
        <v>0</v>
      </c>
      <c r="X216" s="112" t="e">
        <f>W216/$E216</f>
        <v>#DIV/0!</v>
      </c>
      <c r="Y216" s="113" t="e">
        <f>X216*Effort!$T48</f>
        <v>#DIV/0!</v>
      </c>
      <c r="Z216" s="111">
        <v>0</v>
      </c>
      <c r="AA216" s="112" t="e">
        <f>Z216/$E216</f>
        <v>#DIV/0!</v>
      </c>
      <c r="AB216" s="113" t="e">
        <f>AA216*Effort!$T48</f>
        <v>#DIV/0!</v>
      </c>
      <c r="AC216" s="111">
        <v>0</v>
      </c>
      <c r="AD216" s="112" t="e">
        <f>AC216/$E216</f>
        <v>#DIV/0!</v>
      </c>
      <c r="AE216" s="113" t="e">
        <f>AD216*Effort!$T48</f>
        <v>#DIV/0!</v>
      </c>
      <c r="AF216" s="111">
        <v>0</v>
      </c>
      <c r="AG216" s="112" t="e">
        <f>AF216/$E216</f>
        <v>#DIV/0!</v>
      </c>
      <c r="AH216" s="113" t="e">
        <f>AG216*Effort!$T48</f>
        <v>#DIV/0!</v>
      </c>
      <c r="AI216" s="111">
        <v>0</v>
      </c>
      <c r="AJ216" s="112" t="e">
        <f>AI216/$E216</f>
        <v>#DIV/0!</v>
      </c>
      <c r="AK216" s="113" t="e">
        <f>AJ216*Effort!$T48</f>
        <v>#DIV/0!</v>
      </c>
      <c r="AL216" s="111">
        <v>0</v>
      </c>
      <c r="AM216" s="112" t="e">
        <f>AL216/$E216</f>
        <v>#DIV/0!</v>
      </c>
      <c r="AN216" s="113" t="e">
        <f>AM216*Effort!$T48</f>
        <v>#DIV/0!</v>
      </c>
      <c r="AO216" s="111">
        <v>0</v>
      </c>
      <c r="AP216" s="112" t="e">
        <f>AO216/$E216</f>
        <v>#DIV/0!</v>
      </c>
      <c r="AQ216" s="113" t="e">
        <f>AP216*Effort!$T48</f>
        <v>#DIV/0!</v>
      </c>
      <c r="AR216" s="111">
        <v>0</v>
      </c>
      <c r="AS216" s="112" t="e">
        <f>AR216/$E216</f>
        <v>#DIV/0!</v>
      </c>
      <c r="AT216" s="113" t="e">
        <f>AS216*Effort!$T48</f>
        <v>#DIV/0!</v>
      </c>
      <c r="AU216" s="111">
        <v>0</v>
      </c>
      <c r="AV216" s="112" t="e">
        <f>AU216/$E216</f>
        <v>#DIV/0!</v>
      </c>
      <c r="AW216" s="113" t="e">
        <f>AV216*Effort!$T48</f>
        <v>#DIV/0!</v>
      </c>
      <c r="AX216" s="111">
        <v>0</v>
      </c>
      <c r="AY216" s="112" t="e">
        <f>AX216/$E216</f>
        <v>#DIV/0!</v>
      </c>
      <c r="AZ216" s="113" t="e">
        <f>AY216*Effort!$T48</f>
        <v>#DIV/0!</v>
      </c>
      <c r="BA216" s="111">
        <v>0</v>
      </c>
      <c r="BB216" s="112" t="e">
        <f>BA216/$E216</f>
        <v>#DIV/0!</v>
      </c>
      <c r="BC216" s="113" t="e">
        <f>BB216*Effort!$T48</f>
        <v>#DIV/0!</v>
      </c>
      <c r="BD216" s="111">
        <v>0</v>
      </c>
      <c r="BE216" s="112" t="e">
        <f>BD216/$E216</f>
        <v>#DIV/0!</v>
      </c>
      <c r="BF216" s="113" t="e">
        <f>BE216*Effort!$T48</f>
        <v>#DIV/0!</v>
      </c>
      <c r="BG216" s="111">
        <v>0</v>
      </c>
      <c r="BH216" s="112" t="e">
        <f>BG216/$E216</f>
        <v>#DIV/0!</v>
      </c>
      <c r="BI216" s="113" t="e">
        <f>BH216*Effort!$T48</f>
        <v>#DIV/0!</v>
      </c>
      <c r="BJ216" s="111">
        <v>0</v>
      </c>
      <c r="BK216" s="112" t="e">
        <f>BJ216/$E216</f>
        <v>#DIV/0!</v>
      </c>
      <c r="BL216" s="113" t="e">
        <f>BK216*Effort!$T48</f>
        <v>#DIV/0!</v>
      </c>
      <c r="BM216" s="111">
        <v>0</v>
      </c>
      <c r="BN216" s="112" t="e">
        <f>BM216/$E216</f>
        <v>#DIV/0!</v>
      </c>
      <c r="BO216" s="113" t="e">
        <f>BN216*Effort!$T48</f>
        <v>#DIV/0!</v>
      </c>
      <c r="BP216" s="111">
        <v>0</v>
      </c>
      <c r="BQ216" s="112" t="e">
        <f>BP216/$E216</f>
        <v>#DIV/0!</v>
      </c>
      <c r="BR216" s="113" t="e">
        <f>BQ216*Effort!$T48</f>
        <v>#DIV/0!</v>
      </c>
      <c r="BS216" s="111">
        <v>0</v>
      </c>
      <c r="BT216" s="112" t="e">
        <f>BS216/$E216</f>
        <v>#DIV/0!</v>
      </c>
      <c r="BU216" s="113" t="e">
        <f>BT216*Effort!$T48</f>
        <v>#DIV/0!</v>
      </c>
      <c r="BV216" s="111">
        <v>0</v>
      </c>
      <c r="BW216" s="112" t="e">
        <f>BV216/$E216</f>
        <v>#DIV/0!</v>
      </c>
      <c r="BX216" s="113" t="e">
        <f>BW216*Effort!$T48</f>
        <v>#DIV/0!</v>
      </c>
      <c r="BY216" s="111">
        <v>0</v>
      </c>
      <c r="BZ216" s="112" t="e">
        <f>BY216/$E216</f>
        <v>#DIV/0!</v>
      </c>
      <c r="CA216" s="113" t="e">
        <f>BZ216*Effort!$T48</f>
        <v>#DIV/0!</v>
      </c>
      <c r="CB216" s="111">
        <v>0</v>
      </c>
      <c r="CC216" s="112" t="e">
        <f>CB216/$E216</f>
        <v>#DIV/0!</v>
      </c>
      <c r="CD216" s="113" t="e">
        <f>CC216*Effort!$T48</f>
        <v>#DIV/0!</v>
      </c>
      <c r="CE216" s="111">
        <v>0</v>
      </c>
      <c r="CF216" s="112" t="e">
        <f>CE216/$E216</f>
        <v>#DIV/0!</v>
      </c>
      <c r="CG216" s="113" t="e">
        <f>CF216*Effort!$T48</f>
        <v>#DIV/0!</v>
      </c>
      <c r="CH216" s="329"/>
      <c r="CI216" s="329"/>
      <c r="CJ216" s="329"/>
    </row>
    <row r="217" spans="1:88" s="330" customFormat="1" x14ac:dyDescent="0.2">
      <c r="A217" s="303" t="s">
        <v>113</v>
      </c>
      <c r="B217" s="304">
        <f t="shared" si="702"/>
        <v>44386</v>
      </c>
      <c r="C217" s="307">
        <f t="shared" si="703"/>
        <v>28</v>
      </c>
      <c r="D217" s="115"/>
      <c r="E217" s="163"/>
      <c r="F217" s="161"/>
      <c r="G217" s="161"/>
      <c r="H217" s="509"/>
      <c r="I217" s="112" t="e">
        <f>AVERAGE(I211,I219)</f>
        <v>#DIV/0!</v>
      </c>
      <c r="J217" s="113" t="e">
        <f>I217*Effort!$T49</f>
        <v>#DIV/0!</v>
      </c>
      <c r="K217" s="111"/>
      <c r="L217" s="112" t="e">
        <f>AVERAGE(L211,L219)</f>
        <v>#DIV/0!</v>
      </c>
      <c r="M217" s="113" t="e">
        <f>L217*Effort!$T49</f>
        <v>#DIV/0!</v>
      </c>
      <c r="N217" s="111"/>
      <c r="O217" s="112" t="e">
        <f>AVERAGE(O211,O219)</f>
        <v>#DIV/0!</v>
      </c>
      <c r="P217" s="113" t="e">
        <f>O217*Effort!$T49</f>
        <v>#DIV/0!</v>
      </c>
      <c r="Q217" s="111"/>
      <c r="R217" s="112" t="e">
        <f>AVERAGE(R211,R219)</f>
        <v>#DIV/0!</v>
      </c>
      <c r="S217" s="113" t="e">
        <f>R217*Effort!$T49</f>
        <v>#DIV/0!</v>
      </c>
      <c r="T217" s="111"/>
      <c r="U217" s="112" t="e">
        <f>AVERAGE(U211,U219)</f>
        <v>#DIV/0!</v>
      </c>
      <c r="V217" s="113" t="e">
        <f>U217*Effort!$T49</f>
        <v>#DIV/0!</v>
      </c>
      <c r="W217" s="111"/>
      <c r="X217" s="112" t="e">
        <f>AVERAGE(X211,X219)</f>
        <v>#DIV/0!</v>
      </c>
      <c r="Y217" s="113" t="e">
        <f>X217*Effort!$T49</f>
        <v>#DIV/0!</v>
      </c>
      <c r="Z217" s="111"/>
      <c r="AA217" s="112" t="e">
        <f>AVERAGE(AA211,AA219)</f>
        <v>#DIV/0!</v>
      </c>
      <c r="AB217" s="113" t="e">
        <f>AA217*Effort!$T49</f>
        <v>#DIV/0!</v>
      </c>
      <c r="AC217" s="111"/>
      <c r="AD217" s="112" t="e">
        <f>AVERAGE(AD211,AD219)</f>
        <v>#DIV/0!</v>
      </c>
      <c r="AE217" s="113" t="e">
        <f>AD217*Effort!$T49</f>
        <v>#DIV/0!</v>
      </c>
      <c r="AF217" s="111"/>
      <c r="AG217" s="112" t="e">
        <f>AVERAGE(AG211,AG219)</f>
        <v>#DIV/0!</v>
      </c>
      <c r="AH217" s="113" t="e">
        <f>AG217*Effort!$T49</f>
        <v>#DIV/0!</v>
      </c>
      <c r="AI217" s="111"/>
      <c r="AJ217" s="112" t="e">
        <f>AVERAGE(AJ211,AJ219)</f>
        <v>#DIV/0!</v>
      </c>
      <c r="AK217" s="113" t="e">
        <f>AJ217*Effort!$T49</f>
        <v>#DIV/0!</v>
      </c>
      <c r="AL217" s="111"/>
      <c r="AM217" s="112" t="e">
        <f>AVERAGE(AM211,AM219)</f>
        <v>#DIV/0!</v>
      </c>
      <c r="AN217" s="113" t="e">
        <f>AM217*Effort!$T49</f>
        <v>#DIV/0!</v>
      </c>
      <c r="AO217" s="111"/>
      <c r="AP217" s="112" t="e">
        <f>AVERAGE(AP211,AP219)</f>
        <v>#DIV/0!</v>
      </c>
      <c r="AQ217" s="113" t="e">
        <f>AP217*Effort!$T49</f>
        <v>#DIV/0!</v>
      </c>
      <c r="AR217" s="111"/>
      <c r="AS217" s="112" t="e">
        <f>AVERAGE(AS211,AS219)</f>
        <v>#DIV/0!</v>
      </c>
      <c r="AT217" s="113" t="e">
        <f>AS217*Effort!$T49</f>
        <v>#DIV/0!</v>
      </c>
      <c r="AU217" s="111"/>
      <c r="AV217" s="112" t="e">
        <f>AVERAGE(AV211,AV219)</f>
        <v>#DIV/0!</v>
      </c>
      <c r="AW217" s="113" t="e">
        <f>AV217*Effort!$T49</f>
        <v>#DIV/0!</v>
      </c>
      <c r="AX217" s="111"/>
      <c r="AY217" s="112" t="e">
        <f>AVERAGE(AY211,AY219)</f>
        <v>#DIV/0!</v>
      </c>
      <c r="AZ217" s="113" t="e">
        <f>AY217*Effort!$T49</f>
        <v>#DIV/0!</v>
      </c>
      <c r="BA217" s="111"/>
      <c r="BB217" s="112" t="e">
        <f>AVERAGE(BB211,BB219)</f>
        <v>#DIV/0!</v>
      </c>
      <c r="BC217" s="113" t="e">
        <f>BB217*Effort!$T49</f>
        <v>#DIV/0!</v>
      </c>
      <c r="BD217" s="111"/>
      <c r="BE217" s="112" t="e">
        <f>AVERAGE(BE211,BE219)</f>
        <v>#DIV/0!</v>
      </c>
      <c r="BF217" s="113" t="e">
        <f>BE217*Effort!$T49</f>
        <v>#DIV/0!</v>
      </c>
      <c r="BG217" s="111"/>
      <c r="BH217" s="112" t="e">
        <f>AVERAGE(BH211,BH219)</f>
        <v>#DIV/0!</v>
      </c>
      <c r="BI217" s="113" t="e">
        <f>BH217*Effort!$T49</f>
        <v>#DIV/0!</v>
      </c>
      <c r="BJ217" s="111"/>
      <c r="BK217" s="112" t="e">
        <f>AVERAGE(BK211,BK219)</f>
        <v>#DIV/0!</v>
      </c>
      <c r="BL217" s="113" t="e">
        <f>BK217*Effort!$T49</f>
        <v>#DIV/0!</v>
      </c>
      <c r="BM217" s="111"/>
      <c r="BN217" s="112" t="e">
        <f>AVERAGE(BN211,BN219)</f>
        <v>#DIV/0!</v>
      </c>
      <c r="BO217" s="113" t="e">
        <f>BN217*Effort!$T49</f>
        <v>#DIV/0!</v>
      </c>
      <c r="BP217" s="111"/>
      <c r="BQ217" s="112" t="e">
        <f>AVERAGE(BQ211,BQ219)</f>
        <v>#DIV/0!</v>
      </c>
      <c r="BR217" s="113" t="e">
        <f>BQ217*Effort!$T49</f>
        <v>#DIV/0!</v>
      </c>
      <c r="BS217" s="111"/>
      <c r="BT217" s="112" t="e">
        <f>AVERAGE(BT211,BT219)</f>
        <v>#DIV/0!</v>
      </c>
      <c r="BU217" s="113" t="e">
        <f>BT217*Effort!$T49</f>
        <v>#DIV/0!</v>
      </c>
      <c r="BV217" s="111"/>
      <c r="BW217" s="112" t="e">
        <f>AVERAGE(BW211,BW219)</f>
        <v>#DIV/0!</v>
      </c>
      <c r="BX217" s="113" t="e">
        <f>BW217*Effort!$T49</f>
        <v>#DIV/0!</v>
      </c>
      <c r="BY217" s="111"/>
      <c r="BZ217" s="112" t="e">
        <f>AVERAGE(BZ211,BZ219)</f>
        <v>#DIV/0!</v>
      </c>
      <c r="CA217" s="113" t="e">
        <f>BZ217*Effort!$T49</f>
        <v>#DIV/0!</v>
      </c>
      <c r="CB217" s="111"/>
      <c r="CC217" s="112" t="e">
        <f>AVERAGE(CC211,CC219)</f>
        <v>#DIV/0!</v>
      </c>
      <c r="CD217" s="113" t="e">
        <f>CC217*Effort!$T49</f>
        <v>#DIV/0!</v>
      </c>
      <c r="CE217" s="111"/>
      <c r="CF217" s="112" t="e">
        <f>AVERAGE(CF211,CF219)</f>
        <v>#DIV/0!</v>
      </c>
      <c r="CG217" s="113" t="e">
        <f>CF217*Effort!$T49</f>
        <v>#DIV/0!</v>
      </c>
      <c r="CH217" s="329"/>
      <c r="CI217" s="329"/>
      <c r="CJ217" s="329"/>
    </row>
    <row r="218" spans="1:88" s="330" customFormat="1" x14ac:dyDescent="0.2">
      <c r="A218" s="303" t="s">
        <v>114</v>
      </c>
      <c r="B218" s="304">
        <f t="shared" si="702"/>
        <v>44387</v>
      </c>
      <c r="C218" s="307">
        <f t="shared" si="703"/>
        <v>28</v>
      </c>
      <c r="D218" s="115"/>
      <c r="E218" s="163"/>
      <c r="F218" s="161"/>
      <c r="G218" s="161"/>
      <c r="H218" s="509"/>
      <c r="I218" s="112" t="e">
        <f>AVERAGE(I211,I219)</f>
        <v>#DIV/0!</v>
      </c>
      <c r="J218" s="113" t="e">
        <f>I218*Effort!$T50</f>
        <v>#DIV/0!</v>
      </c>
      <c r="K218" s="111"/>
      <c r="L218" s="112" t="e">
        <f>AVERAGE(L211,L219)</f>
        <v>#DIV/0!</v>
      </c>
      <c r="M218" s="113" t="e">
        <f>L218*Effort!$T50</f>
        <v>#DIV/0!</v>
      </c>
      <c r="N218" s="111"/>
      <c r="O218" s="112" t="e">
        <f>AVERAGE(O211,O219)</f>
        <v>#DIV/0!</v>
      </c>
      <c r="P218" s="113" t="e">
        <f>O218*Effort!$T50</f>
        <v>#DIV/0!</v>
      </c>
      <c r="Q218" s="111"/>
      <c r="R218" s="112" t="e">
        <f>AVERAGE(R211,R219)</f>
        <v>#DIV/0!</v>
      </c>
      <c r="S218" s="113" t="e">
        <f>R218*Effort!$T50</f>
        <v>#DIV/0!</v>
      </c>
      <c r="T218" s="111"/>
      <c r="U218" s="112" t="e">
        <f>AVERAGE(U211,U219)</f>
        <v>#DIV/0!</v>
      </c>
      <c r="V218" s="113" t="e">
        <f>U218*Effort!$T50</f>
        <v>#DIV/0!</v>
      </c>
      <c r="W218" s="111"/>
      <c r="X218" s="112" t="e">
        <f>AVERAGE(X211,X219)</f>
        <v>#DIV/0!</v>
      </c>
      <c r="Y218" s="113" t="e">
        <f>X218*Effort!$T50</f>
        <v>#DIV/0!</v>
      </c>
      <c r="Z218" s="111"/>
      <c r="AA218" s="112" t="e">
        <f>AVERAGE(AA211,AA219)</f>
        <v>#DIV/0!</v>
      </c>
      <c r="AB218" s="113" t="e">
        <f>AA218*Effort!$T50</f>
        <v>#DIV/0!</v>
      </c>
      <c r="AC218" s="111"/>
      <c r="AD218" s="112" t="e">
        <f>AVERAGE(AD211,AD219)</f>
        <v>#DIV/0!</v>
      </c>
      <c r="AE218" s="113" t="e">
        <f>AD218*Effort!$T50</f>
        <v>#DIV/0!</v>
      </c>
      <c r="AF218" s="111"/>
      <c r="AG218" s="112" t="e">
        <f>AVERAGE(AG211,AG219)</f>
        <v>#DIV/0!</v>
      </c>
      <c r="AH218" s="113" t="e">
        <f>AG218*Effort!$T50</f>
        <v>#DIV/0!</v>
      </c>
      <c r="AI218" s="111"/>
      <c r="AJ218" s="112" t="e">
        <f>AVERAGE(AJ211,AJ219)</f>
        <v>#DIV/0!</v>
      </c>
      <c r="AK218" s="113" t="e">
        <f>AJ218*Effort!$T50</f>
        <v>#DIV/0!</v>
      </c>
      <c r="AL218" s="111"/>
      <c r="AM218" s="112" t="e">
        <f>AVERAGE(AM211,AM219)</f>
        <v>#DIV/0!</v>
      </c>
      <c r="AN218" s="113" t="e">
        <f>AM218*Effort!$T50</f>
        <v>#DIV/0!</v>
      </c>
      <c r="AO218" s="111"/>
      <c r="AP218" s="112" t="e">
        <f>AVERAGE(AP211,AP219)</f>
        <v>#DIV/0!</v>
      </c>
      <c r="AQ218" s="113" t="e">
        <f>AP218*Effort!$T50</f>
        <v>#DIV/0!</v>
      </c>
      <c r="AR218" s="111"/>
      <c r="AS218" s="112" t="e">
        <f>AVERAGE(AS211,AS219)</f>
        <v>#DIV/0!</v>
      </c>
      <c r="AT218" s="113" t="e">
        <f>AS218*Effort!$T50</f>
        <v>#DIV/0!</v>
      </c>
      <c r="AU218" s="111"/>
      <c r="AV218" s="112" t="e">
        <f>AVERAGE(AV211,AV219)</f>
        <v>#DIV/0!</v>
      </c>
      <c r="AW218" s="113" t="e">
        <f>AV218*Effort!$T50</f>
        <v>#DIV/0!</v>
      </c>
      <c r="AX218" s="111"/>
      <c r="AY218" s="112" t="e">
        <f>AVERAGE(AY211,AY219)</f>
        <v>#DIV/0!</v>
      </c>
      <c r="AZ218" s="113" t="e">
        <f>AY218*Effort!$T50</f>
        <v>#DIV/0!</v>
      </c>
      <c r="BA218" s="111"/>
      <c r="BB218" s="112" t="e">
        <f>AVERAGE(BB211,BB219)</f>
        <v>#DIV/0!</v>
      </c>
      <c r="BC218" s="113" t="e">
        <f>BB218*Effort!$T50</f>
        <v>#DIV/0!</v>
      </c>
      <c r="BD218" s="111"/>
      <c r="BE218" s="112" t="e">
        <f>AVERAGE(BE211,BE219)</f>
        <v>#DIV/0!</v>
      </c>
      <c r="BF218" s="113" t="e">
        <f>BE218*Effort!$T50</f>
        <v>#DIV/0!</v>
      </c>
      <c r="BG218" s="111"/>
      <c r="BH218" s="112" t="e">
        <f>AVERAGE(BH211,BH219)</f>
        <v>#DIV/0!</v>
      </c>
      <c r="BI218" s="113" t="e">
        <f>BH218*Effort!$T50</f>
        <v>#DIV/0!</v>
      </c>
      <c r="BJ218" s="111"/>
      <c r="BK218" s="112" t="e">
        <f>AVERAGE(BK211,BK219)</f>
        <v>#DIV/0!</v>
      </c>
      <c r="BL218" s="113" t="e">
        <f>BK218*Effort!$T50</f>
        <v>#DIV/0!</v>
      </c>
      <c r="BM218" s="111"/>
      <c r="BN218" s="112" t="e">
        <f>AVERAGE(BN211,BN219)</f>
        <v>#DIV/0!</v>
      </c>
      <c r="BO218" s="113" t="e">
        <f>BN218*Effort!$T50</f>
        <v>#DIV/0!</v>
      </c>
      <c r="BP218" s="111"/>
      <c r="BQ218" s="112" t="e">
        <f>AVERAGE(BQ211,BQ219)</f>
        <v>#DIV/0!</v>
      </c>
      <c r="BR218" s="113" t="e">
        <f>BQ218*Effort!$T50</f>
        <v>#DIV/0!</v>
      </c>
      <c r="BS218" s="111"/>
      <c r="BT218" s="112" t="e">
        <f>AVERAGE(BT211,BT219)</f>
        <v>#DIV/0!</v>
      </c>
      <c r="BU218" s="113" t="e">
        <f>BT218*Effort!$T50</f>
        <v>#DIV/0!</v>
      </c>
      <c r="BV218" s="111"/>
      <c r="BW218" s="112" t="e">
        <f>AVERAGE(BW211,BW219)</f>
        <v>#DIV/0!</v>
      </c>
      <c r="BX218" s="113" t="e">
        <f>BW218*Effort!$T50</f>
        <v>#DIV/0!</v>
      </c>
      <c r="BY218" s="111"/>
      <c r="BZ218" s="112" t="e">
        <f>AVERAGE(BZ211,BZ219)</f>
        <v>#DIV/0!</v>
      </c>
      <c r="CA218" s="113" t="e">
        <f>BZ218*Effort!$T50</f>
        <v>#DIV/0!</v>
      </c>
      <c r="CB218" s="111"/>
      <c r="CC218" s="112" t="e">
        <f>AVERAGE(CC211,CC219)</f>
        <v>#DIV/0!</v>
      </c>
      <c r="CD218" s="113" t="e">
        <f>CC218*Effort!$T50</f>
        <v>#DIV/0!</v>
      </c>
      <c r="CE218" s="111"/>
      <c r="CF218" s="112" t="e">
        <f>AVERAGE(CF211,CF219)</f>
        <v>#DIV/0!</v>
      </c>
      <c r="CG218" s="113" t="e">
        <f>CF218*Effort!$T50</f>
        <v>#DIV/0!</v>
      </c>
      <c r="CH218" s="329"/>
      <c r="CI218" s="329"/>
      <c r="CJ218" s="329"/>
    </row>
    <row r="219" spans="1:88" s="330" customFormat="1" x14ac:dyDescent="0.2">
      <c r="A219" s="303" t="s">
        <v>115</v>
      </c>
      <c r="B219" s="304">
        <f t="shared" si="702"/>
        <v>44388</v>
      </c>
      <c r="C219" s="307">
        <f t="shared" si="703"/>
        <v>29</v>
      </c>
      <c r="D219" s="476">
        <f>'Creel Data'!AV472</f>
        <v>0</v>
      </c>
      <c r="E219" s="163">
        <f>'Creel Data'!BB474</f>
        <v>0</v>
      </c>
      <c r="F219" s="161">
        <f>'Creel Data'!AX472</f>
        <v>0</v>
      </c>
      <c r="G219" s="161">
        <f>'Creel Data'!AY472</f>
        <v>0</v>
      </c>
      <c r="H219" s="509">
        <v>0</v>
      </c>
      <c r="I219" s="112" t="e">
        <f>H219/$E219</f>
        <v>#DIV/0!</v>
      </c>
      <c r="J219" s="113" t="e">
        <f>I219*Effort!$T51</f>
        <v>#DIV/0!</v>
      </c>
      <c r="K219" s="111">
        <v>0</v>
      </c>
      <c r="L219" s="112" t="e">
        <f t="shared" ref="L219:L220" si="704">K219/$E219</f>
        <v>#DIV/0!</v>
      </c>
      <c r="M219" s="113" t="e">
        <f>L219*Effort!$T51</f>
        <v>#DIV/0!</v>
      </c>
      <c r="N219" s="111">
        <v>0</v>
      </c>
      <c r="O219" s="112" t="e">
        <f t="shared" ref="O219:O220" si="705">N219/$E219</f>
        <v>#DIV/0!</v>
      </c>
      <c r="P219" s="113" t="e">
        <f>O219*Effort!$T51</f>
        <v>#DIV/0!</v>
      </c>
      <c r="Q219" s="111">
        <v>0</v>
      </c>
      <c r="R219" s="112" t="e">
        <f t="shared" ref="R219:R220" si="706">Q219/$E219</f>
        <v>#DIV/0!</v>
      </c>
      <c r="S219" s="113" t="e">
        <f>R219*Effort!$T51</f>
        <v>#DIV/0!</v>
      </c>
      <c r="T219" s="111">
        <v>0</v>
      </c>
      <c r="U219" s="112" t="e">
        <f t="shared" ref="U219:U220" si="707">T219/$E219</f>
        <v>#DIV/0!</v>
      </c>
      <c r="V219" s="113" t="e">
        <f>U219*Effort!$T51</f>
        <v>#DIV/0!</v>
      </c>
      <c r="W219" s="111">
        <v>0</v>
      </c>
      <c r="X219" s="112" t="e">
        <f t="shared" ref="X219:X220" si="708">W219/$E219</f>
        <v>#DIV/0!</v>
      </c>
      <c r="Y219" s="113" t="e">
        <f>X219*Effort!$T51</f>
        <v>#DIV/0!</v>
      </c>
      <c r="Z219" s="111">
        <v>0</v>
      </c>
      <c r="AA219" s="112" t="e">
        <f t="shared" ref="AA219:AA220" si="709">Z219/$E219</f>
        <v>#DIV/0!</v>
      </c>
      <c r="AB219" s="113" t="e">
        <f>AA219*Effort!$T51</f>
        <v>#DIV/0!</v>
      </c>
      <c r="AC219" s="111">
        <v>0</v>
      </c>
      <c r="AD219" s="112" t="e">
        <f t="shared" ref="AD219:AD220" si="710">AC219/$E219</f>
        <v>#DIV/0!</v>
      </c>
      <c r="AE219" s="113" t="e">
        <f>AD219*Effort!$T51</f>
        <v>#DIV/0!</v>
      </c>
      <c r="AF219" s="111">
        <v>0</v>
      </c>
      <c r="AG219" s="112" t="e">
        <f t="shared" ref="AG219:AG220" si="711">AF219/$E219</f>
        <v>#DIV/0!</v>
      </c>
      <c r="AH219" s="113" t="e">
        <f>AG219*Effort!$T51</f>
        <v>#DIV/0!</v>
      </c>
      <c r="AI219" s="111">
        <v>0</v>
      </c>
      <c r="AJ219" s="112" t="e">
        <f t="shared" ref="AJ219:AJ220" si="712">AI219/$E219</f>
        <v>#DIV/0!</v>
      </c>
      <c r="AK219" s="113" t="e">
        <f>AJ219*Effort!$T51</f>
        <v>#DIV/0!</v>
      </c>
      <c r="AL219" s="111">
        <v>0</v>
      </c>
      <c r="AM219" s="112" t="e">
        <f t="shared" ref="AM219:AM220" si="713">AL219/$E219</f>
        <v>#DIV/0!</v>
      </c>
      <c r="AN219" s="113" t="e">
        <f>AM219*Effort!$T51</f>
        <v>#DIV/0!</v>
      </c>
      <c r="AO219" s="111">
        <v>0</v>
      </c>
      <c r="AP219" s="112" t="e">
        <f t="shared" ref="AP219:AP220" si="714">AO219/$E219</f>
        <v>#DIV/0!</v>
      </c>
      <c r="AQ219" s="113" t="e">
        <f>AP219*Effort!$T51</f>
        <v>#DIV/0!</v>
      </c>
      <c r="AR219" s="111">
        <v>0</v>
      </c>
      <c r="AS219" s="112" t="e">
        <f t="shared" ref="AS219:AS220" si="715">AR219/$E219</f>
        <v>#DIV/0!</v>
      </c>
      <c r="AT219" s="113" t="e">
        <f>AS219*Effort!$T51</f>
        <v>#DIV/0!</v>
      </c>
      <c r="AU219" s="111">
        <v>0</v>
      </c>
      <c r="AV219" s="112" t="e">
        <f t="shared" ref="AV219:AV220" si="716">AU219/$E219</f>
        <v>#DIV/0!</v>
      </c>
      <c r="AW219" s="113" t="e">
        <f>AV219*Effort!$T51</f>
        <v>#DIV/0!</v>
      </c>
      <c r="AX219" s="111">
        <v>0</v>
      </c>
      <c r="AY219" s="112" t="e">
        <f t="shared" ref="AY219:AY220" si="717">AX219/$E219</f>
        <v>#DIV/0!</v>
      </c>
      <c r="AZ219" s="113" t="e">
        <f>AY219*Effort!$T51</f>
        <v>#DIV/0!</v>
      </c>
      <c r="BA219" s="111">
        <v>0</v>
      </c>
      <c r="BB219" s="112" t="e">
        <f t="shared" ref="BB219:BB220" si="718">BA219/$E219</f>
        <v>#DIV/0!</v>
      </c>
      <c r="BC219" s="113" t="e">
        <f>BB219*Effort!$T51</f>
        <v>#DIV/0!</v>
      </c>
      <c r="BD219" s="111">
        <v>0</v>
      </c>
      <c r="BE219" s="112" t="e">
        <f t="shared" ref="BE219:BE220" si="719">BD219/$E219</f>
        <v>#DIV/0!</v>
      </c>
      <c r="BF219" s="113" t="e">
        <f>BE219*Effort!$T51</f>
        <v>#DIV/0!</v>
      </c>
      <c r="BG219" s="111">
        <v>0</v>
      </c>
      <c r="BH219" s="112" t="e">
        <f t="shared" ref="BH219:BH220" si="720">BG219/$E219</f>
        <v>#DIV/0!</v>
      </c>
      <c r="BI219" s="113" t="e">
        <f>BH219*Effort!$T51</f>
        <v>#DIV/0!</v>
      </c>
      <c r="BJ219" s="111">
        <v>0</v>
      </c>
      <c r="BK219" s="112" t="e">
        <f t="shared" ref="BK219:BK220" si="721">BJ219/$E219</f>
        <v>#DIV/0!</v>
      </c>
      <c r="BL219" s="113" t="e">
        <f>BK219*Effort!$T51</f>
        <v>#DIV/0!</v>
      </c>
      <c r="BM219" s="111">
        <v>0</v>
      </c>
      <c r="BN219" s="112" t="e">
        <f t="shared" ref="BN219:BN220" si="722">BM219/$E219</f>
        <v>#DIV/0!</v>
      </c>
      <c r="BO219" s="113" t="e">
        <f>BN219*Effort!$T51</f>
        <v>#DIV/0!</v>
      </c>
      <c r="BP219" s="111">
        <v>0</v>
      </c>
      <c r="BQ219" s="112" t="e">
        <f t="shared" ref="BQ219:BQ220" si="723">BP219/$E219</f>
        <v>#DIV/0!</v>
      </c>
      <c r="BR219" s="113" t="e">
        <f>BQ219*Effort!$T51</f>
        <v>#DIV/0!</v>
      </c>
      <c r="BS219" s="111">
        <v>0</v>
      </c>
      <c r="BT219" s="112" t="e">
        <f t="shared" ref="BT219:BT220" si="724">BS219/$E219</f>
        <v>#DIV/0!</v>
      </c>
      <c r="BU219" s="113" t="e">
        <f>BT219*Effort!$T51</f>
        <v>#DIV/0!</v>
      </c>
      <c r="BV219" s="111">
        <v>0</v>
      </c>
      <c r="BW219" s="112" t="e">
        <f t="shared" ref="BW219:BW220" si="725">BV219/$E219</f>
        <v>#DIV/0!</v>
      </c>
      <c r="BX219" s="113" t="e">
        <f>BW219*Effort!$T51</f>
        <v>#DIV/0!</v>
      </c>
      <c r="BY219" s="111">
        <v>0</v>
      </c>
      <c r="BZ219" s="112" t="e">
        <f t="shared" ref="BZ219:BZ220" si="726">BY219/$E219</f>
        <v>#DIV/0!</v>
      </c>
      <c r="CA219" s="113" t="e">
        <f>BZ219*Effort!$T51</f>
        <v>#DIV/0!</v>
      </c>
      <c r="CB219" s="111">
        <v>0</v>
      </c>
      <c r="CC219" s="112" t="e">
        <f t="shared" ref="CC219:CC220" si="727">CB219/$E219</f>
        <v>#DIV/0!</v>
      </c>
      <c r="CD219" s="113" t="e">
        <f>CC219*Effort!$T51</f>
        <v>#DIV/0!</v>
      </c>
      <c r="CE219" s="111">
        <v>0</v>
      </c>
      <c r="CF219" s="112" t="e">
        <f t="shared" ref="CF219:CF220" si="728">CE219/$E219</f>
        <v>#DIV/0!</v>
      </c>
      <c r="CG219" s="113" t="e">
        <f>CF219*Effort!$T51</f>
        <v>#DIV/0!</v>
      </c>
      <c r="CH219" s="329"/>
      <c r="CI219" s="329"/>
      <c r="CJ219" s="329"/>
    </row>
    <row r="220" spans="1:88" s="332" customFormat="1" x14ac:dyDescent="0.2">
      <c r="A220" s="305" t="s">
        <v>116</v>
      </c>
      <c r="B220" s="306">
        <f t="shared" si="702"/>
        <v>44389</v>
      </c>
      <c r="C220" s="308">
        <f t="shared" si="703"/>
        <v>29</v>
      </c>
      <c r="D220" s="704">
        <f>'Creel Data'!AV481</f>
        <v>0</v>
      </c>
      <c r="E220" s="503">
        <f>'Creel Data'!BB483</f>
        <v>0</v>
      </c>
      <c r="F220" s="162">
        <f>'Creel Data'!AX481</f>
        <v>0</v>
      </c>
      <c r="G220" s="162">
        <f>'Creel Data'!AY481</f>
        <v>0</v>
      </c>
      <c r="H220" s="517">
        <v>0</v>
      </c>
      <c r="I220" s="122" t="e">
        <f>H220/$E220</f>
        <v>#DIV/0!</v>
      </c>
      <c r="J220" s="123" t="e">
        <f>I220*Effort!$T52</f>
        <v>#DIV/0!</v>
      </c>
      <c r="K220" s="477">
        <v>0</v>
      </c>
      <c r="L220" s="122" t="e">
        <f t="shared" si="704"/>
        <v>#DIV/0!</v>
      </c>
      <c r="M220" s="123" t="e">
        <f>L220*Effort!$T52</f>
        <v>#DIV/0!</v>
      </c>
      <c r="N220" s="477">
        <v>0</v>
      </c>
      <c r="O220" s="122" t="e">
        <f t="shared" si="705"/>
        <v>#DIV/0!</v>
      </c>
      <c r="P220" s="123" t="e">
        <f>O220*Effort!$T52</f>
        <v>#DIV/0!</v>
      </c>
      <c r="Q220" s="477">
        <v>0</v>
      </c>
      <c r="R220" s="122" t="e">
        <f t="shared" si="706"/>
        <v>#DIV/0!</v>
      </c>
      <c r="S220" s="123" t="e">
        <f>R220*Effort!$T52</f>
        <v>#DIV/0!</v>
      </c>
      <c r="T220" s="477">
        <v>0</v>
      </c>
      <c r="U220" s="122" t="e">
        <f t="shared" si="707"/>
        <v>#DIV/0!</v>
      </c>
      <c r="V220" s="123" t="e">
        <f>U220*Effort!$T52</f>
        <v>#DIV/0!</v>
      </c>
      <c r="W220" s="477">
        <v>0</v>
      </c>
      <c r="X220" s="122" t="e">
        <f t="shared" si="708"/>
        <v>#DIV/0!</v>
      </c>
      <c r="Y220" s="123" t="e">
        <f>X220*Effort!$T52</f>
        <v>#DIV/0!</v>
      </c>
      <c r="Z220" s="477">
        <v>0</v>
      </c>
      <c r="AA220" s="122" t="e">
        <f t="shared" si="709"/>
        <v>#DIV/0!</v>
      </c>
      <c r="AB220" s="123" t="e">
        <f>AA220*Effort!$T52</f>
        <v>#DIV/0!</v>
      </c>
      <c r="AC220" s="477">
        <v>0</v>
      </c>
      <c r="AD220" s="122" t="e">
        <f t="shared" si="710"/>
        <v>#DIV/0!</v>
      </c>
      <c r="AE220" s="123" t="e">
        <f>AD220*Effort!$T52</f>
        <v>#DIV/0!</v>
      </c>
      <c r="AF220" s="477">
        <v>0</v>
      </c>
      <c r="AG220" s="122" t="e">
        <f t="shared" si="711"/>
        <v>#DIV/0!</v>
      </c>
      <c r="AH220" s="123" t="e">
        <f>AG220*Effort!$T52</f>
        <v>#DIV/0!</v>
      </c>
      <c r="AI220" s="477">
        <v>0</v>
      </c>
      <c r="AJ220" s="122" t="e">
        <f t="shared" si="712"/>
        <v>#DIV/0!</v>
      </c>
      <c r="AK220" s="123" t="e">
        <f>AJ220*Effort!$T52</f>
        <v>#DIV/0!</v>
      </c>
      <c r="AL220" s="477">
        <v>0</v>
      </c>
      <c r="AM220" s="122" t="e">
        <f t="shared" si="713"/>
        <v>#DIV/0!</v>
      </c>
      <c r="AN220" s="123" t="e">
        <f>AM220*Effort!$T52</f>
        <v>#DIV/0!</v>
      </c>
      <c r="AO220" s="477">
        <v>0</v>
      </c>
      <c r="AP220" s="122" t="e">
        <f t="shared" si="714"/>
        <v>#DIV/0!</v>
      </c>
      <c r="AQ220" s="123" t="e">
        <f>AP220*Effort!$T52</f>
        <v>#DIV/0!</v>
      </c>
      <c r="AR220" s="477">
        <v>0</v>
      </c>
      <c r="AS220" s="122" t="e">
        <f t="shared" si="715"/>
        <v>#DIV/0!</v>
      </c>
      <c r="AT220" s="123" t="e">
        <f>AS220*Effort!$T52</f>
        <v>#DIV/0!</v>
      </c>
      <c r="AU220" s="477">
        <v>0</v>
      </c>
      <c r="AV220" s="122" t="e">
        <f t="shared" si="716"/>
        <v>#DIV/0!</v>
      </c>
      <c r="AW220" s="123" t="e">
        <f>AV220*Effort!$T52</f>
        <v>#DIV/0!</v>
      </c>
      <c r="AX220" s="477">
        <v>0</v>
      </c>
      <c r="AY220" s="122" t="e">
        <f t="shared" si="717"/>
        <v>#DIV/0!</v>
      </c>
      <c r="AZ220" s="123" t="e">
        <f>AY220*Effort!$T52</f>
        <v>#DIV/0!</v>
      </c>
      <c r="BA220" s="477">
        <v>0</v>
      </c>
      <c r="BB220" s="122" t="e">
        <f t="shared" si="718"/>
        <v>#DIV/0!</v>
      </c>
      <c r="BC220" s="123" t="e">
        <f>BB220*Effort!$T52</f>
        <v>#DIV/0!</v>
      </c>
      <c r="BD220" s="477">
        <v>0</v>
      </c>
      <c r="BE220" s="122" t="e">
        <f t="shared" si="719"/>
        <v>#DIV/0!</v>
      </c>
      <c r="BF220" s="123" t="e">
        <f>BE220*Effort!$T52</f>
        <v>#DIV/0!</v>
      </c>
      <c r="BG220" s="477">
        <v>0</v>
      </c>
      <c r="BH220" s="122" t="e">
        <f t="shared" si="720"/>
        <v>#DIV/0!</v>
      </c>
      <c r="BI220" s="123" t="e">
        <f>BH220*Effort!$T52</f>
        <v>#DIV/0!</v>
      </c>
      <c r="BJ220" s="477">
        <v>0</v>
      </c>
      <c r="BK220" s="122" t="e">
        <f t="shared" si="721"/>
        <v>#DIV/0!</v>
      </c>
      <c r="BL220" s="123" t="e">
        <f>BK220*Effort!$T52</f>
        <v>#DIV/0!</v>
      </c>
      <c r="BM220" s="477">
        <v>0</v>
      </c>
      <c r="BN220" s="122" t="e">
        <f t="shared" si="722"/>
        <v>#DIV/0!</v>
      </c>
      <c r="BO220" s="123" t="e">
        <f>BN220*Effort!$T52</f>
        <v>#DIV/0!</v>
      </c>
      <c r="BP220" s="477">
        <v>0</v>
      </c>
      <c r="BQ220" s="122" t="e">
        <f t="shared" si="723"/>
        <v>#DIV/0!</v>
      </c>
      <c r="BR220" s="123" t="e">
        <f>BQ220*Effort!$T52</f>
        <v>#DIV/0!</v>
      </c>
      <c r="BS220" s="477">
        <v>0</v>
      </c>
      <c r="BT220" s="122" t="e">
        <f t="shared" si="724"/>
        <v>#DIV/0!</v>
      </c>
      <c r="BU220" s="123" t="e">
        <f>BT220*Effort!$T52</f>
        <v>#DIV/0!</v>
      </c>
      <c r="BV220" s="477">
        <v>0</v>
      </c>
      <c r="BW220" s="122" t="e">
        <f t="shared" si="725"/>
        <v>#DIV/0!</v>
      </c>
      <c r="BX220" s="123" t="e">
        <f>BW220*Effort!$T52</f>
        <v>#DIV/0!</v>
      </c>
      <c r="BY220" s="477">
        <v>0</v>
      </c>
      <c r="BZ220" s="122" t="e">
        <f t="shared" si="726"/>
        <v>#DIV/0!</v>
      </c>
      <c r="CA220" s="123" t="e">
        <f>BZ220*Effort!$T52</f>
        <v>#DIV/0!</v>
      </c>
      <c r="CB220" s="477">
        <v>0</v>
      </c>
      <c r="CC220" s="122" t="e">
        <f t="shared" si="727"/>
        <v>#DIV/0!</v>
      </c>
      <c r="CD220" s="123" t="e">
        <f>CC220*Effort!$T52</f>
        <v>#DIV/0!</v>
      </c>
      <c r="CE220" s="477">
        <v>0</v>
      </c>
      <c r="CF220" s="122" t="e">
        <f t="shared" si="728"/>
        <v>#DIV/0!</v>
      </c>
      <c r="CG220" s="123" t="e">
        <f>CF220*Effort!$T52</f>
        <v>#DIV/0!</v>
      </c>
      <c r="CH220" s="331"/>
      <c r="CI220" s="331"/>
      <c r="CJ220" s="331"/>
    </row>
    <row r="221" spans="1:88" s="330" customFormat="1" x14ac:dyDescent="0.2">
      <c r="A221" s="303" t="s">
        <v>117</v>
      </c>
      <c r="B221" s="304">
        <f t="shared" si="702"/>
        <v>44390</v>
      </c>
      <c r="C221" s="307">
        <f t="shared" si="703"/>
        <v>29</v>
      </c>
      <c r="D221" s="115"/>
      <c r="E221" s="163"/>
      <c r="F221" s="164"/>
      <c r="G221" s="164"/>
      <c r="H221" s="509"/>
      <c r="I221" s="112" t="e">
        <f>AVERAGE(I220,I216)</f>
        <v>#DIV/0!</v>
      </c>
      <c r="J221" s="113" t="e">
        <f>I221*Effort!$T53</f>
        <v>#DIV/0!</v>
      </c>
      <c r="K221" s="111"/>
      <c r="L221" s="112" t="e">
        <f>AVERAGE(L220,L216)</f>
        <v>#DIV/0!</v>
      </c>
      <c r="M221" s="113" t="e">
        <f>L221*Effort!$T53</f>
        <v>#DIV/0!</v>
      </c>
      <c r="N221" s="111"/>
      <c r="O221" s="112" t="e">
        <f>AVERAGE(O220,O216)</f>
        <v>#DIV/0!</v>
      </c>
      <c r="P221" s="113" t="e">
        <f>O221*Effort!$T53</f>
        <v>#DIV/0!</v>
      </c>
      <c r="Q221" s="111"/>
      <c r="R221" s="112" t="e">
        <f>AVERAGE(R220,R216)</f>
        <v>#DIV/0!</v>
      </c>
      <c r="S221" s="113" t="e">
        <f>R221*Effort!$T53</f>
        <v>#DIV/0!</v>
      </c>
      <c r="T221" s="520"/>
      <c r="U221" s="112" t="e">
        <f>AVERAGE(U220,U216)</f>
        <v>#DIV/0!</v>
      </c>
      <c r="V221" s="113" t="e">
        <f>U221*Effort!$T53</f>
        <v>#DIV/0!</v>
      </c>
      <c r="W221" s="520"/>
      <c r="X221" s="112" t="e">
        <f>AVERAGE(X220,X216)</f>
        <v>#DIV/0!</v>
      </c>
      <c r="Y221" s="113" t="e">
        <f>X221*Effort!$T53</f>
        <v>#DIV/0!</v>
      </c>
      <c r="Z221" s="111"/>
      <c r="AA221" s="112" t="e">
        <f>AVERAGE(AA220,AA216)</f>
        <v>#DIV/0!</v>
      </c>
      <c r="AB221" s="113" t="e">
        <f>AA221*Effort!$T53</f>
        <v>#DIV/0!</v>
      </c>
      <c r="AC221" s="111"/>
      <c r="AD221" s="112" t="e">
        <f>AVERAGE(AD220,AD216)</f>
        <v>#DIV/0!</v>
      </c>
      <c r="AE221" s="113" t="e">
        <f>AD221*Effort!$T53</f>
        <v>#DIV/0!</v>
      </c>
      <c r="AF221" s="111"/>
      <c r="AG221" s="112" t="e">
        <f>AVERAGE(AG220,AG216)</f>
        <v>#DIV/0!</v>
      </c>
      <c r="AH221" s="113" t="e">
        <f>AG221*Effort!$T53</f>
        <v>#DIV/0!</v>
      </c>
      <c r="AI221" s="111"/>
      <c r="AJ221" s="112" t="e">
        <f>AVERAGE(AJ220,AJ216)</f>
        <v>#DIV/0!</v>
      </c>
      <c r="AK221" s="113" t="e">
        <f>AJ221*Effort!$T53</f>
        <v>#DIV/0!</v>
      </c>
      <c r="AL221" s="520"/>
      <c r="AM221" s="112" t="e">
        <f>AVERAGE(AM220,AM216)</f>
        <v>#DIV/0!</v>
      </c>
      <c r="AN221" s="113" t="e">
        <f>AM221*Effort!$T53</f>
        <v>#DIV/0!</v>
      </c>
      <c r="AO221" s="520"/>
      <c r="AP221" s="112" t="e">
        <f>AVERAGE(AP220,AP216)</f>
        <v>#DIV/0!</v>
      </c>
      <c r="AQ221" s="113" t="e">
        <f>AP221*Effort!$T53</f>
        <v>#DIV/0!</v>
      </c>
      <c r="AR221" s="520"/>
      <c r="AS221" s="112" t="e">
        <f>AVERAGE(AS220,AS216)</f>
        <v>#DIV/0!</v>
      </c>
      <c r="AT221" s="113" t="e">
        <f>AS221*Effort!$T53</f>
        <v>#DIV/0!</v>
      </c>
      <c r="AU221" s="520"/>
      <c r="AV221" s="112" t="e">
        <f>AVERAGE(AV220,AV216)</f>
        <v>#DIV/0!</v>
      </c>
      <c r="AW221" s="113" t="e">
        <f>AV221*Effort!$T53</f>
        <v>#DIV/0!</v>
      </c>
      <c r="AX221" s="128"/>
      <c r="AY221" s="112" t="e">
        <f>AVERAGE(AY220,AY216)</f>
        <v>#DIV/0!</v>
      </c>
      <c r="AZ221" s="113" t="e">
        <f>AY221*Effort!$T53</f>
        <v>#DIV/0!</v>
      </c>
      <c r="BA221" s="520"/>
      <c r="BB221" s="112" t="e">
        <f>AVERAGE(BB220,BB216)</f>
        <v>#DIV/0!</v>
      </c>
      <c r="BC221" s="113" t="e">
        <f>BB221*Effort!$T53</f>
        <v>#DIV/0!</v>
      </c>
      <c r="BD221" s="111"/>
      <c r="BE221" s="112" t="e">
        <f>AVERAGE(BE220,BE216)</f>
        <v>#DIV/0!</v>
      </c>
      <c r="BF221" s="113" t="e">
        <f>BE221*Effort!$T53</f>
        <v>#DIV/0!</v>
      </c>
      <c r="BG221" s="520"/>
      <c r="BH221" s="112" t="e">
        <f>AVERAGE(BH220,BH216)</f>
        <v>#DIV/0!</v>
      </c>
      <c r="BI221" s="113" t="e">
        <f>BH221*Effort!$T53</f>
        <v>#DIV/0!</v>
      </c>
      <c r="BJ221" s="520"/>
      <c r="BK221" s="112" t="e">
        <f>AVERAGE(BK220,BK216)</f>
        <v>#DIV/0!</v>
      </c>
      <c r="BL221" s="113" t="e">
        <f>BK221*Effort!$T53</f>
        <v>#DIV/0!</v>
      </c>
      <c r="BM221" s="520"/>
      <c r="BN221" s="112" t="e">
        <f>AVERAGE(BN220,BN216)</f>
        <v>#DIV/0!</v>
      </c>
      <c r="BO221" s="113" t="e">
        <f>BN221*Effort!$T53</f>
        <v>#DIV/0!</v>
      </c>
      <c r="BP221" s="111"/>
      <c r="BQ221" s="112" t="e">
        <f>AVERAGE(BQ220,BQ216)</f>
        <v>#DIV/0!</v>
      </c>
      <c r="BR221" s="113" t="e">
        <f>BQ221*Effort!$T53</f>
        <v>#DIV/0!</v>
      </c>
      <c r="BS221" s="111"/>
      <c r="BT221" s="112" t="e">
        <f>AVERAGE(BT220,BT216)</f>
        <v>#DIV/0!</v>
      </c>
      <c r="BU221" s="113" t="e">
        <f>BT221*Effort!$T53</f>
        <v>#DIV/0!</v>
      </c>
      <c r="BV221" s="520"/>
      <c r="BW221" s="112" t="e">
        <f>AVERAGE(BW220,BW216)</f>
        <v>#DIV/0!</v>
      </c>
      <c r="BX221" s="113" t="e">
        <f>BW221*Effort!$T53</f>
        <v>#DIV/0!</v>
      </c>
      <c r="BY221" s="520"/>
      <c r="BZ221" s="112" t="e">
        <f>AVERAGE(BZ220,BZ216)</f>
        <v>#DIV/0!</v>
      </c>
      <c r="CA221" s="113" t="e">
        <f>BZ221*Effort!$T53</f>
        <v>#DIV/0!</v>
      </c>
      <c r="CB221" s="111"/>
      <c r="CC221" s="112" t="e">
        <f>AVERAGE(CC220,CC216)</f>
        <v>#DIV/0!</v>
      </c>
      <c r="CD221" s="113" t="e">
        <f>CC221*Effort!$T53</f>
        <v>#DIV/0!</v>
      </c>
      <c r="CE221" s="111"/>
      <c r="CF221" s="112" t="e">
        <f>AVERAGE(CF220,CF216)</f>
        <v>#DIV/0!</v>
      </c>
      <c r="CG221" s="113" t="e">
        <f>CF221*Effort!$T53</f>
        <v>#DIV/0!</v>
      </c>
      <c r="CH221" s="329"/>
      <c r="CI221" s="329"/>
      <c r="CJ221" s="329"/>
    </row>
    <row r="222" spans="1:88" s="332" customFormat="1" x14ac:dyDescent="0.2">
      <c r="A222" s="305" t="s">
        <v>111</v>
      </c>
      <c r="B222" s="306">
        <f t="shared" si="702"/>
        <v>44391</v>
      </c>
      <c r="C222" s="308">
        <f t="shared" si="703"/>
        <v>29</v>
      </c>
      <c r="D222" s="118"/>
      <c r="E222" s="503"/>
      <c r="F222" s="510"/>
      <c r="G222" s="510"/>
      <c r="H222" s="517"/>
      <c r="I222" s="122" t="e">
        <f>AVERAGE(I220,I216)</f>
        <v>#DIV/0!</v>
      </c>
      <c r="J222" s="123" t="e">
        <f>I222*Effort!$T54</f>
        <v>#DIV/0!</v>
      </c>
      <c r="K222" s="477"/>
      <c r="L222" s="122" t="e">
        <f>AVERAGE(L220,L216)</f>
        <v>#DIV/0!</v>
      </c>
      <c r="M222" s="123" t="e">
        <f>L222*Effort!$T54</f>
        <v>#DIV/0!</v>
      </c>
      <c r="N222" s="477"/>
      <c r="O222" s="122" t="e">
        <f>AVERAGE(O220,O216)</f>
        <v>#DIV/0!</v>
      </c>
      <c r="P222" s="123" t="e">
        <f>O222*Effort!$T54</f>
        <v>#DIV/0!</v>
      </c>
      <c r="Q222" s="477"/>
      <c r="R222" s="122" t="e">
        <f>AVERAGE(R220,R216)</f>
        <v>#DIV/0!</v>
      </c>
      <c r="S222" s="123" t="e">
        <f>R222*Effort!$T54</f>
        <v>#DIV/0!</v>
      </c>
      <c r="T222" s="622"/>
      <c r="U222" s="122" t="e">
        <f>AVERAGE(U220,U216)</f>
        <v>#DIV/0!</v>
      </c>
      <c r="V222" s="123" t="e">
        <f>U222*Effort!$T54</f>
        <v>#DIV/0!</v>
      </c>
      <c r="W222" s="622"/>
      <c r="X222" s="122" t="e">
        <f>AVERAGE(X220,X216)</f>
        <v>#DIV/0!</v>
      </c>
      <c r="Y222" s="123" t="e">
        <f>X222*Effort!$T54</f>
        <v>#DIV/0!</v>
      </c>
      <c r="Z222" s="477"/>
      <c r="AA222" s="122" t="e">
        <f>AVERAGE(AA220,AA216)</f>
        <v>#DIV/0!</v>
      </c>
      <c r="AB222" s="123" t="e">
        <f>AA222*Effort!$T54</f>
        <v>#DIV/0!</v>
      </c>
      <c r="AC222" s="477"/>
      <c r="AD222" s="122" t="e">
        <f>AVERAGE(AD220,AD216)</f>
        <v>#DIV/0!</v>
      </c>
      <c r="AE222" s="123" t="e">
        <f>AD222*Effort!$T54</f>
        <v>#DIV/0!</v>
      </c>
      <c r="AF222" s="477"/>
      <c r="AG222" s="122" t="e">
        <f>AVERAGE(AG220,AG216)</f>
        <v>#DIV/0!</v>
      </c>
      <c r="AH222" s="123" t="e">
        <f>AG222*Effort!$T54</f>
        <v>#DIV/0!</v>
      </c>
      <c r="AI222" s="477"/>
      <c r="AJ222" s="122" t="e">
        <f>AVERAGE(AJ220,AJ216)</f>
        <v>#DIV/0!</v>
      </c>
      <c r="AK222" s="123" t="e">
        <f>AJ222*Effort!$T54</f>
        <v>#DIV/0!</v>
      </c>
      <c r="AL222" s="622"/>
      <c r="AM222" s="122" t="e">
        <f>AVERAGE(AM220,AM216)</f>
        <v>#DIV/0!</v>
      </c>
      <c r="AN222" s="123" t="e">
        <f>AM222*Effort!$T54</f>
        <v>#DIV/0!</v>
      </c>
      <c r="AO222" s="622"/>
      <c r="AP222" s="122" t="e">
        <f>AVERAGE(AP220,AP216)</f>
        <v>#DIV/0!</v>
      </c>
      <c r="AQ222" s="123" t="e">
        <f>AP222*Effort!$T54</f>
        <v>#DIV/0!</v>
      </c>
      <c r="AR222" s="622"/>
      <c r="AS222" s="122" t="e">
        <f>AVERAGE(AS220,AS216)</f>
        <v>#DIV/0!</v>
      </c>
      <c r="AT222" s="123" t="e">
        <f>AS222*Effort!$T54</f>
        <v>#DIV/0!</v>
      </c>
      <c r="AU222" s="622"/>
      <c r="AV222" s="122" t="e">
        <f>AVERAGE(AV220,AV216)</f>
        <v>#DIV/0!</v>
      </c>
      <c r="AW222" s="123" t="e">
        <f>AV222*Effort!$T54</f>
        <v>#DIV/0!</v>
      </c>
      <c r="AX222" s="126"/>
      <c r="AY222" s="122" t="e">
        <f>AVERAGE(AY220,AY216)</f>
        <v>#DIV/0!</v>
      </c>
      <c r="AZ222" s="123" t="e">
        <f>AY222*Effort!$T54</f>
        <v>#DIV/0!</v>
      </c>
      <c r="BA222" s="622"/>
      <c r="BB222" s="122" t="e">
        <f>AVERAGE(BB220,BB216)</f>
        <v>#DIV/0!</v>
      </c>
      <c r="BC222" s="123" t="e">
        <f>BB222*Effort!$T54</f>
        <v>#DIV/0!</v>
      </c>
      <c r="BD222" s="477"/>
      <c r="BE222" s="122" t="e">
        <f>AVERAGE(BE220,BE216)</f>
        <v>#DIV/0!</v>
      </c>
      <c r="BF222" s="123" t="e">
        <f>BE222*Effort!$T54</f>
        <v>#DIV/0!</v>
      </c>
      <c r="BG222" s="622"/>
      <c r="BH222" s="122" t="e">
        <f>AVERAGE(BH220,BH216)</f>
        <v>#DIV/0!</v>
      </c>
      <c r="BI222" s="123" t="e">
        <f>BH222*Effort!$T54</f>
        <v>#DIV/0!</v>
      </c>
      <c r="BJ222" s="622"/>
      <c r="BK222" s="122" t="e">
        <f>AVERAGE(BK220,BK216)</f>
        <v>#DIV/0!</v>
      </c>
      <c r="BL222" s="123" t="e">
        <f>BK222*Effort!$T54</f>
        <v>#DIV/0!</v>
      </c>
      <c r="BM222" s="622"/>
      <c r="BN222" s="122" t="e">
        <f>AVERAGE(BN220,BN216)</f>
        <v>#DIV/0!</v>
      </c>
      <c r="BO222" s="123" t="e">
        <f>BN222*Effort!$T54</f>
        <v>#DIV/0!</v>
      </c>
      <c r="BP222" s="477"/>
      <c r="BQ222" s="122" t="e">
        <f>AVERAGE(BQ220,BQ216)</f>
        <v>#DIV/0!</v>
      </c>
      <c r="BR222" s="123" t="e">
        <f>BQ222*Effort!$T54</f>
        <v>#DIV/0!</v>
      </c>
      <c r="BS222" s="477"/>
      <c r="BT222" s="122" t="e">
        <f>AVERAGE(BT220,BT216)</f>
        <v>#DIV/0!</v>
      </c>
      <c r="BU222" s="123" t="e">
        <f>BT222*Effort!$T54</f>
        <v>#DIV/0!</v>
      </c>
      <c r="BV222" s="622"/>
      <c r="BW222" s="122" t="e">
        <f>AVERAGE(BW220,BW216)</f>
        <v>#DIV/0!</v>
      </c>
      <c r="BX222" s="123" t="e">
        <f>BW222*Effort!$T54</f>
        <v>#DIV/0!</v>
      </c>
      <c r="BY222" s="622"/>
      <c r="BZ222" s="122" t="e">
        <f>AVERAGE(BZ220,BZ216)</f>
        <v>#DIV/0!</v>
      </c>
      <c r="CA222" s="123" t="e">
        <f>BZ222*Effort!$T54</f>
        <v>#DIV/0!</v>
      </c>
      <c r="CB222" s="477"/>
      <c r="CC222" s="122" t="e">
        <f>AVERAGE(CC220,CC216)</f>
        <v>#DIV/0!</v>
      </c>
      <c r="CD222" s="123" t="e">
        <f>CC222*Effort!$T54</f>
        <v>#DIV/0!</v>
      </c>
      <c r="CE222" s="477"/>
      <c r="CF222" s="122" t="e">
        <f>AVERAGE(CF220,CF216)</f>
        <v>#DIV/0!</v>
      </c>
      <c r="CG222" s="123" t="e">
        <f>CF222*Effort!$T54</f>
        <v>#DIV/0!</v>
      </c>
      <c r="CH222" s="331"/>
      <c r="CI222" s="331"/>
      <c r="CJ222" s="331"/>
    </row>
    <row r="223" spans="1:88" s="330" customFormat="1" x14ac:dyDescent="0.2">
      <c r="A223" s="303" t="s">
        <v>112</v>
      </c>
      <c r="B223" s="304">
        <f t="shared" si="702"/>
        <v>44392</v>
      </c>
      <c r="C223" s="307">
        <f t="shared" si="703"/>
        <v>29</v>
      </c>
      <c r="D223" s="115"/>
      <c r="E223" s="163"/>
      <c r="F223" s="164"/>
      <c r="G223" s="164"/>
      <c r="H223" s="509"/>
      <c r="I223" s="112" t="e">
        <f>AVERAGE(I220,I216)</f>
        <v>#DIV/0!</v>
      </c>
      <c r="J223" s="113" t="e">
        <f>I223*Effort!$T55</f>
        <v>#DIV/0!</v>
      </c>
      <c r="K223" s="111"/>
      <c r="L223" s="112" t="e">
        <f>AVERAGE(L220,L216)</f>
        <v>#DIV/0!</v>
      </c>
      <c r="M223" s="113" t="e">
        <f>L223*Effort!$T55</f>
        <v>#DIV/0!</v>
      </c>
      <c r="N223" s="111"/>
      <c r="O223" s="112" t="e">
        <f>AVERAGE(O220,O216)</f>
        <v>#DIV/0!</v>
      </c>
      <c r="P223" s="113" t="e">
        <f>O223*Effort!$T55</f>
        <v>#DIV/0!</v>
      </c>
      <c r="Q223" s="111"/>
      <c r="R223" s="112" t="e">
        <f>AVERAGE(R220,R216)</f>
        <v>#DIV/0!</v>
      </c>
      <c r="S223" s="113" t="e">
        <f>R223*Effort!$T55</f>
        <v>#DIV/0!</v>
      </c>
      <c r="T223" s="520"/>
      <c r="U223" s="112" t="e">
        <f>AVERAGE(U220,U216)</f>
        <v>#DIV/0!</v>
      </c>
      <c r="V223" s="113" t="e">
        <f>U223*Effort!$T55</f>
        <v>#DIV/0!</v>
      </c>
      <c r="W223" s="520"/>
      <c r="X223" s="112" t="e">
        <f>AVERAGE(X220,X216)</f>
        <v>#DIV/0!</v>
      </c>
      <c r="Y223" s="113" t="e">
        <f>X223*Effort!$T55</f>
        <v>#DIV/0!</v>
      </c>
      <c r="Z223" s="111"/>
      <c r="AA223" s="112" t="e">
        <f>AVERAGE(AA220,AA216)</f>
        <v>#DIV/0!</v>
      </c>
      <c r="AB223" s="113" t="e">
        <f>AA223*Effort!$T55</f>
        <v>#DIV/0!</v>
      </c>
      <c r="AC223" s="111"/>
      <c r="AD223" s="112" t="e">
        <f>AVERAGE(AD220,AD216)</f>
        <v>#DIV/0!</v>
      </c>
      <c r="AE223" s="113" t="e">
        <f>AD223*Effort!$T55</f>
        <v>#DIV/0!</v>
      </c>
      <c r="AF223" s="111"/>
      <c r="AG223" s="112" t="e">
        <f>AVERAGE(AG220,AG216)</f>
        <v>#DIV/0!</v>
      </c>
      <c r="AH223" s="113" t="e">
        <f>AG223*Effort!$T55</f>
        <v>#DIV/0!</v>
      </c>
      <c r="AI223" s="111"/>
      <c r="AJ223" s="112" t="e">
        <f>AVERAGE(AJ220,AJ216)</f>
        <v>#DIV/0!</v>
      </c>
      <c r="AK223" s="113" t="e">
        <f>AJ223*Effort!$T55</f>
        <v>#DIV/0!</v>
      </c>
      <c r="AL223" s="520"/>
      <c r="AM223" s="112" t="e">
        <f>AVERAGE(AM220,AM216)</f>
        <v>#DIV/0!</v>
      </c>
      <c r="AN223" s="113" t="e">
        <f>AM223*Effort!$T55</f>
        <v>#DIV/0!</v>
      </c>
      <c r="AO223" s="520"/>
      <c r="AP223" s="112" t="e">
        <f>AVERAGE(AP220,AP216)</f>
        <v>#DIV/0!</v>
      </c>
      <c r="AQ223" s="113" t="e">
        <f>AP223*Effort!$T55</f>
        <v>#DIV/0!</v>
      </c>
      <c r="AR223" s="520"/>
      <c r="AS223" s="112" t="e">
        <f>AVERAGE(AS220,AS216)</f>
        <v>#DIV/0!</v>
      </c>
      <c r="AT223" s="113" t="e">
        <f>AS223*Effort!$T55</f>
        <v>#DIV/0!</v>
      </c>
      <c r="AU223" s="520"/>
      <c r="AV223" s="112" t="e">
        <f>AVERAGE(AV220,AV216)</f>
        <v>#DIV/0!</v>
      </c>
      <c r="AW223" s="113" t="e">
        <f>AV223*Effort!$T55</f>
        <v>#DIV/0!</v>
      </c>
      <c r="AX223" s="128"/>
      <c r="AY223" s="112" t="e">
        <f>AVERAGE(AY220,AY216)</f>
        <v>#DIV/0!</v>
      </c>
      <c r="AZ223" s="113" t="e">
        <f>AY223*Effort!$T55</f>
        <v>#DIV/0!</v>
      </c>
      <c r="BA223" s="520"/>
      <c r="BB223" s="112" t="e">
        <f>AVERAGE(BB220,BB216)</f>
        <v>#DIV/0!</v>
      </c>
      <c r="BC223" s="113" t="e">
        <f>BB223*Effort!$T55</f>
        <v>#DIV/0!</v>
      </c>
      <c r="BD223" s="111"/>
      <c r="BE223" s="112" t="e">
        <f>AVERAGE(BE220,BE216)</f>
        <v>#DIV/0!</v>
      </c>
      <c r="BF223" s="113" t="e">
        <f>BE223*Effort!$T55</f>
        <v>#DIV/0!</v>
      </c>
      <c r="BG223" s="520"/>
      <c r="BH223" s="112" t="e">
        <f>AVERAGE(BH220,BH216)</f>
        <v>#DIV/0!</v>
      </c>
      <c r="BI223" s="113" t="e">
        <f>BH223*Effort!$T55</f>
        <v>#DIV/0!</v>
      </c>
      <c r="BJ223" s="520"/>
      <c r="BK223" s="112" t="e">
        <f>AVERAGE(BK220,BK216)</f>
        <v>#DIV/0!</v>
      </c>
      <c r="BL223" s="113" t="e">
        <f>BK223*Effort!$T55</f>
        <v>#DIV/0!</v>
      </c>
      <c r="BM223" s="520"/>
      <c r="BN223" s="112" t="e">
        <f>AVERAGE(BN220,BN216)</f>
        <v>#DIV/0!</v>
      </c>
      <c r="BO223" s="113" t="e">
        <f>BN223*Effort!$T55</f>
        <v>#DIV/0!</v>
      </c>
      <c r="BP223" s="111"/>
      <c r="BQ223" s="112" t="e">
        <f>AVERAGE(BQ220,BQ216)</f>
        <v>#DIV/0!</v>
      </c>
      <c r="BR223" s="113" t="e">
        <f>BQ223*Effort!$T55</f>
        <v>#DIV/0!</v>
      </c>
      <c r="BS223" s="111"/>
      <c r="BT223" s="112" t="e">
        <f>AVERAGE(BT220,BT216)</f>
        <v>#DIV/0!</v>
      </c>
      <c r="BU223" s="113" t="e">
        <f>BT223*Effort!$T55</f>
        <v>#DIV/0!</v>
      </c>
      <c r="BV223" s="520"/>
      <c r="BW223" s="112" t="e">
        <f>AVERAGE(BW220,BW216)</f>
        <v>#DIV/0!</v>
      </c>
      <c r="BX223" s="113" t="e">
        <f>BW223*Effort!$T55</f>
        <v>#DIV/0!</v>
      </c>
      <c r="BY223" s="520"/>
      <c r="BZ223" s="112" t="e">
        <f>AVERAGE(BZ220,BZ216)</f>
        <v>#DIV/0!</v>
      </c>
      <c r="CA223" s="113" t="e">
        <f>BZ223*Effort!$T55</f>
        <v>#DIV/0!</v>
      </c>
      <c r="CB223" s="111"/>
      <c r="CC223" s="112" t="e">
        <f>AVERAGE(CC220,CC216)</f>
        <v>#DIV/0!</v>
      </c>
      <c r="CD223" s="113" t="e">
        <f>CC223*Effort!$T55</f>
        <v>#DIV/0!</v>
      </c>
      <c r="CE223" s="111"/>
      <c r="CF223" s="112" t="e">
        <f>AVERAGE(CF220,CF216)</f>
        <v>#DIV/0!</v>
      </c>
      <c r="CG223" s="113" t="e">
        <f>CF223*Effort!$T55</f>
        <v>#DIV/0!</v>
      </c>
      <c r="CH223" s="329"/>
      <c r="CI223" s="329"/>
      <c r="CJ223" s="329"/>
    </row>
    <row r="224" spans="1:88" s="330" customFormat="1" x14ac:dyDescent="0.2">
      <c r="A224" s="303" t="s">
        <v>113</v>
      </c>
      <c r="B224" s="304">
        <f t="shared" si="702"/>
        <v>44393</v>
      </c>
      <c r="C224" s="307">
        <f t="shared" si="703"/>
        <v>29</v>
      </c>
      <c r="D224" s="115"/>
      <c r="E224" s="163"/>
      <c r="F224" s="164"/>
      <c r="G224" s="164"/>
      <c r="H224" s="509"/>
      <c r="I224" s="112" t="e">
        <f>AVERAGE(I225:I226)</f>
        <v>#DIV/0!</v>
      </c>
      <c r="J224" s="113" t="e">
        <f>I224*Effort!$T56</f>
        <v>#DIV/0!</v>
      </c>
      <c r="K224" s="111"/>
      <c r="L224" s="112" t="e">
        <f>AVERAGE(L225:L226)</f>
        <v>#DIV/0!</v>
      </c>
      <c r="M224" s="113" t="e">
        <f>L224*Effort!$T56</f>
        <v>#DIV/0!</v>
      </c>
      <c r="N224" s="111"/>
      <c r="O224" s="112" t="e">
        <f>AVERAGE(O225:O226)</f>
        <v>#DIV/0!</v>
      </c>
      <c r="P224" s="113" t="e">
        <f>O224*Effort!$T56</f>
        <v>#DIV/0!</v>
      </c>
      <c r="Q224" s="111"/>
      <c r="R224" s="112" t="e">
        <f>AVERAGE(R225:R226)</f>
        <v>#DIV/0!</v>
      </c>
      <c r="S224" s="113" t="e">
        <f>R224*Effort!$T56</f>
        <v>#DIV/0!</v>
      </c>
      <c r="T224" s="520"/>
      <c r="U224" s="112" t="e">
        <f>AVERAGE(U225:U226)</f>
        <v>#DIV/0!</v>
      </c>
      <c r="V224" s="113" t="e">
        <f>U224*Effort!$T56</f>
        <v>#DIV/0!</v>
      </c>
      <c r="W224" s="520"/>
      <c r="X224" s="112" t="e">
        <f>AVERAGE(X225:X226)</f>
        <v>#DIV/0!</v>
      </c>
      <c r="Y224" s="113" t="e">
        <f>X224*Effort!$T56</f>
        <v>#DIV/0!</v>
      </c>
      <c r="Z224" s="111"/>
      <c r="AA224" s="112" t="e">
        <f>AVERAGE(AA225:AA226)</f>
        <v>#DIV/0!</v>
      </c>
      <c r="AB224" s="113" t="e">
        <f>AA224*Effort!$T56</f>
        <v>#DIV/0!</v>
      </c>
      <c r="AC224" s="111"/>
      <c r="AD224" s="112" t="e">
        <f>AVERAGE(AD225:AD226)</f>
        <v>#DIV/0!</v>
      </c>
      <c r="AE224" s="113" t="e">
        <f>AD224*Effort!$T56</f>
        <v>#DIV/0!</v>
      </c>
      <c r="AF224" s="111"/>
      <c r="AG224" s="112" t="e">
        <f>AVERAGE(AG225:AG226)</f>
        <v>#DIV/0!</v>
      </c>
      <c r="AH224" s="113" t="e">
        <f>AG224*Effort!$T56</f>
        <v>#DIV/0!</v>
      </c>
      <c r="AI224" s="111"/>
      <c r="AJ224" s="112" t="e">
        <f>AVERAGE(AJ225:AJ226)</f>
        <v>#DIV/0!</v>
      </c>
      <c r="AK224" s="113" t="e">
        <f>AJ224*Effort!$T56</f>
        <v>#DIV/0!</v>
      </c>
      <c r="AL224" s="520"/>
      <c r="AM224" s="112" t="e">
        <f>AVERAGE(AM225:AM226)</f>
        <v>#DIV/0!</v>
      </c>
      <c r="AN224" s="113" t="e">
        <f>AM224*Effort!$T56</f>
        <v>#DIV/0!</v>
      </c>
      <c r="AO224" s="520"/>
      <c r="AP224" s="112" t="e">
        <f>AVERAGE(AP225:AP226)</f>
        <v>#DIV/0!</v>
      </c>
      <c r="AQ224" s="113" t="e">
        <f>AP224*Effort!$T56</f>
        <v>#DIV/0!</v>
      </c>
      <c r="AR224" s="520"/>
      <c r="AS224" s="112" t="e">
        <f>AVERAGE(AS225:AS226)</f>
        <v>#DIV/0!</v>
      </c>
      <c r="AT224" s="113" t="e">
        <f>AS224*Effort!$T56</f>
        <v>#DIV/0!</v>
      </c>
      <c r="AU224" s="520"/>
      <c r="AV224" s="112" t="e">
        <f>AVERAGE(AV225:AV226)</f>
        <v>#DIV/0!</v>
      </c>
      <c r="AW224" s="113" t="e">
        <f>AV224*Effort!$T56</f>
        <v>#DIV/0!</v>
      </c>
      <c r="AX224" s="128"/>
      <c r="AY224" s="112" t="e">
        <f>AVERAGE(AY225:AY226)</f>
        <v>#DIV/0!</v>
      </c>
      <c r="AZ224" s="113" t="e">
        <f>AY224*Effort!$T56</f>
        <v>#DIV/0!</v>
      </c>
      <c r="BA224" s="520"/>
      <c r="BB224" s="112" t="e">
        <f>AVERAGE(BB225:BB226)</f>
        <v>#DIV/0!</v>
      </c>
      <c r="BC224" s="113" t="e">
        <f>BB224*Effort!$T56</f>
        <v>#DIV/0!</v>
      </c>
      <c r="BD224" s="111"/>
      <c r="BE224" s="112" t="e">
        <f>AVERAGE(BE225:BE226)</f>
        <v>#DIV/0!</v>
      </c>
      <c r="BF224" s="113" t="e">
        <f>BE224*Effort!$T56</f>
        <v>#DIV/0!</v>
      </c>
      <c r="BG224" s="520"/>
      <c r="BH224" s="112" t="e">
        <f>AVERAGE(BH225:BH226)</f>
        <v>#DIV/0!</v>
      </c>
      <c r="BI224" s="113" t="e">
        <f>BH224*Effort!$T56</f>
        <v>#DIV/0!</v>
      </c>
      <c r="BJ224" s="520"/>
      <c r="BK224" s="112" t="e">
        <f>AVERAGE(BK225:BK226)</f>
        <v>#DIV/0!</v>
      </c>
      <c r="BL224" s="113" t="e">
        <f>BK224*Effort!$T56</f>
        <v>#DIV/0!</v>
      </c>
      <c r="BM224" s="520"/>
      <c r="BN224" s="112" t="e">
        <f>AVERAGE(BN225:BN226)</f>
        <v>#DIV/0!</v>
      </c>
      <c r="BO224" s="113" t="e">
        <f>BN224*Effort!$T56</f>
        <v>#DIV/0!</v>
      </c>
      <c r="BP224" s="111"/>
      <c r="BQ224" s="112" t="e">
        <f>AVERAGE(BQ225:BQ226)</f>
        <v>#DIV/0!</v>
      </c>
      <c r="BR224" s="113" t="e">
        <f>BQ224*Effort!$T56</f>
        <v>#DIV/0!</v>
      </c>
      <c r="BS224" s="111"/>
      <c r="BT224" s="112" t="e">
        <f>AVERAGE(BT225:BT226)</f>
        <v>#DIV/0!</v>
      </c>
      <c r="BU224" s="113" t="e">
        <f>BT224*Effort!$T56</f>
        <v>#DIV/0!</v>
      </c>
      <c r="BV224" s="520"/>
      <c r="BW224" s="112" t="e">
        <f>AVERAGE(BW225:BW226)</f>
        <v>#DIV/0!</v>
      </c>
      <c r="BX224" s="113" t="e">
        <f>BW224*Effort!$T56</f>
        <v>#DIV/0!</v>
      </c>
      <c r="BY224" s="520"/>
      <c r="BZ224" s="112" t="e">
        <f>AVERAGE(BZ225:BZ226)</f>
        <v>#DIV/0!</v>
      </c>
      <c r="CA224" s="113" t="e">
        <f>BZ224*Effort!$T56</f>
        <v>#DIV/0!</v>
      </c>
      <c r="CB224" s="111"/>
      <c r="CC224" s="112" t="e">
        <f>AVERAGE(CC225:CC226)</f>
        <v>#DIV/0!</v>
      </c>
      <c r="CD224" s="113" t="e">
        <f>CC224*Effort!$T56</f>
        <v>#DIV/0!</v>
      </c>
      <c r="CE224" s="111"/>
      <c r="CF224" s="112" t="e">
        <f>AVERAGE(CF225:CF226)</f>
        <v>#DIV/0!</v>
      </c>
      <c r="CG224" s="113" t="e">
        <f>CF224*Effort!$T56</f>
        <v>#DIV/0!</v>
      </c>
      <c r="CH224" s="329"/>
      <c r="CI224" s="329"/>
      <c r="CJ224" s="329"/>
    </row>
    <row r="225" spans="1:88" s="330" customFormat="1" x14ac:dyDescent="0.2">
      <c r="A225" s="303" t="s">
        <v>114</v>
      </c>
      <c r="B225" s="304">
        <f t="shared" si="702"/>
        <v>44394</v>
      </c>
      <c r="C225" s="307">
        <f t="shared" si="703"/>
        <v>29</v>
      </c>
      <c r="D225" s="476">
        <f>'Creel Data'!AV490</f>
        <v>0</v>
      </c>
      <c r="E225" s="163">
        <f>'Creel Data'!BB492</f>
        <v>0</v>
      </c>
      <c r="F225" s="164">
        <f>'Creel Data'!AX490</f>
        <v>0</v>
      </c>
      <c r="G225" s="161">
        <f>'Creel Data'!AY490</f>
        <v>0</v>
      </c>
      <c r="H225" s="509">
        <v>0</v>
      </c>
      <c r="I225" s="112" t="e">
        <f t="shared" ref="I225:I226" si="729">H225/$E225</f>
        <v>#DIV/0!</v>
      </c>
      <c r="J225" s="113" t="e">
        <f>I225*Effort!$T57</f>
        <v>#DIV/0!</v>
      </c>
      <c r="K225" s="509">
        <v>0</v>
      </c>
      <c r="L225" s="112" t="e">
        <f t="shared" ref="L225:L226" si="730">K225/$E225</f>
        <v>#DIV/0!</v>
      </c>
      <c r="M225" s="113" t="e">
        <f>L225*Effort!$T57</f>
        <v>#DIV/0!</v>
      </c>
      <c r="N225" s="509">
        <v>0</v>
      </c>
      <c r="O225" s="112" t="e">
        <f t="shared" ref="O225:O226" si="731">N225/$E225</f>
        <v>#DIV/0!</v>
      </c>
      <c r="P225" s="113" t="e">
        <f>O225*Effort!$T57</f>
        <v>#DIV/0!</v>
      </c>
      <c r="Q225" s="509">
        <v>0</v>
      </c>
      <c r="R225" s="112" t="e">
        <f t="shared" ref="R225:R226" si="732">Q225/$E225</f>
        <v>#DIV/0!</v>
      </c>
      <c r="S225" s="113" t="e">
        <f>R225*Effort!$T57</f>
        <v>#DIV/0!</v>
      </c>
      <c r="T225" s="509">
        <v>0</v>
      </c>
      <c r="U225" s="112" t="e">
        <f t="shared" ref="U225:U226" si="733">T225/$E225</f>
        <v>#DIV/0!</v>
      </c>
      <c r="V225" s="113" t="e">
        <f>U225*Effort!$T57</f>
        <v>#DIV/0!</v>
      </c>
      <c r="W225" s="509">
        <v>0</v>
      </c>
      <c r="X225" s="112" t="e">
        <f t="shared" ref="X225:X226" si="734">W225/$E225</f>
        <v>#DIV/0!</v>
      </c>
      <c r="Y225" s="113" t="e">
        <f>X225*Effort!$T57</f>
        <v>#DIV/0!</v>
      </c>
      <c r="Z225" s="509">
        <v>0</v>
      </c>
      <c r="AA225" s="112" t="e">
        <f t="shared" ref="AA225:AA226" si="735">Z225/$E225</f>
        <v>#DIV/0!</v>
      </c>
      <c r="AB225" s="113" t="e">
        <f>AA225*Effort!$T57</f>
        <v>#DIV/0!</v>
      </c>
      <c r="AC225" s="509">
        <v>0</v>
      </c>
      <c r="AD225" s="112" t="e">
        <f t="shared" ref="AD225:AD226" si="736">AC225/$E225</f>
        <v>#DIV/0!</v>
      </c>
      <c r="AE225" s="113" t="e">
        <f>AD225*Effort!$T57</f>
        <v>#DIV/0!</v>
      </c>
      <c r="AF225" s="509">
        <v>0</v>
      </c>
      <c r="AG225" s="112" t="e">
        <f t="shared" ref="AG225:AG226" si="737">AF225/$E225</f>
        <v>#DIV/0!</v>
      </c>
      <c r="AH225" s="113" t="e">
        <f>AG225*Effort!$T57</f>
        <v>#DIV/0!</v>
      </c>
      <c r="AI225" s="509">
        <v>0</v>
      </c>
      <c r="AJ225" s="112" t="e">
        <f t="shared" ref="AJ225:AJ226" si="738">AI225/$E225</f>
        <v>#DIV/0!</v>
      </c>
      <c r="AK225" s="113" t="e">
        <f>AJ225*Effort!$T57</f>
        <v>#DIV/0!</v>
      </c>
      <c r="AL225" s="520">
        <v>0</v>
      </c>
      <c r="AM225" s="112" t="e">
        <f t="shared" ref="AM225:AM226" si="739">AL225/$E225</f>
        <v>#DIV/0!</v>
      </c>
      <c r="AN225" s="113" t="e">
        <f>AM225*Effort!$T57</f>
        <v>#DIV/0!</v>
      </c>
      <c r="AO225" s="520">
        <v>0</v>
      </c>
      <c r="AP225" s="112" t="e">
        <f t="shared" ref="AP225:AP226" si="740">AO225/$E225</f>
        <v>#DIV/0!</v>
      </c>
      <c r="AQ225" s="113" t="e">
        <f>AP225*Effort!$T57</f>
        <v>#DIV/0!</v>
      </c>
      <c r="AR225" s="509">
        <v>0</v>
      </c>
      <c r="AS225" s="112" t="e">
        <f t="shared" ref="AS225:AS226" si="741">AR225/$E225</f>
        <v>#DIV/0!</v>
      </c>
      <c r="AT225" s="113" t="e">
        <f>AS225*Effort!$T57</f>
        <v>#DIV/0!</v>
      </c>
      <c r="AU225" s="509">
        <v>0</v>
      </c>
      <c r="AV225" s="112" t="e">
        <f t="shared" ref="AV225:AV226" si="742">AU225/$E225</f>
        <v>#DIV/0!</v>
      </c>
      <c r="AW225" s="113" t="e">
        <f>AV225*Effort!$T57</f>
        <v>#DIV/0!</v>
      </c>
      <c r="AX225" s="509">
        <v>0</v>
      </c>
      <c r="AY225" s="112" t="e">
        <f t="shared" ref="AY225:AY226" si="743">AX225/$E225</f>
        <v>#DIV/0!</v>
      </c>
      <c r="AZ225" s="113" t="e">
        <f>AY225*Effort!$T57</f>
        <v>#DIV/0!</v>
      </c>
      <c r="BA225" s="509">
        <v>0</v>
      </c>
      <c r="BB225" s="112" t="e">
        <f t="shared" ref="BB225:BB226" si="744">BA225/$E225</f>
        <v>#DIV/0!</v>
      </c>
      <c r="BC225" s="113" t="e">
        <f>BB225*Effort!$T57</f>
        <v>#DIV/0!</v>
      </c>
      <c r="BD225" s="509">
        <v>0</v>
      </c>
      <c r="BE225" s="112" t="e">
        <f t="shared" ref="BE225:BE226" si="745">BD225/$E225</f>
        <v>#DIV/0!</v>
      </c>
      <c r="BF225" s="113" t="e">
        <f>BE225*Effort!$T57</f>
        <v>#DIV/0!</v>
      </c>
      <c r="BG225" s="509">
        <v>0</v>
      </c>
      <c r="BH225" s="112" t="e">
        <f t="shared" ref="BH225:BH226" si="746">BG225/$E225</f>
        <v>#DIV/0!</v>
      </c>
      <c r="BI225" s="113" t="e">
        <f>BH225*Effort!$T57</f>
        <v>#DIV/0!</v>
      </c>
      <c r="BJ225" s="509">
        <v>0</v>
      </c>
      <c r="BK225" s="112" t="e">
        <f t="shared" ref="BK225:BK226" si="747">BJ225/$E225</f>
        <v>#DIV/0!</v>
      </c>
      <c r="BL225" s="113" t="e">
        <f>BK225*Effort!$T57</f>
        <v>#DIV/0!</v>
      </c>
      <c r="BM225" s="509">
        <v>0</v>
      </c>
      <c r="BN225" s="112" t="e">
        <f t="shared" ref="BN225:BN226" si="748">BM225/$E225</f>
        <v>#DIV/0!</v>
      </c>
      <c r="BO225" s="113" t="e">
        <f>BN225*Effort!$T57</f>
        <v>#DIV/0!</v>
      </c>
      <c r="BP225" s="509">
        <v>0</v>
      </c>
      <c r="BQ225" s="112" t="e">
        <f t="shared" ref="BQ225:BQ226" si="749">BP225/$E225</f>
        <v>#DIV/0!</v>
      </c>
      <c r="BR225" s="113" t="e">
        <f>BQ225*Effort!$T57</f>
        <v>#DIV/0!</v>
      </c>
      <c r="BS225" s="509">
        <v>0</v>
      </c>
      <c r="BT225" s="112" t="e">
        <f t="shared" ref="BT225:BT226" si="750">BS225/$E225</f>
        <v>#DIV/0!</v>
      </c>
      <c r="BU225" s="113" t="e">
        <f>BT225*Effort!$T57</f>
        <v>#DIV/0!</v>
      </c>
      <c r="BV225" s="509">
        <v>0</v>
      </c>
      <c r="BW225" s="112" t="e">
        <f t="shared" ref="BW225:BW226" si="751">BV225/$E225</f>
        <v>#DIV/0!</v>
      </c>
      <c r="BX225" s="113" t="e">
        <f>BW225*Effort!$T57</f>
        <v>#DIV/0!</v>
      </c>
      <c r="BY225" s="509">
        <v>0</v>
      </c>
      <c r="BZ225" s="112" t="e">
        <f t="shared" ref="BZ225:BZ226" si="752">BY225/$E225</f>
        <v>#DIV/0!</v>
      </c>
      <c r="CA225" s="113" t="e">
        <f>BZ225*Effort!$T57</f>
        <v>#DIV/0!</v>
      </c>
      <c r="CB225" s="509">
        <v>0</v>
      </c>
      <c r="CC225" s="112" t="e">
        <f t="shared" ref="CC225:CC226" si="753">CB225/$E225</f>
        <v>#DIV/0!</v>
      </c>
      <c r="CD225" s="113" t="e">
        <f>CC225*Effort!$T57</f>
        <v>#DIV/0!</v>
      </c>
      <c r="CE225" s="509">
        <v>0</v>
      </c>
      <c r="CF225" s="112" t="e">
        <f t="shared" ref="CF225:CF226" si="754">CE225/$E225</f>
        <v>#DIV/0!</v>
      </c>
      <c r="CG225" s="113" t="e">
        <f>CF225*Effort!$T57</f>
        <v>#DIV/0!</v>
      </c>
      <c r="CH225" s="329"/>
      <c r="CI225" s="329"/>
      <c r="CJ225" s="329"/>
    </row>
    <row r="226" spans="1:88" s="330" customFormat="1" x14ac:dyDescent="0.2">
      <c r="A226" s="303" t="s">
        <v>115</v>
      </c>
      <c r="B226" s="304">
        <f t="shared" si="702"/>
        <v>44395</v>
      </c>
      <c r="C226" s="307">
        <f t="shared" si="703"/>
        <v>30</v>
      </c>
      <c r="D226" s="476">
        <f>'Creel Data'!AV502</f>
        <v>0</v>
      </c>
      <c r="E226" s="163">
        <f>'Creel Data'!BB504</f>
        <v>0</v>
      </c>
      <c r="F226" s="164">
        <f>'Creel Data'!AX502</f>
        <v>0</v>
      </c>
      <c r="G226" s="161">
        <f>'Creel Data'!AY502</f>
        <v>0</v>
      </c>
      <c r="H226" s="509">
        <v>0</v>
      </c>
      <c r="I226" s="112" t="e">
        <f t="shared" si="729"/>
        <v>#DIV/0!</v>
      </c>
      <c r="J226" s="113" t="e">
        <f>I226*Effort!$T58</f>
        <v>#DIV/0!</v>
      </c>
      <c r="K226" s="509">
        <v>0</v>
      </c>
      <c r="L226" s="112" t="e">
        <f t="shared" si="730"/>
        <v>#DIV/0!</v>
      </c>
      <c r="M226" s="113" t="e">
        <f>L226*Effort!$T58</f>
        <v>#DIV/0!</v>
      </c>
      <c r="N226" s="509">
        <v>0</v>
      </c>
      <c r="O226" s="112" t="e">
        <f t="shared" si="731"/>
        <v>#DIV/0!</v>
      </c>
      <c r="P226" s="113" t="e">
        <f>O226*Effort!$T58</f>
        <v>#DIV/0!</v>
      </c>
      <c r="Q226" s="509">
        <v>0</v>
      </c>
      <c r="R226" s="112" t="e">
        <f t="shared" si="732"/>
        <v>#DIV/0!</v>
      </c>
      <c r="S226" s="113" t="e">
        <f>R226*Effort!$T58</f>
        <v>#DIV/0!</v>
      </c>
      <c r="T226" s="509">
        <v>0</v>
      </c>
      <c r="U226" s="112" t="e">
        <f t="shared" si="733"/>
        <v>#DIV/0!</v>
      </c>
      <c r="V226" s="113" t="e">
        <f>U226*Effort!$T58</f>
        <v>#DIV/0!</v>
      </c>
      <c r="W226" s="509">
        <v>0</v>
      </c>
      <c r="X226" s="112" t="e">
        <f t="shared" si="734"/>
        <v>#DIV/0!</v>
      </c>
      <c r="Y226" s="113" t="e">
        <f>X226*Effort!$T58</f>
        <v>#DIV/0!</v>
      </c>
      <c r="Z226" s="509">
        <v>0</v>
      </c>
      <c r="AA226" s="112" t="e">
        <f t="shared" si="735"/>
        <v>#DIV/0!</v>
      </c>
      <c r="AB226" s="113" t="e">
        <f>AA226*Effort!$T58</f>
        <v>#DIV/0!</v>
      </c>
      <c r="AC226" s="509">
        <v>0</v>
      </c>
      <c r="AD226" s="112" t="e">
        <f t="shared" si="736"/>
        <v>#DIV/0!</v>
      </c>
      <c r="AE226" s="113" t="e">
        <f>AD226*Effort!$T58</f>
        <v>#DIV/0!</v>
      </c>
      <c r="AF226" s="509">
        <v>0</v>
      </c>
      <c r="AG226" s="112" t="e">
        <f t="shared" si="737"/>
        <v>#DIV/0!</v>
      </c>
      <c r="AH226" s="113" t="e">
        <f>AG226*Effort!$T58</f>
        <v>#DIV/0!</v>
      </c>
      <c r="AI226" s="509">
        <v>0</v>
      </c>
      <c r="AJ226" s="112" t="e">
        <f t="shared" si="738"/>
        <v>#DIV/0!</v>
      </c>
      <c r="AK226" s="113" t="e">
        <f>AJ226*Effort!$T58</f>
        <v>#DIV/0!</v>
      </c>
      <c r="AL226" s="520">
        <v>0</v>
      </c>
      <c r="AM226" s="112" t="e">
        <f t="shared" si="739"/>
        <v>#DIV/0!</v>
      </c>
      <c r="AN226" s="113" t="e">
        <f>AM226*Effort!$T58</f>
        <v>#DIV/0!</v>
      </c>
      <c r="AO226" s="520">
        <v>0</v>
      </c>
      <c r="AP226" s="112" t="e">
        <f t="shared" si="740"/>
        <v>#DIV/0!</v>
      </c>
      <c r="AQ226" s="113" t="e">
        <f>AP226*Effort!$T58</f>
        <v>#DIV/0!</v>
      </c>
      <c r="AR226" s="509">
        <v>0</v>
      </c>
      <c r="AS226" s="112" t="e">
        <f t="shared" si="741"/>
        <v>#DIV/0!</v>
      </c>
      <c r="AT226" s="113" t="e">
        <f>AS226*Effort!$T58</f>
        <v>#DIV/0!</v>
      </c>
      <c r="AU226" s="509">
        <v>0</v>
      </c>
      <c r="AV226" s="112" t="e">
        <f t="shared" si="742"/>
        <v>#DIV/0!</v>
      </c>
      <c r="AW226" s="113" t="e">
        <f>AV226*Effort!$T58</f>
        <v>#DIV/0!</v>
      </c>
      <c r="AX226" s="509">
        <v>0</v>
      </c>
      <c r="AY226" s="112" t="e">
        <f t="shared" si="743"/>
        <v>#DIV/0!</v>
      </c>
      <c r="AZ226" s="113" t="e">
        <f>AY226*Effort!$T58</f>
        <v>#DIV/0!</v>
      </c>
      <c r="BA226" s="509">
        <v>0</v>
      </c>
      <c r="BB226" s="112" t="e">
        <f t="shared" si="744"/>
        <v>#DIV/0!</v>
      </c>
      <c r="BC226" s="113" t="e">
        <f>BB226*Effort!$T58</f>
        <v>#DIV/0!</v>
      </c>
      <c r="BD226" s="509">
        <v>0</v>
      </c>
      <c r="BE226" s="112" t="e">
        <f t="shared" si="745"/>
        <v>#DIV/0!</v>
      </c>
      <c r="BF226" s="113" t="e">
        <f>BE226*Effort!$T58</f>
        <v>#DIV/0!</v>
      </c>
      <c r="BG226" s="509">
        <v>0</v>
      </c>
      <c r="BH226" s="112" t="e">
        <f t="shared" si="746"/>
        <v>#DIV/0!</v>
      </c>
      <c r="BI226" s="113" t="e">
        <f>BH226*Effort!$T58</f>
        <v>#DIV/0!</v>
      </c>
      <c r="BJ226" s="509">
        <v>0</v>
      </c>
      <c r="BK226" s="112" t="e">
        <f t="shared" si="747"/>
        <v>#DIV/0!</v>
      </c>
      <c r="BL226" s="113" t="e">
        <f>BK226*Effort!$T58</f>
        <v>#DIV/0!</v>
      </c>
      <c r="BM226" s="509">
        <v>0</v>
      </c>
      <c r="BN226" s="112" t="e">
        <f t="shared" si="748"/>
        <v>#DIV/0!</v>
      </c>
      <c r="BO226" s="113" t="e">
        <f>BN226*Effort!$T58</f>
        <v>#DIV/0!</v>
      </c>
      <c r="BP226" s="509">
        <v>0</v>
      </c>
      <c r="BQ226" s="112" t="e">
        <f t="shared" si="749"/>
        <v>#DIV/0!</v>
      </c>
      <c r="BR226" s="113" t="e">
        <f>BQ226*Effort!$T58</f>
        <v>#DIV/0!</v>
      </c>
      <c r="BS226" s="509">
        <v>0</v>
      </c>
      <c r="BT226" s="112" t="e">
        <f t="shared" si="750"/>
        <v>#DIV/0!</v>
      </c>
      <c r="BU226" s="113" t="e">
        <f>BT226*Effort!$T58</f>
        <v>#DIV/0!</v>
      </c>
      <c r="BV226" s="509">
        <v>0</v>
      </c>
      <c r="BW226" s="112" t="e">
        <f t="shared" si="751"/>
        <v>#DIV/0!</v>
      </c>
      <c r="BX226" s="113" t="e">
        <f>BW226*Effort!$T58</f>
        <v>#DIV/0!</v>
      </c>
      <c r="BY226" s="509">
        <v>0</v>
      </c>
      <c r="BZ226" s="112" t="e">
        <f t="shared" si="752"/>
        <v>#DIV/0!</v>
      </c>
      <c r="CA226" s="113" t="e">
        <f>BZ226*Effort!$T58</f>
        <v>#DIV/0!</v>
      </c>
      <c r="CB226" s="509">
        <v>0</v>
      </c>
      <c r="CC226" s="112" t="e">
        <f t="shared" si="753"/>
        <v>#DIV/0!</v>
      </c>
      <c r="CD226" s="113" t="e">
        <f>CC226*Effort!$T58</f>
        <v>#DIV/0!</v>
      </c>
      <c r="CE226" s="509">
        <v>0</v>
      </c>
      <c r="CF226" s="112" t="e">
        <f t="shared" si="754"/>
        <v>#DIV/0!</v>
      </c>
      <c r="CG226" s="113" t="e">
        <f>CF226*Effort!$T58</f>
        <v>#DIV/0!</v>
      </c>
      <c r="CH226" s="329"/>
      <c r="CI226" s="329"/>
      <c r="CJ226" s="329"/>
    </row>
    <row r="227" spans="1:88" s="332" customFormat="1" x14ac:dyDescent="0.2">
      <c r="A227" s="305" t="s">
        <v>116</v>
      </c>
      <c r="B227" s="306">
        <f t="shared" si="702"/>
        <v>44396</v>
      </c>
      <c r="C227" s="308">
        <f t="shared" si="703"/>
        <v>30</v>
      </c>
      <c r="D227" s="118"/>
      <c r="E227" s="503"/>
      <c r="F227" s="510"/>
      <c r="G227" s="162"/>
      <c r="H227" s="517"/>
      <c r="I227" s="122" t="e">
        <f>AVERAGE(I220,I229)</f>
        <v>#DIV/0!</v>
      </c>
      <c r="J227" s="123" t="e">
        <f>I227*Effort!$T59</f>
        <v>#DIV/0!</v>
      </c>
      <c r="K227" s="517"/>
      <c r="L227" s="122" t="e">
        <f>AVERAGE(L220,L229)</f>
        <v>#DIV/0!</v>
      </c>
      <c r="M227" s="123" t="e">
        <f>L227*Effort!$T59</f>
        <v>#DIV/0!</v>
      </c>
      <c r="N227" s="517"/>
      <c r="O227" s="122" t="e">
        <f>AVERAGE(O220,O229)</f>
        <v>#DIV/0!</v>
      </c>
      <c r="P227" s="123" t="e">
        <f>O227*Effort!$T59</f>
        <v>#DIV/0!</v>
      </c>
      <c r="Q227" s="517"/>
      <c r="R227" s="122" t="e">
        <f>AVERAGE(R220,R229)</f>
        <v>#DIV/0!</v>
      </c>
      <c r="S227" s="123" t="e">
        <f>R227*Effort!$T59</f>
        <v>#DIV/0!</v>
      </c>
      <c r="T227" s="517"/>
      <c r="U227" s="122" t="e">
        <f>AVERAGE(U220,U229)</f>
        <v>#DIV/0!</v>
      </c>
      <c r="V227" s="123" t="e">
        <f>U227*Effort!$T59</f>
        <v>#DIV/0!</v>
      </c>
      <c r="W227" s="517"/>
      <c r="X227" s="122" t="e">
        <f>AVERAGE(X220,X229)</f>
        <v>#DIV/0!</v>
      </c>
      <c r="Y227" s="123" t="e">
        <f>X227*Effort!$T59</f>
        <v>#DIV/0!</v>
      </c>
      <c r="Z227" s="517"/>
      <c r="AA227" s="122" t="e">
        <f>AVERAGE(AA220,AA229)</f>
        <v>#DIV/0!</v>
      </c>
      <c r="AB227" s="123" t="e">
        <f>AA227*Effort!$T59</f>
        <v>#DIV/0!</v>
      </c>
      <c r="AC227" s="517"/>
      <c r="AD227" s="122" t="e">
        <f>AVERAGE(AD220,AD229)</f>
        <v>#DIV/0!</v>
      </c>
      <c r="AE227" s="123" t="e">
        <f>AD227*Effort!$T59</f>
        <v>#DIV/0!</v>
      </c>
      <c r="AF227" s="517"/>
      <c r="AG227" s="122" t="e">
        <f>AVERAGE(AG220,AG229)</f>
        <v>#DIV/0!</v>
      </c>
      <c r="AH227" s="123" t="e">
        <f>AG227*Effort!$T59</f>
        <v>#DIV/0!</v>
      </c>
      <c r="AI227" s="517"/>
      <c r="AJ227" s="122" t="e">
        <f>AVERAGE(AJ220,AJ229)</f>
        <v>#DIV/0!</v>
      </c>
      <c r="AK227" s="123" t="e">
        <f>AJ227*Effort!$T59</f>
        <v>#DIV/0!</v>
      </c>
      <c r="AL227" s="622"/>
      <c r="AM227" s="122" t="e">
        <f>AVERAGE(AM220,AM229)</f>
        <v>#DIV/0!</v>
      </c>
      <c r="AN227" s="123" t="e">
        <f>AM227*Effort!$T59</f>
        <v>#DIV/0!</v>
      </c>
      <c r="AO227" s="622"/>
      <c r="AP227" s="122" t="e">
        <f>AVERAGE(AP220,AP229)</f>
        <v>#DIV/0!</v>
      </c>
      <c r="AQ227" s="123" t="e">
        <f>AP227*Effort!$T59</f>
        <v>#DIV/0!</v>
      </c>
      <c r="AR227" s="517"/>
      <c r="AS227" s="122" t="e">
        <f>AVERAGE(AS220,AS229)</f>
        <v>#DIV/0!</v>
      </c>
      <c r="AT227" s="123" t="e">
        <f>AS227*Effort!$T59</f>
        <v>#DIV/0!</v>
      </c>
      <c r="AU227" s="517"/>
      <c r="AV227" s="122" t="e">
        <f>AVERAGE(AV220,AV229)</f>
        <v>#DIV/0!</v>
      </c>
      <c r="AW227" s="123" t="e">
        <f>AV227*Effort!$T59</f>
        <v>#DIV/0!</v>
      </c>
      <c r="AX227" s="517"/>
      <c r="AY227" s="122" t="e">
        <f>AVERAGE(AY220,AY229)</f>
        <v>#DIV/0!</v>
      </c>
      <c r="AZ227" s="123" t="e">
        <f>AY227*Effort!$T59</f>
        <v>#DIV/0!</v>
      </c>
      <c r="BA227" s="517"/>
      <c r="BB227" s="122" t="e">
        <f>AVERAGE(BB220,BB229)</f>
        <v>#DIV/0!</v>
      </c>
      <c r="BC227" s="123" t="e">
        <f>BB227*Effort!$T59</f>
        <v>#DIV/0!</v>
      </c>
      <c r="BD227" s="517"/>
      <c r="BE227" s="122" t="e">
        <f>AVERAGE(BE220,BE229)</f>
        <v>#DIV/0!</v>
      </c>
      <c r="BF227" s="123" t="e">
        <f>BE227*Effort!$T59</f>
        <v>#DIV/0!</v>
      </c>
      <c r="BG227" s="517"/>
      <c r="BH227" s="122" t="e">
        <f>AVERAGE(BH220,BH229)</f>
        <v>#DIV/0!</v>
      </c>
      <c r="BI227" s="123" t="e">
        <f>BH227*Effort!$T59</f>
        <v>#DIV/0!</v>
      </c>
      <c r="BJ227" s="517"/>
      <c r="BK227" s="122" t="e">
        <f>AVERAGE(BK220,BK229)</f>
        <v>#DIV/0!</v>
      </c>
      <c r="BL227" s="123" t="e">
        <f>BK227*Effort!$T59</f>
        <v>#DIV/0!</v>
      </c>
      <c r="BM227" s="517"/>
      <c r="BN227" s="122" t="e">
        <f>AVERAGE(BN220,BN229)</f>
        <v>#DIV/0!</v>
      </c>
      <c r="BO227" s="123" t="e">
        <f>BN227*Effort!$T59</f>
        <v>#DIV/0!</v>
      </c>
      <c r="BP227" s="517"/>
      <c r="BQ227" s="122" t="e">
        <f>AVERAGE(BQ220,BQ229)</f>
        <v>#DIV/0!</v>
      </c>
      <c r="BR227" s="123" t="e">
        <f>BQ227*Effort!$T59</f>
        <v>#DIV/0!</v>
      </c>
      <c r="BS227" s="517"/>
      <c r="BT227" s="122" t="e">
        <f>AVERAGE(BT220,BT229)</f>
        <v>#DIV/0!</v>
      </c>
      <c r="BU227" s="123" t="e">
        <f>BT227*Effort!$T59</f>
        <v>#DIV/0!</v>
      </c>
      <c r="BV227" s="517"/>
      <c r="BW227" s="122" t="e">
        <f>AVERAGE(BW220,BW229)</f>
        <v>#DIV/0!</v>
      </c>
      <c r="BX227" s="123" t="e">
        <f>BW227*Effort!$T59</f>
        <v>#DIV/0!</v>
      </c>
      <c r="BY227" s="517"/>
      <c r="BZ227" s="122" t="e">
        <f>AVERAGE(BZ220,BZ229)</f>
        <v>#DIV/0!</v>
      </c>
      <c r="CA227" s="123" t="e">
        <f>BZ227*Effort!$T59</f>
        <v>#DIV/0!</v>
      </c>
      <c r="CB227" s="517"/>
      <c r="CC227" s="122" t="e">
        <f>AVERAGE(CC220,CC229)</f>
        <v>#DIV/0!</v>
      </c>
      <c r="CD227" s="123" t="e">
        <f>CC227*Effort!$T59</f>
        <v>#DIV/0!</v>
      </c>
      <c r="CE227" s="517"/>
      <c r="CF227" s="122" t="e">
        <f>AVERAGE(CF220,CF229)</f>
        <v>#DIV/0!</v>
      </c>
      <c r="CG227" s="123" t="e">
        <f>CF227*Effort!$T59</f>
        <v>#DIV/0!</v>
      </c>
      <c r="CH227" s="331"/>
      <c r="CI227" s="331"/>
      <c r="CJ227" s="331"/>
    </row>
    <row r="228" spans="1:88" s="330" customFormat="1" x14ac:dyDescent="0.2">
      <c r="A228" s="303" t="s">
        <v>117</v>
      </c>
      <c r="B228" s="304">
        <f t="shared" si="702"/>
        <v>44397</v>
      </c>
      <c r="C228" s="307">
        <f t="shared" si="703"/>
        <v>30</v>
      </c>
      <c r="D228" s="115"/>
      <c r="E228" s="163"/>
      <c r="F228" s="164"/>
      <c r="G228" s="161"/>
      <c r="H228" s="509"/>
      <c r="I228" s="112" t="e">
        <f>AVERAGE(I220,I229)</f>
        <v>#DIV/0!</v>
      </c>
      <c r="J228" s="113" t="e">
        <f>I228*Effort!$T60</f>
        <v>#DIV/0!</v>
      </c>
      <c r="K228" s="509"/>
      <c r="L228" s="112" t="e">
        <f>AVERAGE(L220,L229)</f>
        <v>#DIV/0!</v>
      </c>
      <c r="M228" s="113" t="e">
        <f>L228*Effort!$T60</f>
        <v>#DIV/0!</v>
      </c>
      <c r="N228" s="509"/>
      <c r="O228" s="112" t="e">
        <f>AVERAGE(O220,O229)</f>
        <v>#DIV/0!</v>
      </c>
      <c r="P228" s="113" t="e">
        <f>O228*Effort!$T60</f>
        <v>#DIV/0!</v>
      </c>
      <c r="Q228" s="509"/>
      <c r="R228" s="112" t="e">
        <f>AVERAGE(R220,R229)</f>
        <v>#DIV/0!</v>
      </c>
      <c r="S228" s="113" t="e">
        <f>R228*Effort!$T60</f>
        <v>#DIV/0!</v>
      </c>
      <c r="T228" s="509"/>
      <c r="U228" s="112" t="e">
        <f>AVERAGE(U220,U229)</f>
        <v>#DIV/0!</v>
      </c>
      <c r="V228" s="113" t="e">
        <f>U228*Effort!$T60</f>
        <v>#DIV/0!</v>
      </c>
      <c r="W228" s="509"/>
      <c r="X228" s="112" t="e">
        <f>AVERAGE(X220,X229)</f>
        <v>#DIV/0!</v>
      </c>
      <c r="Y228" s="113" t="e">
        <f>X228*Effort!$T60</f>
        <v>#DIV/0!</v>
      </c>
      <c r="Z228" s="509"/>
      <c r="AA228" s="112" t="e">
        <f>AVERAGE(AA220,AA229)</f>
        <v>#DIV/0!</v>
      </c>
      <c r="AB228" s="113" t="e">
        <f>AA228*Effort!$T60</f>
        <v>#DIV/0!</v>
      </c>
      <c r="AC228" s="509"/>
      <c r="AD228" s="112" t="e">
        <f>AVERAGE(AD220,AD229)</f>
        <v>#DIV/0!</v>
      </c>
      <c r="AE228" s="113" t="e">
        <f>AD228*Effort!$T60</f>
        <v>#DIV/0!</v>
      </c>
      <c r="AF228" s="509"/>
      <c r="AG228" s="112" t="e">
        <f>AVERAGE(AG220,AG229)</f>
        <v>#DIV/0!</v>
      </c>
      <c r="AH228" s="113" t="e">
        <f>AG228*Effort!$T60</f>
        <v>#DIV/0!</v>
      </c>
      <c r="AI228" s="509"/>
      <c r="AJ228" s="112" t="e">
        <f>AVERAGE(AJ220,AJ229)</f>
        <v>#DIV/0!</v>
      </c>
      <c r="AK228" s="113" t="e">
        <f>AJ228*Effort!$T60</f>
        <v>#DIV/0!</v>
      </c>
      <c r="AL228" s="520"/>
      <c r="AM228" s="112" t="e">
        <f>AVERAGE(AM220,AM229)</f>
        <v>#DIV/0!</v>
      </c>
      <c r="AN228" s="113" t="e">
        <f>AM228*Effort!$T60</f>
        <v>#DIV/0!</v>
      </c>
      <c r="AO228" s="520"/>
      <c r="AP228" s="112" t="e">
        <f>AVERAGE(AP220,AP229)</f>
        <v>#DIV/0!</v>
      </c>
      <c r="AQ228" s="113" t="e">
        <f>AP228*Effort!$T60</f>
        <v>#DIV/0!</v>
      </c>
      <c r="AR228" s="509"/>
      <c r="AS228" s="112" t="e">
        <f>AVERAGE(AS220,AS229)</f>
        <v>#DIV/0!</v>
      </c>
      <c r="AT228" s="113" t="e">
        <f>AS228*Effort!$T60</f>
        <v>#DIV/0!</v>
      </c>
      <c r="AU228" s="509"/>
      <c r="AV228" s="112" t="e">
        <f>AVERAGE(AV220,AV229)</f>
        <v>#DIV/0!</v>
      </c>
      <c r="AW228" s="113" t="e">
        <f>AV228*Effort!$T60</f>
        <v>#DIV/0!</v>
      </c>
      <c r="AX228" s="509"/>
      <c r="AY228" s="112" t="e">
        <f>AVERAGE(AY220,AY229)</f>
        <v>#DIV/0!</v>
      </c>
      <c r="AZ228" s="113" t="e">
        <f>AY228*Effort!$T60</f>
        <v>#DIV/0!</v>
      </c>
      <c r="BA228" s="509"/>
      <c r="BB228" s="112" t="e">
        <f>AVERAGE(BB220,BB229)</f>
        <v>#DIV/0!</v>
      </c>
      <c r="BC228" s="113" t="e">
        <f>BB228*Effort!$T60</f>
        <v>#DIV/0!</v>
      </c>
      <c r="BD228" s="509"/>
      <c r="BE228" s="112" t="e">
        <f>AVERAGE(BE220,BE229)</f>
        <v>#DIV/0!</v>
      </c>
      <c r="BF228" s="113" t="e">
        <f>BE228*Effort!$T60</f>
        <v>#DIV/0!</v>
      </c>
      <c r="BG228" s="509"/>
      <c r="BH228" s="112" t="e">
        <f>AVERAGE(BH220,BH229)</f>
        <v>#DIV/0!</v>
      </c>
      <c r="BI228" s="113" t="e">
        <f>BH228*Effort!$T60</f>
        <v>#DIV/0!</v>
      </c>
      <c r="BJ228" s="509"/>
      <c r="BK228" s="112" t="e">
        <f>AVERAGE(BK220,BK229)</f>
        <v>#DIV/0!</v>
      </c>
      <c r="BL228" s="113" t="e">
        <f>BK228*Effort!$T60</f>
        <v>#DIV/0!</v>
      </c>
      <c r="BM228" s="509"/>
      <c r="BN228" s="112" t="e">
        <f>AVERAGE(BN220,BN229)</f>
        <v>#DIV/0!</v>
      </c>
      <c r="BO228" s="113" t="e">
        <f>BN228*Effort!$T60</f>
        <v>#DIV/0!</v>
      </c>
      <c r="BP228" s="509"/>
      <c r="BQ228" s="112" t="e">
        <f>AVERAGE(BQ220,BQ229)</f>
        <v>#DIV/0!</v>
      </c>
      <c r="BR228" s="113" t="e">
        <f>BQ228*Effort!$T60</f>
        <v>#DIV/0!</v>
      </c>
      <c r="BS228" s="509"/>
      <c r="BT228" s="112" t="e">
        <f>AVERAGE(BT220,BT229)</f>
        <v>#DIV/0!</v>
      </c>
      <c r="BU228" s="113" t="e">
        <f>BT228*Effort!$T60</f>
        <v>#DIV/0!</v>
      </c>
      <c r="BV228" s="509"/>
      <c r="BW228" s="112" t="e">
        <f>AVERAGE(BW220,BW229)</f>
        <v>#DIV/0!</v>
      </c>
      <c r="BX228" s="113" t="e">
        <f>BW228*Effort!$T60</f>
        <v>#DIV/0!</v>
      </c>
      <c r="BY228" s="509"/>
      <c r="BZ228" s="112" t="e">
        <f>AVERAGE(BZ220,BZ229)</f>
        <v>#DIV/0!</v>
      </c>
      <c r="CA228" s="113" t="e">
        <f>BZ228*Effort!$T60</f>
        <v>#DIV/0!</v>
      </c>
      <c r="CB228" s="509"/>
      <c r="CC228" s="112" t="e">
        <f>AVERAGE(CC220,CC229)</f>
        <v>#DIV/0!</v>
      </c>
      <c r="CD228" s="113" t="e">
        <f>CC228*Effort!$T60</f>
        <v>#DIV/0!</v>
      </c>
      <c r="CE228" s="509"/>
      <c r="CF228" s="112" t="e">
        <f>AVERAGE(CF220,CF229)</f>
        <v>#DIV/0!</v>
      </c>
      <c r="CG228" s="113" t="e">
        <f>CF228*Effort!$T60</f>
        <v>#DIV/0!</v>
      </c>
      <c r="CH228" s="329"/>
      <c r="CI228" s="329"/>
      <c r="CJ228" s="329"/>
    </row>
    <row r="229" spans="1:88" s="330" customFormat="1" x14ac:dyDescent="0.2">
      <c r="A229" s="303" t="s">
        <v>111</v>
      </c>
      <c r="B229" s="304">
        <f t="shared" si="702"/>
        <v>44398</v>
      </c>
      <c r="C229" s="307">
        <f t="shared" si="703"/>
        <v>30</v>
      </c>
      <c r="D229" s="476">
        <f>'Creel Data'!AV527</f>
        <v>0</v>
      </c>
      <c r="E229" s="163">
        <f>'Creel Data'!BB529</f>
        <v>0</v>
      </c>
      <c r="F229" s="164">
        <f>'Creel Data'!AX527</f>
        <v>0</v>
      </c>
      <c r="G229" s="161">
        <f>'Creel Data'!AY527</f>
        <v>0</v>
      </c>
      <c r="H229" s="509">
        <v>0</v>
      </c>
      <c r="I229" s="112" t="e">
        <f>H229/$E229</f>
        <v>#DIV/0!</v>
      </c>
      <c r="J229" s="113" t="e">
        <f>I229*Effort!$T61</f>
        <v>#DIV/0!</v>
      </c>
      <c r="K229" s="509">
        <v>0</v>
      </c>
      <c r="L229" s="112" t="e">
        <f>K229/$E229</f>
        <v>#DIV/0!</v>
      </c>
      <c r="M229" s="113" t="e">
        <f>L229*Effort!$T61</f>
        <v>#DIV/0!</v>
      </c>
      <c r="N229" s="509">
        <v>0</v>
      </c>
      <c r="O229" s="112" t="e">
        <f>N229/$E229</f>
        <v>#DIV/0!</v>
      </c>
      <c r="P229" s="113" t="e">
        <f>O229*Effort!$T61</f>
        <v>#DIV/0!</v>
      </c>
      <c r="Q229" s="509">
        <v>0</v>
      </c>
      <c r="R229" s="112" t="e">
        <f>Q229/$E229</f>
        <v>#DIV/0!</v>
      </c>
      <c r="S229" s="113" t="e">
        <f>R229*Effort!$T61</f>
        <v>#DIV/0!</v>
      </c>
      <c r="T229" s="509">
        <v>0</v>
      </c>
      <c r="U229" s="112" t="e">
        <f>T229/$E229</f>
        <v>#DIV/0!</v>
      </c>
      <c r="V229" s="113" t="e">
        <f>U229*Effort!$T61</f>
        <v>#DIV/0!</v>
      </c>
      <c r="W229" s="509">
        <v>0</v>
      </c>
      <c r="X229" s="112" t="e">
        <f>W229/$E229</f>
        <v>#DIV/0!</v>
      </c>
      <c r="Y229" s="113" t="e">
        <f>X229*Effort!$T61</f>
        <v>#DIV/0!</v>
      </c>
      <c r="Z229" s="509">
        <v>0</v>
      </c>
      <c r="AA229" s="112" t="e">
        <f>Z229/$E229</f>
        <v>#DIV/0!</v>
      </c>
      <c r="AB229" s="113" t="e">
        <f>AA229*Effort!$T61</f>
        <v>#DIV/0!</v>
      </c>
      <c r="AC229" s="509">
        <v>0</v>
      </c>
      <c r="AD229" s="112" t="e">
        <f>AC229/$E229</f>
        <v>#DIV/0!</v>
      </c>
      <c r="AE229" s="113" t="e">
        <f>AD229*Effort!$T61</f>
        <v>#DIV/0!</v>
      </c>
      <c r="AF229" s="509">
        <v>0</v>
      </c>
      <c r="AG229" s="112" t="e">
        <f>AF229/$E229</f>
        <v>#DIV/0!</v>
      </c>
      <c r="AH229" s="113" t="e">
        <f>AG229*Effort!$T61</f>
        <v>#DIV/0!</v>
      </c>
      <c r="AI229" s="509">
        <v>0</v>
      </c>
      <c r="AJ229" s="112" t="e">
        <f>AI229/$E229</f>
        <v>#DIV/0!</v>
      </c>
      <c r="AK229" s="113" t="e">
        <f>AJ229*Effort!$T61</f>
        <v>#DIV/0!</v>
      </c>
      <c r="AL229" s="520">
        <v>0</v>
      </c>
      <c r="AM229" s="112" t="e">
        <f t="shared" ref="AM229" si="755">AL229/$E229</f>
        <v>#DIV/0!</v>
      </c>
      <c r="AN229" s="113" t="e">
        <f>AM229*Effort!$T61</f>
        <v>#DIV/0!</v>
      </c>
      <c r="AO229" s="520">
        <v>0</v>
      </c>
      <c r="AP229" s="112" t="e">
        <f t="shared" ref="AP229" si="756">AO229/$E229</f>
        <v>#DIV/0!</v>
      </c>
      <c r="AQ229" s="113" t="e">
        <f>AP229*Effort!$T61</f>
        <v>#DIV/0!</v>
      </c>
      <c r="AR229" s="509">
        <v>0</v>
      </c>
      <c r="AS229" s="112" t="e">
        <f>AR229/$E229</f>
        <v>#DIV/0!</v>
      </c>
      <c r="AT229" s="113" t="e">
        <f>AS229*Effort!$T61</f>
        <v>#DIV/0!</v>
      </c>
      <c r="AU229" s="509">
        <v>0</v>
      </c>
      <c r="AV229" s="112" t="e">
        <f>AU229/$E229</f>
        <v>#DIV/0!</v>
      </c>
      <c r="AW229" s="113" t="e">
        <f>AV229*Effort!$T61</f>
        <v>#DIV/0!</v>
      </c>
      <c r="AX229" s="509">
        <v>0</v>
      </c>
      <c r="AY229" s="112" t="e">
        <f>AX229/$E229</f>
        <v>#DIV/0!</v>
      </c>
      <c r="AZ229" s="113" t="e">
        <f>AY229*Effort!$T61</f>
        <v>#DIV/0!</v>
      </c>
      <c r="BA229" s="509">
        <v>0</v>
      </c>
      <c r="BB229" s="112" t="e">
        <f>BA229/$E229</f>
        <v>#DIV/0!</v>
      </c>
      <c r="BC229" s="113" t="e">
        <f>BB229*Effort!$T61</f>
        <v>#DIV/0!</v>
      </c>
      <c r="BD229" s="509">
        <v>0</v>
      </c>
      <c r="BE229" s="112" t="e">
        <f>BD229/$E229</f>
        <v>#DIV/0!</v>
      </c>
      <c r="BF229" s="113" t="e">
        <f>BE229*Effort!$T61</f>
        <v>#DIV/0!</v>
      </c>
      <c r="BG229" s="509">
        <v>0</v>
      </c>
      <c r="BH229" s="112" t="e">
        <f>BG229/$E229</f>
        <v>#DIV/0!</v>
      </c>
      <c r="BI229" s="113" t="e">
        <f>BH229*Effort!$T61</f>
        <v>#DIV/0!</v>
      </c>
      <c r="BJ229" s="509">
        <v>0</v>
      </c>
      <c r="BK229" s="112" t="e">
        <f>BJ229/$E229</f>
        <v>#DIV/0!</v>
      </c>
      <c r="BL229" s="113" t="e">
        <f>BK229*Effort!$T61</f>
        <v>#DIV/0!</v>
      </c>
      <c r="BM229" s="509">
        <v>0</v>
      </c>
      <c r="BN229" s="112" t="e">
        <f>BM229/$E229</f>
        <v>#DIV/0!</v>
      </c>
      <c r="BO229" s="113" t="e">
        <f>BN229*Effort!$T61</f>
        <v>#DIV/0!</v>
      </c>
      <c r="BP229" s="509">
        <v>0</v>
      </c>
      <c r="BQ229" s="112" t="e">
        <f>BP229/$E229</f>
        <v>#DIV/0!</v>
      </c>
      <c r="BR229" s="113" t="e">
        <f>BQ229*Effort!$T61</f>
        <v>#DIV/0!</v>
      </c>
      <c r="BS229" s="509">
        <v>0</v>
      </c>
      <c r="BT229" s="112" t="e">
        <f>BS229/$E229</f>
        <v>#DIV/0!</v>
      </c>
      <c r="BU229" s="113" t="e">
        <f>BT229*Effort!$T61</f>
        <v>#DIV/0!</v>
      </c>
      <c r="BV229" s="509">
        <v>0</v>
      </c>
      <c r="BW229" s="112" t="e">
        <f>BV229/$E229</f>
        <v>#DIV/0!</v>
      </c>
      <c r="BX229" s="113" t="e">
        <f>BW229*Effort!$T61</f>
        <v>#DIV/0!</v>
      </c>
      <c r="BY229" s="509">
        <v>0</v>
      </c>
      <c r="BZ229" s="112" t="e">
        <f>BY229/$E229</f>
        <v>#DIV/0!</v>
      </c>
      <c r="CA229" s="113" t="e">
        <f>BZ229*Effort!$T61</f>
        <v>#DIV/0!</v>
      </c>
      <c r="CB229" s="509">
        <v>0</v>
      </c>
      <c r="CC229" s="112" t="e">
        <f>CB229/$E229</f>
        <v>#DIV/0!</v>
      </c>
      <c r="CD229" s="113" t="e">
        <f>CC229*Effort!$T61</f>
        <v>#DIV/0!</v>
      </c>
      <c r="CE229" s="509">
        <v>0</v>
      </c>
      <c r="CF229" s="112" t="e">
        <f>CE229/$E229</f>
        <v>#DIV/0!</v>
      </c>
      <c r="CG229" s="113" t="e">
        <f>CF229*Effort!$T61</f>
        <v>#DIV/0!</v>
      </c>
      <c r="CH229" s="329"/>
      <c r="CI229" s="329"/>
      <c r="CJ229" s="329"/>
    </row>
    <row r="230" spans="1:88" s="332" customFormat="1" x14ac:dyDescent="0.2">
      <c r="A230" s="305" t="s">
        <v>112</v>
      </c>
      <c r="B230" s="306">
        <f t="shared" si="702"/>
        <v>44399</v>
      </c>
      <c r="C230" s="308">
        <f t="shared" si="703"/>
        <v>30</v>
      </c>
      <c r="D230" s="118"/>
      <c r="E230" s="503"/>
      <c r="F230" s="510"/>
      <c r="G230" s="162"/>
      <c r="H230" s="517"/>
      <c r="I230" s="122" t="e">
        <f>AVERAGE(I229,I235)</f>
        <v>#DIV/0!</v>
      </c>
      <c r="J230" s="123" t="e">
        <f>I230*Effort!$T62</f>
        <v>#DIV/0!</v>
      </c>
      <c r="K230" s="517"/>
      <c r="L230" s="122" t="e">
        <f>AVERAGE(L229,L235)</f>
        <v>#DIV/0!</v>
      </c>
      <c r="M230" s="123" t="e">
        <f>L230*Effort!$T62</f>
        <v>#DIV/0!</v>
      </c>
      <c r="N230" s="517"/>
      <c r="O230" s="122" t="e">
        <f>AVERAGE(O229,O235)</f>
        <v>#DIV/0!</v>
      </c>
      <c r="P230" s="123" t="e">
        <f>O230*Effort!$T62</f>
        <v>#DIV/0!</v>
      </c>
      <c r="Q230" s="517"/>
      <c r="R230" s="122" t="e">
        <f>AVERAGE(R229,R235)</f>
        <v>#DIV/0!</v>
      </c>
      <c r="S230" s="123" t="e">
        <f>R230*Effort!$T62</f>
        <v>#DIV/0!</v>
      </c>
      <c r="T230" s="517"/>
      <c r="U230" s="122" t="e">
        <f>AVERAGE(U229,U235)</f>
        <v>#DIV/0!</v>
      </c>
      <c r="V230" s="123" t="e">
        <f>U230*Effort!$T62</f>
        <v>#DIV/0!</v>
      </c>
      <c r="W230" s="517"/>
      <c r="X230" s="122" t="e">
        <f>AVERAGE(X229,X235)</f>
        <v>#DIV/0!</v>
      </c>
      <c r="Y230" s="123" t="e">
        <f>X230*Effort!$T62</f>
        <v>#DIV/0!</v>
      </c>
      <c r="Z230" s="517"/>
      <c r="AA230" s="122" t="e">
        <f>AVERAGE(AA229,AA235)</f>
        <v>#DIV/0!</v>
      </c>
      <c r="AB230" s="123" t="e">
        <f>AA230*Effort!$T62</f>
        <v>#DIV/0!</v>
      </c>
      <c r="AC230" s="517"/>
      <c r="AD230" s="122" t="e">
        <f>AVERAGE(AD229,AD235)</f>
        <v>#DIV/0!</v>
      </c>
      <c r="AE230" s="123" t="e">
        <f>AD230*Effort!$T62</f>
        <v>#DIV/0!</v>
      </c>
      <c r="AF230" s="517"/>
      <c r="AG230" s="122" t="e">
        <f>AVERAGE(AG229,AG235)</f>
        <v>#DIV/0!</v>
      </c>
      <c r="AH230" s="123" t="e">
        <f>AG230*Effort!$T62</f>
        <v>#DIV/0!</v>
      </c>
      <c r="AI230" s="517"/>
      <c r="AJ230" s="122" t="e">
        <f>AVERAGE(AJ229,AJ235)</f>
        <v>#DIV/0!</v>
      </c>
      <c r="AK230" s="123" t="e">
        <f>AJ230*Effort!$T62</f>
        <v>#DIV/0!</v>
      </c>
      <c r="AL230" s="622"/>
      <c r="AM230" s="122" t="e">
        <f>AVERAGE(AM229,AM235)</f>
        <v>#DIV/0!</v>
      </c>
      <c r="AN230" s="123" t="e">
        <f>AM230*Effort!$T62</f>
        <v>#DIV/0!</v>
      </c>
      <c r="AO230" s="622"/>
      <c r="AP230" s="122" t="e">
        <f>AVERAGE(AP229,AP235)</f>
        <v>#DIV/0!</v>
      </c>
      <c r="AQ230" s="123" t="e">
        <f>AP230*Effort!$T62</f>
        <v>#DIV/0!</v>
      </c>
      <c r="AR230" s="517"/>
      <c r="AS230" s="122" t="e">
        <f>AVERAGE(AS229,AS235)</f>
        <v>#DIV/0!</v>
      </c>
      <c r="AT230" s="123" t="e">
        <f>AS230*Effort!$T62</f>
        <v>#DIV/0!</v>
      </c>
      <c r="AU230" s="517"/>
      <c r="AV230" s="122" t="e">
        <f>AVERAGE(AV229,AV235)</f>
        <v>#DIV/0!</v>
      </c>
      <c r="AW230" s="123" t="e">
        <f>AV230*Effort!$T62</f>
        <v>#DIV/0!</v>
      </c>
      <c r="AX230" s="517"/>
      <c r="AY230" s="122" t="e">
        <f>AVERAGE(AY229,AY235)</f>
        <v>#DIV/0!</v>
      </c>
      <c r="AZ230" s="123" t="e">
        <f>AY230*Effort!$T62</f>
        <v>#DIV/0!</v>
      </c>
      <c r="BA230" s="517"/>
      <c r="BB230" s="122" t="e">
        <f>AVERAGE(BB229,BB235)</f>
        <v>#DIV/0!</v>
      </c>
      <c r="BC230" s="123" t="e">
        <f>BB230*Effort!$T62</f>
        <v>#DIV/0!</v>
      </c>
      <c r="BD230" s="517"/>
      <c r="BE230" s="122" t="e">
        <f>AVERAGE(BE229,BE235)</f>
        <v>#DIV/0!</v>
      </c>
      <c r="BF230" s="123" t="e">
        <f>BE230*Effort!$T62</f>
        <v>#DIV/0!</v>
      </c>
      <c r="BG230" s="517"/>
      <c r="BH230" s="122" t="e">
        <f>AVERAGE(BH229,BH235)</f>
        <v>#DIV/0!</v>
      </c>
      <c r="BI230" s="123" t="e">
        <f>BH230*Effort!$T62</f>
        <v>#DIV/0!</v>
      </c>
      <c r="BJ230" s="517"/>
      <c r="BK230" s="122" t="e">
        <f>AVERAGE(BK229,BK235)</f>
        <v>#DIV/0!</v>
      </c>
      <c r="BL230" s="123" t="e">
        <f>BK230*Effort!$T62</f>
        <v>#DIV/0!</v>
      </c>
      <c r="BM230" s="517"/>
      <c r="BN230" s="122" t="e">
        <f>AVERAGE(BN229,BN235)</f>
        <v>#DIV/0!</v>
      </c>
      <c r="BO230" s="123" t="e">
        <f>BN230*Effort!$T62</f>
        <v>#DIV/0!</v>
      </c>
      <c r="BP230" s="517"/>
      <c r="BQ230" s="122" t="e">
        <f>AVERAGE(BQ229,BQ235)</f>
        <v>#DIV/0!</v>
      </c>
      <c r="BR230" s="123" t="e">
        <f>BQ230*Effort!$T62</f>
        <v>#DIV/0!</v>
      </c>
      <c r="BS230" s="517"/>
      <c r="BT230" s="122" t="e">
        <f>AVERAGE(BT229,BT235)</f>
        <v>#DIV/0!</v>
      </c>
      <c r="BU230" s="123" t="e">
        <f>BT230*Effort!$T62</f>
        <v>#DIV/0!</v>
      </c>
      <c r="BV230" s="517"/>
      <c r="BW230" s="122" t="e">
        <f>AVERAGE(BW229,BW235)</f>
        <v>#DIV/0!</v>
      </c>
      <c r="BX230" s="123" t="e">
        <f>BW230*Effort!$T62</f>
        <v>#DIV/0!</v>
      </c>
      <c r="BY230" s="517"/>
      <c r="BZ230" s="122" t="e">
        <f>AVERAGE(BZ229,BZ235)</f>
        <v>#DIV/0!</v>
      </c>
      <c r="CA230" s="123" t="e">
        <f>BZ230*Effort!$T62</f>
        <v>#DIV/0!</v>
      </c>
      <c r="CB230" s="517"/>
      <c r="CC230" s="122" t="e">
        <f>AVERAGE(CC229,CC235)</f>
        <v>#DIV/0!</v>
      </c>
      <c r="CD230" s="123" t="e">
        <f>CC230*Effort!$T62</f>
        <v>#DIV/0!</v>
      </c>
      <c r="CE230" s="517"/>
      <c r="CF230" s="122" t="e">
        <f>AVERAGE(CF229,CF235)</f>
        <v>#DIV/0!</v>
      </c>
      <c r="CG230" s="123" t="e">
        <f>CF230*Effort!$T62</f>
        <v>#DIV/0!</v>
      </c>
      <c r="CH230" s="331"/>
      <c r="CI230" s="331"/>
      <c r="CJ230" s="331"/>
    </row>
    <row r="231" spans="1:88" s="330" customFormat="1" x14ac:dyDescent="0.2">
      <c r="A231" s="303" t="s">
        <v>113</v>
      </c>
      <c r="B231" s="304">
        <f t="shared" si="702"/>
        <v>44400</v>
      </c>
      <c r="C231" s="307">
        <f t="shared" si="703"/>
        <v>30</v>
      </c>
      <c r="D231" s="115"/>
      <c r="E231" s="163"/>
      <c r="F231" s="164"/>
      <c r="G231" s="161"/>
      <c r="H231" s="509"/>
      <c r="I231" s="112" t="e">
        <f>AVERAGE(I232:I233)</f>
        <v>#DIV/0!</v>
      </c>
      <c r="J231" s="113" t="e">
        <f>I231*Effort!$T63</f>
        <v>#DIV/0!</v>
      </c>
      <c r="K231" s="509"/>
      <c r="L231" s="112" t="e">
        <f>AVERAGE(L232:L233)</f>
        <v>#DIV/0!</v>
      </c>
      <c r="M231" s="113" t="e">
        <f>L231*Effort!$T63</f>
        <v>#DIV/0!</v>
      </c>
      <c r="N231" s="509"/>
      <c r="O231" s="112" t="e">
        <f>AVERAGE(O232:O233)</f>
        <v>#DIV/0!</v>
      </c>
      <c r="P231" s="113" t="e">
        <f>O231*Effort!$T63</f>
        <v>#DIV/0!</v>
      </c>
      <c r="Q231" s="509"/>
      <c r="R231" s="112" t="e">
        <f>AVERAGE(R232:R233)</f>
        <v>#DIV/0!</v>
      </c>
      <c r="S231" s="113" t="e">
        <f>R231*Effort!$T63</f>
        <v>#DIV/0!</v>
      </c>
      <c r="T231" s="509"/>
      <c r="U231" s="112" t="e">
        <f>AVERAGE(U232:U233)</f>
        <v>#DIV/0!</v>
      </c>
      <c r="V231" s="113" t="e">
        <f>U231*Effort!$T63</f>
        <v>#DIV/0!</v>
      </c>
      <c r="W231" s="509"/>
      <c r="X231" s="112" t="e">
        <f>AVERAGE(X232:X233)</f>
        <v>#DIV/0!</v>
      </c>
      <c r="Y231" s="113" t="e">
        <f>X231*Effort!$T63</f>
        <v>#DIV/0!</v>
      </c>
      <c r="Z231" s="509"/>
      <c r="AA231" s="112" t="e">
        <f>AVERAGE(AA232:AA233)</f>
        <v>#DIV/0!</v>
      </c>
      <c r="AB231" s="113" t="e">
        <f>AA231*Effort!$T63</f>
        <v>#DIV/0!</v>
      </c>
      <c r="AC231" s="509"/>
      <c r="AD231" s="112" t="e">
        <f>AVERAGE(AD232:AD233)</f>
        <v>#DIV/0!</v>
      </c>
      <c r="AE231" s="113" t="e">
        <f>AD231*Effort!$T63</f>
        <v>#DIV/0!</v>
      </c>
      <c r="AF231" s="509"/>
      <c r="AG231" s="112" t="e">
        <f>AVERAGE(AG232:AG233)</f>
        <v>#DIV/0!</v>
      </c>
      <c r="AH231" s="113" t="e">
        <f>AG231*Effort!$T63</f>
        <v>#DIV/0!</v>
      </c>
      <c r="AI231" s="509"/>
      <c r="AJ231" s="112" t="e">
        <f>AVERAGE(AJ232:AJ233)</f>
        <v>#DIV/0!</v>
      </c>
      <c r="AK231" s="113" t="e">
        <f>AJ231*Effort!$T63</f>
        <v>#DIV/0!</v>
      </c>
      <c r="AL231" s="520"/>
      <c r="AM231" s="112" t="e">
        <f>AVERAGE(AM232:AM233)</f>
        <v>#DIV/0!</v>
      </c>
      <c r="AN231" s="113" t="e">
        <f>AM231*Effort!$T63</f>
        <v>#DIV/0!</v>
      </c>
      <c r="AO231" s="520"/>
      <c r="AP231" s="112" t="e">
        <f>AVERAGE(AP232:AP233)</f>
        <v>#DIV/0!</v>
      </c>
      <c r="AQ231" s="113" t="e">
        <f>AP231*Effort!$T63</f>
        <v>#DIV/0!</v>
      </c>
      <c r="AR231" s="509"/>
      <c r="AS231" s="112" t="e">
        <f>AVERAGE(AS232:AS233)</f>
        <v>#DIV/0!</v>
      </c>
      <c r="AT231" s="113" t="e">
        <f>AS231*Effort!$T63</f>
        <v>#DIV/0!</v>
      </c>
      <c r="AU231" s="509"/>
      <c r="AV231" s="112" t="e">
        <f>AVERAGE(AV232:AV233)</f>
        <v>#DIV/0!</v>
      </c>
      <c r="AW231" s="113" t="e">
        <f>AV231*Effort!$T63</f>
        <v>#DIV/0!</v>
      </c>
      <c r="AX231" s="509"/>
      <c r="AY231" s="112" t="e">
        <f>AVERAGE(AY232:AY233)</f>
        <v>#DIV/0!</v>
      </c>
      <c r="AZ231" s="113" t="e">
        <f>AY231*Effort!$T63</f>
        <v>#DIV/0!</v>
      </c>
      <c r="BA231" s="509"/>
      <c r="BB231" s="112" t="e">
        <f>AVERAGE(BB232:BB233)</f>
        <v>#DIV/0!</v>
      </c>
      <c r="BC231" s="113" t="e">
        <f>BB231*Effort!$T63</f>
        <v>#DIV/0!</v>
      </c>
      <c r="BD231" s="509"/>
      <c r="BE231" s="112" t="e">
        <f>AVERAGE(BE232:BE233)</f>
        <v>#DIV/0!</v>
      </c>
      <c r="BF231" s="113" t="e">
        <f>BE231*Effort!$T63</f>
        <v>#DIV/0!</v>
      </c>
      <c r="BG231" s="509"/>
      <c r="BH231" s="112" t="e">
        <f>AVERAGE(BH232:BH233)</f>
        <v>#DIV/0!</v>
      </c>
      <c r="BI231" s="113" t="e">
        <f>BH231*Effort!$T63</f>
        <v>#DIV/0!</v>
      </c>
      <c r="BJ231" s="509"/>
      <c r="BK231" s="112" t="e">
        <f>AVERAGE(BK232:BK233)</f>
        <v>#DIV/0!</v>
      </c>
      <c r="BL231" s="113" t="e">
        <f>BK231*Effort!$T63</f>
        <v>#DIV/0!</v>
      </c>
      <c r="BM231" s="509"/>
      <c r="BN231" s="112" t="e">
        <f>AVERAGE(BN232:BN233)</f>
        <v>#DIV/0!</v>
      </c>
      <c r="BO231" s="113" t="e">
        <f>BN231*Effort!$T63</f>
        <v>#DIV/0!</v>
      </c>
      <c r="BP231" s="509"/>
      <c r="BQ231" s="112" t="e">
        <f>AVERAGE(BQ232:BQ233)</f>
        <v>#DIV/0!</v>
      </c>
      <c r="BR231" s="113" t="e">
        <f>BQ231*Effort!$T63</f>
        <v>#DIV/0!</v>
      </c>
      <c r="BS231" s="509"/>
      <c r="BT231" s="112" t="e">
        <f>AVERAGE(BT232:BT233)</f>
        <v>#DIV/0!</v>
      </c>
      <c r="BU231" s="113" t="e">
        <f>BT231*Effort!$T63</f>
        <v>#DIV/0!</v>
      </c>
      <c r="BV231" s="509"/>
      <c r="BW231" s="112" t="e">
        <f>AVERAGE(BW232:BW233)</f>
        <v>#DIV/0!</v>
      </c>
      <c r="BX231" s="113" t="e">
        <f>BW231*Effort!$T63</f>
        <v>#DIV/0!</v>
      </c>
      <c r="BY231" s="509"/>
      <c r="BZ231" s="112" t="e">
        <f>AVERAGE(BZ232:BZ233)</f>
        <v>#DIV/0!</v>
      </c>
      <c r="CA231" s="113" t="e">
        <f>BZ231*Effort!$T63</f>
        <v>#DIV/0!</v>
      </c>
      <c r="CB231" s="509"/>
      <c r="CC231" s="112" t="e">
        <f>AVERAGE(CC232:CC233)</f>
        <v>#DIV/0!</v>
      </c>
      <c r="CD231" s="113" t="e">
        <f>CC231*Effort!$T63</f>
        <v>#DIV/0!</v>
      </c>
      <c r="CE231" s="509"/>
      <c r="CF231" s="112" t="e">
        <f>AVERAGE(CF232:CF233)</f>
        <v>#DIV/0!</v>
      </c>
      <c r="CG231" s="113" t="e">
        <f>CF231*Effort!$T63</f>
        <v>#DIV/0!</v>
      </c>
      <c r="CH231" s="329"/>
      <c r="CI231" s="329"/>
      <c r="CJ231" s="329"/>
    </row>
    <row r="232" spans="1:88" s="330" customFormat="1" x14ac:dyDescent="0.2">
      <c r="A232" s="303" t="s">
        <v>114</v>
      </c>
      <c r="B232" s="304">
        <f t="shared" si="702"/>
        <v>44401</v>
      </c>
      <c r="C232" s="307">
        <f t="shared" si="703"/>
        <v>30</v>
      </c>
      <c r="D232" s="476">
        <f>'Creel Data'!AV541</f>
        <v>0</v>
      </c>
      <c r="E232" s="163">
        <f>'Creel Data'!BB543</f>
        <v>0</v>
      </c>
      <c r="F232" s="164">
        <f>'Creel Data'!AX541</f>
        <v>0</v>
      </c>
      <c r="G232" s="161">
        <f>'Creel Data'!AY541</f>
        <v>0</v>
      </c>
      <c r="H232" s="509">
        <v>0</v>
      </c>
      <c r="I232" s="112" t="e">
        <f t="shared" ref="I232:I233" si="757">H232/$E232</f>
        <v>#DIV/0!</v>
      </c>
      <c r="J232" s="113" t="e">
        <f>I232*Effort!$T64</f>
        <v>#DIV/0!</v>
      </c>
      <c r="K232" s="509">
        <v>0</v>
      </c>
      <c r="L232" s="112" t="e">
        <f t="shared" ref="L232:L233" si="758">K232/$E232</f>
        <v>#DIV/0!</v>
      </c>
      <c r="M232" s="113" t="e">
        <f>L232*Effort!$T64</f>
        <v>#DIV/0!</v>
      </c>
      <c r="N232" s="509">
        <v>0</v>
      </c>
      <c r="O232" s="112" t="e">
        <f t="shared" ref="O232:O233" si="759">N232/$E232</f>
        <v>#DIV/0!</v>
      </c>
      <c r="P232" s="113" t="e">
        <f>O232*Effort!$T64</f>
        <v>#DIV/0!</v>
      </c>
      <c r="Q232" s="509">
        <v>0</v>
      </c>
      <c r="R232" s="112" t="e">
        <f t="shared" ref="R232:R233" si="760">Q232/$E232</f>
        <v>#DIV/0!</v>
      </c>
      <c r="S232" s="113" t="e">
        <f>R232*Effort!$T64</f>
        <v>#DIV/0!</v>
      </c>
      <c r="T232" s="509">
        <v>0</v>
      </c>
      <c r="U232" s="112" t="e">
        <f t="shared" ref="U232:U233" si="761">T232/$E232</f>
        <v>#DIV/0!</v>
      </c>
      <c r="V232" s="113" t="e">
        <f>U232*Effort!$T64</f>
        <v>#DIV/0!</v>
      </c>
      <c r="W232" s="509">
        <v>0</v>
      </c>
      <c r="X232" s="112" t="e">
        <f t="shared" ref="X232:X233" si="762">W232/$E232</f>
        <v>#DIV/0!</v>
      </c>
      <c r="Y232" s="113" t="e">
        <f>X232*Effort!$T64</f>
        <v>#DIV/0!</v>
      </c>
      <c r="Z232" s="509">
        <v>0</v>
      </c>
      <c r="AA232" s="112" t="e">
        <f t="shared" ref="AA232:AA233" si="763">Z232/$E232</f>
        <v>#DIV/0!</v>
      </c>
      <c r="AB232" s="113" t="e">
        <f>AA232*Effort!$T64</f>
        <v>#DIV/0!</v>
      </c>
      <c r="AC232" s="509">
        <v>0</v>
      </c>
      <c r="AD232" s="112" t="e">
        <f t="shared" ref="AD232:AD233" si="764">AC232/$E232</f>
        <v>#DIV/0!</v>
      </c>
      <c r="AE232" s="113" t="e">
        <f>AD232*Effort!$T64</f>
        <v>#DIV/0!</v>
      </c>
      <c r="AF232" s="509">
        <v>0</v>
      </c>
      <c r="AG232" s="112" t="e">
        <f t="shared" ref="AG232:AG233" si="765">AF232/$E232</f>
        <v>#DIV/0!</v>
      </c>
      <c r="AH232" s="113" t="e">
        <f>AG232*Effort!$T64</f>
        <v>#DIV/0!</v>
      </c>
      <c r="AI232" s="509">
        <v>0</v>
      </c>
      <c r="AJ232" s="112" t="e">
        <f t="shared" ref="AJ232:AJ233" si="766">AI232/$E232</f>
        <v>#DIV/0!</v>
      </c>
      <c r="AK232" s="113" t="e">
        <f>AJ232*Effort!$T64</f>
        <v>#DIV/0!</v>
      </c>
      <c r="AL232" s="520">
        <v>0</v>
      </c>
      <c r="AM232" s="112" t="e">
        <f t="shared" ref="AM232:AM233" si="767">AL232/$E232</f>
        <v>#DIV/0!</v>
      </c>
      <c r="AN232" s="113" t="e">
        <f>AM232*Effort!$T64</f>
        <v>#DIV/0!</v>
      </c>
      <c r="AO232" s="520">
        <v>0</v>
      </c>
      <c r="AP232" s="112" t="e">
        <f t="shared" ref="AP232" si="768">AO232/$E232</f>
        <v>#DIV/0!</v>
      </c>
      <c r="AQ232" s="113" t="e">
        <f>AP232*Effort!$T64</f>
        <v>#DIV/0!</v>
      </c>
      <c r="AR232" s="509">
        <v>0</v>
      </c>
      <c r="AS232" s="112" t="e">
        <f t="shared" ref="AS232:AS233" si="769">AR232/$E232</f>
        <v>#DIV/0!</v>
      </c>
      <c r="AT232" s="113" t="e">
        <f>AS232*Effort!$T64</f>
        <v>#DIV/0!</v>
      </c>
      <c r="AU232" s="509">
        <v>0</v>
      </c>
      <c r="AV232" s="112" t="e">
        <f t="shared" ref="AV232:AV233" si="770">AU232/$E232</f>
        <v>#DIV/0!</v>
      </c>
      <c r="AW232" s="113" t="e">
        <f>AV232*Effort!$T64</f>
        <v>#DIV/0!</v>
      </c>
      <c r="AX232" s="509">
        <v>0</v>
      </c>
      <c r="AY232" s="112" t="e">
        <f t="shared" ref="AY232:AY233" si="771">AX232/$E232</f>
        <v>#DIV/0!</v>
      </c>
      <c r="AZ232" s="113" t="e">
        <f>AY232*Effort!$T64</f>
        <v>#DIV/0!</v>
      </c>
      <c r="BA232" s="509">
        <v>0</v>
      </c>
      <c r="BB232" s="112" t="e">
        <f t="shared" ref="BB232:BB233" si="772">BA232/$E232</f>
        <v>#DIV/0!</v>
      </c>
      <c r="BC232" s="113" t="e">
        <f>BB232*Effort!$T64</f>
        <v>#DIV/0!</v>
      </c>
      <c r="BD232" s="509">
        <v>0</v>
      </c>
      <c r="BE232" s="112" t="e">
        <f t="shared" ref="BE232:BE233" si="773">BD232/$E232</f>
        <v>#DIV/0!</v>
      </c>
      <c r="BF232" s="113" t="e">
        <f>BE232*Effort!$T64</f>
        <v>#DIV/0!</v>
      </c>
      <c r="BG232" s="509">
        <v>0</v>
      </c>
      <c r="BH232" s="112" t="e">
        <f t="shared" ref="BH232:BH233" si="774">BG232/$E232</f>
        <v>#DIV/0!</v>
      </c>
      <c r="BI232" s="113" t="e">
        <f>BH232*Effort!$T64</f>
        <v>#DIV/0!</v>
      </c>
      <c r="BJ232" s="509">
        <v>0</v>
      </c>
      <c r="BK232" s="112" t="e">
        <f t="shared" ref="BK232:BK233" si="775">BJ232/$E232</f>
        <v>#DIV/0!</v>
      </c>
      <c r="BL232" s="113" t="e">
        <f>BK232*Effort!$T64</f>
        <v>#DIV/0!</v>
      </c>
      <c r="BM232" s="509">
        <v>0</v>
      </c>
      <c r="BN232" s="112" t="e">
        <f t="shared" ref="BN232:BN233" si="776">BM232/$E232</f>
        <v>#DIV/0!</v>
      </c>
      <c r="BO232" s="113" t="e">
        <f>BN232*Effort!$T64</f>
        <v>#DIV/0!</v>
      </c>
      <c r="BP232" s="509">
        <v>0</v>
      </c>
      <c r="BQ232" s="112" t="e">
        <f t="shared" ref="BQ232:BQ233" si="777">BP232/$E232</f>
        <v>#DIV/0!</v>
      </c>
      <c r="BR232" s="113" t="e">
        <f>BQ232*Effort!$T64</f>
        <v>#DIV/0!</v>
      </c>
      <c r="BS232" s="509">
        <v>0</v>
      </c>
      <c r="BT232" s="112" t="e">
        <f t="shared" ref="BT232:BT233" si="778">BS232/$E232</f>
        <v>#DIV/0!</v>
      </c>
      <c r="BU232" s="113" t="e">
        <f>BT232*Effort!$T64</f>
        <v>#DIV/0!</v>
      </c>
      <c r="BV232" s="509">
        <v>0</v>
      </c>
      <c r="BW232" s="112" t="e">
        <f t="shared" ref="BW232:BW233" si="779">BV232/$E232</f>
        <v>#DIV/0!</v>
      </c>
      <c r="BX232" s="113" t="e">
        <f>BW232*Effort!$T64</f>
        <v>#DIV/0!</v>
      </c>
      <c r="BY232" s="509">
        <v>0</v>
      </c>
      <c r="BZ232" s="112" t="e">
        <f t="shared" ref="BZ232:BZ233" si="780">BY232/$E232</f>
        <v>#DIV/0!</v>
      </c>
      <c r="CA232" s="113" t="e">
        <f>BZ232*Effort!$T64</f>
        <v>#DIV/0!</v>
      </c>
      <c r="CB232" s="509">
        <v>0</v>
      </c>
      <c r="CC232" s="112" t="e">
        <f t="shared" ref="CC232:CC233" si="781">CB232/$E232</f>
        <v>#DIV/0!</v>
      </c>
      <c r="CD232" s="113" t="e">
        <f>CC232*Effort!$T64</f>
        <v>#DIV/0!</v>
      </c>
      <c r="CE232" s="509">
        <v>0</v>
      </c>
      <c r="CF232" s="112" t="e">
        <f t="shared" ref="CF232:CF233" si="782">CE232/$E232</f>
        <v>#DIV/0!</v>
      </c>
      <c r="CG232" s="113" t="e">
        <f>CF232*Effort!$T64</f>
        <v>#DIV/0!</v>
      </c>
      <c r="CH232" s="329"/>
      <c r="CI232" s="329"/>
      <c r="CJ232" s="329"/>
    </row>
    <row r="233" spans="1:88" s="330" customFormat="1" x14ac:dyDescent="0.2">
      <c r="A233" s="303" t="s">
        <v>115</v>
      </c>
      <c r="B233" s="304">
        <f t="shared" si="702"/>
        <v>44402</v>
      </c>
      <c r="C233" s="307">
        <f t="shared" si="703"/>
        <v>31</v>
      </c>
      <c r="D233" s="476">
        <f>'Creel Data'!AV559</f>
        <v>0</v>
      </c>
      <c r="E233" s="163">
        <f>'Creel Data'!BB561</f>
        <v>0</v>
      </c>
      <c r="F233" s="164">
        <f>'Creel Data'!AX559</f>
        <v>0</v>
      </c>
      <c r="G233" s="161">
        <f>'Creel Data'!AY559</f>
        <v>0</v>
      </c>
      <c r="H233" s="509">
        <v>0</v>
      </c>
      <c r="I233" s="112" t="e">
        <f t="shared" si="757"/>
        <v>#DIV/0!</v>
      </c>
      <c r="J233" s="113" t="e">
        <f>I233*Effort!$T65</f>
        <v>#DIV/0!</v>
      </c>
      <c r="K233" s="509">
        <v>0</v>
      </c>
      <c r="L233" s="112" t="e">
        <f t="shared" si="758"/>
        <v>#DIV/0!</v>
      </c>
      <c r="M233" s="113" t="e">
        <f>L233*Effort!$T65</f>
        <v>#DIV/0!</v>
      </c>
      <c r="N233" s="509">
        <v>0</v>
      </c>
      <c r="O233" s="112" t="e">
        <f t="shared" si="759"/>
        <v>#DIV/0!</v>
      </c>
      <c r="P233" s="113" t="e">
        <f>O233*Effort!$T65</f>
        <v>#DIV/0!</v>
      </c>
      <c r="Q233" s="509">
        <v>0</v>
      </c>
      <c r="R233" s="112" t="e">
        <f t="shared" si="760"/>
        <v>#DIV/0!</v>
      </c>
      <c r="S233" s="113" t="e">
        <f>R233*Effort!$T65</f>
        <v>#DIV/0!</v>
      </c>
      <c r="T233" s="509">
        <v>0</v>
      </c>
      <c r="U233" s="112" t="e">
        <f t="shared" si="761"/>
        <v>#DIV/0!</v>
      </c>
      <c r="V233" s="113" t="e">
        <f>U233*Effort!$T65</f>
        <v>#DIV/0!</v>
      </c>
      <c r="W233" s="509">
        <v>0</v>
      </c>
      <c r="X233" s="112" t="e">
        <f t="shared" si="762"/>
        <v>#DIV/0!</v>
      </c>
      <c r="Y233" s="113" t="e">
        <f>X233*Effort!$T65</f>
        <v>#DIV/0!</v>
      </c>
      <c r="Z233" s="509">
        <v>0</v>
      </c>
      <c r="AA233" s="112" t="e">
        <f t="shared" si="763"/>
        <v>#DIV/0!</v>
      </c>
      <c r="AB233" s="113" t="e">
        <f>AA233*Effort!$T65</f>
        <v>#DIV/0!</v>
      </c>
      <c r="AC233" s="509">
        <v>0</v>
      </c>
      <c r="AD233" s="112" t="e">
        <f t="shared" si="764"/>
        <v>#DIV/0!</v>
      </c>
      <c r="AE233" s="113" t="e">
        <f>AD233*Effort!$T65</f>
        <v>#DIV/0!</v>
      </c>
      <c r="AF233" s="509">
        <v>0</v>
      </c>
      <c r="AG233" s="112" t="e">
        <f t="shared" si="765"/>
        <v>#DIV/0!</v>
      </c>
      <c r="AH233" s="113" t="e">
        <f>AG233*Effort!$T65</f>
        <v>#DIV/0!</v>
      </c>
      <c r="AI233" s="509">
        <v>0</v>
      </c>
      <c r="AJ233" s="112" t="e">
        <f t="shared" si="766"/>
        <v>#DIV/0!</v>
      </c>
      <c r="AK233" s="113" t="e">
        <f>AJ233*Effort!$T65</f>
        <v>#DIV/0!</v>
      </c>
      <c r="AL233" s="520">
        <v>0</v>
      </c>
      <c r="AM233" s="112" t="e">
        <f t="shared" si="767"/>
        <v>#DIV/0!</v>
      </c>
      <c r="AN233" s="113" t="e">
        <f>AM233*Effort!$T65</f>
        <v>#DIV/0!</v>
      </c>
      <c r="AO233" s="520">
        <v>0</v>
      </c>
      <c r="AP233" s="112" t="e">
        <f t="shared" ref="AP233" si="783">AO233/$E233</f>
        <v>#DIV/0!</v>
      </c>
      <c r="AQ233" s="113" t="e">
        <f>AP233*Effort!$T65</f>
        <v>#DIV/0!</v>
      </c>
      <c r="AR233" s="509">
        <v>0</v>
      </c>
      <c r="AS233" s="112" t="e">
        <f t="shared" si="769"/>
        <v>#DIV/0!</v>
      </c>
      <c r="AT233" s="113" t="e">
        <f>AS233*Effort!$T65</f>
        <v>#DIV/0!</v>
      </c>
      <c r="AU233" s="509">
        <v>0</v>
      </c>
      <c r="AV233" s="112" t="e">
        <f t="shared" si="770"/>
        <v>#DIV/0!</v>
      </c>
      <c r="AW233" s="113" t="e">
        <f>AV233*Effort!$T65</f>
        <v>#DIV/0!</v>
      </c>
      <c r="AX233" s="509">
        <v>0</v>
      </c>
      <c r="AY233" s="112" t="e">
        <f t="shared" si="771"/>
        <v>#DIV/0!</v>
      </c>
      <c r="AZ233" s="113" t="e">
        <f>AY233*Effort!$T65</f>
        <v>#DIV/0!</v>
      </c>
      <c r="BA233" s="509">
        <v>0</v>
      </c>
      <c r="BB233" s="112" t="e">
        <f t="shared" si="772"/>
        <v>#DIV/0!</v>
      </c>
      <c r="BC233" s="113" t="e">
        <f>BB233*Effort!$T65</f>
        <v>#DIV/0!</v>
      </c>
      <c r="BD233" s="509">
        <v>0</v>
      </c>
      <c r="BE233" s="112" t="e">
        <f t="shared" si="773"/>
        <v>#DIV/0!</v>
      </c>
      <c r="BF233" s="113" t="e">
        <f>BE233*Effort!$T65</f>
        <v>#DIV/0!</v>
      </c>
      <c r="BG233" s="509">
        <v>0</v>
      </c>
      <c r="BH233" s="112" t="e">
        <f t="shared" si="774"/>
        <v>#DIV/0!</v>
      </c>
      <c r="BI233" s="113" t="e">
        <f>BH233*Effort!$T65</f>
        <v>#DIV/0!</v>
      </c>
      <c r="BJ233" s="509">
        <v>0</v>
      </c>
      <c r="BK233" s="112" t="e">
        <f t="shared" si="775"/>
        <v>#DIV/0!</v>
      </c>
      <c r="BL233" s="113" t="e">
        <f>BK233*Effort!$T65</f>
        <v>#DIV/0!</v>
      </c>
      <c r="BM233" s="509">
        <v>0</v>
      </c>
      <c r="BN233" s="112" t="e">
        <f t="shared" si="776"/>
        <v>#DIV/0!</v>
      </c>
      <c r="BO233" s="113" t="e">
        <f>BN233*Effort!$T65</f>
        <v>#DIV/0!</v>
      </c>
      <c r="BP233" s="509">
        <v>0</v>
      </c>
      <c r="BQ233" s="112" t="e">
        <f t="shared" si="777"/>
        <v>#DIV/0!</v>
      </c>
      <c r="BR233" s="113" t="e">
        <f>BQ233*Effort!$T65</f>
        <v>#DIV/0!</v>
      </c>
      <c r="BS233" s="509">
        <v>0</v>
      </c>
      <c r="BT233" s="112" t="e">
        <f t="shared" si="778"/>
        <v>#DIV/0!</v>
      </c>
      <c r="BU233" s="113" t="e">
        <f>BT233*Effort!$T65</f>
        <v>#DIV/0!</v>
      </c>
      <c r="BV233" s="509">
        <v>0</v>
      </c>
      <c r="BW233" s="112" t="e">
        <f t="shared" si="779"/>
        <v>#DIV/0!</v>
      </c>
      <c r="BX233" s="113" t="e">
        <f>BW233*Effort!$T65</f>
        <v>#DIV/0!</v>
      </c>
      <c r="BY233" s="509">
        <v>0</v>
      </c>
      <c r="BZ233" s="112" t="e">
        <f t="shared" si="780"/>
        <v>#DIV/0!</v>
      </c>
      <c r="CA233" s="113" t="e">
        <f>BZ233*Effort!$T65</f>
        <v>#DIV/0!</v>
      </c>
      <c r="CB233" s="509">
        <v>0</v>
      </c>
      <c r="CC233" s="112" t="e">
        <f t="shared" si="781"/>
        <v>#DIV/0!</v>
      </c>
      <c r="CD233" s="113" t="e">
        <f>CC233*Effort!$T65</f>
        <v>#DIV/0!</v>
      </c>
      <c r="CE233" s="509">
        <v>0</v>
      </c>
      <c r="CF233" s="112" t="e">
        <f t="shared" si="782"/>
        <v>#DIV/0!</v>
      </c>
      <c r="CG233" s="113" t="e">
        <f>CF233*Effort!$T65</f>
        <v>#DIV/0!</v>
      </c>
      <c r="CH233" s="329"/>
      <c r="CI233" s="329"/>
      <c r="CJ233" s="329"/>
    </row>
    <row r="234" spans="1:88" s="330" customFormat="1" x14ac:dyDescent="0.2">
      <c r="A234" s="303" t="s">
        <v>116</v>
      </c>
      <c r="B234" s="304">
        <f t="shared" si="702"/>
        <v>44403</v>
      </c>
      <c r="C234" s="307">
        <f t="shared" si="703"/>
        <v>31</v>
      </c>
      <c r="D234" s="115"/>
      <c r="E234" s="163"/>
      <c r="F234" s="164"/>
      <c r="G234" s="161"/>
      <c r="H234" s="509"/>
      <c r="I234" s="112" t="e">
        <f>AVERAGE(I229,I235)</f>
        <v>#DIV/0!</v>
      </c>
      <c r="J234" s="113" t="e">
        <f>I234*Effort!$T66</f>
        <v>#DIV/0!</v>
      </c>
      <c r="K234" s="509"/>
      <c r="L234" s="112" t="e">
        <f>AVERAGE(L229,L235)</f>
        <v>#DIV/0!</v>
      </c>
      <c r="M234" s="113" t="e">
        <f>L234*Effort!$T66</f>
        <v>#DIV/0!</v>
      </c>
      <c r="N234" s="509"/>
      <c r="O234" s="112" t="e">
        <f>AVERAGE(O229,O235)</f>
        <v>#DIV/0!</v>
      </c>
      <c r="P234" s="113" t="e">
        <f>O234*Effort!$T66</f>
        <v>#DIV/0!</v>
      </c>
      <c r="Q234" s="509"/>
      <c r="R234" s="112" t="e">
        <f>AVERAGE(R229,R235)</f>
        <v>#DIV/0!</v>
      </c>
      <c r="S234" s="113" t="e">
        <f>R234*Effort!$T66</f>
        <v>#DIV/0!</v>
      </c>
      <c r="T234" s="509"/>
      <c r="U234" s="112" t="e">
        <f>AVERAGE(U229,U235)</f>
        <v>#DIV/0!</v>
      </c>
      <c r="V234" s="113" t="e">
        <f>U234*Effort!$T66</f>
        <v>#DIV/0!</v>
      </c>
      <c r="W234" s="509"/>
      <c r="X234" s="112" t="e">
        <f>AVERAGE(X229,X235)</f>
        <v>#DIV/0!</v>
      </c>
      <c r="Y234" s="113" t="e">
        <f>X234*Effort!$T66</f>
        <v>#DIV/0!</v>
      </c>
      <c r="Z234" s="509"/>
      <c r="AA234" s="112" t="e">
        <f>AVERAGE(AA229,AA235)</f>
        <v>#DIV/0!</v>
      </c>
      <c r="AB234" s="113" t="e">
        <f>AA234*Effort!$T66</f>
        <v>#DIV/0!</v>
      </c>
      <c r="AC234" s="509"/>
      <c r="AD234" s="112" t="e">
        <f>AVERAGE(AD229,AD235)</f>
        <v>#DIV/0!</v>
      </c>
      <c r="AE234" s="113" t="e">
        <f>AD234*Effort!$T66</f>
        <v>#DIV/0!</v>
      </c>
      <c r="AF234" s="509"/>
      <c r="AG234" s="112" t="e">
        <f>AVERAGE(AG229,AG235)</f>
        <v>#DIV/0!</v>
      </c>
      <c r="AH234" s="113" t="e">
        <f>AG234*Effort!$T66</f>
        <v>#DIV/0!</v>
      </c>
      <c r="AI234" s="509"/>
      <c r="AJ234" s="112" t="e">
        <f>AVERAGE(AJ229,AJ235)</f>
        <v>#DIV/0!</v>
      </c>
      <c r="AK234" s="113" t="e">
        <f>AJ234*Effort!$T66</f>
        <v>#DIV/0!</v>
      </c>
      <c r="AL234" s="520"/>
      <c r="AM234" s="112" t="e">
        <f>AVERAGE(AM229,AM235)</f>
        <v>#DIV/0!</v>
      </c>
      <c r="AN234" s="113" t="e">
        <f>AM234*Effort!$T66</f>
        <v>#DIV/0!</v>
      </c>
      <c r="AO234" s="520"/>
      <c r="AP234" s="112" t="e">
        <f>AVERAGE(AP229,AP235)</f>
        <v>#DIV/0!</v>
      </c>
      <c r="AQ234" s="113" t="e">
        <f>AP234*Effort!$T66</f>
        <v>#DIV/0!</v>
      </c>
      <c r="AR234" s="509"/>
      <c r="AS234" s="112" t="e">
        <f>AVERAGE(AS229,AS235)</f>
        <v>#DIV/0!</v>
      </c>
      <c r="AT234" s="113" t="e">
        <f>AS234*Effort!$T66</f>
        <v>#DIV/0!</v>
      </c>
      <c r="AU234" s="509"/>
      <c r="AV234" s="112" t="e">
        <f>AVERAGE(AV229,AV235)</f>
        <v>#DIV/0!</v>
      </c>
      <c r="AW234" s="113" t="e">
        <f>AV234*Effort!$T66</f>
        <v>#DIV/0!</v>
      </c>
      <c r="AX234" s="509"/>
      <c r="AY234" s="112" t="e">
        <f>AVERAGE(AY229,AY235)</f>
        <v>#DIV/0!</v>
      </c>
      <c r="AZ234" s="113" t="e">
        <f>AY234*Effort!$T66</f>
        <v>#DIV/0!</v>
      </c>
      <c r="BA234" s="509"/>
      <c r="BB234" s="112" t="e">
        <f>AVERAGE(BB229,BB235)</f>
        <v>#DIV/0!</v>
      </c>
      <c r="BC234" s="113" t="e">
        <f>BB234*Effort!$T66</f>
        <v>#DIV/0!</v>
      </c>
      <c r="BD234" s="509"/>
      <c r="BE234" s="112" t="e">
        <f>AVERAGE(BE229,BE235)</f>
        <v>#DIV/0!</v>
      </c>
      <c r="BF234" s="113" t="e">
        <f>BE234*Effort!$T66</f>
        <v>#DIV/0!</v>
      </c>
      <c r="BG234" s="509"/>
      <c r="BH234" s="112" t="e">
        <f>AVERAGE(BH229,BH235)</f>
        <v>#DIV/0!</v>
      </c>
      <c r="BI234" s="113" t="e">
        <f>BH234*Effort!$T66</f>
        <v>#DIV/0!</v>
      </c>
      <c r="BJ234" s="509"/>
      <c r="BK234" s="112" t="e">
        <f>AVERAGE(BK229,BK235)</f>
        <v>#DIV/0!</v>
      </c>
      <c r="BL234" s="113" t="e">
        <f>BK234*Effort!$T66</f>
        <v>#DIV/0!</v>
      </c>
      <c r="BM234" s="509"/>
      <c r="BN234" s="112" t="e">
        <f>AVERAGE(BN229,BN235)</f>
        <v>#DIV/0!</v>
      </c>
      <c r="BO234" s="113" t="e">
        <f>BN234*Effort!$T66</f>
        <v>#DIV/0!</v>
      </c>
      <c r="BP234" s="509"/>
      <c r="BQ234" s="112" t="e">
        <f>AVERAGE(BQ229,BQ235)</f>
        <v>#DIV/0!</v>
      </c>
      <c r="BR234" s="113" t="e">
        <f>BQ234*Effort!$T66</f>
        <v>#DIV/0!</v>
      </c>
      <c r="BS234" s="509"/>
      <c r="BT234" s="112" t="e">
        <f>AVERAGE(BT229,BT235)</f>
        <v>#DIV/0!</v>
      </c>
      <c r="BU234" s="113" t="e">
        <f>BT234*Effort!$T66</f>
        <v>#DIV/0!</v>
      </c>
      <c r="BV234" s="509"/>
      <c r="BW234" s="112" t="e">
        <f>AVERAGE(BW229,BW235)</f>
        <v>#DIV/0!</v>
      </c>
      <c r="BX234" s="113" t="e">
        <f>BW234*Effort!$T66</f>
        <v>#DIV/0!</v>
      </c>
      <c r="BY234" s="509"/>
      <c r="BZ234" s="112" t="e">
        <f>AVERAGE(BZ229,BZ235)</f>
        <v>#DIV/0!</v>
      </c>
      <c r="CA234" s="113" t="e">
        <f>BZ234*Effort!$T66</f>
        <v>#DIV/0!</v>
      </c>
      <c r="CB234" s="509"/>
      <c r="CC234" s="112" t="e">
        <f>AVERAGE(CC229,CC235)</f>
        <v>#DIV/0!</v>
      </c>
      <c r="CD234" s="113" t="e">
        <f>CC234*Effort!$T66</f>
        <v>#DIV/0!</v>
      </c>
      <c r="CE234" s="509"/>
      <c r="CF234" s="112" t="e">
        <f>AVERAGE(CF229,CF235)</f>
        <v>#DIV/0!</v>
      </c>
      <c r="CG234" s="113" t="e">
        <f>CF234*Effort!$T66</f>
        <v>#DIV/0!</v>
      </c>
      <c r="CH234" s="329"/>
      <c r="CI234" s="329"/>
      <c r="CJ234" s="329"/>
    </row>
    <row r="235" spans="1:88" s="332" customFormat="1" x14ac:dyDescent="0.2">
      <c r="A235" s="305" t="s">
        <v>117</v>
      </c>
      <c r="B235" s="306">
        <f t="shared" si="702"/>
        <v>44404</v>
      </c>
      <c r="C235" s="308">
        <f t="shared" si="703"/>
        <v>31</v>
      </c>
      <c r="D235" s="704">
        <f>'Creel Data'!AV572</f>
        <v>0</v>
      </c>
      <c r="E235" s="503">
        <f>'Creel Data'!BB574</f>
        <v>0</v>
      </c>
      <c r="F235" s="510">
        <f>'Creel Data'!AX572</f>
        <v>0</v>
      </c>
      <c r="G235" s="162">
        <f>'Creel Data'!AY572</f>
        <v>0</v>
      </c>
      <c r="H235" s="517">
        <v>0</v>
      </c>
      <c r="I235" s="122" t="e">
        <f>H235/$E235</f>
        <v>#DIV/0!</v>
      </c>
      <c r="J235" s="123" t="e">
        <f>I235*Effort!$T67</f>
        <v>#DIV/0!</v>
      </c>
      <c r="K235" s="517">
        <v>0</v>
      </c>
      <c r="L235" s="122" t="e">
        <f>K235/$E235</f>
        <v>#DIV/0!</v>
      </c>
      <c r="M235" s="123" t="e">
        <f>L235*Effort!$T67</f>
        <v>#DIV/0!</v>
      </c>
      <c r="N235" s="517">
        <v>0</v>
      </c>
      <c r="O235" s="122" t="e">
        <f>N235/$E235</f>
        <v>#DIV/0!</v>
      </c>
      <c r="P235" s="123" t="e">
        <f>O235*Effort!$T67</f>
        <v>#DIV/0!</v>
      </c>
      <c r="Q235" s="517">
        <v>0</v>
      </c>
      <c r="R235" s="122" t="e">
        <f>Q235/$E235</f>
        <v>#DIV/0!</v>
      </c>
      <c r="S235" s="123" t="e">
        <f>R235*Effort!$T67</f>
        <v>#DIV/0!</v>
      </c>
      <c r="T235" s="517">
        <v>0</v>
      </c>
      <c r="U235" s="122" t="e">
        <f>T235/$E235</f>
        <v>#DIV/0!</v>
      </c>
      <c r="V235" s="123" t="e">
        <f>U235*Effort!$T67</f>
        <v>#DIV/0!</v>
      </c>
      <c r="W235" s="517">
        <v>0</v>
      </c>
      <c r="X235" s="122" t="e">
        <f>W235/$E235</f>
        <v>#DIV/0!</v>
      </c>
      <c r="Y235" s="123" t="e">
        <f>X235*Effort!$T67</f>
        <v>#DIV/0!</v>
      </c>
      <c r="Z235" s="517">
        <v>0</v>
      </c>
      <c r="AA235" s="122" t="e">
        <f>Z235/$E235</f>
        <v>#DIV/0!</v>
      </c>
      <c r="AB235" s="123" t="e">
        <f>AA235*Effort!$T67</f>
        <v>#DIV/0!</v>
      </c>
      <c r="AC235" s="517">
        <v>0</v>
      </c>
      <c r="AD235" s="122" t="e">
        <f>AC235/$E235</f>
        <v>#DIV/0!</v>
      </c>
      <c r="AE235" s="123" t="e">
        <f>AD235*Effort!$T67</f>
        <v>#DIV/0!</v>
      </c>
      <c r="AF235" s="517">
        <v>0</v>
      </c>
      <c r="AG235" s="122" t="e">
        <f>AF235/$E235</f>
        <v>#DIV/0!</v>
      </c>
      <c r="AH235" s="123" t="e">
        <f>AG235*Effort!$T67</f>
        <v>#DIV/0!</v>
      </c>
      <c r="AI235" s="517">
        <v>0</v>
      </c>
      <c r="AJ235" s="122" t="e">
        <f>AI235/$E235</f>
        <v>#DIV/0!</v>
      </c>
      <c r="AK235" s="123" t="e">
        <f>AJ235*Effort!$T67</f>
        <v>#DIV/0!</v>
      </c>
      <c r="AL235" s="622">
        <v>0</v>
      </c>
      <c r="AM235" s="122" t="e">
        <f t="shared" ref="AM235" si="784">AL235/$E235</f>
        <v>#DIV/0!</v>
      </c>
      <c r="AN235" s="123" t="e">
        <f>AM235*Effort!$T67</f>
        <v>#DIV/0!</v>
      </c>
      <c r="AO235" s="622">
        <v>0</v>
      </c>
      <c r="AP235" s="122" t="e">
        <f t="shared" ref="AP235" si="785">AO235/$E235</f>
        <v>#DIV/0!</v>
      </c>
      <c r="AQ235" s="123" t="e">
        <f>AP235*Effort!$T67</f>
        <v>#DIV/0!</v>
      </c>
      <c r="AR235" s="517">
        <v>0</v>
      </c>
      <c r="AS235" s="122" t="e">
        <f>AR235/$E235</f>
        <v>#DIV/0!</v>
      </c>
      <c r="AT235" s="123" t="e">
        <f>AS235*Effort!$T67</f>
        <v>#DIV/0!</v>
      </c>
      <c r="AU235" s="517">
        <v>0</v>
      </c>
      <c r="AV235" s="122" t="e">
        <f>AU235/$E235</f>
        <v>#DIV/0!</v>
      </c>
      <c r="AW235" s="123" t="e">
        <f>AV235*Effort!$T67</f>
        <v>#DIV/0!</v>
      </c>
      <c r="AX235" s="517">
        <v>0</v>
      </c>
      <c r="AY235" s="122" t="e">
        <f>AX235/$E235</f>
        <v>#DIV/0!</v>
      </c>
      <c r="AZ235" s="123" t="e">
        <f>AY235*Effort!$T67</f>
        <v>#DIV/0!</v>
      </c>
      <c r="BA235" s="517">
        <v>0</v>
      </c>
      <c r="BB235" s="122" t="e">
        <f>BA235/$E235</f>
        <v>#DIV/0!</v>
      </c>
      <c r="BC235" s="123" t="e">
        <f>BB235*Effort!$T67</f>
        <v>#DIV/0!</v>
      </c>
      <c r="BD235" s="517">
        <v>0</v>
      </c>
      <c r="BE235" s="122" t="e">
        <f>BD235/$E235</f>
        <v>#DIV/0!</v>
      </c>
      <c r="BF235" s="123" t="e">
        <f>BE235*Effort!$T67</f>
        <v>#DIV/0!</v>
      </c>
      <c r="BG235" s="517">
        <v>0</v>
      </c>
      <c r="BH235" s="122" t="e">
        <f>BG235/$E235</f>
        <v>#DIV/0!</v>
      </c>
      <c r="BI235" s="123" t="e">
        <f>BH235*Effort!$T67</f>
        <v>#DIV/0!</v>
      </c>
      <c r="BJ235" s="517">
        <v>0</v>
      </c>
      <c r="BK235" s="122" t="e">
        <f>BJ235/$E235</f>
        <v>#DIV/0!</v>
      </c>
      <c r="BL235" s="123" t="e">
        <f>BK235*Effort!$T67</f>
        <v>#DIV/0!</v>
      </c>
      <c r="BM235" s="517">
        <v>0</v>
      </c>
      <c r="BN235" s="122" t="e">
        <f>BM235/$E235</f>
        <v>#DIV/0!</v>
      </c>
      <c r="BO235" s="123" t="e">
        <f>BN235*Effort!$T67</f>
        <v>#DIV/0!</v>
      </c>
      <c r="BP235" s="517">
        <v>0</v>
      </c>
      <c r="BQ235" s="122" t="e">
        <f>BP235/$E235</f>
        <v>#DIV/0!</v>
      </c>
      <c r="BR235" s="123" t="e">
        <f>BQ235*Effort!$T67</f>
        <v>#DIV/0!</v>
      </c>
      <c r="BS235" s="517">
        <v>0</v>
      </c>
      <c r="BT235" s="122" t="e">
        <f>BS235/$E235</f>
        <v>#DIV/0!</v>
      </c>
      <c r="BU235" s="123" t="e">
        <f>BT235*Effort!$T67</f>
        <v>#DIV/0!</v>
      </c>
      <c r="BV235" s="517">
        <v>0</v>
      </c>
      <c r="BW235" s="122" t="e">
        <f>BV235/$E235</f>
        <v>#DIV/0!</v>
      </c>
      <c r="BX235" s="123" t="e">
        <f>BW235*Effort!$T67</f>
        <v>#DIV/0!</v>
      </c>
      <c r="BY235" s="517">
        <v>0</v>
      </c>
      <c r="BZ235" s="122" t="e">
        <f>BY235/$E235</f>
        <v>#DIV/0!</v>
      </c>
      <c r="CA235" s="123" t="e">
        <f>BZ235*Effort!$T67</f>
        <v>#DIV/0!</v>
      </c>
      <c r="CB235" s="517">
        <v>0</v>
      </c>
      <c r="CC235" s="122" t="e">
        <f>CB235/$E235</f>
        <v>#DIV/0!</v>
      </c>
      <c r="CD235" s="123" t="e">
        <f>CC235*Effort!$T67</f>
        <v>#DIV/0!</v>
      </c>
      <c r="CE235" s="517">
        <v>0</v>
      </c>
      <c r="CF235" s="122" t="e">
        <f>CE235/$E235</f>
        <v>#DIV/0!</v>
      </c>
      <c r="CG235" s="123" t="e">
        <f>CF235*Effort!$T67</f>
        <v>#DIV/0!</v>
      </c>
      <c r="CH235" s="331"/>
      <c r="CI235" s="331"/>
      <c r="CJ235" s="331"/>
    </row>
    <row r="236" spans="1:88" s="332" customFormat="1" x14ac:dyDescent="0.2">
      <c r="A236" s="305" t="s">
        <v>111</v>
      </c>
      <c r="B236" s="306">
        <f t="shared" si="702"/>
        <v>44405</v>
      </c>
      <c r="C236" s="308">
        <f t="shared" si="703"/>
        <v>31</v>
      </c>
      <c r="D236" s="118"/>
      <c r="E236" s="503"/>
      <c r="F236" s="510"/>
      <c r="G236" s="510"/>
      <c r="H236" s="517"/>
      <c r="I236" s="122" t="e">
        <f>AVERAGE(I235,I229)</f>
        <v>#DIV/0!</v>
      </c>
      <c r="J236" s="123" t="e">
        <f>I236*Effort!$T68</f>
        <v>#DIV/0!</v>
      </c>
      <c r="K236" s="477"/>
      <c r="L236" s="122" t="e">
        <f>AVERAGE(L235,L229)</f>
        <v>#DIV/0!</v>
      </c>
      <c r="M236" s="123" t="e">
        <f>L236*Effort!$T68</f>
        <v>#DIV/0!</v>
      </c>
      <c r="N236" s="477"/>
      <c r="O236" s="122" t="e">
        <f>AVERAGE(O235,O229)</f>
        <v>#DIV/0!</v>
      </c>
      <c r="P236" s="123" t="e">
        <f>O236*Effort!$T68</f>
        <v>#DIV/0!</v>
      </c>
      <c r="Q236" s="477"/>
      <c r="R236" s="122" t="e">
        <f>AVERAGE(R235,R229)</f>
        <v>#DIV/0!</v>
      </c>
      <c r="S236" s="123" t="e">
        <f>R236*Effort!$T68</f>
        <v>#DIV/0!</v>
      </c>
      <c r="T236" s="622"/>
      <c r="U236" s="122" t="e">
        <f>AVERAGE(U235,U229)</f>
        <v>#DIV/0!</v>
      </c>
      <c r="V236" s="123" t="e">
        <f>U236*Effort!$T68</f>
        <v>#DIV/0!</v>
      </c>
      <c r="W236" s="622"/>
      <c r="X236" s="122" t="e">
        <f>AVERAGE(X235,X229)</f>
        <v>#DIV/0!</v>
      </c>
      <c r="Y236" s="123" t="e">
        <f>X236*Effort!$T68</f>
        <v>#DIV/0!</v>
      </c>
      <c r="Z236" s="477"/>
      <c r="AA236" s="122" t="e">
        <f>AVERAGE(AA235,AA229)</f>
        <v>#DIV/0!</v>
      </c>
      <c r="AB236" s="123" t="e">
        <f>AA236*Effort!$T68</f>
        <v>#DIV/0!</v>
      </c>
      <c r="AC236" s="477"/>
      <c r="AD236" s="122" t="e">
        <f>AVERAGE(AD235,AD229)</f>
        <v>#DIV/0!</v>
      </c>
      <c r="AE236" s="123" t="e">
        <f>AD236*Effort!$T68</f>
        <v>#DIV/0!</v>
      </c>
      <c r="AF236" s="477"/>
      <c r="AG236" s="122" t="e">
        <f>AVERAGE(AG235,AG229)</f>
        <v>#DIV/0!</v>
      </c>
      <c r="AH236" s="123" t="e">
        <f>AG236*Effort!$T68</f>
        <v>#DIV/0!</v>
      </c>
      <c r="AI236" s="477"/>
      <c r="AJ236" s="122" t="e">
        <f>AVERAGE(AJ235,AJ229)</f>
        <v>#DIV/0!</v>
      </c>
      <c r="AK236" s="123" t="e">
        <f>AJ236*Effort!$T68</f>
        <v>#DIV/0!</v>
      </c>
      <c r="AL236" s="622"/>
      <c r="AM236" s="122" t="e">
        <f>AVERAGE(AM235,AM229)</f>
        <v>#DIV/0!</v>
      </c>
      <c r="AN236" s="123" t="e">
        <f>AM236*Effort!$T68</f>
        <v>#DIV/0!</v>
      </c>
      <c r="AO236" s="622"/>
      <c r="AP236" s="122" t="e">
        <f>AVERAGE(AP235,AP229)</f>
        <v>#DIV/0!</v>
      </c>
      <c r="AQ236" s="123" t="e">
        <f>AP236*Effort!$T68</f>
        <v>#DIV/0!</v>
      </c>
      <c r="AR236" s="622"/>
      <c r="AS236" s="122" t="e">
        <f>AVERAGE(AS235,AS229)</f>
        <v>#DIV/0!</v>
      </c>
      <c r="AT236" s="123" t="e">
        <f>AS236*Effort!$T68</f>
        <v>#DIV/0!</v>
      </c>
      <c r="AU236" s="622"/>
      <c r="AV236" s="122" t="e">
        <f>AVERAGE(AV235,AV229)</f>
        <v>#DIV/0!</v>
      </c>
      <c r="AW236" s="123" t="e">
        <f>AV236*Effort!$T68</f>
        <v>#DIV/0!</v>
      </c>
      <c r="AX236" s="126"/>
      <c r="AY236" s="122" t="e">
        <f>AVERAGE(AY235,AY229)</f>
        <v>#DIV/0!</v>
      </c>
      <c r="AZ236" s="123" t="e">
        <f>AY236*Effort!$T68</f>
        <v>#DIV/0!</v>
      </c>
      <c r="BA236" s="622"/>
      <c r="BB236" s="122" t="e">
        <f>AVERAGE(BB235,BB229)</f>
        <v>#DIV/0!</v>
      </c>
      <c r="BC236" s="123" t="e">
        <f>BB236*Effort!$T68</f>
        <v>#DIV/0!</v>
      </c>
      <c r="BD236" s="477"/>
      <c r="BE236" s="122" t="e">
        <f>AVERAGE(BE235,BE229)</f>
        <v>#DIV/0!</v>
      </c>
      <c r="BF236" s="123" t="e">
        <f>BE236*Effort!$T68</f>
        <v>#DIV/0!</v>
      </c>
      <c r="BG236" s="622"/>
      <c r="BH236" s="122" t="e">
        <f>AVERAGE(BH235,BH229)</f>
        <v>#DIV/0!</v>
      </c>
      <c r="BI236" s="123" t="e">
        <f>BH236*Effort!$T68</f>
        <v>#DIV/0!</v>
      </c>
      <c r="BJ236" s="622"/>
      <c r="BK236" s="122" t="e">
        <f>AVERAGE(BK235,BK229)</f>
        <v>#DIV/0!</v>
      </c>
      <c r="BL236" s="123" t="e">
        <f>BK236*Effort!$T68</f>
        <v>#DIV/0!</v>
      </c>
      <c r="BM236" s="622"/>
      <c r="BN236" s="122" t="e">
        <f>AVERAGE(BN235,BN229)</f>
        <v>#DIV/0!</v>
      </c>
      <c r="BO236" s="123" t="e">
        <f>BN236*Effort!$T68</f>
        <v>#DIV/0!</v>
      </c>
      <c r="BP236" s="477"/>
      <c r="BQ236" s="122" t="e">
        <f>AVERAGE(BQ235,BQ229)</f>
        <v>#DIV/0!</v>
      </c>
      <c r="BR236" s="123" t="e">
        <f>BQ236*Effort!$T68</f>
        <v>#DIV/0!</v>
      </c>
      <c r="BS236" s="477"/>
      <c r="BT236" s="122" t="e">
        <f>AVERAGE(BT235,BT229)</f>
        <v>#DIV/0!</v>
      </c>
      <c r="BU236" s="123" t="e">
        <f>BT236*Effort!$T68</f>
        <v>#DIV/0!</v>
      </c>
      <c r="BV236" s="622"/>
      <c r="BW236" s="122" t="e">
        <f>AVERAGE(BW235,BW229)</f>
        <v>#DIV/0!</v>
      </c>
      <c r="BX236" s="123" t="e">
        <f>BW236*Effort!$T68</f>
        <v>#DIV/0!</v>
      </c>
      <c r="BY236" s="622"/>
      <c r="BZ236" s="122" t="e">
        <f>AVERAGE(BZ235,BZ229)</f>
        <v>#DIV/0!</v>
      </c>
      <c r="CA236" s="123" t="e">
        <f>BZ236*Effort!$T68</f>
        <v>#DIV/0!</v>
      </c>
      <c r="CB236" s="477"/>
      <c r="CC236" s="122" t="e">
        <f>AVERAGE(CC235,CC229)</f>
        <v>#DIV/0!</v>
      </c>
      <c r="CD236" s="123" t="e">
        <f>CC236*Effort!$T68</f>
        <v>#DIV/0!</v>
      </c>
      <c r="CE236" s="477"/>
      <c r="CF236" s="122" t="e">
        <f>AVERAGE(CF235,CF229)</f>
        <v>#DIV/0!</v>
      </c>
      <c r="CG236" s="123" t="e">
        <f>CF236*Effort!$T68</f>
        <v>#DIV/0!</v>
      </c>
      <c r="CH236" s="331"/>
      <c r="CI236" s="331"/>
      <c r="CJ236" s="331"/>
    </row>
    <row r="237" spans="1:88" s="330" customFormat="1" x14ac:dyDescent="0.2">
      <c r="A237" s="303" t="s">
        <v>112</v>
      </c>
      <c r="B237" s="304">
        <f t="shared" si="702"/>
        <v>44406</v>
      </c>
      <c r="C237" s="307">
        <f t="shared" si="703"/>
        <v>31</v>
      </c>
      <c r="D237" s="115"/>
      <c r="E237" s="163"/>
      <c r="F237" s="164"/>
      <c r="G237" s="164"/>
      <c r="H237" s="509"/>
      <c r="I237" s="112" t="e">
        <f>AVERAGE(I235,I229)</f>
        <v>#DIV/0!</v>
      </c>
      <c r="J237" s="113" t="e">
        <f>I237*Effort!$T69</f>
        <v>#DIV/0!</v>
      </c>
      <c r="K237" s="111"/>
      <c r="L237" s="112" t="e">
        <f>AVERAGE(L235,L229)</f>
        <v>#DIV/0!</v>
      </c>
      <c r="M237" s="113" t="e">
        <f>L237*Effort!$T69</f>
        <v>#DIV/0!</v>
      </c>
      <c r="N237" s="111"/>
      <c r="O237" s="112" t="e">
        <f>AVERAGE(O235,O229)</f>
        <v>#DIV/0!</v>
      </c>
      <c r="P237" s="113" t="e">
        <f>O237*Effort!$T69</f>
        <v>#DIV/0!</v>
      </c>
      <c r="Q237" s="111"/>
      <c r="R237" s="112" t="e">
        <f>AVERAGE(R235,R229)</f>
        <v>#DIV/0!</v>
      </c>
      <c r="S237" s="113" t="e">
        <f>R237*Effort!$T69</f>
        <v>#DIV/0!</v>
      </c>
      <c r="T237" s="520"/>
      <c r="U237" s="112" t="e">
        <f>AVERAGE(U235,U229)</f>
        <v>#DIV/0!</v>
      </c>
      <c r="V237" s="113" t="e">
        <f>U237*Effort!$T69</f>
        <v>#DIV/0!</v>
      </c>
      <c r="W237" s="520"/>
      <c r="X237" s="112" t="e">
        <f>AVERAGE(X235,X229)</f>
        <v>#DIV/0!</v>
      </c>
      <c r="Y237" s="113" t="e">
        <f>X237*Effort!$T69</f>
        <v>#DIV/0!</v>
      </c>
      <c r="Z237" s="111"/>
      <c r="AA237" s="112" t="e">
        <f>AVERAGE(AA235,AA229)</f>
        <v>#DIV/0!</v>
      </c>
      <c r="AB237" s="113" t="e">
        <f>AA237*Effort!$T69</f>
        <v>#DIV/0!</v>
      </c>
      <c r="AC237" s="111"/>
      <c r="AD237" s="112" t="e">
        <f>AVERAGE(AD235,AD229)</f>
        <v>#DIV/0!</v>
      </c>
      <c r="AE237" s="113" t="e">
        <f>AD237*Effort!$T69</f>
        <v>#DIV/0!</v>
      </c>
      <c r="AF237" s="111"/>
      <c r="AG237" s="112" t="e">
        <f>AVERAGE(AG235,AG229)</f>
        <v>#DIV/0!</v>
      </c>
      <c r="AH237" s="113" t="e">
        <f>AG237*Effort!$T69</f>
        <v>#DIV/0!</v>
      </c>
      <c r="AI237" s="111"/>
      <c r="AJ237" s="112" t="e">
        <f>AVERAGE(AJ235,AJ229)</f>
        <v>#DIV/0!</v>
      </c>
      <c r="AK237" s="113" t="e">
        <f>AJ237*Effort!$T69</f>
        <v>#DIV/0!</v>
      </c>
      <c r="AL237" s="520"/>
      <c r="AM237" s="112" t="e">
        <f>AVERAGE(AM235,AM229)</f>
        <v>#DIV/0!</v>
      </c>
      <c r="AN237" s="113" t="e">
        <f>AM237*Effort!$T69</f>
        <v>#DIV/0!</v>
      </c>
      <c r="AO237" s="520"/>
      <c r="AP237" s="112" t="e">
        <f>AVERAGE(AP235,AP229)</f>
        <v>#DIV/0!</v>
      </c>
      <c r="AQ237" s="113" t="e">
        <f>AP237*Effort!$T69</f>
        <v>#DIV/0!</v>
      </c>
      <c r="AR237" s="520"/>
      <c r="AS237" s="112" t="e">
        <f>AVERAGE(AS235,AS229)</f>
        <v>#DIV/0!</v>
      </c>
      <c r="AT237" s="113" t="e">
        <f>AS237*Effort!$T69</f>
        <v>#DIV/0!</v>
      </c>
      <c r="AU237" s="520"/>
      <c r="AV237" s="112" t="e">
        <f>AVERAGE(AV235,AV229)</f>
        <v>#DIV/0!</v>
      </c>
      <c r="AW237" s="113" t="e">
        <f>AV237*Effort!$T69</f>
        <v>#DIV/0!</v>
      </c>
      <c r="AX237" s="128"/>
      <c r="AY237" s="112" t="e">
        <f>AVERAGE(AY235,AY229)</f>
        <v>#DIV/0!</v>
      </c>
      <c r="AZ237" s="113" t="e">
        <f>AY237*Effort!$T69</f>
        <v>#DIV/0!</v>
      </c>
      <c r="BA237" s="520"/>
      <c r="BB237" s="112" t="e">
        <f>AVERAGE(BB235,BB229)</f>
        <v>#DIV/0!</v>
      </c>
      <c r="BC237" s="113" t="e">
        <f>BB237*Effort!$T69</f>
        <v>#DIV/0!</v>
      </c>
      <c r="BD237" s="111"/>
      <c r="BE237" s="112" t="e">
        <f>AVERAGE(BE235,BE229)</f>
        <v>#DIV/0!</v>
      </c>
      <c r="BF237" s="113" t="e">
        <f>BE237*Effort!$T69</f>
        <v>#DIV/0!</v>
      </c>
      <c r="BG237" s="520"/>
      <c r="BH237" s="112" t="e">
        <f>AVERAGE(BH235,BH229)</f>
        <v>#DIV/0!</v>
      </c>
      <c r="BI237" s="113" t="e">
        <f>BH237*Effort!$T69</f>
        <v>#DIV/0!</v>
      </c>
      <c r="BJ237" s="520"/>
      <c r="BK237" s="112" t="e">
        <f>AVERAGE(BK235,BK229)</f>
        <v>#DIV/0!</v>
      </c>
      <c r="BL237" s="113" t="e">
        <f>BK237*Effort!$T69</f>
        <v>#DIV/0!</v>
      </c>
      <c r="BM237" s="520"/>
      <c r="BN237" s="112" t="e">
        <f>AVERAGE(BN235,BN229)</f>
        <v>#DIV/0!</v>
      </c>
      <c r="BO237" s="113" t="e">
        <f>BN237*Effort!$T69</f>
        <v>#DIV/0!</v>
      </c>
      <c r="BP237" s="111"/>
      <c r="BQ237" s="112" t="e">
        <f>AVERAGE(BQ235,BQ229)</f>
        <v>#DIV/0!</v>
      </c>
      <c r="BR237" s="113" t="e">
        <f>BQ237*Effort!$T69</f>
        <v>#DIV/0!</v>
      </c>
      <c r="BS237" s="111"/>
      <c r="BT237" s="112" t="e">
        <f>AVERAGE(BT235,BT229)</f>
        <v>#DIV/0!</v>
      </c>
      <c r="BU237" s="113" t="e">
        <f>BT237*Effort!$T69</f>
        <v>#DIV/0!</v>
      </c>
      <c r="BV237" s="520"/>
      <c r="BW237" s="112" t="e">
        <f>AVERAGE(BW235,BW229)</f>
        <v>#DIV/0!</v>
      </c>
      <c r="BX237" s="113" t="e">
        <f>BW237*Effort!$T69</f>
        <v>#DIV/0!</v>
      </c>
      <c r="BY237" s="520"/>
      <c r="BZ237" s="112" t="e">
        <f>AVERAGE(BZ235,BZ229)</f>
        <v>#DIV/0!</v>
      </c>
      <c r="CA237" s="113" t="e">
        <f>BZ237*Effort!$T69</f>
        <v>#DIV/0!</v>
      </c>
      <c r="CB237" s="111"/>
      <c r="CC237" s="112" t="e">
        <f>AVERAGE(CC235,CC229)</f>
        <v>#DIV/0!</v>
      </c>
      <c r="CD237" s="113" t="e">
        <f>CC237*Effort!$T69</f>
        <v>#DIV/0!</v>
      </c>
      <c r="CE237" s="111"/>
      <c r="CF237" s="112" t="e">
        <f>AVERAGE(CF235,CF229)</f>
        <v>#DIV/0!</v>
      </c>
      <c r="CG237" s="113" t="e">
        <f>CF237*Effort!$T69</f>
        <v>#DIV/0!</v>
      </c>
      <c r="CH237" s="329"/>
      <c r="CI237" s="329"/>
      <c r="CJ237" s="329"/>
    </row>
    <row r="238" spans="1:88" s="330" customFormat="1" x14ac:dyDescent="0.2">
      <c r="A238" s="303" t="s">
        <v>113</v>
      </c>
      <c r="B238" s="304">
        <f>B69</f>
        <v>44407</v>
      </c>
      <c r="C238" s="307">
        <f t="shared" si="703"/>
        <v>31</v>
      </c>
      <c r="D238" s="115"/>
      <c r="E238" s="163"/>
      <c r="F238" s="164"/>
      <c r="G238" s="164"/>
      <c r="H238" s="509"/>
      <c r="I238" s="112" t="e">
        <f>AVERAGE(I232:I233)</f>
        <v>#DIV/0!</v>
      </c>
      <c r="J238" s="113" t="e">
        <f>I238*Effort!$T70</f>
        <v>#DIV/0!</v>
      </c>
      <c r="K238" s="111"/>
      <c r="L238" s="112" t="e">
        <f>AVERAGE(L232:L233)</f>
        <v>#DIV/0!</v>
      </c>
      <c r="M238" s="113" t="e">
        <f>L238*Effort!$T70</f>
        <v>#DIV/0!</v>
      </c>
      <c r="N238" s="111"/>
      <c r="O238" s="112" t="e">
        <f>AVERAGE(O232:O233)</f>
        <v>#DIV/0!</v>
      </c>
      <c r="P238" s="113" t="e">
        <f>O238*Effort!$T70</f>
        <v>#DIV/0!</v>
      </c>
      <c r="Q238" s="111"/>
      <c r="R238" s="112" t="e">
        <f>AVERAGE(R232:R233)</f>
        <v>#DIV/0!</v>
      </c>
      <c r="S238" s="113" t="e">
        <f>R238*Effort!$T70</f>
        <v>#DIV/0!</v>
      </c>
      <c r="T238" s="520"/>
      <c r="U238" s="112" t="e">
        <f>AVERAGE(U232:U233)</f>
        <v>#DIV/0!</v>
      </c>
      <c r="V238" s="113" t="e">
        <f>U238*Effort!$T70</f>
        <v>#DIV/0!</v>
      </c>
      <c r="W238" s="520"/>
      <c r="X238" s="112" t="e">
        <f>AVERAGE(X232:X233)</f>
        <v>#DIV/0!</v>
      </c>
      <c r="Y238" s="113" t="e">
        <f>X238*Effort!$T70</f>
        <v>#DIV/0!</v>
      </c>
      <c r="Z238" s="111"/>
      <c r="AA238" s="112" t="e">
        <f>AVERAGE(AA232:AA233)</f>
        <v>#DIV/0!</v>
      </c>
      <c r="AB238" s="113" t="e">
        <f>AA238*Effort!$T70</f>
        <v>#DIV/0!</v>
      </c>
      <c r="AC238" s="111"/>
      <c r="AD238" s="112" t="e">
        <f>AVERAGE(AD232:AD233)</f>
        <v>#DIV/0!</v>
      </c>
      <c r="AE238" s="113" t="e">
        <f>AD238*Effort!$T70</f>
        <v>#DIV/0!</v>
      </c>
      <c r="AF238" s="111"/>
      <c r="AG238" s="112" t="e">
        <f>AVERAGE(AG232:AG233)</f>
        <v>#DIV/0!</v>
      </c>
      <c r="AH238" s="113" t="e">
        <f>AG238*Effort!$T70</f>
        <v>#DIV/0!</v>
      </c>
      <c r="AI238" s="111"/>
      <c r="AJ238" s="112" t="e">
        <f>AVERAGE(AJ232:AJ233)</f>
        <v>#DIV/0!</v>
      </c>
      <c r="AK238" s="113" t="e">
        <f>AJ238*Effort!$T70</f>
        <v>#DIV/0!</v>
      </c>
      <c r="AL238" s="520"/>
      <c r="AM238" s="112" t="e">
        <f>AVERAGE(AM232:AM233)</f>
        <v>#DIV/0!</v>
      </c>
      <c r="AN238" s="113" t="e">
        <f>AM238*Effort!$T70</f>
        <v>#DIV/0!</v>
      </c>
      <c r="AO238" s="520"/>
      <c r="AP238" s="112" t="e">
        <f>AVERAGE(AP232:AP233)</f>
        <v>#DIV/0!</v>
      </c>
      <c r="AQ238" s="113" t="e">
        <f>AP238*Effort!$T70</f>
        <v>#DIV/0!</v>
      </c>
      <c r="AR238" s="520"/>
      <c r="AS238" s="112" t="e">
        <f>AVERAGE(AS232:AS233)</f>
        <v>#DIV/0!</v>
      </c>
      <c r="AT238" s="113" t="e">
        <f>AS238*Effort!$T70</f>
        <v>#DIV/0!</v>
      </c>
      <c r="AU238" s="520"/>
      <c r="AV238" s="112" t="e">
        <f>AVERAGE(AV232:AV233)</f>
        <v>#DIV/0!</v>
      </c>
      <c r="AW238" s="113" t="e">
        <f>AV238*Effort!$T70</f>
        <v>#DIV/0!</v>
      </c>
      <c r="AX238" s="128"/>
      <c r="AY238" s="112" t="e">
        <f>AVERAGE(AY232:AY233)</f>
        <v>#DIV/0!</v>
      </c>
      <c r="AZ238" s="113" t="e">
        <f>AY238*Effort!$T70</f>
        <v>#DIV/0!</v>
      </c>
      <c r="BA238" s="520"/>
      <c r="BB238" s="112" t="e">
        <f>AVERAGE(BB232:BB233)</f>
        <v>#DIV/0!</v>
      </c>
      <c r="BC238" s="113" t="e">
        <f>BB238*Effort!$T70</f>
        <v>#DIV/0!</v>
      </c>
      <c r="BD238" s="111"/>
      <c r="BE238" s="112" t="e">
        <f>AVERAGE(BE232:BE233)</f>
        <v>#DIV/0!</v>
      </c>
      <c r="BF238" s="113" t="e">
        <f>BE238*Effort!$T70</f>
        <v>#DIV/0!</v>
      </c>
      <c r="BG238" s="520"/>
      <c r="BH238" s="112" t="e">
        <f>AVERAGE(BH232:BH233)</f>
        <v>#DIV/0!</v>
      </c>
      <c r="BI238" s="113" t="e">
        <f>BH238*Effort!$T70</f>
        <v>#DIV/0!</v>
      </c>
      <c r="BJ238" s="520"/>
      <c r="BK238" s="112" t="e">
        <f>AVERAGE(BK232:BK233)</f>
        <v>#DIV/0!</v>
      </c>
      <c r="BL238" s="113" t="e">
        <f>BK238*Effort!$T70</f>
        <v>#DIV/0!</v>
      </c>
      <c r="BM238" s="520"/>
      <c r="BN238" s="112" t="e">
        <f>AVERAGE(BN232:BN233)</f>
        <v>#DIV/0!</v>
      </c>
      <c r="BO238" s="113" t="e">
        <f>BN238*Effort!$T70</f>
        <v>#DIV/0!</v>
      </c>
      <c r="BP238" s="111"/>
      <c r="BQ238" s="112" t="e">
        <f>AVERAGE(BQ232:BQ233)</f>
        <v>#DIV/0!</v>
      </c>
      <c r="BR238" s="113" t="e">
        <f>BQ238*Effort!$T70</f>
        <v>#DIV/0!</v>
      </c>
      <c r="BS238" s="111"/>
      <c r="BT238" s="112" t="e">
        <f>AVERAGE(BT232:BT233)</f>
        <v>#DIV/0!</v>
      </c>
      <c r="BU238" s="113" t="e">
        <f>BT238*Effort!$T70</f>
        <v>#DIV/0!</v>
      </c>
      <c r="BV238" s="520"/>
      <c r="BW238" s="112" t="e">
        <f>AVERAGE(BW232:BW233)</f>
        <v>#DIV/0!</v>
      </c>
      <c r="BX238" s="113" t="e">
        <f>BW238*Effort!$T70</f>
        <v>#DIV/0!</v>
      </c>
      <c r="BY238" s="520"/>
      <c r="BZ238" s="112" t="e">
        <f>AVERAGE(BZ232:BZ233)</f>
        <v>#DIV/0!</v>
      </c>
      <c r="CA238" s="113" t="e">
        <f>BZ238*Effort!$T70</f>
        <v>#DIV/0!</v>
      </c>
      <c r="CB238" s="111"/>
      <c r="CC238" s="112" t="e">
        <f>AVERAGE(CC232:CC233)</f>
        <v>#DIV/0!</v>
      </c>
      <c r="CD238" s="113" t="e">
        <f>CC238*Effort!$T70</f>
        <v>#DIV/0!</v>
      </c>
      <c r="CE238" s="111"/>
      <c r="CF238" s="112" t="e">
        <f>AVERAGE(CF232:CF233)</f>
        <v>#DIV/0!</v>
      </c>
      <c r="CG238" s="113" t="e">
        <f>CF238*Effort!$T70</f>
        <v>#DIV/0!</v>
      </c>
      <c r="CH238" s="329"/>
      <c r="CI238" s="329"/>
      <c r="CJ238" s="329"/>
    </row>
    <row r="239" spans="1:88" s="330" customFormat="1" x14ac:dyDescent="0.2">
      <c r="A239" s="303" t="s">
        <v>114</v>
      </c>
      <c r="B239" s="304">
        <f>B70</f>
        <v>44408</v>
      </c>
      <c r="C239" s="307">
        <f t="shared" si="703"/>
        <v>31</v>
      </c>
      <c r="D239" s="115"/>
      <c r="E239" s="163"/>
      <c r="F239" s="164"/>
      <c r="G239" s="164"/>
      <c r="H239" s="509"/>
      <c r="I239" s="112" t="e">
        <f>AVERAGE(I233:I234)</f>
        <v>#DIV/0!</v>
      </c>
      <c r="J239" s="113" t="e">
        <f>I239*Effort!$T71</f>
        <v>#DIV/0!</v>
      </c>
      <c r="K239" s="111"/>
      <c r="L239" s="112" t="e">
        <f>AVERAGE(L233:L234)</f>
        <v>#DIV/0!</v>
      </c>
      <c r="M239" s="113" t="e">
        <f>L239*Effort!$T71</f>
        <v>#DIV/0!</v>
      </c>
      <c r="N239" s="111"/>
      <c r="O239" s="112" t="e">
        <f>AVERAGE(O233:O234)</f>
        <v>#DIV/0!</v>
      </c>
      <c r="P239" s="113" t="e">
        <f>O239*Effort!$T71</f>
        <v>#DIV/0!</v>
      </c>
      <c r="Q239" s="111"/>
      <c r="R239" s="112">
        <v>0</v>
      </c>
      <c r="S239" s="113" t="e">
        <f>R239*Effort!$T71</f>
        <v>#DIV/0!</v>
      </c>
      <c r="T239" s="520"/>
      <c r="U239" s="112" t="e">
        <f>AVERAGE(U233:U234)</f>
        <v>#DIV/0!</v>
      </c>
      <c r="V239" s="113" t="e">
        <f>U239*Effort!$T71</f>
        <v>#DIV/0!</v>
      </c>
      <c r="W239" s="520"/>
      <c r="X239" s="112" t="e">
        <f>AVERAGE(X233:X234)</f>
        <v>#DIV/0!</v>
      </c>
      <c r="Y239" s="113" t="e">
        <f>X239*Effort!$T71</f>
        <v>#DIV/0!</v>
      </c>
      <c r="Z239" s="111"/>
      <c r="AA239" s="112" t="e">
        <f>AVERAGE(AA233:AA234)</f>
        <v>#DIV/0!</v>
      </c>
      <c r="AB239" s="113" t="e">
        <f>AA239*Effort!$T71</f>
        <v>#DIV/0!</v>
      </c>
      <c r="AC239" s="111"/>
      <c r="AD239" s="112" t="e">
        <f>AVERAGE(AD233:AD234)</f>
        <v>#DIV/0!</v>
      </c>
      <c r="AE239" s="113" t="e">
        <f>AD239*Effort!$T71</f>
        <v>#DIV/0!</v>
      </c>
      <c r="AF239" s="111"/>
      <c r="AG239" s="112" t="e">
        <f>AVERAGE(AG233:AG234)</f>
        <v>#DIV/0!</v>
      </c>
      <c r="AH239" s="113" t="e">
        <f>AG239*Effort!$T71</f>
        <v>#DIV/0!</v>
      </c>
      <c r="AI239" s="111"/>
      <c r="AJ239" s="112" t="e">
        <f>AVERAGE(AJ233:AJ234)</f>
        <v>#DIV/0!</v>
      </c>
      <c r="AK239" s="113" t="e">
        <f>AJ239*Effort!$T71</f>
        <v>#DIV/0!</v>
      </c>
      <c r="AL239" s="520"/>
      <c r="AM239" s="112" t="e">
        <f>AVERAGE(AM233:AM234)</f>
        <v>#DIV/0!</v>
      </c>
      <c r="AN239" s="113" t="e">
        <f>AM239*Effort!$T71</f>
        <v>#DIV/0!</v>
      </c>
      <c r="AO239" s="520"/>
      <c r="AP239" s="112" t="e">
        <f>AVERAGE(AP233:AP234)</f>
        <v>#DIV/0!</v>
      </c>
      <c r="AQ239" s="113" t="e">
        <f>AP239*Effort!$T71</f>
        <v>#DIV/0!</v>
      </c>
      <c r="AR239" s="520"/>
      <c r="AS239" s="112" t="e">
        <f>AVERAGE(AS233:AS234)</f>
        <v>#DIV/0!</v>
      </c>
      <c r="AT239" s="113" t="e">
        <f>AS239*Effort!$T71</f>
        <v>#DIV/0!</v>
      </c>
      <c r="AU239" s="520"/>
      <c r="AV239" s="112" t="e">
        <f>AVERAGE(AV233:AV234)</f>
        <v>#DIV/0!</v>
      </c>
      <c r="AW239" s="113" t="e">
        <f>AV239*Effort!$T71</f>
        <v>#DIV/0!</v>
      </c>
      <c r="AX239" s="128"/>
      <c r="AY239" s="112" t="e">
        <f>AVERAGE(AY233:AY234)</f>
        <v>#DIV/0!</v>
      </c>
      <c r="AZ239" s="113" t="e">
        <f>AY239*Effort!$T71</f>
        <v>#DIV/0!</v>
      </c>
      <c r="BA239" s="520"/>
      <c r="BB239" s="112" t="e">
        <f>AVERAGE(BB233:BB234)</f>
        <v>#DIV/0!</v>
      </c>
      <c r="BC239" s="113" t="e">
        <f>BB239*Effort!$T71</f>
        <v>#DIV/0!</v>
      </c>
      <c r="BD239" s="111"/>
      <c r="BE239" s="112" t="e">
        <f>AVERAGE(BE233:BE234)</f>
        <v>#DIV/0!</v>
      </c>
      <c r="BF239" s="113" t="e">
        <f>BE239*Effort!$T71</f>
        <v>#DIV/0!</v>
      </c>
      <c r="BG239" s="520"/>
      <c r="BH239" s="112" t="e">
        <f>AVERAGE(BH233:BH234)</f>
        <v>#DIV/0!</v>
      </c>
      <c r="BI239" s="113" t="e">
        <f>BH239*Effort!$T71</f>
        <v>#DIV/0!</v>
      </c>
      <c r="BJ239" s="520"/>
      <c r="BK239" s="112" t="e">
        <f>AVERAGE(BK233:BK234)</f>
        <v>#DIV/0!</v>
      </c>
      <c r="BL239" s="113" t="e">
        <f>BK239*Effort!$T71</f>
        <v>#DIV/0!</v>
      </c>
      <c r="BM239" s="520"/>
      <c r="BN239" s="112" t="e">
        <f>AVERAGE(BN233:BN234)</f>
        <v>#DIV/0!</v>
      </c>
      <c r="BO239" s="113" t="e">
        <f>BN239*Effort!$T71</f>
        <v>#DIV/0!</v>
      </c>
      <c r="BP239" s="111"/>
      <c r="BQ239" s="112" t="e">
        <f>AVERAGE(BQ233:BQ234)</f>
        <v>#DIV/0!</v>
      </c>
      <c r="BR239" s="113" t="e">
        <f>BQ239*Effort!$T71</f>
        <v>#DIV/0!</v>
      </c>
      <c r="BS239" s="111"/>
      <c r="BT239" s="112" t="e">
        <f>AVERAGE(BT233:BT234)</f>
        <v>#DIV/0!</v>
      </c>
      <c r="BU239" s="113" t="e">
        <f>BT239*Effort!$T71</f>
        <v>#DIV/0!</v>
      </c>
      <c r="BV239" s="520"/>
      <c r="BW239" s="112" t="e">
        <f>AVERAGE(BW233:BW234)</f>
        <v>#DIV/0!</v>
      </c>
      <c r="BX239" s="113" t="e">
        <f>BW239*Effort!$T71</f>
        <v>#DIV/0!</v>
      </c>
      <c r="BY239" s="520"/>
      <c r="BZ239" s="112" t="e">
        <f>AVERAGE(BZ233:BZ234)</f>
        <v>#DIV/0!</v>
      </c>
      <c r="CA239" s="113" t="e">
        <f>BZ239*Effort!$T71</f>
        <v>#DIV/0!</v>
      </c>
      <c r="CB239" s="111"/>
      <c r="CC239" s="112" t="e">
        <f>AVERAGE(CC233:CC234)</f>
        <v>#DIV/0!</v>
      </c>
      <c r="CD239" s="113" t="e">
        <f>CC239*Effort!$T71</f>
        <v>#DIV/0!</v>
      </c>
      <c r="CE239" s="111"/>
      <c r="CF239" s="112" t="e">
        <f>AVERAGE(CF233:CF234)</f>
        <v>#DIV/0!</v>
      </c>
      <c r="CG239" s="113" t="e">
        <f>CF239*Effort!$T71</f>
        <v>#DIV/0!</v>
      </c>
      <c r="CH239" s="329"/>
      <c r="CI239" s="329"/>
      <c r="CJ239" s="329"/>
    </row>
    <row r="240" spans="1:88" s="332" customFormat="1" x14ac:dyDescent="0.2">
      <c r="A240" s="305"/>
      <c r="B240" s="306"/>
      <c r="C240" s="308"/>
      <c r="D240" s="118"/>
      <c r="E240" s="503"/>
      <c r="F240" s="510"/>
      <c r="G240" s="510"/>
      <c r="H240" s="517"/>
      <c r="I240" s="122"/>
      <c r="J240" s="123"/>
      <c r="K240" s="477"/>
      <c r="L240" s="122"/>
      <c r="M240" s="123"/>
      <c r="N240" s="477"/>
      <c r="O240" s="122"/>
      <c r="P240" s="123"/>
      <c r="Q240" s="477"/>
      <c r="R240" s="122"/>
      <c r="S240" s="123"/>
      <c r="T240" s="622"/>
      <c r="U240" s="122"/>
      <c r="V240" s="123"/>
      <c r="W240" s="622"/>
      <c r="X240" s="122"/>
      <c r="Y240" s="123"/>
      <c r="Z240" s="477"/>
      <c r="AA240" s="122"/>
      <c r="AB240" s="123"/>
      <c r="AC240" s="477"/>
      <c r="AD240" s="122"/>
      <c r="AE240" s="123"/>
      <c r="AF240" s="477"/>
      <c r="AG240" s="122"/>
      <c r="AH240" s="123"/>
      <c r="AI240" s="477"/>
      <c r="AJ240" s="122"/>
      <c r="AK240" s="123"/>
      <c r="AL240" s="622"/>
      <c r="AM240" s="122"/>
      <c r="AN240" s="123"/>
      <c r="AO240" s="622"/>
      <c r="AP240" s="122"/>
      <c r="AQ240" s="123"/>
      <c r="AR240" s="622"/>
      <c r="AS240" s="122"/>
      <c r="AT240" s="123"/>
      <c r="AU240" s="622"/>
      <c r="AV240" s="122"/>
      <c r="AW240" s="123"/>
      <c r="AX240" s="126"/>
      <c r="AY240" s="122"/>
      <c r="AZ240" s="123"/>
      <c r="BA240" s="622"/>
      <c r="BB240" s="122"/>
      <c r="BC240" s="123"/>
      <c r="BD240" s="477"/>
      <c r="BE240" s="122"/>
      <c r="BF240" s="123"/>
      <c r="BG240" s="622"/>
      <c r="BH240" s="122"/>
      <c r="BI240" s="123"/>
      <c r="BJ240" s="622"/>
      <c r="BK240" s="122"/>
      <c r="BL240" s="123"/>
      <c r="BM240" s="622"/>
      <c r="BN240" s="122"/>
      <c r="BO240" s="123"/>
      <c r="BP240" s="477"/>
      <c r="BQ240" s="122"/>
      <c r="BR240" s="123"/>
      <c r="BS240" s="477"/>
      <c r="BT240" s="122"/>
      <c r="BU240" s="123"/>
      <c r="BV240" s="622"/>
      <c r="BW240" s="122"/>
      <c r="BX240" s="123"/>
      <c r="BY240" s="622"/>
      <c r="BZ240" s="122"/>
      <c r="CA240" s="123"/>
      <c r="CB240" s="477"/>
      <c r="CC240" s="122"/>
      <c r="CD240" s="123"/>
      <c r="CE240" s="477"/>
      <c r="CF240" s="122"/>
      <c r="CG240" s="123"/>
      <c r="CH240" s="331"/>
      <c r="CI240" s="331"/>
      <c r="CJ240" s="331"/>
    </row>
    <row r="241" spans="1:151" s="332" customFormat="1" x14ac:dyDescent="0.2">
      <c r="A241" s="305"/>
      <c r="B241" s="306"/>
      <c r="C241" s="308"/>
      <c r="D241" s="118"/>
      <c r="E241" s="503"/>
      <c r="F241" s="510"/>
      <c r="G241" s="510"/>
      <c r="H241" s="517"/>
      <c r="I241" s="122"/>
      <c r="J241" s="123"/>
      <c r="K241" s="477"/>
      <c r="L241" s="122"/>
      <c r="M241" s="123"/>
      <c r="N241" s="477"/>
      <c r="O241" s="122"/>
      <c r="P241" s="123"/>
      <c r="Q241" s="477"/>
      <c r="R241" s="122"/>
      <c r="S241" s="123"/>
      <c r="T241" s="622"/>
      <c r="U241" s="122"/>
      <c r="V241" s="123"/>
      <c r="W241" s="622"/>
      <c r="X241" s="122"/>
      <c r="Y241" s="123"/>
      <c r="Z241" s="477"/>
      <c r="AA241" s="122"/>
      <c r="AB241" s="123"/>
      <c r="AC241" s="477"/>
      <c r="AD241" s="122"/>
      <c r="AE241" s="123"/>
      <c r="AF241" s="477"/>
      <c r="AG241" s="122"/>
      <c r="AH241" s="123"/>
      <c r="AI241" s="477"/>
      <c r="AJ241" s="122"/>
      <c r="AK241" s="123"/>
      <c r="AL241" s="622"/>
      <c r="AM241" s="122"/>
      <c r="AN241" s="123"/>
      <c r="AO241" s="622"/>
      <c r="AP241" s="122"/>
      <c r="AQ241" s="123"/>
      <c r="AR241" s="622"/>
      <c r="AS241" s="122"/>
      <c r="AT241" s="123"/>
      <c r="AU241" s="622"/>
      <c r="AV241" s="122"/>
      <c r="AW241" s="123"/>
      <c r="AX241" s="126"/>
      <c r="AY241" s="122"/>
      <c r="AZ241" s="123"/>
      <c r="BA241" s="622"/>
      <c r="BB241" s="122"/>
      <c r="BC241" s="123"/>
      <c r="BD241" s="477"/>
      <c r="BE241" s="122"/>
      <c r="BF241" s="123"/>
      <c r="BG241" s="622"/>
      <c r="BH241" s="122"/>
      <c r="BI241" s="123"/>
      <c r="BJ241" s="622"/>
      <c r="BK241" s="122"/>
      <c r="BL241" s="123"/>
      <c r="BM241" s="622"/>
      <c r="BN241" s="122"/>
      <c r="BO241" s="123"/>
      <c r="BP241" s="477"/>
      <c r="BQ241" s="122"/>
      <c r="BR241" s="123"/>
      <c r="BS241" s="477"/>
      <c r="BT241" s="122"/>
      <c r="BU241" s="123"/>
      <c r="BV241" s="622"/>
      <c r="BW241" s="122"/>
      <c r="BX241" s="123"/>
      <c r="BY241" s="622"/>
      <c r="BZ241" s="122"/>
      <c r="CA241" s="123"/>
      <c r="CB241" s="477"/>
      <c r="CC241" s="122"/>
      <c r="CD241" s="123"/>
      <c r="CE241" s="477"/>
      <c r="CF241" s="122"/>
      <c r="CG241" s="123"/>
      <c r="CH241" s="331"/>
      <c r="CI241" s="331"/>
      <c r="CJ241" s="331"/>
    </row>
    <row r="242" spans="1:151" s="332" customFormat="1" x14ac:dyDescent="0.2">
      <c r="A242" s="305"/>
      <c r="B242" s="306"/>
      <c r="C242" s="308"/>
      <c r="D242" s="118"/>
      <c r="E242" s="503"/>
      <c r="F242" s="510"/>
      <c r="G242" s="510"/>
      <c r="H242" s="517"/>
      <c r="I242" s="122"/>
      <c r="J242" s="123"/>
      <c r="K242" s="477"/>
      <c r="L242" s="122"/>
      <c r="M242" s="123"/>
      <c r="N242" s="477"/>
      <c r="O242" s="122"/>
      <c r="P242" s="123"/>
      <c r="Q242" s="477"/>
      <c r="R242" s="122"/>
      <c r="S242" s="123"/>
      <c r="T242" s="622"/>
      <c r="U242" s="122"/>
      <c r="V242" s="123"/>
      <c r="W242" s="622"/>
      <c r="X242" s="122"/>
      <c r="Y242" s="123"/>
      <c r="Z242" s="477"/>
      <c r="AA242" s="122"/>
      <c r="AB242" s="123"/>
      <c r="AC242" s="477"/>
      <c r="AD242" s="122"/>
      <c r="AE242" s="123"/>
      <c r="AF242" s="477"/>
      <c r="AG242" s="122"/>
      <c r="AH242" s="123"/>
      <c r="AI242" s="477"/>
      <c r="AJ242" s="122"/>
      <c r="AK242" s="123"/>
      <c r="AL242" s="622"/>
      <c r="AM242" s="122"/>
      <c r="AN242" s="123"/>
      <c r="AO242" s="622"/>
      <c r="AP242" s="122"/>
      <c r="AQ242" s="123"/>
      <c r="AR242" s="622"/>
      <c r="AS242" s="122"/>
      <c r="AT242" s="123"/>
      <c r="AU242" s="622"/>
      <c r="AV242" s="122"/>
      <c r="AW242" s="123"/>
      <c r="AX242" s="126"/>
      <c r="AY242" s="122"/>
      <c r="AZ242" s="123"/>
      <c r="BA242" s="622"/>
      <c r="BB242" s="122"/>
      <c r="BC242" s="123"/>
      <c r="BD242" s="477"/>
      <c r="BE242" s="122"/>
      <c r="BF242" s="123"/>
      <c r="BG242" s="622"/>
      <c r="BH242" s="122"/>
      <c r="BI242" s="123"/>
      <c r="BJ242" s="622"/>
      <c r="BK242" s="122"/>
      <c r="BL242" s="123"/>
      <c r="BM242" s="622"/>
      <c r="BN242" s="122"/>
      <c r="BO242" s="123"/>
      <c r="BP242" s="477"/>
      <c r="BQ242" s="122"/>
      <c r="BR242" s="123"/>
      <c r="BS242" s="477"/>
      <c r="BT242" s="122"/>
      <c r="BU242" s="123"/>
      <c r="BV242" s="622"/>
      <c r="BW242" s="122"/>
      <c r="BX242" s="123"/>
      <c r="BY242" s="622"/>
      <c r="BZ242" s="122"/>
      <c r="CA242" s="123"/>
      <c r="CB242" s="477"/>
      <c r="CC242" s="122"/>
      <c r="CD242" s="123"/>
      <c r="CE242" s="477"/>
      <c r="CF242" s="122"/>
      <c r="CG242" s="123"/>
      <c r="CH242" s="331"/>
      <c r="CI242" s="331"/>
      <c r="CJ242" s="331"/>
    </row>
    <row r="243" spans="1:151" s="332" customFormat="1" x14ac:dyDescent="0.2">
      <c r="A243" s="305"/>
      <c r="B243" s="306"/>
      <c r="C243" s="308"/>
      <c r="D243" s="118"/>
      <c r="E243" s="503"/>
      <c r="F243" s="510"/>
      <c r="G243" s="510"/>
      <c r="H243" s="517"/>
      <c r="I243" s="122"/>
      <c r="J243" s="123"/>
      <c r="K243" s="477"/>
      <c r="L243" s="122"/>
      <c r="M243" s="123"/>
      <c r="N243" s="477"/>
      <c r="O243" s="122"/>
      <c r="P243" s="123"/>
      <c r="Q243" s="477"/>
      <c r="R243" s="122"/>
      <c r="S243" s="123"/>
      <c r="T243" s="622"/>
      <c r="U243" s="122"/>
      <c r="V243" s="123"/>
      <c r="W243" s="622"/>
      <c r="X243" s="122"/>
      <c r="Y243" s="123"/>
      <c r="Z243" s="477"/>
      <c r="AA243" s="122"/>
      <c r="AB243" s="123"/>
      <c r="AC243" s="477"/>
      <c r="AD243" s="122"/>
      <c r="AE243" s="123"/>
      <c r="AF243" s="477"/>
      <c r="AG243" s="122"/>
      <c r="AH243" s="123"/>
      <c r="AI243" s="477"/>
      <c r="AJ243" s="122"/>
      <c r="AK243" s="123"/>
      <c r="AL243" s="622"/>
      <c r="AM243" s="122"/>
      <c r="AN243" s="123"/>
      <c r="AO243" s="622"/>
      <c r="AP243" s="122"/>
      <c r="AQ243" s="123"/>
      <c r="AR243" s="622"/>
      <c r="AS243" s="122"/>
      <c r="AT243" s="123"/>
      <c r="AU243" s="622"/>
      <c r="AV243" s="122"/>
      <c r="AW243" s="123"/>
      <c r="AX243" s="126"/>
      <c r="AY243" s="122"/>
      <c r="AZ243" s="123"/>
      <c r="BA243" s="622"/>
      <c r="BB243" s="122"/>
      <c r="BC243" s="123"/>
      <c r="BD243" s="477"/>
      <c r="BE243" s="122"/>
      <c r="BF243" s="123"/>
      <c r="BG243" s="622"/>
      <c r="BH243" s="122"/>
      <c r="BI243" s="123"/>
      <c r="BJ243" s="622"/>
      <c r="BK243" s="122"/>
      <c r="BL243" s="123"/>
      <c r="BM243" s="622"/>
      <c r="BN243" s="122"/>
      <c r="BO243" s="123"/>
      <c r="BP243" s="477"/>
      <c r="BQ243" s="122"/>
      <c r="BR243" s="123"/>
      <c r="BS243" s="477"/>
      <c r="BT243" s="122"/>
      <c r="BU243" s="123"/>
      <c r="BV243" s="622"/>
      <c r="BW243" s="122"/>
      <c r="BX243" s="123"/>
      <c r="BY243" s="622"/>
      <c r="BZ243" s="122"/>
      <c r="CA243" s="123"/>
      <c r="CB243" s="477"/>
      <c r="CC243" s="122"/>
      <c r="CD243" s="123"/>
      <c r="CE243" s="477"/>
      <c r="CF243" s="122"/>
      <c r="CG243" s="123"/>
      <c r="CH243" s="331"/>
      <c r="CI243" s="331"/>
      <c r="CJ243" s="331"/>
    </row>
    <row r="244" spans="1:151" s="332" customFormat="1" x14ac:dyDescent="0.2">
      <c r="A244" s="305"/>
      <c r="B244" s="306"/>
      <c r="C244" s="308"/>
      <c r="D244" s="118"/>
      <c r="E244" s="503"/>
      <c r="F244" s="510"/>
      <c r="G244" s="510"/>
      <c r="H244" s="517"/>
      <c r="I244" s="122"/>
      <c r="J244" s="123"/>
      <c r="K244" s="477"/>
      <c r="L244" s="122"/>
      <c r="M244" s="123"/>
      <c r="N244" s="477"/>
      <c r="O244" s="122"/>
      <c r="P244" s="123"/>
      <c r="Q244" s="477"/>
      <c r="R244" s="122"/>
      <c r="S244" s="123"/>
      <c r="T244" s="622"/>
      <c r="U244" s="122"/>
      <c r="V244" s="123"/>
      <c r="W244" s="622"/>
      <c r="X244" s="122"/>
      <c r="Y244" s="123"/>
      <c r="Z244" s="477"/>
      <c r="AA244" s="122"/>
      <c r="AB244" s="123"/>
      <c r="AC244" s="477"/>
      <c r="AD244" s="122"/>
      <c r="AE244" s="123"/>
      <c r="AF244" s="477"/>
      <c r="AG244" s="122"/>
      <c r="AH244" s="123"/>
      <c r="AI244" s="477"/>
      <c r="AJ244" s="122"/>
      <c r="AK244" s="123"/>
      <c r="AL244" s="622"/>
      <c r="AM244" s="122"/>
      <c r="AN244" s="123"/>
      <c r="AO244" s="622"/>
      <c r="AP244" s="122"/>
      <c r="AQ244" s="123"/>
      <c r="AR244" s="622"/>
      <c r="AS244" s="122"/>
      <c r="AT244" s="123"/>
      <c r="AU244" s="622"/>
      <c r="AV244" s="122"/>
      <c r="AW244" s="123"/>
      <c r="AX244" s="126"/>
      <c r="AY244" s="122"/>
      <c r="AZ244" s="123"/>
      <c r="BA244" s="622"/>
      <c r="BB244" s="122"/>
      <c r="BC244" s="123"/>
      <c r="BD244" s="477"/>
      <c r="BE244" s="122"/>
      <c r="BF244" s="123"/>
      <c r="BG244" s="622"/>
      <c r="BH244" s="122"/>
      <c r="BI244" s="123"/>
      <c r="BJ244" s="622"/>
      <c r="BK244" s="122"/>
      <c r="BL244" s="123"/>
      <c r="BM244" s="622"/>
      <c r="BN244" s="122"/>
      <c r="BO244" s="123"/>
      <c r="BP244" s="477"/>
      <c r="BQ244" s="122"/>
      <c r="BR244" s="123"/>
      <c r="BS244" s="477"/>
      <c r="BT244" s="122"/>
      <c r="BU244" s="123"/>
      <c r="BV244" s="622"/>
      <c r="BW244" s="122"/>
      <c r="BX244" s="123"/>
      <c r="BY244" s="622"/>
      <c r="BZ244" s="122"/>
      <c r="CA244" s="123"/>
      <c r="CB244" s="477"/>
      <c r="CC244" s="122"/>
      <c r="CD244" s="123"/>
      <c r="CE244" s="477"/>
      <c r="CF244" s="122"/>
      <c r="CG244" s="123"/>
      <c r="CH244" s="331"/>
      <c r="CI244" s="331"/>
      <c r="CJ244" s="331"/>
    </row>
    <row r="245" spans="1:151" s="332" customFormat="1" x14ac:dyDescent="0.2">
      <c r="A245" s="305"/>
      <c r="B245" s="306"/>
      <c r="C245" s="308"/>
      <c r="D245" s="118"/>
      <c r="E245" s="503"/>
      <c r="F245" s="510"/>
      <c r="G245" s="510"/>
      <c r="H245" s="517"/>
      <c r="I245" s="122"/>
      <c r="J245" s="123"/>
      <c r="K245" s="477"/>
      <c r="L245" s="122"/>
      <c r="M245" s="123"/>
      <c r="N245" s="477"/>
      <c r="O245" s="122"/>
      <c r="P245" s="123"/>
      <c r="Q245" s="477"/>
      <c r="R245" s="122"/>
      <c r="S245" s="123"/>
      <c r="T245" s="622"/>
      <c r="U245" s="122"/>
      <c r="V245" s="123"/>
      <c r="W245" s="622"/>
      <c r="X245" s="122"/>
      <c r="Y245" s="123"/>
      <c r="Z245" s="477"/>
      <c r="AA245" s="122"/>
      <c r="AB245" s="123"/>
      <c r="AC245" s="477"/>
      <c r="AD245" s="122"/>
      <c r="AE245" s="123"/>
      <c r="AF245" s="477"/>
      <c r="AG245" s="122"/>
      <c r="AH245" s="123"/>
      <c r="AI245" s="477"/>
      <c r="AJ245" s="122"/>
      <c r="AK245" s="123"/>
      <c r="AL245" s="622"/>
      <c r="AM245" s="122"/>
      <c r="AN245" s="123"/>
      <c r="AO245" s="622"/>
      <c r="AP245" s="122"/>
      <c r="AQ245" s="123"/>
      <c r="AR245" s="622"/>
      <c r="AS245" s="122"/>
      <c r="AT245" s="123"/>
      <c r="AU245" s="622"/>
      <c r="AV245" s="122"/>
      <c r="AW245" s="123"/>
      <c r="AX245" s="126"/>
      <c r="AY245" s="122"/>
      <c r="AZ245" s="123"/>
      <c r="BA245" s="622"/>
      <c r="BB245" s="122"/>
      <c r="BC245" s="123"/>
      <c r="BD245" s="477"/>
      <c r="BE245" s="122"/>
      <c r="BF245" s="123"/>
      <c r="BG245" s="622"/>
      <c r="BH245" s="122"/>
      <c r="BI245" s="123"/>
      <c r="BJ245" s="622"/>
      <c r="BK245" s="122"/>
      <c r="BL245" s="123"/>
      <c r="BM245" s="622"/>
      <c r="BN245" s="122"/>
      <c r="BO245" s="123"/>
      <c r="BP245" s="477"/>
      <c r="BQ245" s="122"/>
      <c r="BR245" s="123"/>
      <c r="BS245" s="477"/>
      <c r="BT245" s="122"/>
      <c r="BU245" s="123"/>
      <c r="BV245" s="622"/>
      <c r="BW245" s="122"/>
      <c r="BX245" s="123"/>
      <c r="BY245" s="622"/>
      <c r="BZ245" s="122"/>
      <c r="CA245" s="123"/>
      <c r="CB245" s="477"/>
      <c r="CC245" s="122"/>
      <c r="CD245" s="123"/>
      <c r="CE245" s="477"/>
      <c r="CF245" s="122"/>
      <c r="CG245" s="123"/>
      <c r="CH245" s="331"/>
      <c r="CI245" s="331"/>
      <c r="CJ245" s="331"/>
    </row>
    <row r="246" spans="1:151" s="330" customFormat="1" x14ac:dyDescent="0.2">
      <c r="A246" s="518"/>
      <c r="B246" s="306"/>
      <c r="C246" s="519"/>
      <c r="D246" s="115"/>
      <c r="E246" s="163"/>
      <c r="F246" s="164"/>
      <c r="G246" s="164"/>
      <c r="H246" s="517"/>
      <c r="I246" s="112"/>
      <c r="J246" s="113"/>
      <c r="K246" s="111"/>
      <c r="L246" s="112"/>
      <c r="M246" s="113"/>
      <c r="N246" s="111"/>
      <c r="O246" s="112"/>
      <c r="P246" s="113"/>
      <c r="Q246" s="111"/>
      <c r="R246" s="112"/>
      <c r="S246" s="113"/>
      <c r="T246" s="520"/>
      <c r="U246" s="112"/>
      <c r="V246" s="113"/>
      <c r="W246" s="520"/>
      <c r="X246" s="112"/>
      <c r="Y246" s="113"/>
      <c r="Z246" s="111"/>
      <c r="AA246" s="112"/>
      <c r="AB246" s="113"/>
      <c r="AC246" s="111"/>
      <c r="AD246" s="112"/>
      <c r="AE246" s="113"/>
      <c r="AF246" s="111"/>
      <c r="AG246" s="112"/>
      <c r="AH246" s="113"/>
      <c r="AI246" s="111"/>
      <c r="AJ246" s="112"/>
      <c r="AK246" s="113"/>
      <c r="AL246" s="520"/>
      <c r="AM246" s="112"/>
      <c r="AN246" s="113"/>
      <c r="AO246" s="520"/>
      <c r="AP246" s="112"/>
      <c r="AQ246" s="113"/>
      <c r="AR246" s="520"/>
      <c r="AS246" s="112"/>
      <c r="AT246" s="113"/>
      <c r="AU246" s="520"/>
      <c r="AV246" s="112"/>
      <c r="AW246" s="113"/>
      <c r="AX246" s="128"/>
      <c r="AY246" s="112"/>
      <c r="AZ246" s="113"/>
      <c r="BA246" s="520"/>
      <c r="BB246" s="112"/>
      <c r="BC246" s="113"/>
      <c r="BD246" s="111"/>
      <c r="BE246" s="112"/>
      <c r="BF246" s="113"/>
      <c r="BG246" s="520"/>
      <c r="BH246" s="112"/>
      <c r="BI246" s="113"/>
      <c r="BJ246" s="520"/>
      <c r="BK246" s="112"/>
      <c r="BL246" s="113"/>
      <c r="BM246" s="520"/>
      <c r="BN246" s="112"/>
      <c r="BO246" s="113"/>
      <c r="BP246" s="111"/>
      <c r="BQ246" s="112"/>
      <c r="BR246" s="113"/>
      <c r="BS246" s="111"/>
      <c r="BT246" s="112"/>
      <c r="BU246" s="113"/>
      <c r="BV246" s="520"/>
      <c r="BW246" s="112"/>
      <c r="BX246" s="113"/>
      <c r="BY246" s="520"/>
      <c r="BZ246" s="112"/>
      <c r="CA246" s="113"/>
      <c r="CB246" s="111"/>
      <c r="CC246" s="112"/>
      <c r="CD246" s="113"/>
      <c r="CE246" s="111"/>
      <c r="CF246" s="112"/>
      <c r="CG246" s="113"/>
      <c r="CH246" s="329"/>
      <c r="CI246" s="329"/>
      <c r="CJ246" s="329"/>
    </row>
    <row r="247" spans="1:151" s="330" customFormat="1" x14ac:dyDescent="0.2">
      <c r="A247" s="129"/>
      <c r="B247" s="130"/>
      <c r="C247" s="160"/>
      <c r="D247" s="115"/>
      <c r="E247" s="163"/>
      <c r="F247" s="164"/>
      <c r="G247" s="164"/>
      <c r="H247" s="165"/>
      <c r="I247" s="112"/>
      <c r="J247" s="113"/>
      <c r="K247" s="166"/>
      <c r="L247" s="112"/>
      <c r="M247" s="113"/>
      <c r="N247" s="167"/>
      <c r="O247" s="112"/>
      <c r="P247" s="113"/>
      <c r="Q247" s="167"/>
      <c r="R247" s="112"/>
      <c r="S247" s="113"/>
      <c r="T247" s="114"/>
      <c r="U247" s="112"/>
      <c r="V247" s="113"/>
      <c r="W247" s="114"/>
      <c r="X247" s="112"/>
      <c r="Y247" s="113"/>
      <c r="Z247" s="167"/>
      <c r="AA247" s="112"/>
      <c r="AB247" s="113"/>
      <c r="AC247" s="166"/>
      <c r="AD247" s="112"/>
      <c r="AE247" s="113"/>
      <c r="AF247" s="168"/>
      <c r="AG247" s="112"/>
      <c r="AH247" s="113"/>
      <c r="AI247" s="168"/>
      <c r="AJ247" s="112"/>
      <c r="AK247" s="113"/>
      <c r="AL247" s="169"/>
      <c r="AM247" s="112"/>
      <c r="AN247" s="113"/>
      <c r="AO247" s="169"/>
      <c r="AP247" s="112"/>
      <c r="AQ247" s="113"/>
      <c r="AR247" s="114"/>
      <c r="AS247" s="112"/>
      <c r="AT247" s="113"/>
      <c r="AU247" s="114"/>
      <c r="AV247" s="112"/>
      <c r="AW247" s="113"/>
      <c r="AX247" s="114"/>
      <c r="AY247" s="112"/>
      <c r="AZ247" s="113"/>
      <c r="BA247" s="114"/>
      <c r="BB247" s="112"/>
      <c r="BC247" s="113"/>
      <c r="BD247" s="167"/>
      <c r="BE247" s="112"/>
      <c r="BF247" s="113"/>
      <c r="BG247" s="170"/>
      <c r="BH247" s="112"/>
      <c r="BI247" s="113"/>
      <c r="BJ247" s="172"/>
      <c r="BK247" s="112"/>
      <c r="BL247" s="113"/>
      <c r="BM247" s="171"/>
      <c r="BN247" s="112"/>
      <c r="BO247" s="113"/>
      <c r="BP247" s="168"/>
      <c r="BQ247" s="112"/>
      <c r="BR247" s="113"/>
      <c r="BS247" s="168"/>
      <c r="BT247" s="112"/>
      <c r="BU247" s="113"/>
      <c r="BV247" s="114"/>
      <c r="BW247" s="112"/>
      <c r="BX247" s="113"/>
      <c r="BY247" s="114"/>
      <c r="BZ247" s="112"/>
      <c r="CA247" s="113"/>
      <c r="CB247" s="168"/>
      <c r="CC247" s="112"/>
      <c r="CD247" s="113"/>
      <c r="CE247" s="168"/>
      <c r="CF247" s="112"/>
      <c r="CG247" s="113"/>
      <c r="CH247" s="329"/>
      <c r="CI247" s="329"/>
      <c r="CJ247" s="329"/>
    </row>
    <row r="248" spans="1:151" s="335" customFormat="1" ht="13.5" thickBot="1" x14ac:dyDescent="0.25">
      <c r="A248" s="173"/>
      <c r="B248" s="174"/>
      <c r="C248" s="175"/>
      <c r="D248" s="176"/>
      <c r="E248" s="507"/>
      <c r="F248" s="177"/>
      <c r="G248" s="177"/>
      <c r="H248" s="180"/>
      <c r="I248" s="178"/>
      <c r="J248" s="179"/>
      <c r="K248" s="180"/>
      <c r="L248" s="178"/>
      <c r="M248" s="179"/>
      <c r="N248" s="181"/>
      <c r="O248" s="178"/>
      <c r="P248" s="179"/>
      <c r="Q248" s="181"/>
      <c r="R248" s="178"/>
      <c r="S248" s="179"/>
      <c r="T248" s="182"/>
      <c r="U248" s="178"/>
      <c r="V248" s="179"/>
      <c r="W248" s="182"/>
      <c r="X248" s="178"/>
      <c r="Y248" s="179"/>
      <c r="Z248" s="181"/>
      <c r="AA248" s="178"/>
      <c r="AB248" s="179"/>
      <c r="AC248" s="180"/>
      <c r="AD248" s="178"/>
      <c r="AE248" s="179"/>
      <c r="AF248" s="183"/>
      <c r="AG248" s="178"/>
      <c r="AH248" s="179"/>
      <c r="AI248" s="183"/>
      <c r="AJ248" s="178"/>
      <c r="AK248" s="179"/>
      <c r="AL248" s="184"/>
      <c r="AM248" s="178"/>
      <c r="AN248" s="179"/>
      <c r="AO248" s="184"/>
      <c r="AP248" s="178"/>
      <c r="AQ248" s="179"/>
      <c r="AR248" s="182"/>
      <c r="AS248" s="178"/>
      <c r="AT248" s="179"/>
      <c r="AU248" s="182"/>
      <c r="AV248" s="178"/>
      <c r="AW248" s="179"/>
      <c r="AX248" s="182"/>
      <c r="AY248" s="178"/>
      <c r="AZ248" s="179"/>
      <c r="BA248" s="182"/>
      <c r="BB248" s="178"/>
      <c r="BC248" s="179"/>
      <c r="BD248" s="181"/>
      <c r="BE248" s="178"/>
      <c r="BF248" s="179"/>
      <c r="BG248" s="185"/>
      <c r="BH248" s="178"/>
      <c r="BI248" s="179"/>
      <c r="BJ248" s="186"/>
      <c r="BK248" s="178"/>
      <c r="BL248" s="179"/>
      <c r="BM248" s="187"/>
      <c r="BN248" s="178"/>
      <c r="BO248" s="179"/>
      <c r="BP248" s="183"/>
      <c r="BQ248" s="178"/>
      <c r="BR248" s="179"/>
      <c r="BS248" s="183"/>
      <c r="BT248" s="178"/>
      <c r="BU248" s="179"/>
      <c r="BV248" s="182"/>
      <c r="BW248" s="178"/>
      <c r="BX248" s="179"/>
      <c r="BY248" s="182"/>
      <c r="BZ248" s="178"/>
      <c r="CA248" s="179"/>
      <c r="CB248" s="183"/>
      <c r="CC248" s="178"/>
      <c r="CD248" s="179"/>
      <c r="CE248" s="183"/>
      <c r="CF248" s="178"/>
      <c r="CG248" s="179"/>
      <c r="CH248" s="333"/>
      <c r="CI248" s="333"/>
      <c r="CJ248" s="333"/>
      <c r="CK248" s="334"/>
      <c r="EU248" s="334"/>
    </row>
    <row r="249" spans="1:151" s="85" customFormat="1" ht="13.5" thickBot="1" x14ac:dyDescent="0.25">
      <c r="A249" s="188"/>
      <c r="B249" s="188"/>
      <c r="C249" s="188"/>
      <c r="D249" s="189">
        <f>SUM(D176:D248)</f>
        <v>115</v>
      </c>
      <c r="E249" s="508">
        <f>SUM(E176:E248)</f>
        <v>480.15</v>
      </c>
      <c r="F249" s="189">
        <f>SUM(F176:F248)</f>
        <v>73</v>
      </c>
      <c r="G249" s="190">
        <f>SUM(G176:G248)</f>
        <v>0</v>
      </c>
      <c r="H249" s="191">
        <f>SUM(H176:H248)</f>
        <v>1</v>
      </c>
      <c r="I249" s="141">
        <f>H249/$E249</f>
        <v>2.0826824950536294E-3</v>
      </c>
      <c r="J249" s="192" t="e">
        <f>SUM(J176:J248)</f>
        <v>#DIV/0!</v>
      </c>
      <c r="K249" s="191">
        <f>SUM(K176:K246)</f>
        <v>1</v>
      </c>
      <c r="L249" s="141">
        <f>K249/$E249</f>
        <v>2.0826824950536294E-3</v>
      </c>
      <c r="M249" s="192" t="e">
        <f>SUM(M176:M248)</f>
        <v>#DIV/0!</v>
      </c>
      <c r="N249" s="191">
        <f>SUM(N176:N246)</f>
        <v>0</v>
      </c>
      <c r="O249" s="141">
        <f>N249/$E249</f>
        <v>0</v>
      </c>
      <c r="P249" s="192" t="e">
        <f>SUM(P176:P248)</f>
        <v>#DIV/0!</v>
      </c>
      <c r="Q249" s="191">
        <f>SUM(Q176:Q248)</f>
        <v>0</v>
      </c>
      <c r="R249" s="141">
        <f>Q249/$E249</f>
        <v>0</v>
      </c>
      <c r="S249" s="192" t="e">
        <f>SUM(S176:S248)</f>
        <v>#DIV/0!</v>
      </c>
      <c r="T249" s="193">
        <f>SUM(T176:T248)</f>
        <v>0</v>
      </c>
      <c r="U249" s="141">
        <f>T249/$E249</f>
        <v>0</v>
      </c>
      <c r="V249" s="192">
        <f>SUM(V176:V178)</f>
        <v>0</v>
      </c>
      <c r="W249" s="193">
        <f>SUM(W176:W248)</f>
        <v>0</v>
      </c>
      <c r="X249" s="141">
        <f>W249/$E249</f>
        <v>0</v>
      </c>
      <c r="Y249" s="192" t="e">
        <f>SUM(Y176:Y248)</f>
        <v>#DIV/0!</v>
      </c>
      <c r="Z249" s="191">
        <f>SUM(Z176:Z246)</f>
        <v>0</v>
      </c>
      <c r="AA249" s="141">
        <f>Z249/$E249</f>
        <v>0</v>
      </c>
      <c r="AB249" s="192" t="e">
        <f>SUM(AB176:AB248)</f>
        <v>#DIV/0!</v>
      </c>
      <c r="AC249" s="191">
        <f>SUM(AC176:AC246)</f>
        <v>1</v>
      </c>
      <c r="AD249" s="141">
        <f>AC249/$E249</f>
        <v>2.0826824950536294E-3</v>
      </c>
      <c r="AE249" s="192">
        <f>SUM(AE176:AE178)</f>
        <v>0</v>
      </c>
      <c r="AF249" s="191">
        <f>SUM(AF176:AF246)</f>
        <v>1</v>
      </c>
      <c r="AG249" s="141">
        <f>AF249/$E249</f>
        <v>2.0826824950536294E-3</v>
      </c>
      <c r="AH249" s="192">
        <f>SUM(AH176:AH178)</f>
        <v>0</v>
      </c>
      <c r="AI249" s="191">
        <f>SUM(AI176:AI246)</f>
        <v>0</v>
      </c>
      <c r="AJ249" s="141">
        <f>AI249/$E249</f>
        <v>0</v>
      </c>
      <c r="AK249" s="192" t="e">
        <f>SUM(AK176:AK248)</f>
        <v>#DIV/0!</v>
      </c>
      <c r="AL249" s="191">
        <f>SUM(AL176:AL246)</f>
        <v>0</v>
      </c>
      <c r="AM249" s="141">
        <f>AL249/$E249</f>
        <v>0</v>
      </c>
      <c r="AN249" s="192">
        <f>SUM(AN176:AN178)</f>
        <v>0</v>
      </c>
      <c r="AO249" s="191">
        <f>SUM(AO176:AO246)</f>
        <v>3</v>
      </c>
      <c r="AP249" s="141">
        <f>AO249/$E249</f>
        <v>6.2480474851608877E-3</v>
      </c>
      <c r="AQ249" s="192" t="e">
        <f>SUM(AQ176:AQ248)</f>
        <v>#DIV/0!</v>
      </c>
      <c r="AR249" s="191">
        <f>SUM(AR176:AR246)</f>
        <v>0</v>
      </c>
      <c r="AS249" s="141">
        <f>AR249/$E249</f>
        <v>0</v>
      </c>
      <c r="AT249" s="192" t="e">
        <f>SUM(AT176:AT248)</f>
        <v>#DIV/0!</v>
      </c>
      <c r="AU249" s="191">
        <f>SUM(AU176:AU246)</f>
        <v>2</v>
      </c>
      <c r="AV249" s="141">
        <f>AU249/$E249</f>
        <v>4.1653649901072587E-3</v>
      </c>
      <c r="AW249" s="192">
        <f>SUM(AW176:AW178)</f>
        <v>0</v>
      </c>
      <c r="AX249" s="191">
        <f>SUM(AX176:AX246)</f>
        <v>0</v>
      </c>
      <c r="AY249" s="141">
        <f>AX249/$E249</f>
        <v>0</v>
      </c>
      <c r="AZ249" s="192" t="e">
        <f>SUM(AZ176:AZ248)</f>
        <v>#DIV/0!</v>
      </c>
      <c r="BA249" s="191">
        <f>SUM(BA176:BA246)</f>
        <v>3</v>
      </c>
      <c r="BB249" s="141">
        <f>BA249/$E249</f>
        <v>6.2480474851608877E-3</v>
      </c>
      <c r="BC249" s="192" t="e">
        <f>SUM(BC176:BC248)</f>
        <v>#DIV/0!</v>
      </c>
      <c r="BD249" s="191">
        <f>SUM(BD176:BD246)</f>
        <v>0</v>
      </c>
      <c r="BE249" s="141">
        <f>BD249/$E249</f>
        <v>0</v>
      </c>
      <c r="BF249" s="192" t="e">
        <f>SUM(BF176:BF248)</f>
        <v>#DIV/0!</v>
      </c>
      <c r="BG249" s="191">
        <f>SUM(BG176:BG246)</f>
        <v>1</v>
      </c>
      <c r="BH249" s="141">
        <f>BG249/$E249</f>
        <v>2.0826824950536294E-3</v>
      </c>
      <c r="BI249" s="192" t="e">
        <f>SUM(BI176:BI248)</f>
        <v>#DIV/0!</v>
      </c>
      <c r="BJ249" s="191">
        <f>SUM(BJ176:BJ246)</f>
        <v>1</v>
      </c>
      <c r="BK249" s="141">
        <f>BJ249/$E249</f>
        <v>2.0826824950536294E-3</v>
      </c>
      <c r="BL249" s="192" t="e">
        <f>SUM(BL176:BL248)</f>
        <v>#DIV/0!</v>
      </c>
      <c r="BM249" s="191">
        <f>SUM(BM176:BM246)</f>
        <v>1</v>
      </c>
      <c r="BN249" s="141">
        <f>BM249/$E249</f>
        <v>2.0826824950536294E-3</v>
      </c>
      <c r="BO249" s="192" t="e">
        <f>SUM(BO176:BO248)</f>
        <v>#DIV/0!</v>
      </c>
      <c r="BP249" s="626">
        <f>SUM(BP176:BP246)</f>
        <v>0</v>
      </c>
      <c r="BQ249" s="627">
        <f>BP249/$E249</f>
        <v>0</v>
      </c>
      <c r="BR249" s="628" t="e">
        <f>SUM(BR176:BR248)</f>
        <v>#DIV/0!</v>
      </c>
      <c r="BS249" s="629">
        <f>SUM(BS176:BS246)</f>
        <v>6</v>
      </c>
      <c r="BT249" s="627">
        <f>BS249/$E249</f>
        <v>1.2496094970321775E-2</v>
      </c>
      <c r="BU249" s="628" t="e">
        <f>SUM(BU176:BU248)</f>
        <v>#DIV/0!</v>
      </c>
      <c r="BV249" s="629">
        <f>SUM(BV176:BV246)</f>
        <v>0</v>
      </c>
      <c r="BW249" s="627">
        <f>BV249/$E249</f>
        <v>0</v>
      </c>
      <c r="BX249" s="192" t="e">
        <f>SUM(BX176:BX248)</f>
        <v>#DIV/0!</v>
      </c>
      <c r="BY249" s="117">
        <f>SUM(BY176:BY246)</f>
        <v>2</v>
      </c>
      <c r="BZ249" s="141">
        <f>BY249/$E249</f>
        <v>4.1653649901072587E-3</v>
      </c>
      <c r="CA249" s="192" t="e">
        <f>SUM(CA176:CA248)</f>
        <v>#DIV/0!</v>
      </c>
      <c r="CB249" s="117">
        <f>SUM(CB176:CB246)</f>
        <v>0</v>
      </c>
      <c r="CC249" s="141">
        <f>CB249/$E249</f>
        <v>0</v>
      </c>
      <c r="CD249" s="192" t="e">
        <f>SUM(CD176:CD248)</f>
        <v>#DIV/0!</v>
      </c>
      <c r="CE249" s="117">
        <f>SUM(CE176:CE246)</f>
        <v>0</v>
      </c>
      <c r="CF249" s="141">
        <f>CE249/$E249</f>
        <v>0</v>
      </c>
      <c r="CG249" s="135" t="e">
        <f>SUM(CG176:CG248)</f>
        <v>#DIV/0!</v>
      </c>
      <c r="CH249" s="337"/>
      <c r="CI249" s="338"/>
      <c r="CJ249" s="338"/>
    </row>
    <row r="250" spans="1:151" x14ac:dyDescent="0.2">
      <c r="BM250" s="376"/>
      <c r="BN250" s="376"/>
      <c r="BO250" s="376"/>
      <c r="BP250" s="344"/>
      <c r="BQ250" s="85"/>
      <c r="BR250" s="85"/>
      <c r="BS250" s="344"/>
      <c r="BT250" s="85"/>
      <c r="BU250" s="85"/>
      <c r="BV250" s="344"/>
    </row>
    <row r="251" spans="1:151" hidden="1" x14ac:dyDescent="0.2">
      <c r="BM251" s="376"/>
      <c r="BN251" s="376"/>
      <c r="BO251" s="376"/>
      <c r="BP251" s="345"/>
      <c r="BQ251" s="85"/>
      <c r="BR251" s="85"/>
      <c r="BS251" s="345"/>
      <c r="BT251" s="85"/>
      <c r="BU251" s="85"/>
      <c r="BV251" s="345"/>
    </row>
    <row r="252" spans="1:151" hidden="1" x14ac:dyDescent="0.2">
      <c r="BM252" s="376"/>
      <c r="BN252" s="376"/>
      <c r="BO252" s="376"/>
      <c r="BP252" s="344"/>
      <c r="BQ252" s="85"/>
      <c r="BR252" s="85"/>
      <c r="BS252" s="344"/>
      <c r="BT252" s="85"/>
      <c r="BU252" s="85"/>
      <c r="BV252" s="344"/>
    </row>
    <row r="253" spans="1:151" hidden="1" x14ac:dyDescent="0.2">
      <c r="A253" s="377"/>
      <c r="BP253" s="344"/>
      <c r="BQ253" s="85"/>
      <c r="BR253" s="85"/>
      <c r="BS253" s="344"/>
      <c r="BT253" s="85"/>
      <c r="BU253" s="85"/>
      <c r="BV253" s="344"/>
    </row>
    <row r="254" spans="1:151" ht="21" hidden="1" thickBot="1" x14ac:dyDescent="0.25">
      <c r="A254" s="146" t="s">
        <v>201</v>
      </c>
      <c r="B254" s="147"/>
      <c r="C254" s="147"/>
      <c r="D254" s="147"/>
      <c r="E254" s="496"/>
      <c r="F254" s="147"/>
      <c r="G254" s="378"/>
      <c r="H254" s="378"/>
      <c r="I254" s="378"/>
      <c r="J254" s="378"/>
      <c r="K254" s="378"/>
      <c r="L254" s="378"/>
      <c r="M254" s="378"/>
      <c r="N254" s="378"/>
      <c r="O254" s="378"/>
      <c r="P254" s="378"/>
      <c r="Q254" s="378"/>
      <c r="R254" s="378"/>
      <c r="S254" s="378"/>
      <c r="T254" s="378"/>
      <c r="U254" s="378"/>
      <c r="V254" s="378"/>
      <c r="W254" s="147"/>
      <c r="X254" s="147"/>
      <c r="Y254" s="147"/>
      <c r="Z254" s="378"/>
      <c r="AA254" s="378"/>
      <c r="AB254" s="378"/>
      <c r="AC254" s="147"/>
      <c r="AD254" s="147"/>
      <c r="AE254" s="147"/>
      <c r="AF254" s="147"/>
      <c r="AG254" s="147"/>
      <c r="AH254" s="147"/>
      <c r="AI254" s="147"/>
      <c r="AJ254" s="147"/>
      <c r="AK254" s="147"/>
      <c r="AL254" s="147"/>
      <c r="AM254" s="147"/>
      <c r="AN254" s="147"/>
      <c r="AO254" s="378"/>
      <c r="AP254" s="378"/>
      <c r="AQ254" s="379"/>
      <c r="AU254" s="342"/>
      <c r="AV254" s="342"/>
      <c r="AW254" s="342"/>
      <c r="AX254" s="342"/>
      <c r="AY254" s="342"/>
      <c r="AZ254" s="342"/>
      <c r="BA254" s="342"/>
      <c r="BB254" s="342"/>
      <c r="BC254" s="342"/>
      <c r="BD254" s="342"/>
      <c r="BE254" s="342"/>
      <c r="BF254" s="342"/>
      <c r="BG254" s="342"/>
      <c r="BH254" s="342"/>
      <c r="BI254" s="342"/>
      <c r="BJ254" s="342"/>
      <c r="BK254" s="342"/>
      <c r="BL254" s="342"/>
      <c r="BP254" s="344"/>
      <c r="BQ254" s="85"/>
      <c r="BR254" s="85"/>
      <c r="BS254" s="344"/>
      <c r="BT254" s="85"/>
      <c r="BU254" s="85"/>
      <c r="BV254" s="344"/>
    </row>
    <row r="255" spans="1:151" ht="27.6" hidden="1" customHeight="1" x14ac:dyDescent="0.2">
      <c r="BP255" s="345"/>
      <c r="BQ255" s="85"/>
      <c r="BR255" s="85"/>
      <c r="BS255" s="345"/>
      <c r="BT255" s="85"/>
      <c r="BU255" s="85"/>
      <c r="BV255" s="345"/>
    </row>
    <row r="256" spans="1:151" x14ac:dyDescent="0.2">
      <c r="BP256" s="345"/>
      <c r="BQ256" s="85"/>
      <c r="BR256" s="85"/>
      <c r="BS256" s="345"/>
      <c r="BT256" s="85"/>
      <c r="BU256" s="85"/>
      <c r="BV256" s="345"/>
    </row>
    <row r="257" spans="68:74" x14ac:dyDescent="0.2">
      <c r="BP257" s="344"/>
      <c r="BQ257" s="85"/>
      <c r="BR257" s="85"/>
      <c r="BS257" s="344"/>
      <c r="BT257" s="85"/>
      <c r="BU257" s="85"/>
      <c r="BV257" s="344"/>
    </row>
    <row r="258" spans="68:74" x14ac:dyDescent="0.2">
      <c r="BP258" s="344"/>
      <c r="BQ258" s="85"/>
      <c r="BR258" s="85"/>
      <c r="BS258" s="344"/>
      <c r="BT258" s="85"/>
      <c r="BU258" s="85"/>
      <c r="BV258" s="344"/>
    </row>
    <row r="259" spans="68:74" x14ac:dyDescent="0.2">
      <c r="BP259" s="345"/>
      <c r="BQ259" s="85"/>
      <c r="BR259" s="85"/>
      <c r="BS259" s="345"/>
      <c r="BT259" s="85"/>
      <c r="BU259" s="85"/>
      <c r="BV259" s="345"/>
    </row>
    <row r="260" spans="68:74" x14ac:dyDescent="0.2">
      <c r="BP260" s="344"/>
      <c r="BQ260" s="85"/>
      <c r="BR260" s="85"/>
      <c r="BS260" s="344"/>
      <c r="BT260" s="85"/>
      <c r="BU260" s="85"/>
      <c r="BV260" s="344"/>
    </row>
    <row r="261" spans="68:74" x14ac:dyDescent="0.2">
      <c r="BP261" s="624"/>
      <c r="BQ261" s="85"/>
      <c r="BR261" s="85"/>
      <c r="BS261" s="624"/>
      <c r="BT261" s="85"/>
      <c r="BU261" s="85"/>
      <c r="BV261" s="624"/>
    </row>
    <row r="262" spans="68:74" x14ac:dyDescent="0.2">
      <c r="BP262" s="624"/>
      <c r="BQ262" s="85"/>
      <c r="BR262" s="85"/>
      <c r="BS262" s="624"/>
      <c r="BT262" s="85"/>
      <c r="BU262" s="85"/>
      <c r="BV262" s="624"/>
    </row>
    <row r="263" spans="68:74" x14ac:dyDescent="0.2">
      <c r="BP263" s="344"/>
      <c r="BQ263" s="85"/>
      <c r="BR263" s="85"/>
      <c r="BS263" s="344"/>
      <c r="BT263" s="85"/>
      <c r="BU263" s="85"/>
      <c r="BV263" s="344"/>
    </row>
    <row r="264" spans="68:74" x14ac:dyDescent="0.2">
      <c r="BP264" s="344"/>
      <c r="BQ264" s="85"/>
      <c r="BR264" s="85"/>
      <c r="BS264" s="344"/>
      <c r="BT264" s="85"/>
      <c r="BU264" s="85"/>
      <c r="BV264" s="344"/>
    </row>
    <row r="265" spans="68:74" x14ac:dyDescent="0.2">
      <c r="BP265" s="625"/>
      <c r="BQ265" s="85"/>
      <c r="BR265" s="85"/>
      <c r="BS265" s="625"/>
      <c r="BT265" s="85"/>
      <c r="BU265" s="85"/>
      <c r="BV265" s="625"/>
    </row>
    <row r="266" spans="68:74" x14ac:dyDescent="0.2">
      <c r="BP266" s="625"/>
      <c r="BQ266" s="85"/>
      <c r="BR266" s="85"/>
      <c r="BS266" s="625"/>
      <c r="BT266" s="85"/>
      <c r="BU266" s="85"/>
      <c r="BV266" s="625"/>
    </row>
    <row r="267" spans="68:74" x14ac:dyDescent="0.2">
      <c r="BP267" s="345"/>
      <c r="BQ267" s="85"/>
      <c r="BR267" s="85"/>
      <c r="BS267" s="345"/>
      <c r="BT267" s="85"/>
      <c r="BU267" s="85"/>
      <c r="BV267" s="345"/>
    </row>
    <row r="268" spans="68:74" x14ac:dyDescent="0.2">
      <c r="BP268" s="344"/>
      <c r="BQ268" s="85"/>
      <c r="BR268" s="85"/>
      <c r="BS268" s="344"/>
      <c r="BT268" s="85"/>
      <c r="BU268" s="85"/>
      <c r="BV268" s="344"/>
    </row>
    <row r="269" spans="68:74" x14ac:dyDescent="0.2">
      <c r="BP269" s="344"/>
      <c r="BQ269" s="85"/>
      <c r="BR269" s="85"/>
      <c r="BS269" s="344"/>
      <c r="BT269" s="85"/>
      <c r="BU269" s="85"/>
      <c r="BV269" s="344"/>
    </row>
    <row r="270" spans="68:74" x14ac:dyDescent="0.2">
      <c r="BP270" s="345"/>
      <c r="BQ270" s="85"/>
      <c r="BR270" s="85"/>
      <c r="BS270" s="345"/>
      <c r="BT270" s="85"/>
      <c r="BU270" s="85"/>
      <c r="BV270" s="345"/>
    </row>
    <row r="271" spans="68:74" x14ac:dyDescent="0.2">
      <c r="BP271" s="344"/>
      <c r="BQ271" s="85"/>
      <c r="BR271" s="85"/>
      <c r="BS271" s="344"/>
      <c r="BT271" s="85"/>
      <c r="BU271" s="85"/>
      <c r="BV271" s="344"/>
    </row>
    <row r="272" spans="68:74" x14ac:dyDescent="0.2">
      <c r="BP272" s="345"/>
      <c r="BQ272" s="85"/>
      <c r="BR272" s="85"/>
      <c r="BS272" s="345"/>
      <c r="BT272" s="85"/>
      <c r="BU272" s="85"/>
      <c r="BV272" s="345"/>
    </row>
    <row r="273" spans="68:74" x14ac:dyDescent="0.2">
      <c r="BP273" s="344"/>
      <c r="BQ273" s="85"/>
      <c r="BR273" s="85"/>
      <c r="BS273" s="344"/>
      <c r="BT273" s="85"/>
      <c r="BU273" s="85"/>
      <c r="BV273" s="344"/>
    </row>
    <row r="274" spans="68:74" x14ac:dyDescent="0.2">
      <c r="BP274" s="344"/>
      <c r="BQ274" s="85"/>
      <c r="BR274" s="85"/>
      <c r="BS274" s="344"/>
      <c r="BT274" s="85"/>
      <c r="BU274" s="85"/>
      <c r="BV274" s="344"/>
    </row>
    <row r="275" spans="68:74" x14ac:dyDescent="0.2">
      <c r="BP275" s="344"/>
      <c r="BQ275" s="85"/>
      <c r="BR275" s="85"/>
      <c r="BS275" s="344"/>
      <c r="BT275" s="85"/>
      <c r="BU275" s="85"/>
      <c r="BV275" s="344"/>
    </row>
    <row r="276" spans="68:74" x14ac:dyDescent="0.2">
      <c r="BP276" s="345"/>
      <c r="BQ276" s="85"/>
      <c r="BR276" s="85"/>
      <c r="BS276" s="345"/>
      <c r="BT276" s="85"/>
      <c r="BU276" s="85"/>
      <c r="BV276" s="345"/>
    </row>
    <row r="277" spans="68:74" x14ac:dyDescent="0.2">
      <c r="BP277" s="344"/>
      <c r="BQ277" s="85"/>
      <c r="BR277" s="85"/>
      <c r="BS277" s="344"/>
      <c r="BT277" s="85"/>
      <c r="BU277" s="85"/>
      <c r="BV277" s="344"/>
    </row>
    <row r="278" spans="68:74" x14ac:dyDescent="0.2">
      <c r="BP278" s="345"/>
      <c r="BQ278" s="85"/>
      <c r="BR278" s="85"/>
      <c r="BS278" s="345"/>
      <c r="BT278" s="85"/>
      <c r="BU278" s="85"/>
      <c r="BV278" s="345"/>
    </row>
    <row r="279" spans="68:74" x14ac:dyDescent="0.2">
      <c r="BP279" s="85"/>
      <c r="BQ279" s="85"/>
      <c r="BR279" s="85"/>
      <c r="BS279" s="85"/>
      <c r="BT279" s="85"/>
      <c r="BU279" s="85"/>
      <c r="BV279" s="85"/>
    </row>
  </sheetData>
  <mergeCells count="7">
    <mergeCell ref="AR171:BC171"/>
    <mergeCell ref="A88:B88"/>
    <mergeCell ref="AR88:BC88"/>
    <mergeCell ref="A170:B170"/>
    <mergeCell ref="A2:P2"/>
    <mergeCell ref="AG5:AG6"/>
    <mergeCell ref="AH5:AH6"/>
  </mergeCells>
  <conditionalFormatting sqref="G78:AB78">
    <cfRule type="cellIs" dxfId="2" priority="3" operator="greaterThan">
      <formula>0</formula>
    </cfRule>
  </conditionalFormatting>
  <conditionalFormatting sqref="AC78:AD78">
    <cfRule type="cellIs" dxfId="1" priority="2" operator="greaterThan">
      <formula>0</formula>
    </cfRule>
  </conditionalFormatting>
  <conditionalFormatting sqref="AE78:AF78">
    <cfRule type="cellIs" dxfId="0" priority="1" operator="greaterThan">
      <formula>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A4B4-CAA3-4D1B-951F-2660AC4DDD6D}">
  <dimension ref="A1:T1606"/>
  <sheetViews>
    <sheetView workbookViewId="0"/>
  </sheetViews>
  <sheetFormatPr defaultRowHeight="15" x14ac:dyDescent="0.25"/>
  <cols>
    <col min="2" max="2" width="12.5703125" style="647" customWidth="1"/>
    <col min="4" max="4" width="8.7109375" style="708"/>
    <col min="5" max="5" width="12.42578125" style="646" customWidth="1"/>
    <col min="6" max="6" width="10.140625" customWidth="1"/>
    <col min="8" max="9" width="8.7109375" style="428"/>
    <col min="10" max="10" width="9.140625" bestFit="1" customWidth="1"/>
    <col min="11" max="11" width="8.85546875" bestFit="1" customWidth="1"/>
    <col min="13" max="13" width="8.85546875" bestFit="1" customWidth="1"/>
    <col min="14" max="14" width="13.42578125" customWidth="1"/>
    <col min="15" max="15" width="6.140625" customWidth="1"/>
    <col min="16" max="16" width="11.140625" customWidth="1"/>
    <col min="19" max="19" width="10.140625" customWidth="1"/>
  </cols>
  <sheetData>
    <row r="1" spans="1:18" x14ac:dyDescent="0.25">
      <c r="A1" s="28" t="s">
        <v>58</v>
      </c>
    </row>
    <row r="2" spans="1:18" x14ac:dyDescent="0.25">
      <c r="A2" s="34" t="s">
        <v>57</v>
      </c>
      <c r="B2" s="645" t="s">
        <v>59</v>
      </c>
      <c r="C2" s="37"/>
      <c r="D2" s="709" t="s">
        <v>75</v>
      </c>
      <c r="E2" s="642" t="s">
        <v>14</v>
      </c>
      <c r="F2" s="38" t="s">
        <v>22</v>
      </c>
      <c r="G2" s="38" t="s">
        <v>23</v>
      </c>
      <c r="H2" s="1" t="s">
        <v>20</v>
      </c>
      <c r="I2" s="1" t="s">
        <v>21</v>
      </c>
    </row>
    <row r="3" spans="1:18" x14ac:dyDescent="0.25">
      <c r="A3" s="1085">
        <v>1</v>
      </c>
      <c r="B3" s="648" t="s">
        <v>69</v>
      </c>
      <c r="C3" s="25"/>
      <c r="D3" s="710">
        <v>1000</v>
      </c>
      <c r="E3" s="642">
        <v>44345</v>
      </c>
      <c r="F3" s="652">
        <v>1000</v>
      </c>
      <c r="G3" s="652">
        <v>1110</v>
      </c>
      <c r="H3" s="39">
        <v>37</v>
      </c>
      <c r="I3" s="40">
        <v>18</v>
      </c>
    </row>
    <row r="4" spans="1:18" x14ac:dyDescent="0.25">
      <c r="A4" s="1086"/>
      <c r="B4" s="649" t="s">
        <v>70</v>
      </c>
      <c r="C4" s="18"/>
      <c r="D4" s="711"/>
      <c r="E4" s="643"/>
      <c r="F4" s="653">
        <v>1000</v>
      </c>
      <c r="G4" s="653">
        <v>1110</v>
      </c>
      <c r="H4" s="35">
        <v>4</v>
      </c>
      <c r="I4" s="41">
        <v>0</v>
      </c>
      <c r="K4" s="18"/>
      <c r="L4" s="20"/>
      <c r="M4" s="20"/>
      <c r="N4" s="20"/>
      <c r="O4" s="20"/>
      <c r="P4" s="20"/>
      <c r="Q4" s="20"/>
    </row>
    <row r="5" spans="1:18" x14ac:dyDescent="0.25">
      <c r="A5" s="1086"/>
      <c r="B5" s="649" t="s">
        <v>68</v>
      </c>
      <c r="C5" s="18"/>
      <c r="D5" s="711"/>
      <c r="E5" s="643"/>
      <c r="F5" s="653">
        <v>1000</v>
      </c>
      <c r="G5" s="653">
        <v>1110</v>
      </c>
      <c r="H5" s="35">
        <v>0</v>
      </c>
      <c r="I5" s="41">
        <v>0</v>
      </c>
      <c r="K5" s="36"/>
      <c r="L5" s="36"/>
      <c r="M5" s="36"/>
      <c r="N5" s="36"/>
      <c r="O5" s="36"/>
      <c r="P5" s="36"/>
      <c r="Q5" s="36"/>
    </row>
    <row r="6" spans="1:18" x14ac:dyDescent="0.25">
      <c r="A6" s="1086"/>
      <c r="B6" s="649" t="s">
        <v>67</v>
      </c>
      <c r="C6" s="18"/>
      <c r="D6" s="711"/>
      <c r="E6" s="643"/>
      <c r="F6" s="653">
        <v>1000</v>
      </c>
      <c r="G6" s="653">
        <v>1110</v>
      </c>
      <c r="H6" s="35">
        <v>11</v>
      </c>
      <c r="I6" s="41">
        <v>1</v>
      </c>
      <c r="R6" s="323"/>
    </row>
    <row r="7" spans="1:18" x14ac:dyDescent="0.25">
      <c r="A7" s="1086"/>
      <c r="B7" s="649" t="s">
        <v>66</v>
      </c>
      <c r="C7" s="18"/>
      <c r="D7" s="711"/>
      <c r="E7" s="643"/>
      <c r="F7" s="653">
        <v>1000</v>
      </c>
      <c r="G7" s="653">
        <v>1110</v>
      </c>
      <c r="H7" s="35">
        <v>2</v>
      </c>
      <c r="I7" s="41">
        <v>2</v>
      </c>
    </row>
    <row r="8" spans="1:18" x14ac:dyDescent="0.25">
      <c r="A8" s="1086"/>
      <c r="B8" s="650" t="s">
        <v>73</v>
      </c>
      <c r="C8" s="18"/>
      <c r="D8" s="711"/>
      <c r="E8" s="643"/>
      <c r="F8" s="653">
        <v>1000</v>
      </c>
      <c r="G8" s="653">
        <v>1110</v>
      </c>
      <c r="H8" s="35">
        <v>5</v>
      </c>
      <c r="I8" s="41">
        <v>2</v>
      </c>
    </row>
    <row r="9" spans="1:18" x14ac:dyDescent="0.25">
      <c r="A9" s="1086"/>
      <c r="B9" s="650" t="s">
        <v>74</v>
      </c>
      <c r="C9" s="18"/>
      <c r="D9" s="711"/>
      <c r="E9" s="643"/>
      <c r="F9" s="653">
        <v>1000</v>
      </c>
      <c r="G9" s="653">
        <v>1110</v>
      </c>
      <c r="H9" s="35">
        <v>1</v>
      </c>
      <c r="I9" s="41">
        <v>0</v>
      </c>
    </row>
    <row r="10" spans="1:18" x14ac:dyDescent="0.25">
      <c r="A10" s="1086"/>
      <c r="B10" s="650" t="s">
        <v>72</v>
      </c>
      <c r="C10" s="18"/>
      <c r="D10" s="711"/>
      <c r="E10" s="643"/>
      <c r="F10" s="653">
        <v>1000</v>
      </c>
      <c r="G10" s="653">
        <v>1110</v>
      </c>
      <c r="H10" s="26">
        <v>2</v>
      </c>
      <c r="I10" s="42">
        <v>0</v>
      </c>
    </row>
    <row r="11" spans="1:18" x14ac:dyDescent="0.25">
      <c r="A11" s="1086"/>
      <c r="B11" s="651" t="s">
        <v>71</v>
      </c>
      <c r="C11" s="43"/>
      <c r="D11" s="712"/>
      <c r="E11" s="644"/>
      <c r="F11" s="654">
        <v>1000</v>
      </c>
      <c r="G11" s="654">
        <v>1110</v>
      </c>
      <c r="H11" s="655">
        <v>37</v>
      </c>
      <c r="I11" s="656">
        <v>18</v>
      </c>
    </row>
    <row r="12" spans="1:18" x14ac:dyDescent="0.25">
      <c r="A12" s="1084">
        <v>2</v>
      </c>
      <c r="B12" s="648" t="s">
        <v>69</v>
      </c>
      <c r="C12" s="25"/>
      <c r="D12" s="710">
        <v>1300</v>
      </c>
      <c r="E12" s="642">
        <v>44345</v>
      </c>
      <c r="F12" s="652">
        <v>100</v>
      </c>
      <c r="G12" s="652">
        <v>200</v>
      </c>
      <c r="H12" s="39">
        <v>29</v>
      </c>
      <c r="I12" s="40">
        <v>13</v>
      </c>
    </row>
    <row r="13" spans="1:18" x14ac:dyDescent="0.25">
      <c r="A13" s="1084"/>
      <c r="B13" s="649" t="s">
        <v>70</v>
      </c>
      <c r="C13" s="18"/>
      <c r="D13" s="711"/>
      <c r="E13" s="643"/>
      <c r="F13" s="653">
        <v>100</v>
      </c>
      <c r="G13" s="653">
        <v>200</v>
      </c>
      <c r="H13" s="35">
        <v>3</v>
      </c>
      <c r="I13" s="41">
        <v>0</v>
      </c>
    </row>
    <row r="14" spans="1:18" x14ac:dyDescent="0.25">
      <c r="A14" s="1084"/>
      <c r="B14" s="649" t="s">
        <v>68</v>
      </c>
      <c r="C14" s="18"/>
      <c r="D14" s="711"/>
      <c r="E14" s="643"/>
      <c r="F14" s="653">
        <v>100</v>
      </c>
      <c r="G14" s="653">
        <v>200</v>
      </c>
      <c r="H14" s="35">
        <v>0</v>
      </c>
      <c r="I14" s="41">
        <v>0</v>
      </c>
    </row>
    <row r="15" spans="1:18" x14ac:dyDescent="0.25">
      <c r="A15" s="1084"/>
      <c r="B15" s="649" t="s">
        <v>67</v>
      </c>
      <c r="C15" s="18"/>
      <c r="D15" s="711"/>
      <c r="E15" s="643"/>
      <c r="F15" s="653">
        <v>100</v>
      </c>
      <c r="G15" s="653">
        <v>200</v>
      </c>
      <c r="H15" s="35">
        <v>4</v>
      </c>
      <c r="I15" s="41">
        <v>1</v>
      </c>
    </row>
    <row r="16" spans="1:18" x14ac:dyDescent="0.25">
      <c r="A16" s="1084"/>
      <c r="B16" s="649" t="s">
        <v>66</v>
      </c>
      <c r="C16" s="18"/>
      <c r="D16" s="711"/>
      <c r="E16" s="643"/>
      <c r="F16" s="653">
        <v>100</v>
      </c>
      <c r="G16" s="653">
        <v>200</v>
      </c>
      <c r="H16" s="35">
        <v>0</v>
      </c>
      <c r="I16" s="41">
        <v>0</v>
      </c>
    </row>
    <row r="17" spans="1:9" x14ac:dyDescent="0.25">
      <c r="A17" s="1084"/>
      <c r="B17" s="650" t="s">
        <v>73</v>
      </c>
      <c r="C17" s="18"/>
      <c r="D17" s="711"/>
      <c r="E17" s="643"/>
      <c r="F17" s="653">
        <v>100</v>
      </c>
      <c r="G17" s="653">
        <v>200</v>
      </c>
      <c r="H17" s="35">
        <v>7</v>
      </c>
      <c r="I17" s="41">
        <v>3</v>
      </c>
    </row>
    <row r="18" spans="1:9" x14ac:dyDescent="0.25">
      <c r="A18" s="1084"/>
      <c r="B18" s="650" t="s">
        <v>74</v>
      </c>
      <c r="C18" s="18"/>
      <c r="D18" s="711"/>
      <c r="E18" s="643"/>
      <c r="F18" s="653">
        <v>100</v>
      </c>
      <c r="G18" s="653">
        <v>200</v>
      </c>
      <c r="H18" s="35">
        <v>3</v>
      </c>
      <c r="I18" s="41">
        <v>0</v>
      </c>
    </row>
    <row r="19" spans="1:9" x14ac:dyDescent="0.25">
      <c r="A19" s="1084"/>
      <c r="B19" s="650" t="s">
        <v>72</v>
      </c>
      <c r="C19" s="18"/>
      <c r="D19" s="711"/>
      <c r="E19" s="643"/>
      <c r="F19" s="653">
        <v>100</v>
      </c>
      <c r="G19" s="653">
        <v>200</v>
      </c>
      <c r="H19" s="26">
        <v>1</v>
      </c>
      <c r="I19" s="42">
        <v>0</v>
      </c>
    </row>
    <row r="20" spans="1:9" x14ac:dyDescent="0.25">
      <c r="A20" s="1084"/>
      <c r="B20" s="651" t="s">
        <v>71</v>
      </c>
      <c r="C20" s="43"/>
      <c r="D20" s="712"/>
      <c r="E20" s="644"/>
      <c r="F20" s="654">
        <v>100</v>
      </c>
      <c r="G20" s="654">
        <v>200</v>
      </c>
      <c r="H20" s="655">
        <v>24</v>
      </c>
      <c r="I20" s="656">
        <v>12</v>
      </c>
    </row>
    <row r="21" spans="1:9" x14ac:dyDescent="0.25">
      <c r="A21" s="1084">
        <v>3</v>
      </c>
      <c r="B21" s="648" t="s">
        <v>69</v>
      </c>
      <c r="C21" s="25"/>
      <c r="D21" s="710">
        <v>1600</v>
      </c>
      <c r="E21" s="642">
        <v>44345</v>
      </c>
      <c r="F21" s="652">
        <v>400</v>
      </c>
      <c r="G21" s="652">
        <v>505</v>
      </c>
      <c r="H21" s="39">
        <v>14</v>
      </c>
      <c r="I21" s="40">
        <v>6</v>
      </c>
    </row>
    <row r="22" spans="1:9" x14ac:dyDescent="0.25">
      <c r="A22" s="1084"/>
      <c r="B22" s="649" t="s">
        <v>70</v>
      </c>
      <c r="C22" s="18"/>
      <c r="D22" s="711"/>
      <c r="E22" s="643"/>
      <c r="F22" s="653">
        <v>400</v>
      </c>
      <c r="G22" s="653">
        <v>505</v>
      </c>
      <c r="H22" s="35">
        <v>4</v>
      </c>
      <c r="I22" s="41">
        <v>0</v>
      </c>
    </row>
    <row r="23" spans="1:9" x14ac:dyDescent="0.25">
      <c r="A23" s="1084"/>
      <c r="B23" s="649" t="s">
        <v>68</v>
      </c>
      <c r="C23" s="18"/>
      <c r="D23" s="711"/>
      <c r="E23" s="643"/>
      <c r="F23" s="653">
        <v>400</v>
      </c>
      <c r="G23" s="653">
        <v>505</v>
      </c>
      <c r="H23" s="35">
        <v>0</v>
      </c>
      <c r="I23" s="41">
        <v>0</v>
      </c>
    </row>
    <row r="24" spans="1:9" x14ac:dyDescent="0.25">
      <c r="A24" s="1084"/>
      <c r="B24" s="649" t="s">
        <v>67</v>
      </c>
      <c r="C24" s="18"/>
      <c r="D24" s="711"/>
      <c r="E24" s="643"/>
      <c r="F24" s="653">
        <v>400</v>
      </c>
      <c r="G24" s="653">
        <v>505</v>
      </c>
      <c r="H24" s="35">
        <v>3</v>
      </c>
      <c r="I24" s="41">
        <v>1</v>
      </c>
    </row>
    <row r="25" spans="1:9" x14ac:dyDescent="0.25">
      <c r="A25" s="1084"/>
      <c r="B25" s="649" t="s">
        <v>66</v>
      </c>
      <c r="C25" s="18"/>
      <c r="D25" s="711"/>
      <c r="E25" s="643"/>
      <c r="F25" s="653">
        <v>400</v>
      </c>
      <c r="G25" s="653">
        <v>505</v>
      </c>
      <c r="H25" s="35">
        <v>0</v>
      </c>
      <c r="I25" s="41">
        <v>0</v>
      </c>
    </row>
    <row r="26" spans="1:9" x14ac:dyDescent="0.25">
      <c r="A26" s="1084"/>
      <c r="B26" s="650" t="s">
        <v>73</v>
      </c>
      <c r="C26" s="18"/>
      <c r="D26" s="711"/>
      <c r="E26" s="643"/>
      <c r="F26" s="653">
        <v>400</v>
      </c>
      <c r="G26" s="653">
        <v>505</v>
      </c>
      <c r="H26" s="35">
        <v>8</v>
      </c>
      <c r="I26" s="41">
        <v>0</v>
      </c>
    </row>
    <row r="27" spans="1:9" x14ac:dyDescent="0.25">
      <c r="A27" s="1084"/>
      <c r="B27" s="650" t="s">
        <v>74</v>
      </c>
      <c r="C27" s="18"/>
      <c r="D27" s="711"/>
      <c r="E27" s="643"/>
      <c r="F27" s="653">
        <v>400</v>
      </c>
      <c r="G27" s="653">
        <v>505</v>
      </c>
      <c r="H27" s="35">
        <v>2</v>
      </c>
      <c r="I27" s="41">
        <v>0</v>
      </c>
    </row>
    <row r="28" spans="1:9" x14ac:dyDescent="0.25">
      <c r="A28" s="1084"/>
      <c r="B28" s="650" t="s">
        <v>72</v>
      </c>
      <c r="C28" s="18"/>
      <c r="D28" s="711"/>
      <c r="E28" s="643"/>
      <c r="F28" s="653">
        <v>400</v>
      </c>
      <c r="G28" s="653">
        <v>505</v>
      </c>
      <c r="H28" s="26">
        <v>4</v>
      </c>
      <c r="I28" s="42">
        <v>0</v>
      </c>
    </row>
    <row r="29" spans="1:9" x14ac:dyDescent="0.25">
      <c r="A29" s="1084"/>
      <c r="B29" s="651" t="s">
        <v>71</v>
      </c>
      <c r="C29" s="43"/>
      <c r="D29" s="712"/>
      <c r="E29" s="644"/>
      <c r="F29" s="654">
        <v>400</v>
      </c>
      <c r="G29" s="654">
        <v>505</v>
      </c>
      <c r="H29" s="655">
        <v>11</v>
      </c>
      <c r="I29" s="656">
        <v>1</v>
      </c>
    </row>
    <row r="30" spans="1:9" x14ac:dyDescent="0.25">
      <c r="A30" s="1084">
        <v>1</v>
      </c>
      <c r="B30" s="648" t="s">
        <v>69</v>
      </c>
      <c r="C30" s="25"/>
      <c r="D30" s="710">
        <v>900</v>
      </c>
      <c r="E30" s="642">
        <v>44346</v>
      </c>
      <c r="F30" s="652">
        <v>900</v>
      </c>
      <c r="G30" s="652">
        <v>1008</v>
      </c>
      <c r="H30" s="39">
        <v>41</v>
      </c>
      <c r="I30" s="40">
        <v>18</v>
      </c>
    </row>
    <row r="31" spans="1:9" x14ac:dyDescent="0.25">
      <c r="A31" s="1084"/>
      <c r="B31" s="649" t="s">
        <v>70</v>
      </c>
      <c r="C31" s="18"/>
      <c r="D31" s="711"/>
      <c r="E31" s="643"/>
      <c r="F31" s="653">
        <v>900</v>
      </c>
      <c r="G31" s="653">
        <v>1008</v>
      </c>
      <c r="H31" s="35">
        <v>2</v>
      </c>
      <c r="I31" s="41">
        <v>0</v>
      </c>
    </row>
    <row r="32" spans="1:9" x14ac:dyDescent="0.25">
      <c r="A32" s="1084"/>
      <c r="B32" s="649" t="s">
        <v>68</v>
      </c>
      <c r="C32" s="18"/>
      <c r="D32" s="711"/>
      <c r="E32" s="643"/>
      <c r="F32" s="653">
        <v>900</v>
      </c>
      <c r="G32" s="653">
        <v>1008</v>
      </c>
      <c r="H32" s="35">
        <v>1</v>
      </c>
      <c r="I32" s="41">
        <v>0</v>
      </c>
    </row>
    <row r="33" spans="1:19" x14ac:dyDescent="0.25">
      <c r="A33" s="1084"/>
      <c r="B33" s="649" t="s">
        <v>67</v>
      </c>
      <c r="C33" s="18"/>
      <c r="D33" s="711"/>
      <c r="E33" s="643"/>
      <c r="F33" s="653">
        <v>900</v>
      </c>
      <c r="G33" s="653">
        <v>1008</v>
      </c>
      <c r="H33" s="35">
        <v>4</v>
      </c>
      <c r="I33" s="41">
        <v>1</v>
      </c>
    </row>
    <row r="34" spans="1:19" x14ac:dyDescent="0.25">
      <c r="A34" s="1084"/>
      <c r="B34" s="649" t="s">
        <v>66</v>
      </c>
      <c r="C34" s="18"/>
      <c r="D34" s="711"/>
      <c r="E34" s="643"/>
      <c r="F34" s="653">
        <v>900</v>
      </c>
      <c r="G34" s="653">
        <v>1008</v>
      </c>
      <c r="H34" s="35">
        <v>1</v>
      </c>
      <c r="I34" s="41">
        <v>1</v>
      </c>
    </row>
    <row r="35" spans="1:19" x14ac:dyDescent="0.25">
      <c r="A35" s="1084"/>
      <c r="B35" s="650" t="s">
        <v>73</v>
      </c>
      <c r="C35" s="18"/>
      <c r="D35" s="711"/>
      <c r="E35" s="643"/>
      <c r="F35" s="653">
        <v>900</v>
      </c>
      <c r="G35" s="653">
        <v>1008</v>
      </c>
      <c r="H35" s="35">
        <v>4</v>
      </c>
      <c r="I35" s="41">
        <v>3</v>
      </c>
    </row>
    <row r="36" spans="1:19" x14ac:dyDescent="0.25">
      <c r="A36" s="1084"/>
      <c r="B36" s="650" t="s">
        <v>74</v>
      </c>
      <c r="C36" s="18"/>
      <c r="D36" s="711"/>
      <c r="E36" s="643"/>
      <c r="F36" s="653">
        <v>900</v>
      </c>
      <c r="G36" s="653">
        <v>1008</v>
      </c>
      <c r="H36" s="35">
        <v>3</v>
      </c>
      <c r="I36" s="41">
        <v>0</v>
      </c>
    </row>
    <row r="37" spans="1:19" x14ac:dyDescent="0.25">
      <c r="A37" s="1084"/>
      <c r="B37" s="650" t="s">
        <v>72</v>
      </c>
      <c r="C37" s="18"/>
      <c r="D37" s="711"/>
      <c r="E37" s="643"/>
      <c r="F37" s="653">
        <v>900</v>
      </c>
      <c r="G37" s="653">
        <v>1008</v>
      </c>
      <c r="H37" s="26">
        <v>6</v>
      </c>
      <c r="I37" s="42">
        <v>0</v>
      </c>
    </row>
    <row r="38" spans="1:19" x14ac:dyDescent="0.25">
      <c r="A38" s="1084"/>
      <c r="B38" s="651" t="s">
        <v>71</v>
      </c>
      <c r="C38" s="43"/>
      <c r="D38" s="712"/>
      <c r="E38" s="644"/>
      <c r="F38" s="654">
        <v>900</v>
      </c>
      <c r="G38" s="654">
        <v>1008</v>
      </c>
      <c r="H38" s="655">
        <v>14</v>
      </c>
      <c r="I38" s="656">
        <v>10</v>
      </c>
    </row>
    <row r="39" spans="1:19" x14ac:dyDescent="0.25">
      <c r="A39" s="1089">
        <v>2</v>
      </c>
      <c r="B39" s="648" t="s">
        <v>69</v>
      </c>
      <c r="C39" s="25"/>
      <c r="D39" s="710">
        <v>1300</v>
      </c>
      <c r="E39" s="642">
        <v>44346</v>
      </c>
      <c r="F39" s="652">
        <v>100</v>
      </c>
      <c r="G39" s="652">
        <v>200</v>
      </c>
      <c r="H39" s="39">
        <v>23</v>
      </c>
      <c r="I39" s="40">
        <v>13</v>
      </c>
      <c r="J39" s="687" t="s">
        <v>60</v>
      </c>
      <c r="K39" s="16"/>
      <c r="L39" s="16"/>
      <c r="M39" s="16"/>
      <c r="N39" s="16"/>
      <c r="O39" s="16"/>
      <c r="P39" s="16"/>
    </row>
    <row r="40" spans="1:19" ht="15.75" thickBot="1" x14ac:dyDescent="0.3">
      <c r="A40" s="1090"/>
      <c r="B40" s="649" t="s">
        <v>70</v>
      </c>
      <c r="C40" s="18"/>
      <c r="D40" s="711"/>
      <c r="E40" s="643"/>
      <c r="F40" s="653">
        <v>100</v>
      </c>
      <c r="G40" s="653">
        <v>200</v>
      </c>
      <c r="H40" s="35">
        <v>6</v>
      </c>
      <c r="I40" s="41">
        <v>0</v>
      </c>
      <c r="J40" s="47" t="s">
        <v>14</v>
      </c>
      <c r="K40" s="47" t="s">
        <v>61</v>
      </c>
      <c r="L40" s="47"/>
      <c r="M40" s="47" t="s">
        <v>62</v>
      </c>
      <c r="N40" s="47" t="s">
        <v>63</v>
      </c>
      <c r="O40" s="47" t="s">
        <v>64</v>
      </c>
      <c r="P40" s="47" t="s">
        <v>65</v>
      </c>
      <c r="S40" s="657"/>
    </row>
    <row r="41" spans="1:19" x14ac:dyDescent="0.25">
      <c r="A41" s="1090"/>
      <c r="B41" s="649" t="s">
        <v>68</v>
      </c>
      <c r="C41" s="18"/>
      <c r="D41" s="711"/>
      <c r="E41" s="643"/>
      <c r="F41" s="653">
        <v>100</v>
      </c>
      <c r="G41" s="653">
        <v>200</v>
      </c>
      <c r="H41" s="35">
        <v>0</v>
      </c>
      <c r="I41" s="41">
        <v>0</v>
      </c>
      <c r="J41" s="688">
        <v>44346</v>
      </c>
      <c r="K41" s="689">
        <v>100</v>
      </c>
      <c r="L41" s="689"/>
      <c r="M41" s="31">
        <v>25</v>
      </c>
      <c r="N41" s="31">
        <v>64</v>
      </c>
      <c r="O41" s="31">
        <v>29</v>
      </c>
      <c r="P41" s="32">
        <f>N41+O41</f>
        <v>93</v>
      </c>
      <c r="S41" s="28"/>
    </row>
    <row r="42" spans="1:19" x14ac:dyDescent="0.25">
      <c r="A42" s="1090"/>
      <c r="B42" s="649" t="s">
        <v>67</v>
      </c>
      <c r="C42" s="18"/>
      <c r="D42" s="711"/>
      <c r="E42" s="643"/>
      <c r="F42" s="653">
        <v>100</v>
      </c>
      <c r="G42" s="653">
        <v>200</v>
      </c>
      <c r="H42" s="35">
        <v>4</v>
      </c>
      <c r="I42" s="41">
        <v>1</v>
      </c>
      <c r="R42" s="44"/>
    </row>
    <row r="43" spans="1:19" x14ac:dyDescent="0.25">
      <c r="A43" s="1090"/>
      <c r="B43" s="649" t="s">
        <v>66</v>
      </c>
      <c r="C43" s="18"/>
      <c r="D43" s="711"/>
      <c r="E43" s="643"/>
      <c r="F43" s="653">
        <v>100</v>
      </c>
      <c r="G43" s="653">
        <v>200</v>
      </c>
      <c r="H43" s="35">
        <v>4</v>
      </c>
      <c r="I43" s="41">
        <v>1</v>
      </c>
    </row>
    <row r="44" spans="1:19" x14ac:dyDescent="0.25">
      <c r="A44" s="1090"/>
      <c r="B44" s="650" t="s">
        <v>73</v>
      </c>
      <c r="C44" s="18"/>
      <c r="D44" s="711"/>
      <c r="E44" s="643"/>
      <c r="F44" s="653">
        <v>100</v>
      </c>
      <c r="G44" s="653">
        <v>200</v>
      </c>
      <c r="H44" s="35">
        <v>10</v>
      </c>
      <c r="I44" s="41">
        <v>1</v>
      </c>
      <c r="S44" s="45"/>
    </row>
    <row r="45" spans="1:19" x14ac:dyDescent="0.25">
      <c r="A45" s="1090"/>
      <c r="B45" s="650" t="s">
        <v>74</v>
      </c>
      <c r="C45" s="18"/>
      <c r="D45" s="711"/>
      <c r="E45" s="643"/>
      <c r="F45" s="653">
        <v>100</v>
      </c>
      <c r="G45" s="653">
        <v>200</v>
      </c>
      <c r="H45" s="35">
        <v>3</v>
      </c>
      <c r="I45" s="41">
        <v>0</v>
      </c>
    </row>
    <row r="46" spans="1:19" x14ac:dyDescent="0.25">
      <c r="A46" s="1090"/>
      <c r="B46" s="650" t="s">
        <v>72</v>
      </c>
      <c r="C46" s="18"/>
      <c r="D46" s="711"/>
      <c r="E46" s="643"/>
      <c r="F46" s="653">
        <v>100</v>
      </c>
      <c r="G46" s="653">
        <v>200</v>
      </c>
      <c r="H46" s="26">
        <v>3</v>
      </c>
      <c r="I46" s="42">
        <v>0</v>
      </c>
    </row>
    <row r="47" spans="1:19" x14ac:dyDescent="0.25">
      <c r="A47" s="1090"/>
      <c r="B47" s="650" t="s">
        <v>71</v>
      </c>
      <c r="C47" s="36"/>
      <c r="D47" s="713"/>
      <c r="E47" s="643"/>
      <c r="F47" s="653">
        <v>100</v>
      </c>
      <c r="G47" s="653">
        <v>200</v>
      </c>
      <c r="H47" s="26">
        <v>15</v>
      </c>
      <c r="I47" s="42">
        <v>7</v>
      </c>
    </row>
    <row r="48" spans="1:19" x14ac:dyDescent="0.25">
      <c r="A48" s="1084">
        <v>3</v>
      </c>
      <c r="B48" s="648" t="s">
        <v>69</v>
      </c>
      <c r="C48" s="25"/>
      <c r="D48" s="710">
        <v>1800</v>
      </c>
      <c r="E48" s="642">
        <v>44346</v>
      </c>
      <c r="F48" s="652">
        <v>600</v>
      </c>
      <c r="G48" s="652">
        <v>705</v>
      </c>
      <c r="H48" s="39">
        <v>7</v>
      </c>
      <c r="I48" s="40">
        <v>6</v>
      </c>
    </row>
    <row r="49" spans="1:9" x14ac:dyDescent="0.25">
      <c r="A49" s="1084"/>
      <c r="B49" s="649" t="s">
        <v>70</v>
      </c>
      <c r="C49" s="18"/>
      <c r="D49" s="711"/>
      <c r="E49" s="643"/>
      <c r="F49" s="653">
        <v>600</v>
      </c>
      <c r="G49" s="653">
        <v>705</v>
      </c>
      <c r="H49" s="35">
        <v>4</v>
      </c>
      <c r="I49" s="41">
        <v>0</v>
      </c>
    </row>
    <row r="50" spans="1:9" x14ac:dyDescent="0.25">
      <c r="A50" s="1084"/>
      <c r="B50" s="649" t="s">
        <v>68</v>
      </c>
      <c r="C50" s="18"/>
      <c r="D50" s="711"/>
      <c r="E50" s="643"/>
      <c r="F50" s="653">
        <v>600</v>
      </c>
      <c r="G50" s="653">
        <v>705</v>
      </c>
      <c r="H50" s="35">
        <v>0</v>
      </c>
      <c r="I50" s="41">
        <v>0</v>
      </c>
    </row>
    <row r="51" spans="1:9" x14ac:dyDescent="0.25">
      <c r="A51" s="1084"/>
      <c r="B51" s="649" t="s">
        <v>67</v>
      </c>
      <c r="C51" s="18"/>
      <c r="D51" s="711"/>
      <c r="E51" s="643"/>
      <c r="F51" s="653">
        <v>600</v>
      </c>
      <c r="G51" s="653">
        <v>705</v>
      </c>
      <c r="H51" s="35">
        <v>1</v>
      </c>
      <c r="I51" s="41">
        <v>1</v>
      </c>
    </row>
    <row r="52" spans="1:9" x14ac:dyDescent="0.25">
      <c r="A52" s="1084"/>
      <c r="B52" s="649" t="s">
        <v>66</v>
      </c>
      <c r="C52" s="18"/>
      <c r="D52" s="711"/>
      <c r="E52" s="643"/>
      <c r="F52" s="653">
        <v>600</v>
      </c>
      <c r="G52" s="653">
        <v>705</v>
      </c>
      <c r="H52" s="35">
        <v>0</v>
      </c>
      <c r="I52" s="41">
        <v>0</v>
      </c>
    </row>
    <row r="53" spans="1:9" x14ac:dyDescent="0.25">
      <c r="A53" s="1084"/>
      <c r="B53" s="650" t="s">
        <v>73</v>
      </c>
      <c r="C53" s="18"/>
      <c r="D53" s="711"/>
      <c r="E53" s="643"/>
      <c r="F53" s="653">
        <v>600</v>
      </c>
      <c r="G53" s="653">
        <v>705</v>
      </c>
      <c r="H53" s="35">
        <v>1</v>
      </c>
      <c r="I53" s="41">
        <v>0</v>
      </c>
    </row>
    <row r="54" spans="1:9" x14ac:dyDescent="0.25">
      <c r="A54" s="1084"/>
      <c r="B54" s="650" t="s">
        <v>74</v>
      </c>
      <c r="C54" s="18"/>
      <c r="D54" s="711"/>
      <c r="E54" s="643"/>
      <c r="F54" s="653">
        <v>600</v>
      </c>
      <c r="G54" s="653">
        <v>705</v>
      </c>
      <c r="H54" s="35">
        <v>6</v>
      </c>
      <c r="I54" s="41">
        <v>0</v>
      </c>
    </row>
    <row r="55" spans="1:9" x14ac:dyDescent="0.25">
      <c r="A55" s="1084"/>
      <c r="B55" s="650" t="s">
        <v>72</v>
      </c>
      <c r="C55" s="18"/>
      <c r="D55" s="711"/>
      <c r="E55" s="643"/>
      <c r="F55" s="653">
        <v>600</v>
      </c>
      <c r="G55" s="653">
        <v>705</v>
      </c>
      <c r="H55" s="26">
        <v>3</v>
      </c>
      <c r="I55" s="42">
        <v>0</v>
      </c>
    </row>
    <row r="56" spans="1:9" x14ac:dyDescent="0.25">
      <c r="A56" s="1084"/>
      <c r="B56" s="651" t="s">
        <v>71</v>
      </c>
      <c r="C56" s="43"/>
      <c r="D56" s="712"/>
      <c r="E56" s="644"/>
      <c r="F56" s="654">
        <v>600</v>
      </c>
      <c r="G56" s="654">
        <v>705</v>
      </c>
      <c r="H56" s="655">
        <v>8</v>
      </c>
      <c r="I56" s="656">
        <v>4</v>
      </c>
    </row>
    <row r="57" spans="1:9" x14ac:dyDescent="0.25">
      <c r="A57" s="1092">
        <v>1</v>
      </c>
      <c r="B57" s="649" t="s">
        <v>69</v>
      </c>
      <c r="C57" s="18"/>
      <c r="D57" s="711">
        <v>700</v>
      </c>
      <c r="E57" s="643">
        <v>44350</v>
      </c>
      <c r="F57" s="652">
        <v>700</v>
      </c>
      <c r="G57" s="652">
        <v>815</v>
      </c>
      <c r="H57" s="35">
        <v>0</v>
      </c>
      <c r="I57" s="41">
        <v>0</v>
      </c>
    </row>
    <row r="58" spans="1:9" x14ac:dyDescent="0.25">
      <c r="A58" s="1091"/>
      <c r="B58" s="649" t="s">
        <v>70</v>
      </c>
      <c r="C58" s="18"/>
      <c r="D58" s="711"/>
      <c r="E58" s="643"/>
      <c r="F58" s="653">
        <v>700</v>
      </c>
      <c r="G58" s="653">
        <v>815</v>
      </c>
      <c r="H58" s="35">
        <v>0</v>
      </c>
      <c r="I58" s="41">
        <v>0</v>
      </c>
    </row>
    <row r="59" spans="1:9" x14ac:dyDescent="0.25">
      <c r="A59" s="1091"/>
      <c r="B59" s="649" t="s">
        <v>68</v>
      </c>
      <c r="C59" s="18"/>
      <c r="D59" s="711"/>
      <c r="E59" s="643"/>
      <c r="F59" s="653">
        <v>700</v>
      </c>
      <c r="G59" s="653">
        <v>815</v>
      </c>
      <c r="H59" s="35">
        <v>0</v>
      </c>
      <c r="I59" s="41">
        <v>0</v>
      </c>
    </row>
    <row r="60" spans="1:9" x14ac:dyDescent="0.25">
      <c r="A60" s="1091"/>
      <c r="B60" s="649" t="s">
        <v>67</v>
      </c>
      <c r="C60" s="18"/>
      <c r="D60" s="711"/>
      <c r="E60" s="643"/>
      <c r="F60" s="653">
        <v>700</v>
      </c>
      <c r="G60" s="653">
        <v>815</v>
      </c>
      <c r="H60" s="35">
        <v>0</v>
      </c>
      <c r="I60" s="41">
        <v>0</v>
      </c>
    </row>
    <row r="61" spans="1:9" x14ac:dyDescent="0.25">
      <c r="A61" s="1091"/>
      <c r="B61" s="649" t="s">
        <v>66</v>
      </c>
      <c r="C61" s="18"/>
      <c r="D61" s="711"/>
      <c r="E61" s="643"/>
      <c r="F61" s="653">
        <v>700</v>
      </c>
      <c r="G61" s="653">
        <v>815</v>
      </c>
      <c r="H61" s="35">
        <v>0</v>
      </c>
      <c r="I61" s="41">
        <v>0</v>
      </c>
    </row>
    <row r="62" spans="1:9" x14ac:dyDescent="0.25">
      <c r="A62" s="1091"/>
      <c r="B62" s="650" t="s">
        <v>73</v>
      </c>
      <c r="C62" s="18"/>
      <c r="D62" s="711"/>
      <c r="E62" s="643"/>
      <c r="F62" s="653">
        <v>700</v>
      </c>
      <c r="G62" s="653">
        <v>815</v>
      </c>
      <c r="H62" s="35">
        <v>1</v>
      </c>
      <c r="I62" s="41">
        <v>0</v>
      </c>
    </row>
    <row r="63" spans="1:9" x14ac:dyDescent="0.25">
      <c r="A63" s="1091"/>
      <c r="B63" s="650" t="s">
        <v>74</v>
      </c>
      <c r="C63" s="18"/>
      <c r="D63" s="711"/>
      <c r="E63" s="643"/>
      <c r="F63" s="653">
        <v>700</v>
      </c>
      <c r="G63" s="653">
        <v>815</v>
      </c>
      <c r="H63" s="35">
        <v>0</v>
      </c>
      <c r="I63" s="41">
        <v>0</v>
      </c>
    </row>
    <row r="64" spans="1:9" x14ac:dyDescent="0.25">
      <c r="A64" s="1091"/>
      <c r="B64" s="650" t="s">
        <v>72</v>
      </c>
      <c r="C64" s="18"/>
      <c r="D64" s="711"/>
      <c r="E64" s="643"/>
      <c r="F64" s="653">
        <v>700</v>
      </c>
      <c r="G64" s="653">
        <v>815</v>
      </c>
      <c r="H64" s="26">
        <v>2</v>
      </c>
      <c r="I64" s="42">
        <v>0</v>
      </c>
    </row>
    <row r="65" spans="1:16" x14ac:dyDescent="0.25">
      <c r="A65" s="1091"/>
      <c r="B65" s="651" t="s">
        <v>71</v>
      </c>
      <c r="C65" s="43"/>
      <c r="D65" s="712"/>
      <c r="E65" s="644"/>
      <c r="F65" s="654">
        <v>700</v>
      </c>
      <c r="G65" s="654">
        <v>815</v>
      </c>
      <c r="H65" s="431">
        <v>0</v>
      </c>
      <c r="I65" s="432">
        <v>0</v>
      </c>
    </row>
    <row r="66" spans="1:16" x14ac:dyDescent="0.25">
      <c r="A66" s="1093">
        <v>2</v>
      </c>
      <c r="B66" s="649" t="s">
        <v>69</v>
      </c>
      <c r="C66" s="18"/>
      <c r="D66" s="711">
        <v>1200</v>
      </c>
      <c r="E66" s="643">
        <v>44350</v>
      </c>
      <c r="F66" s="653">
        <v>1200</v>
      </c>
      <c r="G66" s="653">
        <v>1255</v>
      </c>
      <c r="H66" s="35">
        <v>2</v>
      </c>
      <c r="I66" s="41">
        <v>0</v>
      </c>
    </row>
    <row r="67" spans="1:16" x14ac:dyDescent="0.25">
      <c r="A67" s="1093"/>
      <c r="B67" s="649" t="s">
        <v>70</v>
      </c>
      <c r="C67" s="18"/>
      <c r="D67" s="711"/>
      <c r="E67" s="643"/>
      <c r="F67" s="653">
        <v>1200</v>
      </c>
      <c r="G67" s="653">
        <v>1255</v>
      </c>
      <c r="H67" s="35">
        <v>0</v>
      </c>
      <c r="I67" s="41">
        <v>0</v>
      </c>
      <c r="J67" s="28" t="s">
        <v>60</v>
      </c>
      <c r="K67" s="19"/>
      <c r="L67" s="16"/>
      <c r="M67" s="15"/>
      <c r="N67" s="15"/>
      <c r="O67" s="15"/>
      <c r="P67" s="15"/>
    </row>
    <row r="68" spans="1:16" ht="15.75" thickBot="1" x14ac:dyDescent="0.3">
      <c r="A68" s="1093"/>
      <c r="B68" s="649" t="s">
        <v>68</v>
      </c>
      <c r="C68" s="18"/>
      <c r="D68" s="711"/>
      <c r="E68" s="643"/>
      <c r="F68" s="653">
        <v>1200</v>
      </c>
      <c r="G68" s="653">
        <v>1255</v>
      </c>
      <c r="H68" s="35">
        <v>0</v>
      </c>
      <c r="I68" s="41">
        <v>0</v>
      </c>
      <c r="J68" s="46" t="s">
        <v>14</v>
      </c>
      <c r="K68" s="47" t="s">
        <v>61</v>
      </c>
      <c r="L68" s="48"/>
      <c r="M68" s="49" t="s">
        <v>62</v>
      </c>
      <c r="N68" s="49" t="s">
        <v>63</v>
      </c>
      <c r="O68" s="49" t="s">
        <v>64</v>
      </c>
      <c r="P68" s="49" t="s">
        <v>65</v>
      </c>
    </row>
    <row r="69" spans="1:16" x14ac:dyDescent="0.25">
      <c r="A69" s="1093"/>
      <c r="B69" s="649" t="s">
        <v>67</v>
      </c>
      <c r="C69" s="18"/>
      <c r="D69" s="711"/>
      <c r="E69" s="643"/>
      <c r="F69" s="653">
        <v>1200</v>
      </c>
      <c r="G69" s="653">
        <v>1255</v>
      </c>
      <c r="H69" s="35">
        <v>0</v>
      </c>
      <c r="I69" s="41">
        <v>0</v>
      </c>
      <c r="J69" s="29">
        <v>44350</v>
      </c>
      <c r="K69" s="30">
        <v>1200</v>
      </c>
      <c r="L69" s="30"/>
      <c r="M69" s="31">
        <v>1</v>
      </c>
      <c r="N69" s="31">
        <v>3</v>
      </c>
      <c r="O69" s="31">
        <v>4</v>
      </c>
      <c r="P69" s="32">
        <v>7</v>
      </c>
    </row>
    <row r="70" spans="1:16" x14ac:dyDescent="0.25">
      <c r="A70" s="1093"/>
      <c r="B70" s="649" t="s">
        <v>66</v>
      </c>
      <c r="C70" s="18"/>
      <c r="D70" s="711"/>
      <c r="E70" s="643"/>
      <c r="F70" s="653">
        <v>1200</v>
      </c>
      <c r="G70" s="653">
        <v>1255</v>
      </c>
      <c r="H70" s="35">
        <v>0</v>
      </c>
      <c r="I70" s="41">
        <v>0</v>
      </c>
    </row>
    <row r="71" spans="1:16" x14ac:dyDescent="0.25">
      <c r="A71" s="1093"/>
      <c r="B71" s="650" t="s">
        <v>73</v>
      </c>
      <c r="C71" s="18"/>
      <c r="D71" s="711"/>
      <c r="E71" s="643"/>
      <c r="F71" s="653">
        <v>1200</v>
      </c>
      <c r="G71" s="653">
        <v>1255</v>
      </c>
      <c r="H71" s="35">
        <v>1</v>
      </c>
      <c r="I71" s="41">
        <v>0</v>
      </c>
    </row>
    <row r="72" spans="1:16" x14ac:dyDescent="0.25">
      <c r="A72" s="1093"/>
      <c r="B72" s="650" t="s">
        <v>74</v>
      </c>
      <c r="C72" s="18"/>
      <c r="D72" s="711"/>
      <c r="E72" s="643"/>
      <c r="F72" s="653">
        <v>1200</v>
      </c>
      <c r="G72" s="653">
        <v>1255</v>
      </c>
      <c r="H72" s="35">
        <v>0</v>
      </c>
      <c r="I72" s="41">
        <v>0</v>
      </c>
    </row>
    <row r="73" spans="1:16" x14ac:dyDescent="0.25">
      <c r="A73" s="1093"/>
      <c r="B73" s="650" t="s">
        <v>72</v>
      </c>
      <c r="C73" s="18"/>
      <c r="D73" s="711"/>
      <c r="E73" s="643"/>
      <c r="F73" s="653">
        <v>1200</v>
      </c>
      <c r="G73" s="653">
        <v>1255</v>
      </c>
      <c r="H73" s="26">
        <v>1</v>
      </c>
      <c r="I73" s="42">
        <v>0</v>
      </c>
    </row>
    <row r="74" spans="1:16" x14ac:dyDescent="0.25">
      <c r="A74" s="1093"/>
      <c r="B74" s="651" t="s">
        <v>71</v>
      </c>
      <c r="C74" s="43"/>
      <c r="D74" s="712"/>
      <c r="E74" s="643"/>
      <c r="F74" s="654">
        <v>1200</v>
      </c>
      <c r="G74" s="654">
        <v>1255</v>
      </c>
      <c r="H74" s="431">
        <v>2</v>
      </c>
      <c r="I74" s="432">
        <v>1</v>
      </c>
    </row>
    <row r="75" spans="1:16" x14ac:dyDescent="0.25">
      <c r="A75" s="1085">
        <v>3</v>
      </c>
      <c r="B75" s="648" t="s">
        <v>69</v>
      </c>
      <c r="C75" s="25"/>
      <c r="D75" s="710">
        <v>1900</v>
      </c>
      <c r="E75" s="642">
        <v>44350</v>
      </c>
      <c r="F75" s="653">
        <v>1900</v>
      </c>
      <c r="G75" s="653">
        <v>1955</v>
      </c>
      <c r="H75" s="39">
        <v>0</v>
      </c>
      <c r="I75" s="40">
        <v>0</v>
      </c>
    </row>
    <row r="76" spans="1:16" x14ac:dyDescent="0.25">
      <c r="A76" s="1086"/>
      <c r="B76" s="649" t="s">
        <v>70</v>
      </c>
      <c r="C76" s="18"/>
      <c r="D76" s="711"/>
      <c r="E76" s="643"/>
      <c r="F76" s="653">
        <v>1900</v>
      </c>
      <c r="G76" s="653">
        <v>1955</v>
      </c>
      <c r="H76" s="35">
        <v>0</v>
      </c>
      <c r="I76" s="41">
        <v>0</v>
      </c>
    </row>
    <row r="77" spans="1:16" x14ac:dyDescent="0.25">
      <c r="A77" s="1086"/>
      <c r="B77" s="649" t="s">
        <v>68</v>
      </c>
      <c r="C77" s="18"/>
      <c r="D77" s="711"/>
      <c r="E77" s="643"/>
      <c r="F77" s="653">
        <v>1900</v>
      </c>
      <c r="G77" s="653">
        <v>1955</v>
      </c>
      <c r="H77" s="35">
        <v>0</v>
      </c>
      <c r="I77" s="41">
        <v>0</v>
      </c>
    </row>
    <row r="78" spans="1:16" x14ac:dyDescent="0.25">
      <c r="A78" s="1086"/>
      <c r="B78" s="649" t="s">
        <v>67</v>
      </c>
      <c r="C78" s="18"/>
      <c r="D78" s="711"/>
      <c r="E78" s="643"/>
      <c r="F78" s="653">
        <v>1900</v>
      </c>
      <c r="G78" s="653">
        <v>1955</v>
      </c>
      <c r="H78" s="35">
        <v>0</v>
      </c>
      <c r="I78" s="41">
        <v>0</v>
      </c>
    </row>
    <row r="79" spans="1:16" x14ac:dyDescent="0.25">
      <c r="A79" s="1086"/>
      <c r="B79" s="649" t="s">
        <v>66</v>
      </c>
      <c r="C79" s="18"/>
      <c r="D79" s="711"/>
      <c r="E79" s="643"/>
      <c r="F79" s="653">
        <v>1900</v>
      </c>
      <c r="G79" s="653">
        <v>1955</v>
      </c>
      <c r="H79" s="35">
        <v>0</v>
      </c>
      <c r="I79" s="41">
        <v>0</v>
      </c>
    </row>
    <row r="80" spans="1:16" x14ac:dyDescent="0.25">
      <c r="A80" s="1086"/>
      <c r="B80" s="650" t="s">
        <v>73</v>
      </c>
      <c r="C80" s="18"/>
      <c r="D80" s="711"/>
      <c r="E80" s="643"/>
      <c r="F80" s="653">
        <v>1900</v>
      </c>
      <c r="G80" s="653">
        <v>1955</v>
      </c>
      <c r="H80" s="35">
        <v>0</v>
      </c>
      <c r="I80" s="41">
        <v>0</v>
      </c>
    </row>
    <row r="81" spans="1:19" x14ac:dyDescent="0.25">
      <c r="A81" s="1086"/>
      <c r="B81" s="650" t="s">
        <v>74</v>
      </c>
      <c r="C81" s="18"/>
      <c r="D81" s="711"/>
      <c r="E81" s="643"/>
      <c r="F81" s="653">
        <v>1900</v>
      </c>
      <c r="G81" s="653">
        <v>1955</v>
      </c>
      <c r="H81" s="35">
        <v>0</v>
      </c>
      <c r="I81" s="41">
        <v>0</v>
      </c>
    </row>
    <row r="82" spans="1:19" x14ac:dyDescent="0.25">
      <c r="A82" s="1086"/>
      <c r="B82" s="650" t="s">
        <v>72</v>
      </c>
      <c r="C82" s="18"/>
      <c r="D82" s="711"/>
      <c r="E82" s="643"/>
      <c r="F82" s="653">
        <v>1900</v>
      </c>
      <c r="G82" s="653">
        <v>1955</v>
      </c>
      <c r="H82" s="35">
        <v>0</v>
      </c>
      <c r="I82" s="41">
        <v>0</v>
      </c>
    </row>
    <row r="83" spans="1:19" x14ac:dyDescent="0.25">
      <c r="A83" s="1086"/>
      <c r="B83" s="651" t="s">
        <v>71</v>
      </c>
      <c r="C83" s="43"/>
      <c r="D83" s="712"/>
      <c r="E83" s="644"/>
      <c r="F83" s="654">
        <v>1900</v>
      </c>
      <c r="G83" s="654">
        <v>1955</v>
      </c>
      <c r="H83" s="735">
        <v>0</v>
      </c>
      <c r="I83" s="736">
        <v>0</v>
      </c>
    </row>
    <row r="84" spans="1:19" x14ac:dyDescent="0.25">
      <c r="A84" s="1091">
        <v>1</v>
      </c>
      <c r="B84" s="648" t="s">
        <v>69</v>
      </c>
      <c r="C84" s="25"/>
      <c r="D84" s="710">
        <v>900</v>
      </c>
      <c r="E84" s="643">
        <v>44351</v>
      </c>
      <c r="F84" s="652">
        <v>900</v>
      </c>
      <c r="G84" s="652">
        <v>1000</v>
      </c>
      <c r="H84" s="16">
        <v>5</v>
      </c>
      <c r="I84" s="737">
        <v>2</v>
      </c>
    </row>
    <row r="85" spans="1:19" x14ac:dyDescent="0.25">
      <c r="A85" s="1091"/>
      <c r="B85" s="649" t="s">
        <v>70</v>
      </c>
      <c r="C85" s="18"/>
      <c r="D85" s="711"/>
      <c r="E85" s="643"/>
      <c r="F85" s="653">
        <v>900</v>
      </c>
      <c r="G85" s="653">
        <v>1000</v>
      </c>
      <c r="H85" s="16">
        <v>3</v>
      </c>
      <c r="I85" s="738">
        <v>0</v>
      </c>
    </row>
    <row r="86" spans="1:19" x14ac:dyDescent="0.25">
      <c r="A86" s="1091"/>
      <c r="B86" s="649" t="s">
        <v>68</v>
      </c>
      <c r="C86" s="18"/>
      <c r="D86" s="711"/>
      <c r="E86" s="643"/>
      <c r="F86" s="653">
        <v>900</v>
      </c>
      <c r="G86" s="653">
        <v>1000</v>
      </c>
      <c r="H86" s="16">
        <v>0</v>
      </c>
      <c r="I86" s="738">
        <v>0</v>
      </c>
      <c r="S86" s="657"/>
    </row>
    <row r="87" spans="1:19" x14ac:dyDescent="0.25">
      <c r="A87" s="1091"/>
      <c r="B87" s="649" t="s">
        <v>67</v>
      </c>
      <c r="C87" s="18"/>
      <c r="D87" s="711"/>
      <c r="E87" s="643"/>
      <c r="F87" s="653">
        <v>900</v>
      </c>
      <c r="G87" s="653">
        <v>1000</v>
      </c>
      <c r="H87" s="16">
        <v>0</v>
      </c>
      <c r="I87" s="738">
        <v>0</v>
      </c>
      <c r="S87" s="28"/>
    </row>
    <row r="88" spans="1:19" x14ac:dyDescent="0.25">
      <c r="A88" s="1091"/>
      <c r="B88" s="649" t="s">
        <v>66</v>
      </c>
      <c r="C88" s="18"/>
      <c r="D88" s="711"/>
      <c r="E88" s="643"/>
      <c r="F88" s="653">
        <v>900</v>
      </c>
      <c r="G88" s="653">
        <v>1000</v>
      </c>
      <c r="H88" s="16">
        <v>0</v>
      </c>
      <c r="I88" s="738">
        <v>0</v>
      </c>
      <c r="R88" s="44"/>
    </row>
    <row r="89" spans="1:19" x14ac:dyDescent="0.25">
      <c r="A89" s="1091"/>
      <c r="B89" s="650" t="s">
        <v>73</v>
      </c>
      <c r="C89" s="18"/>
      <c r="D89" s="711"/>
      <c r="E89" s="643"/>
      <c r="F89" s="653">
        <v>900</v>
      </c>
      <c r="G89" s="653">
        <v>1000</v>
      </c>
      <c r="H89" s="16">
        <v>0</v>
      </c>
      <c r="I89" s="738">
        <v>0</v>
      </c>
    </row>
    <row r="90" spans="1:19" x14ac:dyDescent="0.25">
      <c r="A90" s="1091"/>
      <c r="B90" s="650" t="s">
        <v>74</v>
      </c>
      <c r="C90" s="18"/>
      <c r="D90" s="711"/>
      <c r="E90" s="643"/>
      <c r="F90" s="653">
        <v>900</v>
      </c>
      <c r="G90" s="653">
        <v>1000</v>
      </c>
      <c r="H90" s="16">
        <v>0</v>
      </c>
      <c r="I90" s="738">
        <v>0</v>
      </c>
      <c r="S90" s="45"/>
    </row>
    <row r="91" spans="1:19" x14ac:dyDescent="0.25">
      <c r="A91" s="1091"/>
      <c r="B91" s="650" t="s">
        <v>72</v>
      </c>
      <c r="C91" s="18"/>
      <c r="D91" s="711"/>
      <c r="E91" s="643"/>
      <c r="F91" s="653">
        <v>900</v>
      </c>
      <c r="G91" s="653">
        <v>1000</v>
      </c>
      <c r="H91" s="16">
        <v>3</v>
      </c>
      <c r="I91" s="738">
        <v>0</v>
      </c>
    </row>
    <row r="92" spans="1:19" x14ac:dyDescent="0.25">
      <c r="A92" s="1091"/>
      <c r="B92" s="651" t="s">
        <v>71</v>
      </c>
      <c r="C92" s="43"/>
      <c r="D92" s="712"/>
      <c r="E92" s="644"/>
      <c r="F92" s="654">
        <v>900</v>
      </c>
      <c r="G92" s="654">
        <v>1000</v>
      </c>
      <c r="H92" s="734">
        <v>20</v>
      </c>
      <c r="I92" s="739">
        <v>8</v>
      </c>
    </row>
    <row r="93" spans="1:19" x14ac:dyDescent="0.25">
      <c r="A93" s="1084">
        <v>2</v>
      </c>
      <c r="B93" s="648" t="s">
        <v>69</v>
      </c>
      <c r="C93" s="25"/>
      <c r="D93" s="710">
        <v>1400</v>
      </c>
      <c r="E93" s="643">
        <v>44351</v>
      </c>
      <c r="F93" s="653">
        <v>1400</v>
      </c>
      <c r="G93" s="653">
        <v>1500</v>
      </c>
      <c r="H93" s="16">
        <v>1</v>
      </c>
      <c r="I93" s="738">
        <v>1</v>
      </c>
    </row>
    <row r="94" spans="1:19" x14ac:dyDescent="0.25">
      <c r="A94" s="1084"/>
      <c r="B94" s="649" t="s">
        <v>70</v>
      </c>
      <c r="C94" s="18"/>
      <c r="D94" s="711"/>
      <c r="E94" s="643"/>
      <c r="F94" s="653">
        <v>1400</v>
      </c>
      <c r="G94" s="653">
        <v>1500</v>
      </c>
      <c r="H94" s="16">
        <v>1</v>
      </c>
      <c r="I94" s="738">
        <v>0</v>
      </c>
    </row>
    <row r="95" spans="1:19" x14ac:dyDescent="0.25">
      <c r="A95" s="1084"/>
      <c r="B95" s="649" t="s">
        <v>68</v>
      </c>
      <c r="C95" s="18"/>
      <c r="D95" s="711"/>
      <c r="E95" s="643"/>
      <c r="F95" s="653">
        <v>1400</v>
      </c>
      <c r="G95" s="653">
        <v>1500</v>
      </c>
      <c r="H95" s="16">
        <v>0</v>
      </c>
      <c r="I95" s="738">
        <v>0</v>
      </c>
    </row>
    <row r="96" spans="1:19" x14ac:dyDescent="0.25">
      <c r="A96" s="1084"/>
      <c r="B96" s="649" t="s">
        <v>67</v>
      </c>
      <c r="C96" s="18"/>
      <c r="D96" s="711"/>
      <c r="E96" s="643"/>
      <c r="F96" s="653">
        <v>1400</v>
      </c>
      <c r="G96" s="653">
        <v>1500</v>
      </c>
      <c r="H96" s="16">
        <v>1</v>
      </c>
      <c r="I96" s="738">
        <v>0</v>
      </c>
    </row>
    <row r="97" spans="1:9" x14ac:dyDescent="0.25">
      <c r="A97" s="1084"/>
      <c r="B97" s="649" t="s">
        <v>66</v>
      </c>
      <c r="C97" s="18"/>
      <c r="D97" s="711"/>
      <c r="E97" s="643"/>
      <c r="F97" s="653">
        <v>1400</v>
      </c>
      <c r="G97" s="653">
        <v>1500</v>
      </c>
      <c r="H97" s="16">
        <v>0</v>
      </c>
      <c r="I97" s="738">
        <v>0</v>
      </c>
    </row>
    <row r="98" spans="1:9" x14ac:dyDescent="0.25">
      <c r="A98" s="1084"/>
      <c r="B98" s="650" t="s">
        <v>73</v>
      </c>
      <c r="C98" s="18"/>
      <c r="D98" s="711"/>
      <c r="E98" s="643"/>
      <c r="F98" s="653">
        <v>1400</v>
      </c>
      <c r="G98" s="653">
        <v>1500</v>
      </c>
      <c r="H98" s="16">
        <v>0</v>
      </c>
      <c r="I98" s="738">
        <v>0</v>
      </c>
    </row>
    <row r="99" spans="1:9" x14ac:dyDescent="0.25">
      <c r="A99" s="1084"/>
      <c r="B99" s="650" t="s">
        <v>74</v>
      </c>
      <c r="C99" s="18"/>
      <c r="D99" s="711"/>
      <c r="E99" s="643"/>
      <c r="F99" s="653">
        <v>1400</v>
      </c>
      <c r="G99" s="653">
        <v>1500</v>
      </c>
      <c r="H99" s="16">
        <v>1</v>
      </c>
      <c r="I99" s="738">
        <v>0</v>
      </c>
    </row>
    <row r="100" spans="1:9" x14ac:dyDescent="0.25">
      <c r="A100" s="1084"/>
      <c r="B100" s="650" t="s">
        <v>72</v>
      </c>
      <c r="C100" s="18"/>
      <c r="D100" s="711"/>
      <c r="E100" s="643"/>
      <c r="F100" s="653">
        <v>1400</v>
      </c>
      <c r="G100" s="653">
        <v>1500</v>
      </c>
      <c r="H100" s="16">
        <v>0</v>
      </c>
      <c r="I100" s="738">
        <v>0</v>
      </c>
    </row>
    <row r="101" spans="1:9" x14ac:dyDescent="0.25">
      <c r="A101" s="1084"/>
      <c r="B101" s="651" t="s">
        <v>71</v>
      </c>
      <c r="C101" s="43"/>
      <c r="D101" s="712"/>
      <c r="E101" s="644"/>
      <c r="F101" s="654">
        <v>1400</v>
      </c>
      <c r="G101" s="654">
        <v>1500</v>
      </c>
      <c r="H101" s="734">
        <v>4</v>
      </c>
      <c r="I101" s="739">
        <v>3</v>
      </c>
    </row>
    <row r="102" spans="1:9" x14ac:dyDescent="0.25">
      <c r="A102" s="1084">
        <v>3</v>
      </c>
      <c r="B102" s="648" t="s">
        <v>69</v>
      </c>
      <c r="C102" s="25"/>
      <c r="D102" s="710">
        <v>1700</v>
      </c>
      <c r="E102" s="643">
        <v>44351</v>
      </c>
      <c r="F102" s="653">
        <v>1700</v>
      </c>
      <c r="G102" s="653">
        <v>1803</v>
      </c>
      <c r="H102" s="16">
        <v>5</v>
      </c>
      <c r="I102" s="737">
        <v>2</v>
      </c>
    </row>
    <row r="103" spans="1:9" x14ac:dyDescent="0.25">
      <c r="A103" s="1084"/>
      <c r="B103" s="649" t="s">
        <v>70</v>
      </c>
      <c r="C103" s="18"/>
      <c r="D103" s="711"/>
      <c r="E103" s="643"/>
      <c r="F103" s="653">
        <v>1700</v>
      </c>
      <c r="G103" s="653">
        <v>1803</v>
      </c>
      <c r="H103" s="16">
        <v>0</v>
      </c>
      <c r="I103" s="738">
        <v>0</v>
      </c>
    </row>
    <row r="104" spans="1:9" x14ac:dyDescent="0.25">
      <c r="A104" s="1084"/>
      <c r="B104" s="649" t="s">
        <v>68</v>
      </c>
      <c r="C104" s="18"/>
      <c r="D104" s="711"/>
      <c r="E104" s="643"/>
      <c r="F104" s="653">
        <v>1700</v>
      </c>
      <c r="G104" s="653">
        <v>1803</v>
      </c>
      <c r="H104" s="16">
        <v>0</v>
      </c>
      <c r="I104" s="738">
        <v>0</v>
      </c>
    </row>
    <row r="105" spans="1:9" x14ac:dyDescent="0.25">
      <c r="A105" s="1084"/>
      <c r="B105" s="649" t="s">
        <v>67</v>
      </c>
      <c r="C105" s="18"/>
      <c r="D105" s="711"/>
      <c r="E105" s="643"/>
      <c r="F105" s="653">
        <v>1700</v>
      </c>
      <c r="G105" s="653">
        <v>1803</v>
      </c>
      <c r="H105" s="16">
        <v>1</v>
      </c>
      <c r="I105" s="738">
        <v>0</v>
      </c>
    </row>
    <row r="106" spans="1:9" x14ac:dyDescent="0.25">
      <c r="A106" s="1084"/>
      <c r="B106" s="649" t="s">
        <v>66</v>
      </c>
      <c r="C106" s="18"/>
      <c r="D106" s="711"/>
      <c r="E106" s="643"/>
      <c r="F106" s="653">
        <v>1700</v>
      </c>
      <c r="G106" s="653">
        <v>1803</v>
      </c>
      <c r="H106" s="16">
        <v>0</v>
      </c>
      <c r="I106" s="738">
        <v>0</v>
      </c>
    </row>
    <row r="107" spans="1:9" x14ac:dyDescent="0.25">
      <c r="A107" s="1084"/>
      <c r="B107" s="650" t="s">
        <v>73</v>
      </c>
      <c r="C107" s="18"/>
      <c r="D107" s="711"/>
      <c r="E107" s="643"/>
      <c r="F107" s="653">
        <v>1700</v>
      </c>
      <c r="G107" s="653">
        <v>1803</v>
      </c>
      <c r="H107" s="16">
        <v>1</v>
      </c>
      <c r="I107" s="738">
        <v>0</v>
      </c>
    </row>
    <row r="108" spans="1:9" x14ac:dyDescent="0.25">
      <c r="A108" s="1084"/>
      <c r="B108" s="650" t="s">
        <v>74</v>
      </c>
      <c r="C108" s="18"/>
      <c r="D108" s="711"/>
      <c r="E108" s="643"/>
      <c r="F108" s="653">
        <v>1700</v>
      </c>
      <c r="G108" s="653">
        <v>1803</v>
      </c>
      <c r="H108" s="16">
        <v>2</v>
      </c>
      <c r="I108" s="738">
        <v>0</v>
      </c>
    </row>
    <row r="109" spans="1:9" x14ac:dyDescent="0.25">
      <c r="A109" s="1084"/>
      <c r="B109" s="650" t="s">
        <v>72</v>
      </c>
      <c r="C109" s="18"/>
      <c r="D109" s="711"/>
      <c r="E109" s="643"/>
      <c r="F109" s="653">
        <v>1700</v>
      </c>
      <c r="G109" s="653">
        <v>1803</v>
      </c>
      <c r="H109" s="16">
        <v>1</v>
      </c>
      <c r="I109" s="738">
        <v>0</v>
      </c>
    </row>
    <row r="110" spans="1:9" x14ac:dyDescent="0.25">
      <c r="A110" s="1084"/>
      <c r="B110" s="651" t="s">
        <v>71</v>
      </c>
      <c r="C110" s="43"/>
      <c r="D110" s="712"/>
      <c r="E110" s="643"/>
      <c r="F110" s="654">
        <v>1700</v>
      </c>
      <c r="G110" s="654">
        <v>1803</v>
      </c>
      <c r="H110" s="734">
        <v>4</v>
      </c>
      <c r="I110" s="739">
        <v>2</v>
      </c>
    </row>
    <row r="111" spans="1:9" x14ac:dyDescent="0.25">
      <c r="A111" s="1085">
        <v>1</v>
      </c>
      <c r="B111" s="648" t="s">
        <v>69</v>
      </c>
      <c r="C111" s="25"/>
      <c r="D111" s="710">
        <v>800</v>
      </c>
      <c r="E111" s="642">
        <v>44352</v>
      </c>
      <c r="F111" s="653">
        <v>800</v>
      </c>
      <c r="G111" s="653">
        <v>900</v>
      </c>
      <c r="H111" s="16">
        <v>34</v>
      </c>
      <c r="I111" s="737">
        <v>18</v>
      </c>
    </row>
    <row r="112" spans="1:9" x14ac:dyDescent="0.25">
      <c r="A112" s="1086"/>
      <c r="B112" s="649" t="s">
        <v>70</v>
      </c>
      <c r="C112" s="18"/>
      <c r="D112" s="711"/>
      <c r="E112" s="643"/>
      <c r="F112" s="653">
        <v>800</v>
      </c>
      <c r="G112" s="653">
        <v>900</v>
      </c>
      <c r="H112" s="16">
        <v>1</v>
      </c>
      <c r="I112" s="738">
        <v>0</v>
      </c>
    </row>
    <row r="113" spans="1:20" x14ac:dyDescent="0.25">
      <c r="A113" s="1086"/>
      <c r="B113" s="649" t="s">
        <v>68</v>
      </c>
      <c r="C113" s="18"/>
      <c r="D113" s="711"/>
      <c r="E113" s="643"/>
      <c r="F113" s="653">
        <v>800</v>
      </c>
      <c r="G113" s="653">
        <v>900</v>
      </c>
      <c r="H113" s="16">
        <v>0</v>
      </c>
      <c r="I113" s="738">
        <v>0</v>
      </c>
    </row>
    <row r="114" spans="1:20" x14ac:dyDescent="0.25">
      <c r="A114" s="1086"/>
      <c r="B114" s="649" t="s">
        <v>67</v>
      </c>
      <c r="C114" s="18"/>
      <c r="D114" s="711"/>
      <c r="E114" s="643"/>
      <c r="F114" s="653">
        <v>800</v>
      </c>
      <c r="G114" s="653">
        <v>900</v>
      </c>
      <c r="H114" s="16">
        <v>2</v>
      </c>
      <c r="I114" s="738">
        <v>0</v>
      </c>
    </row>
    <row r="115" spans="1:20" x14ac:dyDescent="0.25">
      <c r="A115" s="1086"/>
      <c r="B115" s="649" t="s">
        <v>66</v>
      </c>
      <c r="C115" s="18"/>
      <c r="D115" s="711"/>
      <c r="E115" s="643"/>
      <c r="F115" s="653">
        <v>800</v>
      </c>
      <c r="G115" s="653">
        <v>900</v>
      </c>
      <c r="H115" s="16">
        <v>0</v>
      </c>
      <c r="I115" s="738">
        <v>0</v>
      </c>
    </row>
    <row r="116" spans="1:20" x14ac:dyDescent="0.25">
      <c r="A116" s="1086"/>
      <c r="B116" s="650" t="s">
        <v>73</v>
      </c>
      <c r="C116" s="18"/>
      <c r="D116" s="711"/>
      <c r="E116" s="643"/>
      <c r="F116" s="653">
        <v>800</v>
      </c>
      <c r="G116" s="653">
        <v>900</v>
      </c>
      <c r="H116" s="16">
        <v>4</v>
      </c>
      <c r="I116" s="738">
        <v>2</v>
      </c>
    </row>
    <row r="117" spans="1:20" x14ac:dyDescent="0.25">
      <c r="A117" s="1086"/>
      <c r="B117" s="650" t="s">
        <v>74</v>
      </c>
      <c r="C117" s="18"/>
      <c r="D117" s="711"/>
      <c r="E117" s="643"/>
      <c r="F117" s="653">
        <v>800</v>
      </c>
      <c r="G117" s="653">
        <v>900</v>
      </c>
      <c r="H117" s="16">
        <v>2</v>
      </c>
      <c r="I117" s="738">
        <v>0</v>
      </c>
    </row>
    <row r="118" spans="1:20" x14ac:dyDescent="0.25">
      <c r="A118" s="1086"/>
      <c r="B118" s="650" t="s">
        <v>72</v>
      </c>
      <c r="C118" s="18"/>
      <c r="D118" s="711"/>
      <c r="E118" s="643"/>
      <c r="F118" s="653">
        <v>800</v>
      </c>
      <c r="G118" s="653">
        <v>900</v>
      </c>
      <c r="H118" s="16">
        <v>2</v>
      </c>
      <c r="I118" s="738">
        <v>0</v>
      </c>
    </row>
    <row r="119" spans="1:20" x14ac:dyDescent="0.25">
      <c r="A119" s="1086"/>
      <c r="B119" s="651" t="s">
        <v>71</v>
      </c>
      <c r="C119" s="43"/>
      <c r="D119" s="712"/>
      <c r="E119" s="644"/>
      <c r="F119" s="654">
        <v>800</v>
      </c>
      <c r="G119" s="653">
        <v>900</v>
      </c>
      <c r="H119" s="734">
        <v>13</v>
      </c>
      <c r="I119" s="739">
        <v>4</v>
      </c>
    </row>
    <row r="120" spans="1:20" x14ac:dyDescent="0.25">
      <c r="A120" s="1091">
        <v>2</v>
      </c>
      <c r="B120" s="648" t="s">
        <v>69</v>
      </c>
      <c r="C120" s="25"/>
      <c r="D120" s="710">
        <v>1500</v>
      </c>
      <c r="E120" s="643">
        <v>44352</v>
      </c>
      <c r="F120" s="653">
        <v>1500</v>
      </c>
      <c r="G120" s="653">
        <v>1600</v>
      </c>
      <c r="H120" s="39">
        <v>7</v>
      </c>
      <c r="I120" s="40">
        <v>4</v>
      </c>
    </row>
    <row r="121" spans="1:20" x14ac:dyDescent="0.25">
      <c r="A121" s="1091"/>
      <c r="B121" s="649" t="s">
        <v>70</v>
      </c>
      <c r="C121" s="18"/>
      <c r="D121" s="711"/>
      <c r="E121" s="643"/>
      <c r="F121" s="653">
        <v>1500</v>
      </c>
      <c r="G121" s="653">
        <v>1600</v>
      </c>
      <c r="H121" s="35">
        <v>2</v>
      </c>
      <c r="I121" s="41">
        <v>0</v>
      </c>
    </row>
    <row r="122" spans="1:20" x14ac:dyDescent="0.25">
      <c r="A122" s="1091"/>
      <c r="B122" s="649" t="s">
        <v>68</v>
      </c>
      <c r="C122" s="18"/>
      <c r="D122" s="711"/>
      <c r="E122" s="643"/>
      <c r="F122" s="653">
        <v>1500</v>
      </c>
      <c r="G122" s="653">
        <v>1600</v>
      </c>
      <c r="H122" s="35">
        <v>0</v>
      </c>
      <c r="I122" s="41">
        <v>0</v>
      </c>
    </row>
    <row r="123" spans="1:20" x14ac:dyDescent="0.25">
      <c r="A123" s="1091"/>
      <c r="B123" s="649" t="s">
        <v>67</v>
      </c>
      <c r="C123" s="18"/>
      <c r="D123" s="711"/>
      <c r="E123" s="643"/>
      <c r="F123" s="653">
        <v>1500</v>
      </c>
      <c r="G123" s="653">
        <v>1600</v>
      </c>
      <c r="H123" s="35">
        <v>1</v>
      </c>
      <c r="I123" s="41">
        <v>0</v>
      </c>
      <c r="T123" s="28"/>
    </row>
    <row r="124" spans="1:20" x14ac:dyDescent="0.25">
      <c r="A124" s="1091"/>
      <c r="B124" s="649" t="s">
        <v>66</v>
      </c>
      <c r="C124" s="18"/>
      <c r="D124" s="711"/>
      <c r="E124" s="643"/>
      <c r="F124" s="653">
        <v>1500</v>
      </c>
      <c r="G124" s="653">
        <v>1600</v>
      </c>
      <c r="H124" s="35">
        <v>0</v>
      </c>
      <c r="I124" s="41">
        <v>0</v>
      </c>
      <c r="S124" s="44"/>
    </row>
    <row r="125" spans="1:20" x14ac:dyDescent="0.25">
      <c r="A125" s="1091"/>
      <c r="B125" s="650" t="s">
        <v>73</v>
      </c>
      <c r="C125" s="18"/>
      <c r="D125" s="711"/>
      <c r="E125" s="643"/>
      <c r="F125" s="653">
        <v>1500</v>
      </c>
      <c r="G125" s="653">
        <v>1600</v>
      </c>
      <c r="H125" s="35">
        <v>1</v>
      </c>
      <c r="I125" s="41">
        <v>1</v>
      </c>
    </row>
    <row r="126" spans="1:20" x14ac:dyDescent="0.25">
      <c r="A126" s="1091"/>
      <c r="B126" s="650" t="s">
        <v>74</v>
      </c>
      <c r="C126" s="18"/>
      <c r="D126" s="711"/>
      <c r="E126" s="643"/>
      <c r="F126" s="653">
        <v>1500</v>
      </c>
      <c r="G126" s="653">
        <v>1600</v>
      </c>
      <c r="H126" s="35">
        <v>0</v>
      </c>
      <c r="I126" s="41">
        <v>0</v>
      </c>
      <c r="T126" s="45"/>
    </row>
    <row r="127" spans="1:20" x14ac:dyDescent="0.25">
      <c r="A127" s="1091"/>
      <c r="B127" s="650" t="s">
        <v>72</v>
      </c>
      <c r="C127" s="18"/>
      <c r="D127" s="711"/>
      <c r="E127" s="643"/>
      <c r="F127" s="653">
        <v>1500</v>
      </c>
      <c r="G127" s="653">
        <v>1600</v>
      </c>
      <c r="H127" s="26">
        <v>3</v>
      </c>
      <c r="I127" s="42">
        <v>0</v>
      </c>
    </row>
    <row r="128" spans="1:20" x14ac:dyDescent="0.25">
      <c r="A128" s="1091"/>
      <c r="B128" s="651" t="s">
        <v>71</v>
      </c>
      <c r="C128" s="43"/>
      <c r="D128" s="712"/>
      <c r="E128" s="644"/>
      <c r="F128" s="654">
        <v>1500</v>
      </c>
      <c r="G128" s="653">
        <v>1600</v>
      </c>
      <c r="H128" s="431">
        <v>3</v>
      </c>
      <c r="I128" s="432">
        <v>1</v>
      </c>
    </row>
    <row r="129" spans="1:9" x14ac:dyDescent="0.25">
      <c r="A129" s="1084">
        <v>3</v>
      </c>
      <c r="B129" s="648" t="s">
        <v>69</v>
      </c>
      <c r="C129" s="25"/>
      <c r="D129" s="710">
        <v>2000</v>
      </c>
      <c r="E129" s="643">
        <v>44352</v>
      </c>
      <c r="F129" s="653">
        <v>2000</v>
      </c>
      <c r="G129" s="653">
        <v>2100</v>
      </c>
      <c r="H129" s="39">
        <v>3</v>
      </c>
      <c r="I129" s="40">
        <v>1</v>
      </c>
    </row>
    <row r="130" spans="1:9" x14ac:dyDescent="0.25">
      <c r="A130" s="1084"/>
      <c r="B130" s="649" t="s">
        <v>70</v>
      </c>
      <c r="C130" s="18"/>
      <c r="D130" s="711"/>
      <c r="E130" s="643"/>
      <c r="F130" s="653">
        <v>2000</v>
      </c>
      <c r="G130" s="653">
        <v>2100</v>
      </c>
      <c r="H130" s="35">
        <v>0</v>
      </c>
      <c r="I130" s="41">
        <v>0</v>
      </c>
    </row>
    <row r="131" spans="1:9" x14ac:dyDescent="0.25">
      <c r="A131" s="1084"/>
      <c r="B131" s="649" t="s">
        <v>68</v>
      </c>
      <c r="C131" s="18"/>
      <c r="D131" s="711"/>
      <c r="E131" s="643"/>
      <c r="F131" s="653">
        <v>2000</v>
      </c>
      <c r="G131" s="653">
        <v>2100</v>
      </c>
      <c r="H131" s="35">
        <v>0</v>
      </c>
      <c r="I131" s="41">
        <v>0</v>
      </c>
    </row>
    <row r="132" spans="1:9" x14ac:dyDescent="0.25">
      <c r="A132" s="1084"/>
      <c r="B132" s="649" t="s">
        <v>67</v>
      </c>
      <c r="C132" s="18"/>
      <c r="D132" s="711"/>
      <c r="E132" s="643"/>
      <c r="F132" s="653">
        <v>2000</v>
      </c>
      <c r="G132" s="653">
        <v>2100</v>
      </c>
      <c r="H132" s="35">
        <v>0</v>
      </c>
      <c r="I132" s="41">
        <v>0</v>
      </c>
    </row>
    <row r="133" spans="1:9" x14ac:dyDescent="0.25">
      <c r="A133" s="1084"/>
      <c r="B133" s="649" t="s">
        <v>66</v>
      </c>
      <c r="C133" s="18"/>
      <c r="D133" s="711"/>
      <c r="E133" s="643"/>
      <c r="F133" s="653">
        <v>2000</v>
      </c>
      <c r="G133" s="653">
        <v>2100</v>
      </c>
      <c r="H133" s="35">
        <v>0</v>
      </c>
      <c r="I133" s="41">
        <v>0</v>
      </c>
    </row>
    <row r="134" spans="1:9" x14ac:dyDescent="0.25">
      <c r="A134" s="1084"/>
      <c r="B134" s="650" t="s">
        <v>73</v>
      </c>
      <c r="C134" s="18"/>
      <c r="D134" s="711"/>
      <c r="E134" s="643"/>
      <c r="F134" s="653">
        <v>2000</v>
      </c>
      <c r="G134" s="653">
        <v>2100</v>
      </c>
      <c r="H134" s="35">
        <v>0</v>
      </c>
      <c r="I134" s="41">
        <v>0</v>
      </c>
    </row>
    <row r="135" spans="1:9" x14ac:dyDescent="0.25">
      <c r="A135" s="1084"/>
      <c r="B135" s="650" t="s">
        <v>74</v>
      </c>
      <c r="C135" s="18"/>
      <c r="D135" s="711"/>
      <c r="E135" s="643"/>
      <c r="F135" s="653">
        <v>2000</v>
      </c>
      <c r="G135" s="653">
        <v>2100</v>
      </c>
      <c r="H135" s="35">
        <v>0</v>
      </c>
      <c r="I135" s="41">
        <v>0</v>
      </c>
    </row>
    <row r="136" spans="1:9" x14ac:dyDescent="0.25">
      <c r="A136" s="1084"/>
      <c r="B136" s="650" t="s">
        <v>72</v>
      </c>
      <c r="C136" s="18"/>
      <c r="D136" s="711"/>
      <c r="E136" s="643"/>
      <c r="F136" s="653">
        <v>2000</v>
      </c>
      <c r="G136" s="653">
        <v>2100</v>
      </c>
      <c r="H136" s="35">
        <v>0</v>
      </c>
      <c r="I136" s="41">
        <v>0</v>
      </c>
    </row>
    <row r="137" spans="1:9" x14ac:dyDescent="0.25">
      <c r="A137" s="1084"/>
      <c r="B137" s="651" t="s">
        <v>71</v>
      </c>
      <c r="C137" s="43"/>
      <c r="D137" s="712"/>
      <c r="E137" s="644"/>
      <c r="F137" s="654">
        <v>2000</v>
      </c>
      <c r="G137" s="653">
        <v>2100</v>
      </c>
      <c r="H137" s="35">
        <v>0</v>
      </c>
      <c r="I137" s="41">
        <v>0</v>
      </c>
    </row>
    <row r="138" spans="1:9" x14ac:dyDescent="0.25">
      <c r="A138" s="1084">
        <v>1</v>
      </c>
      <c r="B138" s="648" t="s">
        <v>69</v>
      </c>
      <c r="C138" s="25"/>
      <c r="D138" s="710">
        <v>600</v>
      </c>
      <c r="E138" s="643">
        <v>44353</v>
      </c>
      <c r="F138" s="653">
        <v>600</v>
      </c>
      <c r="G138" s="653">
        <v>705</v>
      </c>
      <c r="H138" s="39">
        <v>26</v>
      </c>
      <c r="I138" s="40">
        <v>12</v>
      </c>
    </row>
    <row r="139" spans="1:9" x14ac:dyDescent="0.25">
      <c r="A139" s="1084"/>
      <c r="B139" s="649" t="s">
        <v>70</v>
      </c>
      <c r="C139" s="18"/>
      <c r="D139" s="711"/>
      <c r="E139" s="643"/>
      <c r="F139" s="653">
        <v>600</v>
      </c>
      <c r="G139" s="653">
        <v>705</v>
      </c>
      <c r="H139" s="35">
        <v>2</v>
      </c>
      <c r="I139" s="41">
        <v>0</v>
      </c>
    </row>
    <row r="140" spans="1:9" x14ac:dyDescent="0.25">
      <c r="A140" s="1084"/>
      <c r="B140" s="649" t="s">
        <v>68</v>
      </c>
      <c r="C140" s="18"/>
      <c r="D140" s="711"/>
      <c r="E140" s="643"/>
      <c r="F140" s="653">
        <v>600</v>
      </c>
      <c r="G140" s="653">
        <v>705</v>
      </c>
      <c r="H140" s="35">
        <v>0</v>
      </c>
      <c r="I140" s="41">
        <v>0</v>
      </c>
    </row>
    <row r="141" spans="1:9" x14ac:dyDescent="0.25">
      <c r="A141" s="1084"/>
      <c r="B141" s="649" t="s">
        <v>67</v>
      </c>
      <c r="C141" s="18"/>
      <c r="D141" s="711"/>
      <c r="E141" s="643"/>
      <c r="F141" s="653">
        <v>600</v>
      </c>
      <c r="G141" s="653">
        <v>705</v>
      </c>
      <c r="H141" s="35">
        <v>2</v>
      </c>
      <c r="I141" s="41">
        <v>0</v>
      </c>
    </row>
    <row r="142" spans="1:9" x14ac:dyDescent="0.25">
      <c r="A142" s="1084"/>
      <c r="B142" s="649" t="s">
        <v>66</v>
      </c>
      <c r="C142" s="18"/>
      <c r="D142" s="711"/>
      <c r="E142" s="643"/>
      <c r="F142" s="653">
        <v>600</v>
      </c>
      <c r="G142" s="653">
        <v>705</v>
      </c>
      <c r="H142" s="35">
        <v>0</v>
      </c>
      <c r="I142" s="41">
        <v>0</v>
      </c>
    </row>
    <row r="143" spans="1:9" x14ac:dyDescent="0.25">
      <c r="A143" s="1084"/>
      <c r="B143" s="650" t="s">
        <v>73</v>
      </c>
      <c r="C143" s="18"/>
      <c r="D143" s="711"/>
      <c r="E143" s="643"/>
      <c r="F143" s="653">
        <v>600</v>
      </c>
      <c r="G143" s="653">
        <v>705</v>
      </c>
      <c r="H143" s="35">
        <v>0</v>
      </c>
      <c r="I143" s="41">
        <v>0</v>
      </c>
    </row>
    <row r="144" spans="1:9" x14ac:dyDescent="0.25">
      <c r="A144" s="1084"/>
      <c r="B144" s="650" t="s">
        <v>74</v>
      </c>
      <c r="C144" s="18"/>
      <c r="D144" s="711"/>
      <c r="E144" s="643"/>
      <c r="F144" s="653">
        <v>600</v>
      </c>
      <c r="G144" s="653">
        <v>705</v>
      </c>
      <c r="H144" s="35">
        <v>0</v>
      </c>
      <c r="I144" s="41">
        <v>0</v>
      </c>
    </row>
    <row r="145" spans="1:9" x14ac:dyDescent="0.25">
      <c r="A145" s="1084"/>
      <c r="B145" s="650" t="s">
        <v>72</v>
      </c>
      <c r="C145" s="18"/>
      <c r="D145" s="711"/>
      <c r="E145" s="643"/>
      <c r="F145" s="653">
        <v>600</v>
      </c>
      <c r="G145" s="653">
        <v>705</v>
      </c>
      <c r="H145" s="26">
        <v>1</v>
      </c>
      <c r="I145" s="42">
        <v>0</v>
      </c>
    </row>
    <row r="146" spans="1:9" x14ac:dyDescent="0.25">
      <c r="A146" s="1084"/>
      <c r="B146" s="651" t="s">
        <v>71</v>
      </c>
      <c r="C146" s="43"/>
      <c r="D146" s="712"/>
      <c r="E146" s="644"/>
      <c r="F146" s="654">
        <v>600</v>
      </c>
      <c r="G146" s="653">
        <v>705</v>
      </c>
      <c r="H146" s="431">
        <v>10</v>
      </c>
      <c r="I146" s="432">
        <v>4</v>
      </c>
    </row>
    <row r="147" spans="1:9" x14ac:dyDescent="0.25">
      <c r="A147" s="1085">
        <v>2</v>
      </c>
      <c r="B147" s="648" t="s">
        <v>69</v>
      </c>
      <c r="C147" s="25"/>
      <c r="D147" s="710">
        <v>1400</v>
      </c>
      <c r="E147" s="642">
        <v>44353</v>
      </c>
      <c r="F147" s="653">
        <v>1400</v>
      </c>
      <c r="G147" s="653">
        <v>1500</v>
      </c>
      <c r="H147" s="39">
        <v>18</v>
      </c>
      <c r="I147" s="40">
        <v>8</v>
      </c>
    </row>
    <row r="148" spans="1:9" x14ac:dyDescent="0.25">
      <c r="A148" s="1086"/>
      <c r="B148" s="649" t="s">
        <v>70</v>
      </c>
      <c r="C148" s="18"/>
      <c r="D148" s="711"/>
      <c r="E148" s="643"/>
      <c r="F148" s="653">
        <v>1400</v>
      </c>
      <c r="G148" s="653">
        <v>1500</v>
      </c>
      <c r="H148" s="35">
        <v>3</v>
      </c>
      <c r="I148" s="41">
        <v>0</v>
      </c>
    </row>
    <row r="149" spans="1:9" x14ac:dyDescent="0.25">
      <c r="A149" s="1086"/>
      <c r="B149" s="649" t="s">
        <v>68</v>
      </c>
      <c r="C149" s="18"/>
      <c r="D149" s="711"/>
      <c r="E149" s="643"/>
      <c r="F149" s="653">
        <v>1400</v>
      </c>
      <c r="G149" s="653">
        <v>1500</v>
      </c>
      <c r="H149" s="35">
        <v>0</v>
      </c>
      <c r="I149" s="41">
        <v>0</v>
      </c>
    </row>
    <row r="150" spans="1:9" x14ac:dyDescent="0.25">
      <c r="A150" s="1086"/>
      <c r="B150" s="649" t="s">
        <v>67</v>
      </c>
      <c r="C150" s="18"/>
      <c r="D150" s="711"/>
      <c r="E150" s="643"/>
      <c r="F150" s="653">
        <v>1400</v>
      </c>
      <c r="G150" s="653">
        <v>1500</v>
      </c>
      <c r="H150" s="35">
        <v>1</v>
      </c>
      <c r="I150" s="41">
        <v>1</v>
      </c>
    </row>
    <row r="151" spans="1:9" x14ac:dyDescent="0.25">
      <c r="A151" s="1086"/>
      <c r="B151" s="649" t="s">
        <v>66</v>
      </c>
      <c r="C151" s="18"/>
      <c r="D151" s="711"/>
      <c r="E151" s="643"/>
      <c r="F151" s="653">
        <v>1400</v>
      </c>
      <c r="G151" s="653">
        <v>1500</v>
      </c>
      <c r="H151" s="35">
        <v>0</v>
      </c>
      <c r="I151" s="41">
        <v>0</v>
      </c>
    </row>
    <row r="152" spans="1:9" x14ac:dyDescent="0.25">
      <c r="A152" s="1086"/>
      <c r="B152" s="650" t="s">
        <v>73</v>
      </c>
      <c r="C152" s="18"/>
      <c r="D152" s="711"/>
      <c r="E152" s="643"/>
      <c r="F152" s="653">
        <v>1400</v>
      </c>
      <c r="G152" s="653">
        <v>1500</v>
      </c>
      <c r="H152" s="35">
        <v>0</v>
      </c>
      <c r="I152" s="41">
        <v>0</v>
      </c>
    </row>
    <row r="153" spans="1:9" x14ac:dyDescent="0.25">
      <c r="A153" s="1086"/>
      <c r="B153" s="650" t="s">
        <v>74</v>
      </c>
      <c r="C153" s="18"/>
      <c r="D153" s="711"/>
      <c r="E153" s="643"/>
      <c r="F153" s="653">
        <v>1400</v>
      </c>
      <c r="G153" s="653">
        <v>1500</v>
      </c>
      <c r="H153" s="35">
        <v>0</v>
      </c>
      <c r="I153" s="41">
        <v>0</v>
      </c>
    </row>
    <row r="154" spans="1:9" x14ac:dyDescent="0.25">
      <c r="A154" s="1086"/>
      <c r="B154" s="650" t="s">
        <v>72</v>
      </c>
      <c r="C154" s="18"/>
      <c r="D154" s="711"/>
      <c r="E154" s="643"/>
      <c r="F154" s="653">
        <v>1400</v>
      </c>
      <c r="G154" s="653">
        <v>1500</v>
      </c>
      <c r="H154" s="26">
        <v>0</v>
      </c>
      <c r="I154" s="42">
        <v>0</v>
      </c>
    </row>
    <row r="155" spans="1:9" x14ac:dyDescent="0.25">
      <c r="A155" s="1086"/>
      <c r="B155" s="651" t="s">
        <v>71</v>
      </c>
      <c r="C155" s="43"/>
      <c r="D155" s="712"/>
      <c r="E155" s="644"/>
      <c r="F155" s="654">
        <v>1400</v>
      </c>
      <c r="G155" s="653">
        <v>1500</v>
      </c>
      <c r="H155" s="26">
        <v>11</v>
      </c>
      <c r="I155" s="42">
        <v>2</v>
      </c>
    </row>
    <row r="156" spans="1:9" x14ac:dyDescent="0.25">
      <c r="A156" s="1084">
        <v>3</v>
      </c>
      <c r="B156" s="648" t="s">
        <v>69</v>
      </c>
      <c r="C156" s="25"/>
      <c r="D156" s="710">
        <v>1700</v>
      </c>
      <c r="E156" s="642">
        <v>44353</v>
      </c>
      <c r="F156" s="653">
        <v>1700</v>
      </c>
      <c r="G156" s="653">
        <v>1800</v>
      </c>
      <c r="H156" s="39">
        <v>9</v>
      </c>
      <c r="I156" s="40">
        <v>4</v>
      </c>
    </row>
    <row r="157" spans="1:9" x14ac:dyDescent="0.25">
      <c r="A157" s="1084"/>
      <c r="B157" s="649" t="s">
        <v>70</v>
      </c>
      <c r="C157" s="18"/>
      <c r="D157" s="711"/>
      <c r="E157" s="643"/>
      <c r="F157" s="653">
        <v>1700</v>
      </c>
      <c r="G157" s="653">
        <v>1800</v>
      </c>
      <c r="H157" s="35">
        <v>2</v>
      </c>
      <c r="I157" s="41">
        <v>0</v>
      </c>
    </row>
    <row r="158" spans="1:9" x14ac:dyDescent="0.25">
      <c r="A158" s="1084"/>
      <c r="B158" s="649" t="s">
        <v>68</v>
      </c>
      <c r="C158" s="18"/>
      <c r="D158" s="711"/>
      <c r="E158" s="643"/>
      <c r="F158" s="653">
        <v>1700</v>
      </c>
      <c r="G158" s="653">
        <v>1800</v>
      </c>
      <c r="H158" s="35">
        <v>0</v>
      </c>
      <c r="I158" s="41">
        <v>0</v>
      </c>
    </row>
    <row r="159" spans="1:9" x14ac:dyDescent="0.25">
      <c r="A159" s="1084"/>
      <c r="B159" s="649" t="s">
        <v>67</v>
      </c>
      <c r="C159" s="18"/>
      <c r="D159" s="711"/>
      <c r="E159" s="643"/>
      <c r="F159" s="653">
        <v>1700</v>
      </c>
      <c r="G159" s="653">
        <v>1800</v>
      </c>
      <c r="H159" s="35">
        <v>0</v>
      </c>
      <c r="I159" s="41">
        <v>0</v>
      </c>
    </row>
    <row r="160" spans="1:9" x14ac:dyDescent="0.25">
      <c r="A160" s="1084"/>
      <c r="B160" s="649" t="s">
        <v>66</v>
      </c>
      <c r="C160" s="18"/>
      <c r="D160" s="711"/>
      <c r="E160" s="643"/>
      <c r="F160" s="653">
        <v>1700</v>
      </c>
      <c r="G160" s="653">
        <v>1800</v>
      </c>
      <c r="H160" s="35">
        <v>1</v>
      </c>
      <c r="I160" s="41">
        <v>1</v>
      </c>
    </row>
    <row r="161" spans="1:17" x14ac:dyDescent="0.25">
      <c r="A161" s="1084"/>
      <c r="B161" s="650" t="s">
        <v>73</v>
      </c>
      <c r="C161" s="18"/>
      <c r="D161" s="711"/>
      <c r="E161" s="643"/>
      <c r="F161" s="653">
        <v>1700</v>
      </c>
      <c r="G161" s="653">
        <v>1800</v>
      </c>
      <c r="H161" s="35">
        <v>1</v>
      </c>
      <c r="I161" s="41">
        <v>0</v>
      </c>
    </row>
    <row r="162" spans="1:17" x14ac:dyDescent="0.25">
      <c r="A162" s="1084"/>
      <c r="B162" s="650" t="s">
        <v>74</v>
      </c>
      <c r="C162" s="18"/>
      <c r="D162" s="711"/>
      <c r="E162" s="643"/>
      <c r="F162" s="653">
        <v>1700</v>
      </c>
      <c r="G162" s="653">
        <v>1800</v>
      </c>
      <c r="H162" s="35">
        <v>0</v>
      </c>
      <c r="I162" s="41">
        <v>0</v>
      </c>
    </row>
    <row r="163" spans="1:17" x14ac:dyDescent="0.25">
      <c r="A163" s="1084"/>
      <c r="B163" s="650" t="s">
        <v>72</v>
      </c>
      <c r="C163" s="18"/>
      <c r="D163" s="711"/>
      <c r="E163" s="643"/>
      <c r="F163" s="653">
        <v>1700</v>
      </c>
      <c r="G163" s="653">
        <v>1800</v>
      </c>
      <c r="H163" s="26">
        <v>0</v>
      </c>
      <c r="I163" s="42">
        <v>0</v>
      </c>
    </row>
    <row r="164" spans="1:17" x14ac:dyDescent="0.25">
      <c r="A164" s="1084"/>
      <c r="B164" s="651" t="s">
        <v>71</v>
      </c>
      <c r="C164" s="43"/>
      <c r="D164" s="712"/>
      <c r="E164" s="644"/>
      <c r="F164" s="654">
        <v>1700</v>
      </c>
      <c r="G164" s="653">
        <v>1800</v>
      </c>
      <c r="H164" s="431">
        <v>3</v>
      </c>
      <c r="I164" s="432">
        <v>1</v>
      </c>
    </row>
    <row r="165" spans="1:17" x14ac:dyDescent="0.25">
      <c r="A165" s="1084">
        <v>1</v>
      </c>
      <c r="B165" s="648" t="s">
        <v>69</v>
      </c>
      <c r="C165" s="25"/>
      <c r="D165" s="710">
        <v>900</v>
      </c>
      <c r="E165" s="643">
        <v>44354</v>
      </c>
      <c r="F165" s="653">
        <v>900</v>
      </c>
      <c r="G165" s="653">
        <v>1010</v>
      </c>
      <c r="H165" s="39">
        <v>17</v>
      </c>
      <c r="I165" s="40">
        <v>7</v>
      </c>
    </row>
    <row r="166" spans="1:17" x14ac:dyDescent="0.25">
      <c r="A166" s="1084"/>
      <c r="B166" s="649" t="s">
        <v>70</v>
      </c>
      <c r="C166" s="18"/>
      <c r="D166" s="711"/>
      <c r="E166" s="643"/>
      <c r="F166" s="653">
        <v>900</v>
      </c>
      <c r="G166" s="653">
        <v>1010</v>
      </c>
      <c r="H166" s="35">
        <v>1</v>
      </c>
      <c r="I166" s="41">
        <v>0</v>
      </c>
    </row>
    <row r="167" spans="1:17" x14ac:dyDescent="0.25">
      <c r="A167" s="1084"/>
      <c r="B167" s="649" t="s">
        <v>68</v>
      </c>
      <c r="C167" s="18"/>
      <c r="D167" s="711"/>
      <c r="E167" s="643"/>
      <c r="F167" s="653">
        <v>900</v>
      </c>
      <c r="G167" s="653">
        <v>1010</v>
      </c>
      <c r="H167" s="35">
        <v>0</v>
      </c>
      <c r="I167" s="41">
        <v>0</v>
      </c>
    </row>
    <row r="168" spans="1:17" x14ac:dyDescent="0.25">
      <c r="A168" s="1084"/>
      <c r="B168" s="649" t="s">
        <v>67</v>
      </c>
      <c r="C168" s="18"/>
      <c r="D168" s="711"/>
      <c r="E168" s="643"/>
      <c r="F168" s="653">
        <v>900</v>
      </c>
      <c r="G168" s="653">
        <v>1010</v>
      </c>
      <c r="H168" s="35">
        <v>0</v>
      </c>
      <c r="I168" s="41">
        <v>0</v>
      </c>
    </row>
    <row r="169" spans="1:17" x14ac:dyDescent="0.25">
      <c r="A169" s="1084"/>
      <c r="B169" s="649" t="s">
        <v>66</v>
      </c>
      <c r="C169" s="18"/>
      <c r="D169" s="711"/>
      <c r="E169" s="643"/>
      <c r="F169" s="653">
        <v>900</v>
      </c>
      <c r="G169" s="653">
        <v>1010</v>
      </c>
      <c r="H169" s="35">
        <v>1</v>
      </c>
      <c r="I169" s="41">
        <v>1</v>
      </c>
    </row>
    <row r="170" spans="1:17" x14ac:dyDescent="0.25">
      <c r="A170" s="1084"/>
      <c r="B170" s="650" t="s">
        <v>73</v>
      </c>
      <c r="C170" s="18"/>
      <c r="D170" s="711"/>
      <c r="E170" s="643"/>
      <c r="F170" s="653">
        <v>900</v>
      </c>
      <c r="G170" s="653">
        <v>1010</v>
      </c>
      <c r="H170" s="35">
        <v>2</v>
      </c>
      <c r="I170" s="41">
        <v>0</v>
      </c>
    </row>
    <row r="171" spans="1:17" x14ac:dyDescent="0.25">
      <c r="A171" s="1084"/>
      <c r="B171" s="650" t="s">
        <v>74</v>
      </c>
      <c r="C171" s="18"/>
      <c r="D171" s="711"/>
      <c r="E171" s="643"/>
      <c r="F171" s="653">
        <v>900</v>
      </c>
      <c r="G171" s="653">
        <v>1010</v>
      </c>
      <c r="H171" s="35">
        <v>0</v>
      </c>
      <c r="I171" s="41">
        <v>0</v>
      </c>
    </row>
    <row r="172" spans="1:17" x14ac:dyDescent="0.25">
      <c r="A172" s="1084"/>
      <c r="B172" s="650" t="s">
        <v>72</v>
      </c>
      <c r="C172" s="18"/>
      <c r="D172" s="711"/>
      <c r="E172" s="643"/>
      <c r="F172" s="653">
        <v>900</v>
      </c>
      <c r="G172" s="653">
        <v>1010</v>
      </c>
      <c r="H172" s="26">
        <v>0</v>
      </c>
      <c r="I172" s="42">
        <v>0</v>
      </c>
    </row>
    <row r="173" spans="1:17" x14ac:dyDescent="0.25">
      <c r="A173" s="1084"/>
      <c r="B173" s="651" t="s">
        <v>71</v>
      </c>
      <c r="C173" s="43"/>
      <c r="D173" s="712"/>
      <c r="E173" s="644"/>
      <c r="F173" s="654">
        <v>900</v>
      </c>
      <c r="G173" s="653">
        <v>1010</v>
      </c>
      <c r="H173" s="26">
        <v>8</v>
      </c>
      <c r="I173" s="42">
        <v>3</v>
      </c>
    </row>
    <row r="174" spans="1:17" x14ac:dyDescent="0.25">
      <c r="A174" s="1094">
        <v>2</v>
      </c>
      <c r="B174" s="648" t="s">
        <v>69</v>
      </c>
      <c r="C174" s="25"/>
      <c r="D174" s="710">
        <v>1500</v>
      </c>
      <c r="E174" s="643">
        <v>44354</v>
      </c>
      <c r="F174" s="653">
        <v>1500</v>
      </c>
      <c r="G174" s="653">
        <v>1600</v>
      </c>
      <c r="H174" s="39">
        <v>10</v>
      </c>
      <c r="I174" s="40">
        <v>5</v>
      </c>
    </row>
    <row r="175" spans="1:17" x14ac:dyDescent="0.25">
      <c r="A175" s="1094"/>
      <c r="B175" s="649" t="s">
        <v>70</v>
      </c>
      <c r="C175" s="18"/>
      <c r="D175" s="711"/>
      <c r="E175" s="643"/>
      <c r="F175" s="653">
        <v>1500</v>
      </c>
      <c r="G175" s="653">
        <v>1600</v>
      </c>
      <c r="H175" s="35">
        <v>2</v>
      </c>
      <c r="I175" s="41">
        <v>0</v>
      </c>
    </row>
    <row r="176" spans="1:17" x14ac:dyDescent="0.25">
      <c r="A176" s="1094"/>
      <c r="B176" s="649" t="s">
        <v>68</v>
      </c>
      <c r="C176" s="18"/>
      <c r="D176" s="711"/>
      <c r="E176" s="643"/>
      <c r="F176" s="653">
        <v>1500</v>
      </c>
      <c r="G176" s="653">
        <v>1600</v>
      </c>
      <c r="H176" s="35">
        <v>0</v>
      </c>
      <c r="I176" s="41">
        <v>0</v>
      </c>
      <c r="K176" s="28" t="s">
        <v>60</v>
      </c>
      <c r="L176" s="19"/>
      <c r="M176" s="16"/>
      <c r="N176" s="15"/>
      <c r="O176" s="15"/>
      <c r="P176" s="15"/>
      <c r="Q176" s="15"/>
    </row>
    <row r="177" spans="1:17" ht="15.75" thickBot="1" x14ac:dyDescent="0.3">
      <c r="A177" s="1094"/>
      <c r="B177" s="649" t="s">
        <v>67</v>
      </c>
      <c r="C177" s="18"/>
      <c r="D177" s="711"/>
      <c r="E177" s="643"/>
      <c r="F177" s="653">
        <v>1500</v>
      </c>
      <c r="G177" s="653">
        <v>1600</v>
      </c>
      <c r="H177" s="35">
        <v>0</v>
      </c>
      <c r="I177" s="41">
        <v>0</v>
      </c>
      <c r="K177" s="46" t="s">
        <v>14</v>
      </c>
      <c r="L177" s="47" t="s">
        <v>61</v>
      </c>
      <c r="M177" s="48"/>
      <c r="N177" s="49" t="s">
        <v>62</v>
      </c>
      <c r="O177" s="49" t="s">
        <v>63</v>
      </c>
      <c r="P177" s="49" t="s">
        <v>64</v>
      </c>
      <c r="Q177" s="49" t="s">
        <v>65</v>
      </c>
    </row>
    <row r="178" spans="1:17" x14ac:dyDescent="0.25">
      <c r="A178" s="1094"/>
      <c r="B178" s="649" t="s">
        <v>66</v>
      </c>
      <c r="C178" s="18"/>
      <c r="D178" s="711"/>
      <c r="E178" s="643"/>
      <c r="F178" s="653">
        <v>1500</v>
      </c>
      <c r="G178" s="653">
        <v>1600</v>
      </c>
      <c r="H178" s="35">
        <v>0</v>
      </c>
      <c r="I178" s="41">
        <v>0</v>
      </c>
      <c r="K178" s="29">
        <v>44354</v>
      </c>
      <c r="L178" s="30">
        <v>1500</v>
      </c>
      <c r="M178" s="30"/>
      <c r="N178" s="31">
        <v>9</v>
      </c>
      <c r="O178" s="31">
        <v>23</v>
      </c>
      <c r="P178" s="31">
        <v>7</v>
      </c>
      <c r="Q178" s="32">
        <f>SUM(O178:P178)</f>
        <v>30</v>
      </c>
    </row>
    <row r="179" spans="1:17" x14ac:dyDescent="0.25">
      <c r="A179" s="1094"/>
      <c r="B179" s="650" t="s">
        <v>73</v>
      </c>
      <c r="C179" s="18"/>
      <c r="D179" s="711"/>
      <c r="E179" s="643"/>
      <c r="F179" s="653">
        <v>1500</v>
      </c>
      <c r="G179" s="653">
        <v>1600</v>
      </c>
      <c r="H179" s="35">
        <v>3</v>
      </c>
      <c r="I179" s="41">
        <v>0</v>
      </c>
    </row>
    <row r="180" spans="1:17" x14ac:dyDescent="0.25">
      <c r="A180" s="1094"/>
      <c r="B180" s="650" t="s">
        <v>74</v>
      </c>
      <c r="C180" s="18"/>
      <c r="D180" s="711"/>
      <c r="E180" s="643"/>
      <c r="F180" s="653">
        <v>1500</v>
      </c>
      <c r="G180" s="653">
        <v>1600</v>
      </c>
      <c r="H180" s="35">
        <v>1</v>
      </c>
      <c r="I180" s="41">
        <v>0</v>
      </c>
    </row>
    <row r="181" spans="1:17" x14ac:dyDescent="0.25">
      <c r="A181" s="1094"/>
      <c r="B181" s="650" t="s">
        <v>72</v>
      </c>
      <c r="C181" s="18"/>
      <c r="D181" s="711"/>
      <c r="E181" s="643"/>
      <c r="F181" s="653">
        <v>1500</v>
      </c>
      <c r="G181" s="653">
        <v>1600</v>
      </c>
      <c r="H181" s="26">
        <v>0</v>
      </c>
      <c r="I181" s="42">
        <v>0</v>
      </c>
    </row>
    <row r="182" spans="1:17" x14ac:dyDescent="0.25">
      <c r="A182" s="1094"/>
      <c r="B182" s="651" t="s">
        <v>71</v>
      </c>
      <c r="C182" s="43"/>
      <c r="D182" s="712"/>
      <c r="E182" s="644"/>
      <c r="F182" s="654">
        <v>1500</v>
      </c>
      <c r="G182" s="653">
        <v>1600</v>
      </c>
      <c r="H182" s="26">
        <v>3</v>
      </c>
      <c r="I182" s="42">
        <v>1</v>
      </c>
    </row>
    <row r="183" spans="1:17" x14ac:dyDescent="0.25">
      <c r="A183" s="1085">
        <v>3</v>
      </c>
      <c r="B183" s="648" t="s">
        <v>69</v>
      </c>
      <c r="C183" s="25"/>
      <c r="D183" s="710">
        <v>1900</v>
      </c>
      <c r="E183" s="643">
        <v>44354</v>
      </c>
      <c r="F183" s="653">
        <v>1900</v>
      </c>
      <c r="G183" s="653">
        <v>2000</v>
      </c>
      <c r="H183" s="39">
        <v>4</v>
      </c>
      <c r="I183" s="40">
        <v>2</v>
      </c>
    </row>
    <row r="184" spans="1:17" x14ac:dyDescent="0.25">
      <c r="A184" s="1086"/>
      <c r="B184" s="649" t="s">
        <v>70</v>
      </c>
      <c r="C184" s="18"/>
      <c r="D184" s="711"/>
      <c r="E184" s="643"/>
      <c r="F184" s="653">
        <v>1900</v>
      </c>
      <c r="G184" s="653">
        <v>2000</v>
      </c>
      <c r="H184" s="35">
        <v>2</v>
      </c>
      <c r="I184" s="41">
        <v>0</v>
      </c>
    </row>
    <row r="185" spans="1:17" x14ac:dyDescent="0.25">
      <c r="A185" s="1086"/>
      <c r="B185" s="649" t="s">
        <v>68</v>
      </c>
      <c r="C185" s="18"/>
      <c r="D185" s="711"/>
      <c r="E185" s="643"/>
      <c r="F185" s="653">
        <v>1900</v>
      </c>
      <c r="G185" s="653">
        <v>2000</v>
      </c>
      <c r="H185" s="35">
        <v>0</v>
      </c>
      <c r="I185" s="41">
        <v>0</v>
      </c>
    </row>
    <row r="186" spans="1:17" x14ac:dyDescent="0.25">
      <c r="A186" s="1086"/>
      <c r="B186" s="649" t="s">
        <v>67</v>
      </c>
      <c r="C186" s="18"/>
      <c r="D186" s="711"/>
      <c r="E186" s="643"/>
      <c r="F186" s="653">
        <v>1900</v>
      </c>
      <c r="G186" s="653">
        <v>2000</v>
      </c>
      <c r="H186" s="35">
        <v>0</v>
      </c>
      <c r="I186" s="41">
        <v>0</v>
      </c>
    </row>
    <row r="187" spans="1:17" x14ac:dyDescent="0.25">
      <c r="A187" s="1086"/>
      <c r="B187" s="649" t="s">
        <v>66</v>
      </c>
      <c r="C187" s="18"/>
      <c r="D187" s="711"/>
      <c r="E187" s="643"/>
      <c r="F187" s="653">
        <v>1900</v>
      </c>
      <c r="G187" s="653">
        <v>2000</v>
      </c>
      <c r="H187" s="35">
        <v>1</v>
      </c>
      <c r="I187" s="41">
        <v>1</v>
      </c>
    </row>
    <row r="188" spans="1:17" x14ac:dyDescent="0.25">
      <c r="A188" s="1086"/>
      <c r="B188" s="650" t="s">
        <v>73</v>
      </c>
      <c r="C188" s="18"/>
      <c r="D188" s="711"/>
      <c r="E188" s="643"/>
      <c r="F188" s="653">
        <v>1900</v>
      </c>
      <c r="G188" s="653">
        <v>2000</v>
      </c>
      <c r="H188" s="35">
        <v>1</v>
      </c>
      <c r="I188" s="41">
        <v>0</v>
      </c>
    </row>
    <row r="189" spans="1:17" x14ac:dyDescent="0.25">
      <c r="A189" s="1086"/>
      <c r="B189" s="650" t="s">
        <v>74</v>
      </c>
      <c r="C189" s="18"/>
      <c r="D189" s="711"/>
      <c r="E189" s="643"/>
      <c r="F189" s="653">
        <v>1900</v>
      </c>
      <c r="G189" s="653">
        <v>2000</v>
      </c>
      <c r="H189" s="35">
        <v>4</v>
      </c>
      <c r="I189" s="41">
        <v>0</v>
      </c>
    </row>
    <row r="190" spans="1:17" x14ac:dyDescent="0.25">
      <c r="A190" s="1086"/>
      <c r="B190" s="650" t="s">
        <v>72</v>
      </c>
      <c r="C190" s="18"/>
      <c r="D190" s="711"/>
      <c r="E190" s="643"/>
      <c r="F190" s="653">
        <v>1900</v>
      </c>
      <c r="G190" s="653">
        <v>2000</v>
      </c>
      <c r="H190" s="26">
        <v>1</v>
      </c>
      <c r="I190" s="42">
        <v>0</v>
      </c>
    </row>
    <row r="191" spans="1:17" x14ac:dyDescent="0.25">
      <c r="A191" s="1086"/>
      <c r="B191" s="651" t="s">
        <v>71</v>
      </c>
      <c r="C191" s="43"/>
      <c r="D191" s="712"/>
      <c r="E191" s="644"/>
      <c r="F191" s="654">
        <v>1900</v>
      </c>
      <c r="G191" s="653">
        <v>2000</v>
      </c>
      <c r="H191" s="26">
        <v>1</v>
      </c>
      <c r="I191" s="42">
        <v>0</v>
      </c>
    </row>
    <row r="192" spans="1:17" ht="14.45" customHeight="1" x14ac:dyDescent="0.25">
      <c r="A192" s="1084">
        <v>1</v>
      </c>
      <c r="B192" s="648" t="s">
        <v>69</v>
      </c>
      <c r="C192" s="25"/>
      <c r="D192" s="710">
        <v>700</v>
      </c>
      <c r="E192" s="643">
        <v>44355</v>
      </c>
      <c r="F192" s="653">
        <v>700</v>
      </c>
      <c r="G192" s="653">
        <v>805</v>
      </c>
      <c r="H192" s="39">
        <v>24</v>
      </c>
      <c r="I192" s="40">
        <v>12</v>
      </c>
    </row>
    <row r="193" spans="1:9" ht="14.45" customHeight="1" x14ac:dyDescent="0.25">
      <c r="A193" s="1084"/>
      <c r="B193" s="649" t="s">
        <v>70</v>
      </c>
      <c r="C193" s="18"/>
      <c r="D193" s="711"/>
      <c r="E193" s="643"/>
      <c r="F193" s="653">
        <v>700</v>
      </c>
      <c r="G193" s="653">
        <v>805</v>
      </c>
      <c r="H193" s="35">
        <v>2</v>
      </c>
      <c r="I193" s="41">
        <v>0</v>
      </c>
    </row>
    <row r="194" spans="1:9" ht="14.45" customHeight="1" x14ac:dyDescent="0.25">
      <c r="A194" s="1084"/>
      <c r="B194" s="649" t="s">
        <v>68</v>
      </c>
      <c r="C194" s="18"/>
      <c r="D194" s="711"/>
      <c r="E194" s="643"/>
      <c r="F194" s="653">
        <v>700</v>
      </c>
      <c r="G194" s="653">
        <v>805</v>
      </c>
      <c r="H194" s="35">
        <v>1</v>
      </c>
      <c r="I194" s="41">
        <v>0</v>
      </c>
    </row>
    <row r="195" spans="1:9" ht="14.45" customHeight="1" x14ac:dyDescent="0.25">
      <c r="A195" s="1084"/>
      <c r="B195" s="649" t="s">
        <v>67</v>
      </c>
      <c r="C195" s="18"/>
      <c r="D195" s="711"/>
      <c r="E195" s="643"/>
      <c r="F195" s="653">
        <v>700</v>
      </c>
      <c r="G195" s="653">
        <v>805</v>
      </c>
      <c r="H195" s="35">
        <v>0</v>
      </c>
      <c r="I195" s="41">
        <v>0</v>
      </c>
    </row>
    <row r="196" spans="1:9" ht="14.45" customHeight="1" x14ac:dyDescent="0.25">
      <c r="A196" s="1084"/>
      <c r="B196" s="649" t="s">
        <v>66</v>
      </c>
      <c r="C196" s="18"/>
      <c r="D196" s="711"/>
      <c r="E196" s="643"/>
      <c r="F196" s="653">
        <v>700</v>
      </c>
      <c r="G196" s="653">
        <v>805</v>
      </c>
      <c r="H196" s="35">
        <v>0</v>
      </c>
      <c r="I196" s="41">
        <v>0</v>
      </c>
    </row>
    <row r="197" spans="1:9" ht="14.45" customHeight="1" x14ac:dyDescent="0.25">
      <c r="A197" s="1084"/>
      <c r="B197" s="650" t="s">
        <v>73</v>
      </c>
      <c r="C197" s="18"/>
      <c r="D197" s="711"/>
      <c r="E197" s="643"/>
      <c r="F197" s="653">
        <v>700</v>
      </c>
      <c r="G197" s="653">
        <v>805</v>
      </c>
      <c r="H197" s="35">
        <v>0</v>
      </c>
      <c r="I197" s="41">
        <v>0</v>
      </c>
    </row>
    <row r="198" spans="1:9" ht="14.45" customHeight="1" x14ac:dyDescent="0.25">
      <c r="A198" s="1084"/>
      <c r="B198" s="650" t="s">
        <v>74</v>
      </c>
      <c r="C198" s="18"/>
      <c r="D198" s="711"/>
      <c r="E198" s="643"/>
      <c r="F198" s="653">
        <v>700</v>
      </c>
      <c r="G198" s="653">
        <v>805</v>
      </c>
      <c r="H198" s="35">
        <v>1</v>
      </c>
      <c r="I198" s="41">
        <v>0</v>
      </c>
    </row>
    <row r="199" spans="1:9" ht="14.45" customHeight="1" x14ac:dyDescent="0.25">
      <c r="A199" s="1084"/>
      <c r="B199" s="650" t="s">
        <v>72</v>
      </c>
      <c r="C199" s="18"/>
      <c r="D199" s="711"/>
      <c r="E199" s="643"/>
      <c r="F199" s="653">
        <v>700</v>
      </c>
      <c r="G199" s="653">
        <v>805</v>
      </c>
      <c r="H199" s="26">
        <v>1</v>
      </c>
      <c r="I199" s="42">
        <v>0</v>
      </c>
    </row>
    <row r="200" spans="1:9" ht="14.45" customHeight="1" x14ac:dyDescent="0.25">
      <c r="A200" s="1084"/>
      <c r="B200" s="651" t="s">
        <v>71</v>
      </c>
      <c r="C200" s="43"/>
      <c r="D200" s="712"/>
      <c r="E200" s="644"/>
      <c r="F200" s="653">
        <v>700</v>
      </c>
      <c r="G200" s="653">
        <v>805</v>
      </c>
      <c r="H200" s="431">
        <v>8</v>
      </c>
      <c r="I200" s="432">
        <v>2</v>
      </c>
    </row>
    <row r="201" spans="1:9" ht="14.45" customHeight="1" x14ac:dyDescent="0.25">
      <c r="A201" s="1084">
        <v>2</v>
      </c>
      <c r="B201" s="648" t="s">
        <v>69</v>
      </c>
      <c r="C201" s="25"/>
      <c r="D201" s="710">
        <v>1200</v>
      </c>
      <c r="E201" s="643">
        <v>44355</v>
      </c>
      <c r="F201" s="653">
        <v>1200</v>
      </c>
      <c r="G201" s="653">
        <v>1310</v>
      </c>
      <c r="H201" s="39">
        <v>21</v>
      </c>
      <c r="I201" s="40">
        <v>9</v>
      </c>
    </row>
    <row r="202" spans="1:9" ht="14.45" customHeight="1" x14ac:dyDescent="0.25">
      <c r="A202" s="1084"/>
      <c r="B202" s="649" t="s">
        <v>70</v>
      </c>
      <c r="C202" s="18"/>
      <c r="D202" s="711"/>
      <c r="E202" s="643"/>
      <c r="F202" s="653">
        <v>1200</v>
      </c>
      <c r="G202" s="653">
        <v>1310</v>
      </c>
      <c r="H202" s="35">
        <v>3</v>
      </c>
      <c r="I202" s="41">
        <v>0</v>
      </c>
    </row>
    <row r="203" spans="1:9" ht="14.45" customHeight="1" x14ac:dyDescent="0.25">
      <c r="A203" s="1084"/>
      <c r="B203" s="649" t="s">
        <v>68</v>
      </c>
      <c r="C203" s="18"/>
      <c r="D203" s="711"/>
      <c r="E203" s="643"/>
      <c r="F203" s="653">
        <v>1200</v>
      </c>
      <c r="G203" s="653">
        <v>1310</v>
      </c>
      <c r="H203" s="35">
        <v>0</v>
      </c>
      <c r="I203" s="41">
        <v>0</v>
      </c>
    </row>
    <row r="204" spans="1:9" ht="14.45" customHeight="1" x14ac:dyDescent="0.25">
      <c r="A204" s="1084"/>
      <c r="B204" s="649" t="s">
        <v>67</v>
      </c>
      <c r="C204" s="18"/>
      <c r="D204" s="711"/>
      <c r="E204" s="643"/>
      <c r="F204" s="653">
        <v>1200</v>
      </c>
      <c r="G204" s="653">
        <v>1310</v>
      </c>
      <c r="H204" s="35">
        <v>1</v>
      </c>
      <c r="I204" s="41">
        <v>0</v>
      </c>
    </row>
    <row r="205" spans="1:9" ht="14.45" customHeight="1" x14ac:dyDescent="0.25">
      <c r="A205" s="1084"/>
      <c r="B205" s="649" t="s">
        <v>66</v>
      </c>
      <c r="C205" s="18"/>
      <c r="D205" s="711"/>
      <c r="E205" s="643"/>
      <c r="F205" s="653">
        <v>1200</v>
      </c>
      <c r="G205" s="653">
        <v>1310</v>
      </c>
      <c r="H205" s="35">
        <v>0</v>
      </c>
      <c r="I205" s="41">
        <v>0</v>
      </c>
    </row>
    <row r="206" spans="1:9" ht="14.45" customHeight="1" x14ac:dyDescent="0.25">
      <c r="A206" s="1084"/>
      <c r="B206" s="650" t="s">
        <v>73</v>
      </c>
      <c r="C206" s="18"/>
      <c r="D206" s="711"/>
      <c r="E206" s="643"/>
      <c r="F206" s="653">
        <v>1200</v>
      </c>
      <c r="G206" s="653">
        <v>1310</v>
      </c>
      <c r="H206" s="35">
        <v>1</v>
      </c>
      <c r="I206" s="41">
        <v>0</v>
      </c>
    </row>
    <row r="207" spans="1:9" ht="14.45" customHeight="1" x14ac:dyDescent="0.25">
      <c r="A207" s="1084"/>
      <c r="B207" s="650" t="s">
        <v>74</v>
      </c>
      <c r="C207" s="18"/>
      <c r="D207" s="711"/>
      <c r="E207" s="643"/>
      <c r="F207" s="653">
        <v>1200</v>
      </c>
      <c r="G207" s="653">
        <v>1310</v>
      </c>
      <c r="H207" s="35">
        <v>0</v>
      </c>
      <c r="I207" s="41">
        <v>0</v>
      </c>
    </row>
    <row r="208" spans="1:9" ht="14.45" customHeight="1" x14ac:dyDescent="0.25">
      <c r="A208" s="1084"/>
      <c r="B208" s="650" t="s">
        <v>72</v>
      </c>
      <c r="C208" s="18"/>
      <c r="D208" s="711"/>
      <c r="E208" s="643"/>
      <c r="F208" s="653">
        <v>1200</v>
      </c>
      <c r="G208" s="653">
        <v>1310</v>
      </c>
      <c r="H208" s="26">
        <v>1</v>
      </c>
      <c r="I208" s="42">
        <v>0</v>
      </c>
    </row>
    <row r="209" spans="1:17" ht="14.45" customHeight="1" x14ac:dyDescent="0.25">
      <c r="A209" s="1084"/>
      <c r="B209" s="651" t="s">
        <v>71</v>
      </c>
      <c r="C209" s="43"/>
      <c r="D209" s="712"/>
      <c r="E209" s="644"/>
      <c r="F209" s="653">
        <v>1200</v>
      </c>
      <c r="G209" s="653">
        <v>1310</v>
      </c>
      <c r="H209" s="431">
        <v>9</v>
      </c>
      <c r="I209" s="432">
        <v>3</v>
      </c>
      <c r="K209" s="723"/>
      <c r="L209" s="13"/>
      <c r="M209" s="419"/>
      <c r="N209" s="752"/>
      <c r="O209" s="752"/>
      <c r="P209" s="752"/>
      <c r="Q209" s="752"/>
    </row>
    <row r="210" spans="1:17" ht="14.45" customHeight="1" x14ac:dyDescent="0.25">
      <c r="A210" s="1085">
        <v>3</v>
      </c>
      <c r="B210" s="648" t="s">
        <v>69</v>
      </c>
      <c r="C210" s="25"/>
      <c r="D210" s="710">
        <v>1700</v>
      </c>
      <c r="E210" s="643">
        <v>44355</v>
      </c>
      <c r="F210" s="653">
        <v>1700</v>
      </c>
      <c r="G210" s="653">
        <v>1800</v>
      </c>
      <c r="H210" s="39">
        <v>27</v>
      </c>
      <c r="I210" s="40">
        <v>13</v>
      </c>
      <c r="K210" s="13"/>
      <c r="L210" s="419"/>
      <c r="M210" s="753"/>
      <c r="N210" s="752"/>
      <c r="O210" s="752"/>
      <c r="P210" s="752"/>
      <c r="Q210" s="752"/>
    </row>
    <row r="211" spans="1:17" ht="14.45" customHeight="1" x14ac:dyDescent="0.25">
      <c r="A211" s="1086"/>
      <c r="B211" s="649" t="s">
        <v>70</v>
      </c>
      <c r="C211" s="18"/>
      <c r="D211" s="711"/>
      <c r="E211" s="643"/>
      <c r="F211" s="653">
        <v>1700</v>
      </c>
      <c r="G211" s="653">
        <v>1800</v>
      </c>
      <c r="H211" s="35">
        <v>3</v>
      </c>
      <c r="I211" s="41">
        <v>0</v>
      </c>
      <c r="K211" s="663"/>
      <c r="L211" s="14"/>
      <c r="M211" s="14"/>
      <c r="N211" s="419"/>
      <c r="O211" s="419"/>
      <c r="P211" s="419"/>
      <c r="Q211" s="754"/>
    </row>
    <row r="212" spans="1:17" ht="14.45" customHeight="1" x14ac:dyDescent="0.25">
      <c r="A212" s="1086"/>
      <c r="B212" s="649" t="s">
        <v>68</v>
      </c>
      <c r="C212" s="18"/>
      <c r="D212" s="711"/>
      <c r="E212" s="643"/>
      <c r="F212" s="653">
        <v>1700</v>
      </c>
      <c r="G212" s="653">
        <v>1800</v>
      </c>
      <c r="H212" s="35">
        <v>0</v>
      </c>
      <c r="I212" s="41">
        <v>0</v>
      </c>
    </row>
    <row r="213" spans="1:17" ht="14.45" customHeight="1" x14ac:dyDescent="0.25">
      <c r="A213" s="1086"/>
      <c r="B213" s="649" t="s">
        <v>67</v>
      </c>
      <c r="C213" s="18"/>
      <c r="D213" s="711"/>
      <c r="E213" s="643"/>
      <c r="F213" s="653">
        <v>1700</v>
      </c>
      <c r="G213" s="653">
        <v>1800</v>
      </c>
      <c r="H213" s="35">
        <v>1</v>
      </c>
      <c r="I213" s="41">
        <v>0</v>
      </c>
    </row>
    <row r="214" spans="1:17" ht="14.45" customHeight="1" x14ac:dyDescent="0.25">
      <c r="A214" s="1086"/>
      <c r="B214" s="649" t="s">
        <v>66</v>
      </c>
      <c r="C214" s="18"/>
      <c r="D214" s="711"/>
      <c r="E214" s="643"/>
      <c r="F214" s="653">
        <v>1700</v>
      </c>
      <c r="G214" s="653">
        <v>1800</v>
      </c>
      <c r="H214" s="35">
        <v>0</v>
      </c>
      <c r="I214" s="41">
        <v>0</v>
      </c>
    </row>
    <row r="215" spans="1:17" ht="14.45" customHeight="1" x14ac:dyDescent="0.25">
      <c r="A215" s="1086"/>
      <c r="B215" s="650" t="s">
        <v>73</v>
      </c>
      <c r="C215" s="18"/>
      <c r="D215" s="711"/>
      <c r="E215" s="643"/>
      <c r="F215" s="653">
        <v>1700</v>
      </c>
      <c r="G215" s="653">
        <v>1800</v>
      </c>
      <c r="H215" s="35">
        <v>0</v>
      </c>
      <c r="I215" s="41">
        <v>0</v>
      </c>
    </row>
    <row r="216" spans="1:17" ht="14.45" customHeight="1" x14ac:dyDescent="0.25">
      <c r="A216" s="1086"/>
      <c r="B216" s="650" t="s">
        <v>74</v>
      </c>
      <c r="C216" s="18"/>
      <c r="D216" s="711"/>
      <c r="E216" s="643"/>
      <c r="F216" s="653">
        <v>1700</v>
      </c>
      <c r="G216" s="653">
        <v>1800</v>
      </c>
      <c r="H216" s="35">
        <v>2</v>
      </c>
      <c r="I216" s="41">
        <v>0</v>
      </c>
    </row>
    <row r="217" spans="1:17" ht="14.45" customHeight="1" x14ac:dyDescent="0.25">
      <c r="A217" s="1086"/>
      <c r="B217" s="650" t="s">
        <v>72</v>
      </c>
      <c r="C217" s="18"/>
      <c r="D217" s="711"/>
      <c r="E217" s="643"/>
      <c r="F217" s="653">
        <v>1700</v>
      </c>
      <c r="G217" s="653">
        <v>1800</v>
      </c>
      <c r="H217" s="26">
        <v>0</v>
      </c>
      <c r="I217" s="42">
        <v>0</v>
      </c>
    </row>
    <row r="218" spans="1:17" ht="14.45" customHeight="1" x14ac:dyDescent="0.25">
      <c r="A218" s="1086"/>
      <c r="B218" s="650" t="s">
        <v>71</v>
      </c>
      <c r="C218" s="36"/>
      <c r="D218" s="713"/>
      <c r="E218" s="643"/>
      <c r="F218" s="653">
        <v>1700</v>
      </c>
      <c r="G218" s="653">
        <v>1800</v>
      </c>
      <c r="H218" s="429">
        <v>4</v>
      </c>
      <c r="I218" s="430">
        <v>1</v>
      </c>
    </row>
    <row r="219" spans="1:17" ht="14.45" customHeight="1" x14ac:dyDescent="0.25">
      <c r="A219" s="1084">
        <v>1</v>
      </c>
      <c r="B219" s="648" t="s">
        <v>69</v>
      </c>
      <c r="C219" s="25"/>
      <c r="D219" s="710">
        <v>600</v>
      </c>
      <c r="E219" s="642">
        <v>44358</v>
      </c>
      <c r="F219" s="935">
        <v>600</v>
      </c>
      <c r="G219" s="935">
        <v>705</v>
      </c>
      <c r="H219" s="25">
        <v>35</v>
      </c>
      <c r="I219" s="737">
        <v>15</v>
      </c>
    </row>
    <row r="220" spans="1:17" ht="14.45" customHeight="1" x14ac:dyDescent="0.25">
      <c r="A220" s="1084"/>
      <c r="B220" s="649" t="s">
        <v>70</v>
      </c>
      <c r="C220" s="18"/>
      <c r="D220" s="711"/>
      <c r="E220" s="643"/>
      <c r="F220" s="936">
        <v>600</v>
      </c>
      <c r="G220" s="936">
        <v>705</v>
      </c>
      <c r="H220" s="18">
        <v>2</v>
      </c>
      <c r="I220" s="738">
        <v>0</v>
      </c>
    </row>
    <row r="221" spans="1:17" ht="14.45" customHeight="1" x14ac:dyDescent="0.25">
      <c r="A221" s="1084"/>
      <c r="B221" s="649" t="s">
        <v>68</v>
      </c>
      <c r="C221" s="18"/>
      <c r="D221" s="711"/>
      <c r="E221" s="643"/>
      <c r="F221" s="936">
        <v>600</v>
      </c>
      <c r="G221" s="936">
        <v>705</v>
      </c>
      <c r="H221" s="18">
        <v>1</v>
      </c>
      <c r="I221" s="738">
        <v>0</v>
      </c>
    </row>
    <row r="222" spans="1:17" ht="14.45" customHeight="1" x14ac:dyDescent="0.25">
      <c r="A222" s="1084"/>
      <c r="B222" s="649" t="s">
        <v>67</v>
      </c>
      <c r="C222" s="18"/>
      <c r="D222" s="711"/>
      <c r="E222" s="643"/>
      <c r="F222" s="936">
        <v>600</v>
      </c>
      <c r="G222" s="936">
        <v>705</v>
      </c>
      <c r="H222" s="18">
        <v>1</v>
      </c>
      <c r="I222" s="738">
        <v>0</v>
      </c>
    </row>
    <row r="223" spans="1:17" ht="14.45" customHeight="1" x14ac:dyDescent="0.25">
      <c r="A223" s="1084"/>
      <c r="B223" s="649" t="s">
        <v>66</v>
      </c>
      <c r="C223" s="18"/>
      <c r="D223" s="711"/>
      <c r="E223" s="643"/>
      <c r="F223" s="936">
        <v>600</v>
      </c>
      <c r="G223" s="936">
        <v>705</v>
      </c>
      <c r="H223" s="18">
        <v>0</v>
      </c>
      <c r="I223" s="738">
        <v>0</v>
      </c>
    </row>
    <row r="224" spans="1:17" ht="14.45" customHeight="1" x14ac:dyDescent="0.25">
      <c r="A224" s="1084"/>
      <c r="B224" s="650" t="s">
        <v>73</v>
      </c>
      <c r="C224" s="18"/>
      <c r="D224" s="711"/>
      <c r="E224" s="643"/>
      <c r="F224" s="936">
        <v>600</v>
      </c>
      <c r="G224" s="936">
        <v>705</v>
      </c>
      <c r="H224" s="18">
        <v>5</v>
      </c>
      <c r="I224" s="738">
        <v>1</v>
      </c>
    </row>
    <row r="225" spans="1:20" ht="14.45" customHeight="1" x14ac:dyDescent="0.25">
      <c r="A225" s="1084"/>
      <c r="B225" s="650" t="s">
        <v>74</v>
      </c>
      <c r="C225" s="18"/>
      <c r="D225" s="711"/>
      <c r="E225" s="643"/>
      <c r="F225" s="936">
        <v>600</v>
      </c>
      <c r="G225" s="936">
        <v>705</v>
      </c>
      <c r="H225" s="18">
        <v>1</v>
      </c>
      <c r="I225" s="738">
        <v>0</v>
      </c>
    </row>
    <row r="226" spans="1:20" ht="14.45" customHeight="1" x14ac:dyDescent="0.25">
      <c r="A226" s="1084"/>
      <c r="B226" s="650" t="s">
        <v>72</v>
      </c>
      <c r="C226" s="18"/>
      <c r="D226" s="711"/>
      <c r="E226" s="643"/>
      <c r="F226" s="936">
        <v>600</v>
      </c>
      <c r="G226" s="936">
        <v>705</v>
      </c>
      <c r="H226" s="18">
        <v>3</v>
      </c>
      <c r="I226" s="738">
        <v>0</v>
      </c>
    </row>
    <row r="227" spans="1:20" ht="14.45" customHeight="1" x14ac:dyDescent="0.25">
      <c r="A227" s="1084"/>
      <c r="B227" s="651" t="s">
        <v>71</v>
      </c>
      <c r="C227" s="43"/>
      <c r="D227" s="712"/>
      <c r="E227" s="644"/>
      <c r="F227" s="937">
        <v>600</v>
      </c>
      <c r="G227" s="937">
        <v>705</v>
      </c>
      <c r="H227" s="734">
        <v>4</v>
      </c>
      <c r="I227" s="739">
        <v>3</v>
      </c>
    </row>
    <row r="228" spans="1:20" ht="14.45" customHeight="1" x14ac:dyDescent="0.25">
      <c r="A228" s="1084">
        <v>2</v>
      </c>
      <c r="B228" s="648" t="s">
        <v>69</v>
      </c>
      <c r="C228" s="25"/>
      <c r="D228" s="710">
        <v>1100</v>
      </c>
      <c r="E228" s="642">
        <v>44358</v>
      </c>
      <c r="F228" s="935">
        <v>1100</v>
      </c>
      <c r="G228" s="935">
        <v>1205</v>
      </c>
      <c r="H228" s="25">
        <v>35</v>
      </c>
      <c r="I228" s="737">
        <v>14</v>
      </c>
    </row>
    <row r="229" spans="1:20" ht="14.45" customHeight="1" x14ac:dyDescent="0.25">
      <c r="A229" s="1084"/>
      <c r="B229" s="649" t="s">
        <v>70</v>
      </c>
      <c r="C229" s="18"/>
      <c r="D229" s="711"/>
      <c r="E229" s="643"/>
      <c r="F229" s="936">
        <v>1100</v>
      </c>
      <c r="G229" s="936">
        <v>1205</v>
      </c>
      <c r="H229" s="18">
        <v>6</v>
      </c>
      <c r="I229" s="738">
        <v>0</v>
      </c>
    </row>
    <row r="230" spans="1:20" ht="14.45" customHeight="1" x14ac:dyDescent="0.25">
      <c r="A230" s="1084"/>
      <c r="B230" s="649" t="s">
        <v>68</v>
      </c>
      <c r="C230" s="18"/>
      <c r="D230" s="711"/>
      <c r="E230" s="643"/>
      <c r="F230" s="936">
        <v>1100</v>
      </c>
      <c r="G230" s="936">
        <v>1205</v>
      </c>
      <c r="H230" s="18">
        <v>2</v>
      </c>
      <c r="I230" s="738">
        <v>0</v>
      </c>
    </row>
    <row r="231" spans="1:20" ht="14.45" customHeight="1" x14ac:dyDescent="0.25">
      <c r="A231" s="1084"/>
      <c r="B231" s="649" t="s">
        <v>67</v>
      </c>
      <c r="C231" s="18"/>
      <c r="D231" s="711"/>
      <c r="E231" s="643"/>
      <c r="F231" s="936">
        <v>1100</v>
      </c>
      <c r="G231" s="936">
        <v>1205</v>
      </c>
      <c r="H231" s="18">
        <v>1</v>
      </c>
      <c r="I231" s="738">
        <v>0</v>
      </c>
    </row>
    <row r="232" spans="1:20" ht="14.45" customHeight="1" x14ac:dyDescent="0.25">
      <c r="A232" s="1084"/>
      <c r="B232" s="649" t="s">
        <v>66</v>
      </c>
      <c r="C232" s="18"/>
      <c r="D232" s="711"/>
      <c r="E232" s="643"/>
      <c r="F232" s="936">
        <v>1100</v>
      </c>
      <c r="G232" s="936">
        <v>1205</v>
      </c>
      <c r="H232" s="18">
        <v>0</v>
      </c>
      <c r="I232" s="738">
        <v>0</v>
      </c>
    </row>
    <row r="233" spans="1:20" ht="14.45" customHeight="1" x14ac:dyDescent="0.25">
      <c r="A233" s="1084"/>
      <c r="B233" s="650" t="s">
        <v>73</v>
      </c>
      <c r="C233" s="18"/>
      <c r="D233" s="711"/>
      <c r="E233" s="643"/>
      <c r="F233" s="936">
        <v>1100</v>
      </c>
      <c r="G233" s="936">
        <v>1205</v>
      </c>
      <c r="H233" s="18">
        <v>3</v>
      </c>
      <c r="I233" s="738">
        <v>0</v>
      </c>
    </row>
    <row r="234" spans="1:20" ht="14.45" customHeight="1" x14ac:dyDescent="0.25">
      <c r="A234" s="1084"/>
      <c r="B234" s="650" t="s">
        <v>74</v>
      </c>
      <c r="C234" s="18"/>
      <c r="D234" s="711"/>
      <c r="E234" s="643"/>
      <c r="F234" s="936">
        <v>1100</v>
      </c>
      <c r="G234" s="936">
        <v>1205</v>
      </c>
      <c r="H234" s="18">
        <v>1</v>
      </c>
      <c r="I234" s="738">
        <v>0</v>
      </c>
    </row>
    <row r="235" spans="1:20" ht="14.45" customHeight="1" x14ac:dyDescent="0.25">
      <c r="A235" s="1084"/>
      <c r="B235" s="650" t="s">
        <v>72</v>
      </c>
      <c r="C235" s="18"/>
      <c r="D235" s="711"/>
      <c r="E235" s="643"/>
      <c r="F235" s="936">
        <v>1100</v>
      </c>
      <c r="G235" s="936">
        <v>1205</v>
      </c>
      <c r="H235" s="18">
        <v>1</v>
      </c>
      <c r="I235" s="738">
        <v>0</v>
      </c>
    </row>
    <row r="236" spans="1:20" ht="14.45" customHeight="1" x14ac:dyDescent="0.25">
      <c r="A236" s="1084"/>
      <c r="B236" s="651" t="s">
        <v>71</v>
      </c>
      <c r="C236" s="43"/>
      <c r="D236" s="712"/>
      <c r="E236" s="644"/>
      <c r="F236" s="937">
        <v>1100</v>
      </c>
      <c r="G236" s="937">
        <v>1205</v>
      </c>
      <c r="H236" s="734">
        <v>4</v>
      </c>
      <c r="I236" s="739">
        <v>3</v>
      </c>
    </row>
    <row r="237" spans="1:20" ht="14.45" customHeight="1" x14ac:dyDescent="0.25">
      <c r="A237" s="1085">
        <v>3</v>
      </c>
      <c r="B237" s="648" t="s">
        <v>69</v>
      </c>
      <c r="C237" s="25"/>
      <c r="D237" s="710">
        <v>2000</v>
      </c>
      <c r="E237" s="642">
        <v>44358</v>
      </c>
      <c r="F237" s="935">
        <v>2000</v>
      </c>
      <c r="G237" s="935">
        <v>2100</v>
      </c>
      <c r="H237" s="25">
        <v>11</v>
      </c>
      <c r="I237" s="737">
        <v>6</v>
      </c>
      <c r="K237" s="723"/>
      <c r="L237" s="13"/>
      <c r="M237" s="419"/>
      <c r="N237" s="752"/>
      <c r="O237" s="752"/>
      <c r="P237" s="752"/>
      <c r="Q237" s="752"/>
    </row>
    <row r="238" spans="1:20" ht="15" customHeight="1" x14ac:dyDescent="0.25">
      <c r="A238" s="1086"/>
      <c r="B238" s="649" t="s">
        <v>70</v>
      </c>
      <c r="C238" s="18"/>
      <c r="D238" s="711"/>
      <c r="E238" s="643"/>
      <c r="F238" s="936">
        <v>2000</v>
      </c>
      <c r="G238" s="936">
        <v>2100</v>
      </c>
      <c r="H238" s="18">
        <v>2</v>
      </c>
      <c r="I238" s="738">
        <v>0</v>
      </c>
      <c r="K238" s="13"/>
      <c r="L238" s="419"/>
      <c r="M238" s="753"/>
      <c r="N238" s="752"/>
      <c r="O238" s="752"/>
      <c r="P238" s="752"/>
      <c r="Q238" s="752"/>
    </row>
    <row r="239" spans="1:20" ht="14.45" customHeight="1" x14ac:dyDescent="0.25">
      <c r="A239" s="1086"/>
      <c r="B239" s="649" t="s">
        <v>68</v>
      </c>
      <c r="C239" s="18"/>
      <c r="D239" s="711"/>
      <c r="E239" s="643"/>
      <c r="F239" s="936">
        <v>2000</v>
      </c>
      <c r="G239" s="936">
        <v>2100</v>
      </c>
      <c r="H239" s="18">
        <v>0</v>
      </c>
      <c r="I239" s="738">
        <v>0</v>
      </c>
      <c r="K239" s="663"/>
      <c r="L239" s="14"/>
      <c r="M239" s="14"/>
      <c r="N239" s="419"/>
      <c r="O239" s="419"/>
      <c r="P239" s="419"/>
      <c r="Q239" s="754"/>
    </row>
    <row r="240" spans="1:20" ht="14.45" customHeight="1" x14ac:dyDescent="0.25">
      <c r="A240" s="1086"/>
      <c r="B240" s="649" t="s">
        <v>67</v>
      </c>
      <c r="C240" s="18"/>
      <c r="D240" s="711"/>
      <c r="E240" s="643"/>
      <c r="F240" s="936">
        <v>2000</v>
      </c>
      <c r="G240" s="936">
        <v>2100</v>
      </c>
      <c r="H240" s="18">
        <v>2</v>
      </c>
      <c r="I240" s="738">
        <v>0</v>
      </c>
      <c r="T240" s="28"/>
    </row>
    <row r="241" spans="1:20" ht="14.45" customHeight="1" x14ac:dyDescent="0.25">
      <c r="A241" s="1086"/>
      <c r="B241" s="649" t="s">
        <v>66</v>
      </c>
      <c r="C241" s="18"/>
      <c r="D241" s="711"/>
      <c r="E241" s="643"/>
      <c r="F241" s="936">
        <v>2000</v>
      </c>
      <c r="G241" s="936">
        <v>2100</v>
      </c>
      <c r="H241" s="18">
        <v>0</v>
      </c>
      <c r="I241" s="738">
        <v>0</v>
      </c>
      <c r="S241" s="44"/>
    </row>
    <row r="242" spans="1:20" ht="14.45" customHeight="1" x14ac:dyDescent="0.25">
      <c r="A242" s="1086"/>
      <c r="B242" s="650" t="s">
        <v>73</v>
      </c>
      <c r="C242" s="18"/>
      <c r="D242" s="711"/>
      <c r="E242" s="643"/>
      <c r="F242" s="936">
        <v>2000</v>
      </c>
      <c r="G242" s="936">
        <v>2100</v>
      </c>
      <c r="H242" s="18">
        <v>0</v>
      </c>
      <c r="I242" s="738">
        <v>0</v>
      </c>
    </row>
    <row r="243" spans="1:20" ht="14.45" customHeight="1" x14ac:dyDescent="0.25">
      <c r="A243" s="1086"/>
      <c r="B243" s="650" t="s">
        <v>74</v>
      </c>
      <c r="C243" s="18"/>
      <c r="D243" s="711"/>
      <c r="E243" s="643"/>
      <c r="F243" s="936">
        <v>2000</v>
      </c>
      <c r="G243" s="936">
        <v>2100</v>
      </c>
      <c r="H243" s="18">
        <v>1</v>
      </c>
      <c r="I243" s="738">
        <v>0</v>
      </c>
      <c r="T243" s="45"/>
    </row>
    <row r="244" spans="1:20" ht="14.45" customHeight="1" x14ac:dyDescent="0.25">
      <c r="A244" s="1086"/>
      <c r="B244" s="650" t="s">
        <v>72</v>
      </c>
      <c r="C244" s="18"/>
      <c r="D244" s="711"/>
      <c r="E244" s="643"/>
      <c r="F244" s="936">
        <v>2000</v>
      </c>
      <c r="G244" s="936">
        <v>2100</v>
      </c>
      <c r="H244" s="18">
        <v>0</v>
      </c>
      <c r="I244" s="738">
        <v>0</v>
      </c>
    </row>
    <row r="245" spans="1:20" ht="14.45" customHeight="1" x14ac:dyDescent="0.25">
      <c r="A245" s="1088"/>
      <c r="B245" s="651" t="s">
        <v>71</v>
      </c>
      <c r="C245" s="43"/>
      <c r="D245" s="712"/>
      <c r="E245" s="644"/>
      <c r="F245" s="937">
        <v>2000</v>
      </c>
      <c r="G245" s="937">
        <v>2100</v>
      </c>
      <c r="H245" s="734">
        <v>0</v>
      </c>
      <c r="I245" s="739">
        <v>0</v>
      </c>
    </row>
    <row r="246" spans="1:20" ht="14.45" customHeight="1" x14ac:dyDescent="0.25">
      <c r="A246" s="1084">
        <v>1</v>
      </c>
      <c r="B246" s="648" t="s">
        <v>69</v>
      </c>
      <c r="C246" s="25"/>
      <c r="D246" s="710">
        <v>1000</v>
      </c>
      <c r="E246" s="642">
        <v>44359</v>
      </c>
      <c r="F246" s="935">
        <v>1000</v>
      </c>
      <c r="G246" s="935">
        <v>1105</v>
      </c>
      <c r="H246" s="25">
        <v>51</v>
      </c>
      <c r="I246" s="737">
        <v>27</v>
      </c>
    </row>
    <row r="247" spans="1:20" ht="14.45" customHeight="1" x14ac:dyDescent="0.25">
      <c r="A247" s="1084"/>
      <c r="B247" s="649" t="s">
        <v>70</v>
      </c>
      <c r="C247" s="18"/>
      <c r="D247" s="711"/>
      <c r="E247" s="643"/>
      <c r="F247" s="936">
        <v>1000</v>
      </c>
      <c r="G247" s="936">
        <v>1105</v>
      </c>
      <c r="H247" s="18">
        <v>4</v>
      </c>
      <c r="I247" s="738">
        <v>0</v>
      </c>
    </row>
    <row r="248" spans="1:20" ht="14.45" customHeight="1" x14ac:dyDescent="0.25">
      <c r="A248" s="1084"/>
      <c r="B248" s="649" t="s">
        <v>68</v>
      </c>
      <c r="C248" s="18"/>
      <c r="D248" s="711"/>
      <c r="E248" s="643"/>
      <c r="F248" s="936">
        <v>1000</v>
      </c>
      <c r="G248" s="936">
        <v>1105</v>
      </c>
      <c r="H248" s="18">
        <v>5</v>
      </c>
      <c r="I248" s="738">
        <v>0</v>
      </c>
    </row>
    <row r="249" spans="1:20" ht="14.45" customHeight="1" x14ac:dyDescent="0.25">
      <c r="A249" s="1084"/>
      <c r="B249" s="649" t="s">
        <v>67</v>
      </c>
      <c r="C249" s="18"/>
      <c r="D249" s="711"/>
      <c r="E249" s="643"/>
      <c r="F249" s="936">
        <v>1000</v>
      </c>
      <c r="G249" s="936">
        <v>1105</v>
      </c>
      <c r="H249" s="18">
        <v>2</v>
      </c>
      <c r="I249" s="738">
        <v>0</v>
      </c>
    </row>
    <row r="250" spans="1:20" ht="14.45" customHeight="1" x14ac:dyDescent="0.25">
      <c r="A250" s="1084"/>
      <c r="B250" s="649" t="s">
        <v>66</v>
      </c>
      <c r="C250" s="18"/>
      <c r="D250" s="711"/>
      <c r="E250" s="643"/>
      <c r="F250" s="936">
        <v>1000</v>
      </c>
      <c r="G250" s="936">
        <v>1105</v>
      </c>
      <c r="H250" s="18">
        <v>11</v>
      </c>
      <c r="I250" s="738">
        <v>4</v>
      </c>
    </row>
    <row r="251" spans="1:20" ht="14.45" customHeight="1" x14ac:dyDescent="0.25">
      <c r="A251" s="1084"/>
      <c r="B251" s="650" t="s">
        <v>73</v>
      </c>
      <c r="C251" s="18"/>
      <c r="D251" s="711"/>
      <c r="E251" s="643"/>
      <c r="F251" s="936">
        <v>1000</v>
      </c>
      <c r="G251" s="936">
        <v>1105</v>
      </c>
      <c r="H251" s="18">
        <v>4</v>
      </c>
      <c r="I251" s="738">
        <v>2</v>
      </c>
    </row>
    <row r="252" spans="1:20" ht="14.45" customHeight="1" x14ac:dyDescent="0.25">
      <c r="A252" s="1084"/>
      <c r="B252" s="650" t="s">
        <v>74</v>
      </c>
      <c r="C252" s="18"/>
      <c r="D252" s="711"/>
      <c r="E252" s="643"/>
      <c r="F252" s="936">
        <v>1000</v>
      </c>
      <c r="G252" s="936">
        <v>1105</v>
      </c>
      <c r="H252" s="18">
        <v>4</v>
      </c>
      <c r="I252" s="738">
        <v>0</v>
      </c>
    </row>
    <row r="253" spans="1:20" ht="14.45" customHeight="1" x14ac:dyDescent="0.25">
      <c r="A253" s="1084"/>
      <c r="B253" s="650" t="s">
        <v>72</v>
      </c>
      <c r="C253" s="18"/>
      <c r="D253" s="711"/>
      <c r="E253" s="643"/>
      <c r="F253" s="936">
        <v>1000</v>
      </c>
      <c r="G253" s="936">
        <v>1105</v>
      </c>
      <c r="H253" s="18">
        <v>3</v>
      </c>
      <c r="I253" s="738">
        <v>0</v>
      </c>
    </row>
    <row r="254" spans="1:20" ht="14.45" customHeight="1" x14ac:dyDescent="0.25">
      <c r="A254" s="1084"/>
      <c r="B254" s="651" t="s">
        <v>71</v>
      </c>
      <c r="C254" s="43"/>
      <c r="D254" s="712"/>
      <c r="E254" s="644"/>
      <c r="F254" s="937">
        <v>1000</v>
      </c>
      <c r="G254" s="937">
        <v>1105</v>
      </c>
      <c r="H254" s="734">
        <v>27</v>
      </c>
      <c r="I254" s="739">
        <v>10</v>
      </c>
    </row>
    <row r="255" spans="1:20" ht="14.45" customHeight="1" x14ac:dyDescent="0.25">
      <c r="A255" s="1093">
        <v>2</v>
      </c>
      <c r="B255" s="648" t="s">
        <v>69</v>
      </c>
      <c r="C255" s="25"/>
      <c r="D255" s="710">
        <v>1300</v>
      </c>
      <c r="E255" s="642">
        <v>44359</v>
      </c>
      <c r="F255" s="935">
        <v>1300</v>
      </c>
      <c r="G255" s="935">
        <v>1415</v>
      </c>
      <c r="H255" s="25">
        <v>46</v>
      </c>
      <c r="I255" s="737">
        <v>24</v>
      </c>
      <c r="K255" s="28" t="s">
        <v>60</v>
      </c>
      <c r="L255" s="19"/>
      <c r="M255" s="16"/>
      <c r="N255" s="15"/>
      <c r="O255" s="15"/>
      <c r="P255" s="15"/>
      <c r="Q255" s="15"/>
    </row>
    <row r="256" spans="1:20" ht="15" customHeight="1" thickBot="1" x14ac:dyDescent="0.3">
      <c r="A256" s="1093"/>
      <c r="B256" s="649" t="s">
        <v>70</v>
      </c>
      <c r="C256" s="18"/>
      <c r="D256" s="711"/>
      <c r="E256" s="643"/>
      <c r="F256" s="936">
        <v>1300</v>
      </c>
      <c r="G256" s="936">
        <v>1415</v>
      </c>
      <c r="H256" s="18">
        <v>6</v>
      </c>
      <c r="I256" s="738">
        <v>0</v>
      </c>
      <c r="K256" s="46" t="s">
        <v>14</v>
      </c>
      <c r="L256" s="47" t="s">
        <v>61</v>
      </c>
      <c r="M256" s="48"/>
      <c r="N256" s="49" t="s">
        <v>62</v>
      </c>
      <c r="O256" s="49" t="s">
        <v>63</v>
      </c>
      <c r="P256" s="49" t="s">
        <v>64</v>
      </c>
      <c r="Q256" s="49" t="s">
        <v>65</v>
      </c>
    </row>
    <row r="257" spans="1:20" ht="14.45" customHeight="1" x14ac:dyDescent="0.25">
      <c r="A257" s="1093"/>
      <c r="B257" s="649" t="s">
        <v>68</v>
      </c>
      <c r="C257" s="18"/>
      <c r="D257" s="711"/>
      <c r="E257" s="643"/>
      <c r="F257" s="936">
        <v>1300</v>
      </c>
      <c r="G257" s="936">
        <v>1415</v>
      </c>
      <c r="H257" s="18">
        <v>4</v>
      </c>
      <c r="I257" s="738">
        <v>0</v>
      </c>
      <c r="K257" s="29">
        <v>44359</v>
      </c>
      <c r="L257" s="30">
        <v>1300</v>
      </c>
      <c r="M257" s="30"/>
      <c r="N257" s="31">
        <v>42</v>
      </c>
      <c r="O257" s="31">
        <v>119</v>
      </c>
      <c r="P257" s="31">
        <v>29</v>
      </c>
      <c r="Q257" s="32">
        <v>148</v>
      </c>
    </row>
    <row r="258" spans="1:20" ht="14.45" customHeight="1" x14ac:dyDescent="0.25">
      <c r="A258" s="1093"/>
      <c r="B258" s="649" t="s">
        <v>67</v>
      </c>
      <c r="C258" s="18"/>
      <c r="D258" s="711"/>
      <c r="E258" s="643"/>
      <c r="F258" s="936">
        <v>1300</v>
      </c>
      <c r="G258" s="936">
        <v>1415</v>
      </c>
      <c r="H258" s="18">
        <v>0</v>
      </c>
      <c r="I258" s="738">
        <v>0</v>
      </c>
      <c r="T258" s="28"/>
    </row>
    <row r="259" spans="1:20" ht="14.45" customHeight="1" x14ac:dyDescent="0.25">
      <c r="A259" s="1093"/>
      <c r="B259" s="649" t="s">
        <v>66</v>
      </c>
      <c r="C259" s="18"/>
      <c r="D259" s="711"/>
      <c r="E259" s="643"/>
      <c r="F259" s="936">
        <v>1300</v>
      </c>
      <c r="G259" s="936">
        <v>1415</v>
      </c>
      <c r="H259" s="18">
        <v>4</v>
      </c>
      <c r="I259" s="738">
        <v>4</v>
      </c>
      <c r="S259" s="44"/>
    </row>
    <row r="260" spans="1:20" ht="14.45" customHeight="1" x14ac:dyDescent="0.25">
      <c r="A260" s="1093"/>
      <c r="B260" s="650" t="s">
        <v>73</v>
      </c>
      <c r="C260" s="18"/>
      <c r="D260" s="711"/>
      <c r="E260" s="643"/>
      <c r="F260" s="936">
        <v>1300</v>
      </c>
      <c r="G260" s="936">
        <v>1415</v>
      </c>
      <c r="H260" s="18">
        <v>7</v>
      </c>
      <c r="I260" s="738">
        <v>0</v>
      </c>
    </row>
    <row r="261" spans="1:20" ht="14.45" customHeight="1" x14ac:dyDescent="0.25">
      <c r="A261" s="1093"/>
      <c r="B261" s="650" t="s">
        <v>74</v>
      </c>
      <c r="C261" s="18"/>
      <c r="D261" s="711"/>
      <c r="E261" s="643"/>
      <c r="F261" s="936">
        <v>1300</v>
      </c>
      <c r="G261" s="936">
        <v>1415</v>
      </c>
      <c r="H261" s="18">
        <v>3</v>
      </c>
      <c r="I261" s="738">
        <v>0</v>
      </c>
      <c r="T261" s="45"/>
    </row>
    <row r="262" spans="1:20" ht="14.45" customHeight="1" x14ac:dyDescent="0.25">
      <c r="A262" s="1093"/>
      <c r="B262" s="650" t="s">
        <v>72</v>
      </c>
      <c r="C262" s="18"/>
      <c r="D262" s="711"/>
      <c r="E262" s="643"/>
      <c r="F262" s="936">
        <v>1300</v>
      </c>
      <c r="G262" s="936">
        <v>1415</v>
      </c>
      <c r="H262" s="18">
        <v>3</v>
      </c>
      <c r="I262" s="738">
        <v>0</v>
      </c>
    </row>
    <row r="263" spans="1:20" ht="14.45" customHeight="1" x14ac:dyDescent="0.25">
      <c r="A263" s="1093"/>
      <c r="B263" s="651" t="s">
        <v>71</v>
      </c>
      <c r="C263" s="43"/>
      <c r="D263" s="712"/>
      <c r="E263" s="644"/>
      <c r="F263" s="937">
        <v>1300</v>
      </c>
      <c r="G263" s="937">
        <v>1415</v>
      </c>
      <c r="H263" s="734">
        <v>18</v>
      </c>
      <c r="I263" s="739">
        <v>8</v>
      </c>
    </row>
    <row r="264" spans="1:20" ht="14.45" customHeight="1" x14ac:dyDescent="0.25">
      <c r="A264" s="1085">
        <v>3</v>
      </c>
      <c r="B264" s="648" t="s">
        <v>69</v>
      </c>
      <c r="C264" s="25"/>
      <c r="D264" s="710">
        <v>1600</v>
      </c>
      <c r="E264" s="642">
        <v>44359</v>
      </c>
      <c r="F264" s="935">
        <v>1600</v>
      </c>
      <c r="G264" s="935">
        <v>1700</v>
      </c>
      <c r="H264" s="25">
        <v>24</v>
      </c>
      <c r="I264" s="737">
        <v>10</v>
      </c>
    </row>
    <row r="265" spans="1:20" ht="14.45" customHeight="1" x14ac:dyDescent="0.25">
      <c r="A265" s="1086"/>
      <c r="B265" s="649" t="s">
        <v>70</v>
      </c>
      <c r="C265" s="18"/>
      <c r="D265" s="711"/>
      <c r="E265" s="643"/>
      <c r="F265" s="936">
        <v>1600</v>
      </c>
      <c r="G265" s="936">
        <v>1700</v>
      </c>
      <c r="H265" s="18">
        <v>2</v>
      </c>
      <c r="I265" s="738">
        <v>0</v>
      </c>
    </row>
    <row r="266" spans="1:20" ht="14.45" customHeight="1" x14ac:dyDescent="0.25">
      <c r="A266" s="1086"/>
      <c r="B266" s="649" t="s">
        <v>68</v>
      </c>
      <c r="C266" s="18"/>
      <c r="D266" s="711"/>
      <c r="E266" s="643"/>
      <c r="F266" s="936">
        <v>1600</v>
      </c>
      <c r="G266" s="936">
        <v>1700</v>
      </c>
      <c r="H266" s="18">
        <v>0</v>
      </c>
      <c r="I266" s="738">
        <v>0</v>
      </c>
    </row>
    <row r="267" spans="1:20" ht="14.45" customHeight="1" x14ac:dyDescent="0.25">
      <c r="A267" s="1086"/>
      <c r="B267" s="649" t="s">
        <v>67</v>
      </c>
      <c r="C267" s="18"/>
      <c r="D267" s="711"/>
      <c r="E267" s="643"/>
      <c r="F267" s="936">
        <v>1600</v>
      </c>
      <c r="G267" s="936">
        <v>1700</v>
      </c>
      <c r="H267" s="18">
        <v>7</v>
      </c>
      <c r="I267" s="738">
        <v>0</v>
      </c>
    </row>
    <row r="268" spans="1:20" ht="14.45" customHeight="1" x14ac:dyDescent="0.25">
      <c r="A268" s="1086"/>
      <c r="B268" s="649" t="s">
        <v>66</v>
      </c>
      <c r="C268" s="18"/>
      <c r="D268" s="711"/>
      <c r="E268" s="643"/>
      <c r="F268" s="936">
        <v>1600</v>
      </c>
      <c r="G268" s="936">
        <v>1700</v>
      </c>
      <c r="H268" s="18">
        <v>4</v>
      </c>
      <c r="I268" s="738">
        <v>2</v>
      </c>
    </row>
    <row r="269" spans="1:20" ht="14.45" customHeight="1" x14ac:dyDescent="0.25">
      <c r="A269" s="1086"/>
      <c r="B269" s="650" t="s">
        <v>73</v>
      </c>
      <c r="C269" s="18"/>
      <c r="D269" s="711"/>
      <c r="E269" s="643"/>
      <c r="F269" s="936">
        <v>1600</v>
      </c>
      <c r="G269" s="936">
        <v>1700</v>
      </c>
      <c r="H269" s="18">
        <v>3</v>
      </c>
      <c r="I269" s="738">
        <v>1</v>
      </c>
    </row>
    <row r="270" spans="1:20" ht="14.45" customHeight="1" x14ac:dyDescent="0.25">
      <c r="A270" s="1086"/>
      <c r="B270" s="650" t="s">
        <v>74</v>
      </c>
      <c r="C270" s="18"/>
      <c r="D270" s="711"/>
      <c r="E270" s="643"/>
      <c r="F270" s="936">
        <v>1600</v>
      </c>
      <c r="G270" s="936">
        <v>1700</v>
      </c>
      <c r="H270" s="18">
        <v>1</v>
      </c>
      <c r="I270" s="738">
        <v>0</v>
      </c>
    </row>
    <row r="271" spans="1:20" ht="14.45" customHeight="1" x14ac:dyDescent="0.25">
      <c r="A271" s="1086"/>
      <c r="B271" s="650" t="s">
        <v>72</v>
      </c>
      <c r="C271" s="18"/>
      <c r="D271" s="711"/>
      <c r="E271" s="643"/>
      <c r="F271" s="936">
        <v>1600</v>
      </c>
      <c r="G271" s="936">
        <v>1700</v>
      </c>
      <c r="H271" s="18">
        <v>2</v>
      </c>
      <c r="I271" s="738">
        <v>0</v>
      </c>
    </row>
    <row r="272" spans="1:20" ht="14.45" customHeight="1" x14ac:dyDescent="0.25">
      <c r="A272" s="1088"/>
      <c r="B272" s="651" t="s">
        <v>71</v>
      </c>
      <c r="C272" s="43"/>
      <c r="D272" s="712"/>
      <c r="E272" s="644"/>
      <c r="F272" s="937">
        <v>1600</v>
      </c>
      <c r="G272" s="937">
        <v>1700</v>
      </c>
      <c r="H272" s="734">
        <v>10</v>
      </c>
      <c r="I272" s="739">
        <v>5</v>
      </c>
    </row>
    <row r="273" spans="1:9" ht="14.45" customHeight="1" x14ac:dyDescent="0.25">
      <c r="A273" s="1084">
        <v>1</v>
      </c>
      <c r="B273" s="648" t="s">
        <v>69</v>
      </c>
      <c r="C273" s="25"/>
      <c r="D273" s="710">
        <v>1000</v>
      </c>
      <c r="E273" s="642">
        <v>44360</v>
      </c>
      <c r="F273" s="935">
        <v>1000</v>
      </c>
      <c r="G273" s="935">
        <v>1110</v>
      </c>
      <c r="H273" s="25">
        <v>31</v>
      </c>
      <c r="I273" s="737">
        <v>13</v>
      </c>
    </row>
    <row r="274" spans="1:9" ht="14.45" customHeight="1" x14ac:dyDescent="0.25">
      <c r="A274" s="1084"/>
      <c r="B274" s="649" t="s">
        <v>70</v>
      </c>
      <c r="C274" s="18"/>
      <c r="D274" s="711"/>
      <c r="E274" s="643"/>
      <c r="F274" s="936">
        <v>1000</v>
      </c>
      <c r="G274" s="936">
        <v>1110</v>
      </c>
      <c r="H274" s="18">
        <v>6</v>
      </c>
      <c r="I274" s="738">
        <v>0</v>
      </c>
    </row>
    <row r="275" spans="1:9" ht="14.45" customHeight="1" x14ac:dyDescent="0.25">
      <c r="A275" s="1084"/>
      <c r="B275" s="649" t="s">
        <v>68</v>
      </c>
      <c r="C275" s="18"/>
      <c r="D275" s="711"/>
      <c r="E275" s="643"/>
      <c r="F275" s="936">
        <v>1000</v>
      </c>
      <c r="G275" s="936">
        <v>1110</v>
      </c>
      <c r="H275" s="18">
        <v>0</v>
      </c>
      <c r="I275" s="738">
        <v>0</v>
      </c>
    </row>
    <row r="276" spans="1:9" ht="14.45" customHeight="1" x14ac:dyDescent="0.25">
      <c r="A276" s="1084"/>
      <c r="B276" s="649" t="s">
        <v>67</v>
      </c>
      <c r="C276" s="18"/>
      <c r="D276" s="711"/>
      <c r="E276" s="643"/>
      <c r="F276" s="936">
        <v>1000</v>
      </c>
      <c r="G276" s="936">
        <v>1110</v>
      </c>
      <c r="H276" s="18">
        <v>7</v>
      </c>
      <c r="I276" s="738">
        <v>0</v>
      </c>
    </row>
    <row r="277" spans="1:9" ht="14.45" customHeight="1" x14ac:dyDescent="0.25">
      <c r="A277" s="1084"/>
      <c r="B277" s="649" t="s">
        <v>66</v>
      </c>
      <c r="C277" s="18"/>
      <c r="D277" s="711"/>
      <c r="E277" s="643"/>
      <c r="F277" s="936">
        <v>1000</v>
      </c>
      <c r="G277" s="936">
        <v>1110</v>
      </c>
      <c r="H277" s="18">
        <v>0</v>
      </c>
      <c r="I277" s="738">
        <v>0</v>
      </c>
    </row>
    <row r="278" spans="1:9" ht="14.45" customHeight="1" x14ac:dyDescent="0.25">
      <c r="A278" s="1084"/>
      <c r="B278" s="650" t="s">
        <v>73</v>
      </c>
      <c r="C278" s="18"/>
      <c r="D278" s="711"/>
      <c r="E278" s="643"/>
      <c r="F278" s="936">
        <v>1000</v>
      </c>
      <c r="G278" s="936">
        <v>1110</v>
      </c>
      <c r="H278" s="18">
        <v>9</v>
      </c>
      <c r="I278" s="738">
        <v>2</v>
      </c>
    </row>
    <row r="279" spans="1:9" ht="14.45" customHeight="1" x14ac:dyDescent="0.25">
      <c r="A279" s="1084"/>
      <c r="B279" s="650" t="s">
        <v>74</v>
      </c>
      <c r="C279" s="18"/>
      <c r="D279" s="711"/>
      <c r="E279" s="643"/>
      <c r="F279" s="936">
        <v>1000</v>
      </c>
      <c r="G279" s="936">
        <v>1110</v>
      </c>
      <c r="H279" s="18">
        <v>1</v>
      </c>
      <c r="I279" s="738">
        <v>0</v>
      </c>
    </row>
    <row r="280" spans="1:9" ht="14.45" customHeight="1" x14ac:dyDescent="0.25">
      <c r="A280" s="1084"/>
      <c r="B280" s="650" t="s">
        <v>72</v>
      </c>
      <c r="C280" s="18"/>
      <c r="D280" s="711"/>
      <c r="E280" s="643"/>
      <c r="F280" s="936">
        <v>1000</v>
      </c>
      <c r="G280" s="936">
        <v>1110</v>
      </c>
      <c r="H280" s="18">
        <v>6</v>
      </c>
      <c r="I280" s="738">
        <v>0</v>
      </c>
    </row>
    <row r="281" spans="1:9" ht="14.45" customHeight="1" x14ac:dyDescent="0.25">
      <c r="A281" s="1084"/>
      <c r="B281" s="651" t="s">
        <v>71</v>
      </c>
      <c r="C281" s="43"/>
      <c r="D281" s="712"/>
      <c r="E281" s="644"/>
      <c r="F281" s="937">
        <v>1000</v>
      </c>
      <c r="G281" s="937">
        <v>1110</v>
      </c>
      <c r="H281" s="734">
        <v>11</v>
      </c>
      <c r="I281" s="739">
        <v>3</v>
      </c>
    </row>
    <row r="282" spans="1:9" ht="14.45" customHeight="1" x14ac:dyDescent="0.25">
      <c r="A282" s="1084">
        <v>2</v>
      </c>
      <c r="B282" s="648" t="s">
        <v>69</v>
      </c>
      <c r="C282" s="25"/>
      <c r="D282" s="710">
        <v>1300</v>
      </c>
      <c r="E282" s="642">
        <v>44360</v>
      </c>
      <c r="F282" s="935">
        <v>1300</v>
      </c>
      <c r="G282" s="935">
        <v>1400</v>
      </c>
      <c r="H282" s="25">
        <v>21</v>
      </c>
      <c r="I282" s="737">
        <v>10</v>
      </c>
    </row>
    <row r="283" spans="1:9" ht="14.45" customHeight="1" x14ac:dyDescent="0.25">
      <c r="A283" s="1084"/>
      <c r="B283" s="649" t="s">
        <v>70</v>
      </c>
      <c r="C283" s="18"/>
      <c r="D283" s="711"/>
      <c r="E283" s="643"/>
      <c r="F283" s="936">
        <v>1300</v>
      </c>
      <c r="G283" s="936">
        <v>1400</v>
      </c>
      <c r="H283" s="18">
        <v>4</v>
      </c>
      <c r="I283" s="738">
        <v>0</v>
      </c>
    </row>
    <row r="284" spans="1:9" ht="14.45" customHeight="1" x14ac:dyDescent="0.25">
      <c r="A284" s="1084"/>
      <c r="B284" s="649" t="s">
        <v>68</v>
      </c>
      <c r="C284" s="18"/>
      <c r="D284" s="711"/>
      <c r="E284" s="643"/>
      <c r="F284" s="936">
        <v>1300</v>
      </c>
      <c r="G284" s="936">
        <v>1400</v>
      </c>
      <c r="H284" s="18">
        <v>0</v>
      </c>
      <c r="I284" s="738">
        <v>0</v>
      </c>
    </row>
    <row r="285" spans="1:9" ht="14.45" customHeight="1" x14ac:dyDescent="0.25">
      <c r="A285" s="1084"/>
      <c r="B285" s="649" t="s">
        <v>67</v>
      </c>
      <c r="C285" s="18"/>
      <c r="D285" s="711"/>
      <c r="E285" s="643"/>
      <c r="F285" s="936">
        <v>1300</v>
      </c>
      <c r="G285" s="936">
        <v>1400</v>
      </c>
      <c r="H285" s="18">
        <v>1</v>
      </c>
      <c r="I285" s="738">
        <v>0</v>
      </c>
    </row>
    <row r="286" spans="1:9" ht="14.45" customHeight="1" x14ac:dyDescent="0.25">
      <c r="A286" s="1084"/>
      <c r="B286" s="649" t="s">
        <v>66</v>
      </c>
      <c r="C286" s="18"/>
      <c r="D286" s="711"/>
      <c r="E286" s="643"/>
      <c r="F286" s="936">
        <v>1300</v>
      </c>
      <c r="G286" s="936">
        <v>1400</v>
      </c>
      <c r="H286" s="18">
        <v>0</v>
      </c>
      <c r="I286" s="738">
        <v>0</v>
      </c>
    </row>
    <row r="287" spans="1:9" ht="14.45" customHeight="1" x14ac:dyDescent="0.25">
      <c r="A287" s="1084"/>
      <c r="B287" s="650" t="s">
        <v>73</v>
      </c>
      <c r="C287" s="18"/>
      <c r="D287" s="711"/>
      <c r="E287" s="643"/>
      <c r="F287" s="936">
        <v>1300</v>
      </c>
      <c r="G287" s="936">
        <v>1400</v>
      </c>
      <c r="H287" s="18">
        <v>1</v>
      </c>
      <c r="I287" s="738">
        <v>0</v>
      </c>
    </row>
    <row r="288" spans="1:9" ht="14.45" customHeight="1" x14ac:dyDescent="0.25">
      <c r="A288" s="1084"/>
      <c r="B288" s="650" t="s">
        <v>74</v>
      </c>
      <c r="C288" s="18"/>
      <c r="D288" s="711"/>
      <c r="E288" s="643"/>
      <c r="F288" s="936">
        <v>1300</v>
      </c>
      <c r="G288" s="936">
        <v>1400</v>
      </c>
      <c r="H288" s="18">
        <v>3</v>
      </c>
      <c r="I288" s="738">
        <v>0</v>
      </c>
    </row>
    <row r="289" spans="1:9" ht="14.45" customHeight="1" x14ac:dyDescent="0.25">
      <c r="A289" s="1084"/>
      <c r="B289" s="650" t="s">
        <v>72</v>
      </c>
      <c r="C289" s="18"/>
      <c r="D289" s="711"/>
      <c r="E289" s="643"/>
      <c r="F289" s="936">
        <v>1300</v>
      </c>
      <c r="G289" s="936">
        <v>1400</v>
      </c>
      <c r="H289" s="18">
        <v>2</v>
      </c>
      <c r="I289" s="738">
        <v>0</v>
      </c>
    </row>
    <row r="290" spans="1:9" ht="14.45" customHeight="1" x14ac:dyDescent="0.25">
      <c r="A290" s="1084"/>
      <c r="B290" s="651" t="s">
        <v>71</v>
      </c>
      <c r="C290" s="43"/>
      <c r="D290" s="712"/>
      <c r="E290" s="644"/>
      <c r="F290" s="937">
        <v>1300</v>
      </c>
      <c r="G290" s="937">
        <v>1400</v>
      </c>
      <c r="H290" s="734">
        <v>9</v>
      </c>
      <c r="I290" s="739">
        <v>2</v>
      </c>
    </row>
    <row r="291" spans="1:9" ht="14.45" customHeight="1" x14ac:dyDescent="0.25">
      <c r="A291" s="1085">
        <v>3</v>
      </c>
      <c r="B291" s="648" t="s">
        <v>69</v>
      </c>
      <c r="C291" s="25"/>
      <c r="D291" s="710">
        <v>1800</v>
      </c>
      <c r="E291" s="642">
        <v>44360</v>
      </c>
      <c r="F291" s="935">
        <v>1800</v>
      </c>
      <c r="G291" s="935">
        <v>1851</v>
      </c>
      <c r="H291" s="25">
        <v>6</v>
      </c>
      <c r="I291" s="737">
        <v>3</v>
      </c>
    </row>
    <row r="292" spans="1:9" ht="14.45" customHeight="1" x14ac:dyDescent="0.25">
      <c r="A292" s="1086"/>
      <c r="B292" s="649" t="s">
        <v>70</v>
      </c>
      <c r="C292" s="18"/>
      <c r="D292" s="711"/>
      <c r="E292" s="643"/>
      <c r="F292" s="936">
        <v>1800</v>
      </c>
      <c r="G292" s="936">
        <v>1851</v>
      </c>
      <c r="H292" s="18">
        <v>2</v>
      </c>
      <c r="I292" s="738">
        <v>0</v>
      </c>
    </row>
    <row r="293" spans="1:9" ht="14.45" customHeight="1" x14ac:dyDescent="0.25">
      <c r="A293" s="1086"/>
      <c r="B293" s="649" t="s">
        <v>68</v>
      </c>
      <c r="C293" s="18"/>
      <c r="D293" s="711"/>
      <c r="E293" s="643"/>
      <c r="F293" s="936">
        <v>1800</v>
      </c>
      <c r="G293" s="936">
        <v>1851</v>
      </c>
      <c r="H293" s="18">
        <v>0</v>
      </c>
      <c r="I293" s="738">
        <v>0</v>
      </c>
    </row>
    <row r="294" spans="1:9" ht="14.45" customHeight="1" x14ac:dyDescent="0.25">
      <c r="A294" s="1086"/>
      <c r="B294" s="649" t="s">
        <v>67</v>
      </c>
      <c r="C294" s="18"/>
      <c r="D294" s="711"/>
      <c r="E294" s="643"/>
      <c r="F294" s="936">
        <v>1800</v>
      </c>
      <c r="G294" s="936">
        <v>1851</v>
      </c>
      <c r="H294" s="18">
        <v>1</v>
      </c>
      <c r="I294" s="738">
        <v>0</v>
      </c>
    </row>
    <row r="295" spans="1:9" ht="14.45" customHeight="1" x14ac:dyDescent="0.25">
      <c r="A295" s="1086"/>
      <c r="B295" s="649" t="s">
        <v>66</v>
      </c>
      <c r="C295" s="18"/>
      <c r="D295" s="711"/>
      <c r="E295" s="643"/>
      <c r="F295" s="936">
        <v>1800</v>
      </c>
      <c r="G295" s="936">
        <v>1851</v>
      </c>
      <c r="H295" s="18">
        <v>0</v>
      </c>
      <c r="I295" s="738">
        <v>0</v>
      </c>
    </row>
    <row r="296" spans="1:9" ht="14.45" customHeight="1" x14ac:dyDescent="0.25">
      <c r="A296" s="1086"/>
      <c r="B296" s="650" t="s">
        <v>73</v>
      </c>
      <c r="C296" s="18"/>
      <c r="D296" s="711"/>
      <c r="E296" s="643"/>
      <c r="F296" s="936">
        <v>1800</v>
      </c>
      <c r="G296" s="936">
        <v>1851</v>
      </c>
      <c r="H296" s="18">
        <v>0</v>
      </c>
      <c r="I296" s="738">
        <v>0</v>
      </c>
    </row>
    <row r="297" spans="1:9" ht="14.45" customHeight="1" x14ac:dyDescent="0.25">
      <c r="A297" s="1086"/>
      <c r="B297" s="650" t="s">
        <v>74</v>
      </c>
      <c r="C297" s="18"/>
      <c r="D297" s="711"/>
      <c r="E297" s="643"/>
      <c r="F297" s="936">
        <v>1800</v>
      </c>
      <c r="G297" s="936">
        <v>1851</v>
      </c>
      <c r="H297" s="18">
        <v>1</v>
      </c>
      <c r="I297" s="738">
        <v>0</v>
      </c>
    </row>
    <row r="298" spans="1:9" ht="14.45" customHeight="1" x14ac:dyDescent="0.25">
      <c r="A298" s="1086"/>
      <c r="B298" s="650" t="s">
        <v>72</v>
      </c>
      <c r="C298" s="18"/>
      <c r="D298" s="711"/>
      <c r="E298" s="643"/>
      <c r="F298" s="936">
        <v>1800</v>
      </c>
      <c r="G298" s="936">
        <v>1851</v>
      </c>
      <c r="H298" s="18">
        <v>0</v>
      </c>
      <c r="I298" s="738">
        <v>0</v>
      </c>
    </row>
    <row r="299" spans="1:9" ht="14.45" customHeight="1" x14ac:dyDescent="0.25">
      <c r="A299" s="1088"/>
      <c r="B299" s="651" t="s">
        <v>71</v>
      </c>
      <c r="C299" s="43"/>
      <c r="D299" s="712"/>
      <c r="E299" s="644"/>
      <c r="F299" s="937">
        <v>1800</v>
      </c>
      <c r="G299" s="937">
        <v>1851</v>
      </c>
      <c r="H299" s="734">
        <v>5</v>
      </c>
      <c r="I299" s="739">
        <v>0</v>
      </c>
    </row>
    <row r="300" spans="1:9" ht="14.45" customHeight="1" x14ac:dyDescent="0.25">
      <c r="A300" s="1088">
        <v>1</v>
      </c>
      <c r="B300" s="649" t="s">
        <v>69</v>
      </c>
      <c r="C300" s="18"/>
      <c r="D300" s="711">
        <v>800</v>
      </c>
      <c r="E300" s="643">
        <v>44362</v>
      </c>
      <c r="F300" s="936">
        <v>800</v>
      </c>
      <c r="G300" s="936">
        <v>900</v>
      </c>
      <c r="H300" s="35">
        <v>15</v>
      </c>
      <c r="I300" s="41">
        <v>8</v>
      </c>
    </row>
    <row r="301" spans="1:9" ht="14.45" customHeight="1" x14ac:dyDescent="0.25">
      <c r="A301" s="1084"/>
      <c r="B301" s="649" t="s">
        <v>70</v>
      </c>
      <c r="C301" s="18"/>
      <c r="D301" s="711"/>
      <c r="E301" s="643"/>
      <c r="F301" s="936">
        <v>800</v>
      </c>
      <c r="G301" s="936">
        <v>900</v>
      </c>
      <c r="H301" s="35">
        <v>1</v>
      </c>
      <c r="I301" s="41">
        <v>0</v>
      </c>
    </row>
    <row r="302" spans="1:9" ht="14.45" customHeight="1" x14ac:dyDescent="0.25">
      <c r="A302" s="1084"/>
      <c r="B302" s="649" t="s">
        <v>68</v>
      </c>
      <c r="C302" s="18"/>
      <c r="D302" s="711"/>
      <c r="E302" s="643"/>
      <c r="F302" s="936">
        <v>800</v>
      </c>
      <c r="G302" s="936">
        <v>900</v>
      </c>
      <c r="H302" s="35">
        <v>0</v>
      </c>
      <c r="I302" s="41">
        <v>0</v>
      </c>
    </row>
    <row r="303" spans="1:9" ht="14.45" customHeight="1" x14ac:dyDescent="0.25">
      <c r="A303" s="1084"/>
      <c r="B303" s="649" t="s">
        <v>67</v>
      </c>
      <c r="C303" s="18"/>
      <c r="D303" s="711"/>
      <c r="E303" s="643"/>
      <c r="F303" s="936">
        <v>800</v>
      </c>
      <c r="G303" s="936">
        <v>900</v>
      </c>
      <c r="H303" s="35">
        <v>1</v>
      </c>
      <c r="I303" s="41">
        <v>0</v>
      </c>
    </row>
    <row r="304" spans="1:9" ht="14.45" customHeight="1" x14ac:dyDescent="0.25">
      <c r="A304" s="1084"/>
      <c r="B304" s="649" t="s">
        <v>66</v>
      </c>
      <c r="C304" s="18"/>
      <c r="D304" s="711"/>
      <c r="E304" s="643"/>
      <c r="F304" s="936">
        <v>800</v>
      </c>
      <c r="G304" s="936">
        <v>900</v>
      </c>
      <c r="H304" s="35">
        <v>0</v>
      </c>
      <c r="I304" s="41">
        <v>0</v>
      </c>
    </row>
    <row r="305" spans="1:17" ht="14.45" customHeight="1" x14ac:dyDescent="0.25">
      <c r="A305" s="1084"/>
      <c r="B305" s="650" t="s">
        <v>73</v>
      </c>
      <c r="C305" s="18"/>
      <c r="D305" s="711"/>
      <c r="E305" s="643"/>
      <c r="F305" s="936">
        <v>800</v>
      </c>
      <c r="G305" s="936">
        <v>900</v>
      </c>
      <c r="H305" s="35">
        <v>0</v>
      </c>
      <c r="I305" s="41">
        <v>0</v>
      </c>
    </row>
    <row r="306" spans="1:17" ht="14.45" customHeight="1" x14ac:dyDescent="0.25">
      <c r="A306" s="1084"/>
      <c r="B306" s="650" t="s">
        <v>74</v>
      </c>
      <c r="C306" s="18"/>
      <c r="D306" s="711"/>
      <c r="E306" s="643"/>
      <c r="F306" s="936">
        <v>800</v>
      </c>
      <c r="G306" s="936">
        <v>900</v>
      </c>
      <c r="H306" s="35">
        <v>1</v>
      </c>
      <c r="I306" s="41">
        <v>0</v>
      </c>
    </row>
    <row r="307" spans="1:17" ht="14.45" customHeight="1" x14ac:dyDescent="0.25">
      <c r="A307" s="1084"/>
      <c r="B307" s="650" t="s">
        <v>72</v>
      </c>
      <c r="C307" s="18"/>
      <c r="D307" s="711"/>
      <c r="E307" s="643"/>
      <c r="F307" s="936">
        <v>800</v>
      </c>
      <c r="G307" s="936">
        <v>900</v>
      </c>
      <c r="H307" s="26">
        <v>1</v>
      </c>
      <c r="I307" s="42">
        <v>0</v>
      </c>
    </row>
    <row r="308" spans="1:17" ht="14.45" customHeight="1" x14ac:dyDescent="0.25">
      <c r="A308" s="1084"/>
      <c r="B308" s="651" t="s">
        <v>71</v>
      </c>
      <c r="C308" s="43"/>
      <c r="D308" s="712"/>
      <c r="E308" s="644"/>
      <c r="F308" s="937">
        <v>800</v>
      </c>
      <c r="G308" s="937">
        <v>900</v>
      </c>
      <c r="H308" s="431">
        <v>2</v>
      </c>
      <c r="I308" s="432">
        <v>1</v>
      </c>
    </row>
    <row r="309" spans="1:17" ht="14.45" customHeight="1" x14ac:dyDescent="0.25">
      <c r="A309" s="1093">
        <v>2</v>
      </c>
      <c r="B309" s="648" t="s">
        <v>69</v>
      </c>
      <c r="C309" s="25"/>
      <c r="D309" s="710">
        <v>1500</v>
      </c>
      <c r="E309" s="643">
        <v>44362</v>
      </c>
      <c r="F309" s="936">
        <v>1500</v>
      </c>
      <c r="G309" s="936">
        <v>1559</v>
      </c>
      <c r="H309" s="39">
        <v>5</v>
      </c>
      <c r="I309" s="40">
        <v>3</v>
      </c>
    </row>
    <row r="310" spans="1:17" ht="14.45" customHeight="1" x14ac:dyDescent="0.25">
      <c r="A310" s="1093"/>
      <c r="B310" s="649" t="s">
        <v>70</v>
      </c>
      <c r="C310" s="18"/>
      <c r="D310" s="711"/>
      <c r="E310" s="643"/>
      <c r="F310" s="936">
        <v>1500</v>
      </c>
      <c r="G310" s="936">
        <v>1559</v>
      </c>
      <c r="H310" s="35">
        <v>2</v>
      </c>
      <c r="I310" s="41">
        <v>0</v>
      </c>
      <c r="K310" s="28" t="s">
        <v>60</v>
      </c>
      <c r="L310" s="19"/>
      <c r="M310" s="16"/>
      <c r="N310" s="15"/>
      <c r="O310" s="15"/>
      <c r="P310" s="15"/>
      <c r="Q310" s="15"/>
    </row>
    <row r="311" spans="1:17" ht="14.45" customHeight="1" thickBot="1" x14ac:dyDescent="0.3">
      <c r="A311" s="1093"/>
      <c r="B311" s="649" t="s">
        <v>68</v>
      </c>
      <c r="C311" s="18"/>
      <c r="D311" s="711"/>
      <c r="E311" s="643"/>
      <c r="F311" s="936">
        <v>1500</v>
      </c>
      <c r="G311" s="936">
        <v>1559</v>
      </c>
      <c r="H311" s="35">
        <v>0</v>
      </c>
      <c r="I311" s="41">
        <v>0</v>
      </c>
      <c r="K311" s="46" t="s">
        <v>14</v>
      </c>
      <c r="L311" s="47" t="s">
        <v>61</v>
      </c>
      <c r="M311" s="48"/>
      <c r="N311" s="49" t="s">
        <v>62</v>
      </c>
      <c r="O311" s="49" t="s">
        <v>63</v>
      </c>
      <c r="P311" s="49" t="s">
        <v>64</v>
      </c>
      <c r="Q311" s="49" t="s">
        <v>65</v>
      </c>
    </row>
    <row r="312" spans="1:17" ht="14.45" customHeight="1" x14ac:dyDescent="0.25">
      <c r="A312" s="1093"/>
      <c r="B312" s="649" t="s">
        <v>67</v>
      </c>
      <c r="C312" s="18"/>
      <c r="D312" s="711"/>
      <c r="E312" s="643"/>
      <c r="F312" s="936">
        <v>1500</v>
      </c>
      <c r="G312" s="936">
        <v>1559</v>
      </c>
      <c r="H312" s="35">
        <v>0</v>
      </c>
      <c r="I312" s="41">
        <v>0</v>
      </c>
      <c r="K312" s="29">
        <v>44362</v>
      </c>
      <c r="L312" s="30">
        <v>1500</v>
      </c>
      <c r="M312" s="30"/>
      <c r="N312" s="31">
        <v>2</v>
      </c>
      <c r="O312" s="31">
        <v>6</v>
      </c>
      <c r="P312" s="31">
        <v>3</v>
      </c>
      <c r="Q312" s="32">
        <f>O312+P312</f>
        <v>9</v>
      </c>
    </row>
    <row r="313" spans="1:17" ht="14.45" customHeight="1" x14ac:dyDescent="0.25">
      <c r="A313" s="1093"/>
      <c r="B313" s="649" t="s">
        <v>66</v>
      </c>
      <c r="C313" s="18"/>
      <c r="D313" s="711"/>
      <c r="E313" s="643"/>
      <c r="F313" s="936">
        <v>1500</v>
      </c>
      <c r="G313" s="936">
        <v>1559</v>
      </c>
      <c r="H313" s="35">
        <v>0</v>
      </c>
      <c r="I313" s="41">
        <v>0</v>
      </c>
    </row>
    <row r="314" spans="1:17" ht="14.45" customHeight="1" x14ac:dyDescent="0.25">
      <c r="A314" s="1093"/>
      <c r="B314" s="650" t="s">
        <v>73</v>
      </c>
      <c r="C314" s="18"/>
      <c r="D314" s="711"/>
      <c r="E314" s="643"/>
      <c r="F314" s="936">
        <v>1500</v>
      </c>
      <c r="G314" s="936">
        <v>1559</v>
      </c>
      <c r="H314" s="35">
        <v>1</v>
      </c>
      <c r="I314" s="41">
        <v>0</v>
      </c>
    </row>
    <row r="315" spans="1:17" ht="14.45" customHeight="1" x14ac:dyDescent="0.25">
      <c r="A315" s="1093"/>
      <c r="B315" s="650" t="s">
        <v>74</v>
      </c>
      <c r="C315" s="18"/>
      <c r="D315" s="711"/>
      <c r="E315" s="643"/>
      <c r="F315" s="936">
        <v>1500</v>
      </c>
      <c r="G315" s="936">
        <v>1559</v>
      </c>
      <c r="H315" s="35">
        <v>1</v>
      </c>
      <c r="I315" s="41">
        <v>0</v>
      </c>
    </row>
    <row r="316" spans="1:17" ht="14.45" customHeight="1" x14ac:dyDescent="0.25">
      <c r="A316" s="1093"/>
      <c r="B316" s="650" t="s">
        <v>72</v>
      </c>
      <c r="C316" s="18"/>
      <c r="D316" s="711"/>
      <c r="E316" s="643"/>
      <c r="F316" s="936">
        <v>1500</v>
      </c>
      <c r="G316" s="936">
        <v>1559</v>
      </c>
      <c r="H316" s="26">
        <v>0</v>
      </c>
      <c r="I316" s="42">
        <v>0</v>
      </c>
    </row>
    <row r="317" spans="1:17" ht="14.45" customHeight="1" x14ac:dyDescent="0.25">
      <c r="A317" s="1093"/>
      <c r="B317" s="651" t="s">
        <v>71</v>
      </c>
      <c r="C317" s="43"/>
      <c r="D317" s="712"/>
      <c r="E317" s="644"/>
      <c r="F317" s="937">
        <v>1500</v>
      </c>
      <c r="G317" s="937">
        <v>1559</v>
      </c>
      <c r="H317" s="431">
        <v>2</v>
      </c>
      <c r="I317" s="432">
        <v>0</v>
      </c>
    </row>
    <row r="318" spans="1:17" ht="14.45" customHeight="1" x14ac:dyDescent="0.25">
      <c r="A318" s="1085">
        <v>3</v>
      </c>
      <c r="B318" s="648" t="s">
        <v>69</v>
      </c>
      <c r="C318" s="25"/>
      <c r="D318" s="710">
        <v>2000</v>
      </c>
      <c r="E318" s="643">
        <v>44362</v>
      </c>
      <c r="F318" s="936">
        <v>2000</v>
      </c>
      <c r="G318" s="936">
        <v>2058</v>
      </c>
      <c r="H318" s="39">
        <v>1</v>
      </c>
      <c r="I318" s="40">
        <v>0</v>
      </c>
    </row>
    <row r="319" spans="1:17" ht="14.45" customHeight="1" x14ac:dyDescent="0.25">
      <c r="A319" s="1086"/>
      <c r="B319" s="649" t="s">
        <v>70</v>
      </c>
      <c r="C319" s="18"/>
      <c r="D319" s="711"/>
      <c r="E319" s="643"/>
      <c r="F319" s="936">
        <v>2000</v>
      </c>
      <c r="G319" s="936">
        <v>2058</v>
      </c>
      <c r="H319" s="35">
        <v>3</v>
      </c>
      <c r="I319" s="41">
        <v>0</v>
      </c>
    </row>
    <row r="320" spans="1:17" ht="14.45" customHeight="1" x14ac:dyDescent="0.25">
      <c r="A320" s="1086"/>
      <c r="B320" s="649" t="s">
        <v>68</v>
      </c>
      <c r="C320" s="18"/>
      <c r="D320" s="711"/>
      <c r="E320" s="643"/>
      <c r="F320" s="936">
        <v>2000</v>
      </c>
      <c r="G320" s="936">
        <v>2058</v>
      </c>
      <c r="H320" s="35">
        <v>0</v>
      </c>
      <c r="I320" s="41">
        <v>0</v>
      </c>
    </row>
    <row r="321" spans="1:9" ht="14.45" customHeight="1" x14ac:dyDescent="0.25">
      <c r="A321" s="1086"/>
      <c r="B321" s="649" t="s">
        <v>67</v>
      </c>
      <c r="C321" s="18"/>
      <c r="D321" s="711"/>
      <c r="E321" s="643"/>
      <c r="F321" s="936">
        <v>2000</v>
      </c>
      <c r="G321" s="936">
        <v>2058</v>
      </c>
      <c r="H321" s="35">
        <v>2</v>
      </c>
      <c r="I321" s="41">
        <v>0</v>
      </c>
    </row>
    <row r="322" spans="1:9" ht="14.45" customHeight="1" x14ac:dyDescent="0.25">
      <c r="A322" s="1086"/>
      <c r="B322" s="649" t="s">
        <v>66</v>
      </c>
      <c r="C322" s="18"/>
      <c r="D322" s="711"/>
      <c r="E322" s="643"/>
      <c r="F322" s="936">
        <v>2000</v>
      </c>
      <c r="G322" s="936">
        <v>2058</v>
      </c>
      <c r="H322" s="35">
        <v>0</v>
      </c>
      <c r="I322" s="41">
        <v>0</v>
      </c>
    </row>
    <row r="323" spans="1:9" ht="14.45" customHeight="1" x14ac:dyDescent="0.25">
      <c r="A323" s="1086"/>
      <c r="B323" s="650" t="s">
        <v>73</v>
      </c>
      <c r="C323" s="18"/>
      <c r="D323" s="711"/>
      <c r="E323" s="643"/>
      <c r="F323" s="936">
        <v>2000</v>
      </c>
      <c r="G323" s="936">
        <v>2058</v>
      </c>
      <c r="H323" s="35">
        <v>1</v>
      </c>
      <c r="I323" s="41">
        <v>0</v>
      </c>
    </row>
    <row r="324" spans="1:9" ht="14.45" customHeight="1" x14ac:dyDescent="0.25">
      <c r="A324" s="1086"/>
      <c r="B324" s="650" t="s">
        <v>74</v>
      </c>
      <c r="C324" s="18"/>
      <c r="D324" s="711"/>
      <c r="E324" s="643"/>
      <c r="F324" s="936">
        <v>2000</v>
      </c>
      <c r="G324" s="936">
        <v>2058</v>
      </c>
      <c r="H324" s="35">
        <v>0</v>
      </c>
      <c r="I324" s="41">
        <v>0</v>
      </c>
    </row>
    <row r="325" spans="1:9" ht="14.45" customHeight="1" x14ac:dyDescent="0.25">
      <c r="A325" s="1086"/>
      <c r="B325" s="650" t="s">
        <v>72</v>
      </c>
      <c r="C325" s="18"/>
      <c r="D325" s="711"/>
      <c r="E325" s="643"/>
      <c r="F325" s="936">
        <v>2000</v>
      </c>
      <c r="G325" s="936">
        <v>2058</v>
      </c>
      <c r="H325" s="26">
        <v>0</v>
      </c>
      <c r="I325" s="42">
        <v>0</v>
      </c>
    </row>
    <row r="326" spans="1:9" ht="14.45" customHeight="1" x14ac:dyDescent="0.25">
      <c r="A326" s="1086"/>
      <c r="B326" s="651" t="s">
        <v>71</v>
      </c>
      <c r="C326" s="43"/>
      <c r="D326" s="712"/>
      <c r="E326" s="644"/>
      <c r="F326" s="937">
        <v>2000</v>
      </c>
      <c r="G326" s="937">
        <v>2058</v>
      </c>
      <c r="H326" s="431">
        <v>0</v>
      </c>
      <c r="I326" s="432">
        <v>0</v>
      </c>
    </row>
    <row r="327" spans="1:9" ht="14.45" customHeight="1" x14ac:dyDescent="0.25">
      <c r="A327" s="1084">
        <v>1</v>
      </c>
      <c r="B327" s="648" t="s">
        <v>69</v>
      </c>
      <c r="C327" s="25"/>
      <c r="D327" s="710">
        <v>800</v>
      </c>
      <c r="E327" s="643">
        <v>44363</v>
      </c>
      <c r="F327" s="936">
        <v>800</v>
      </c>
      <c r="G327" s="936">
        <v>900</v>
      </c>
      <c r="H327" s="39">
        <v>21</v>
      </c>
      <c r="I327" s="40">
        <v>11</v>
      </c>
    </row>
    <row r="328" spans="1:9" ht="14.45" customHeight="1" x14ac:dyDescent="0.25">
      <c r="A328" s="1084"/>
      <c r="B328" s="649" t="s">
        <v>70</v>
      </c>
      <c r="C328" s="18"/>
      <c r="D328" s="711"/>
      <c r="E328" s="643"/>
      <c r="F328" s="936">
        <v>800</v>
      </c>
      <c r="G328" s="936">
        <v>900</v>
      </c>
      <c r="H328" s="35">
        <v>2</v>
      </c>
      <c r="I328" s="41">
        <v>0</v>
      </c>
    </row>
    <row r="329" spans="1:9" ht="14.45" customHeight="1" x14ac:dyDescent="0.25">
      <c r="A329" s="1084"/>
      <c r="B329" s="649" t="s">
        <v>68</v>
      </c>
      <c r="C329" s="18"/>
      <c r="D329" s="711"/>
      <c r="E329" s="643"/>
      <c r="F329" s="936">
        <v>800</v>
      </c>
      <c r="G329" s="936">
        <v>900</v>
      </c>
      <c r="H329" s="35">
        <v>0</v>
      </c>
      <c r="I329" s="41">
        <v>0</v>
      </c>
    </row>
    <row r="330" spans="1:9" ht="14.45" customHeight="1" x14ac:dyDescent="0.25">
      <c r="A330" s="1084"/>
      <c r="B330" s="649" t="s">
        <v>67</v>
      </c>
      <c r="C330" s="18"/>
      <c r="D330" s="711"/>
      <c r="E330" s="643"/>
      <c r="F330" s="936">
        <v>800</v>
      </c>
      <c r="G330" s="936">
        <v>900</v>
      </c>
      <c r="H330" s="35">
        <v>0</v>
      </c>
      <c r="I330" s="41">
        <v>0</v>
      </c>
    </row>
    <row r="331" spans="1:9" ht="14.45" customHeight="1" x14ac:dyDescent="0.25">
      <c r="A331" s="1084"/>
      <c r="B331" s="649" t="s">
        <v>66</v>
      </c>
      <c r="C331" s="18"/>
      <c r="D331" s="711"/>
      <c r="E331" s="643"/>
      <c r="F331" s="936">
        <v>800</v>
      </c>
      <c r="G331" s="936">
        <v>900</v>
      </c>
      <c r="H331" s="35">
        <v>0</v>
      </c>
      <c r="I331" s="41">
        <v>0</v>
      </c>
    </row>
    <row r="332" spans="1:9" ht="14.45" customHeight="1" x14ac:dyDescent="0.25">
      <c r="A332" s="1084"/>
      <c r="B332" s="650" t="s">
        <v>73</v>
      </c>
      <c r="C332" s="18"/>
      <c r="D332" s="711"/>
      <c r="E332" s="643"/>
      <c r="F332" s="936">
        <v>800</v>
      </c>
      <c r="G332" s="936">
        <v>900</v>
      </c>
      <c r="H332" s="35">
        <v>1</v>
      </c>
      <c r="I332" s="41">
        <v>0</v>
      </c>
    </row>
    <row r="333" spans="1:9" ht="14.45" customHeight="1" x14ac:dyDescent="0.25">
      <c r="A333" s="1084"/>
      <c r="B333" s="650" t="s">
        <v>74</v>
      </c>
      <c r="C333" s="18"/>
      <c r="D333" s="711"/>
      <c r="E333" s="643"/>
      <c r="F333" s="936">
        <v>800</v>
      </c>
      <c r="G333" s="936">
        <v>900</v>
      </c>
      <c r="H333" s="35">
        <v>0</v>
      </c>
      <c r="I333" s="41">
        <v>0</v>
      </c>
    </row>
    <row r="334" spans="1:9" ht="14.45" customHeight="1" x14ac:dyDescent="0.25">
      <c r="A334" s="1084"/>
      <c r="B334" s="650" t="s">
        <v>72</v>
      </c>
      <c r="C334" s="18"/>
      <c r="D334" s="711"/>
      <c r="E334" s="643"/>
      <c r="F334" s="936">
        <v>800</v>
      </c>
      <c r="G334" s="936">
        <v>900</v>
      </c>
      <c r="H334" s="26">
        <v>0</v>
      </c>
      <c r="I334" s="42">
        <v>0</v>
      </c>
    </row>
    <row r="335" spans="1:9" ht="14.45" customHeight="1" x14ac:dyDescent="0.25">
      <c r="A335" s="1084"/>
      <c r="B335" s="651" t="s">
        <v>71</v>
      </c>
      <c r="C335" s="43"/>
      <c r="D335" s="712"/>
      <c r="E335" s="644"/>
      <c r="F335" s="937">
        <v>800</v>
      </c>
      <c r="G335" s="937">
        <v>900</v>
      </c>
      <c r="H335" s="431">
        <v>3</v>
      </c>
      <c r="I335" s="432">
        <v>1</v>
      </c>
    </row>
    <row r="336" spans="1:9" ht="14.45" customHeight="1" x14ac:dyDescent="0.25">
      <c r="A336" s="1084">
        <v>2</v>
      </c>
      <c r="B336" s="648" t="s">
        <v>69</v>
      </c>
      <c r="C336" s="25"/>
      <c r="D336" s="710">
        <v>1500</v>
      </c>
      <c r="E336" s="643">
        <v>44363</v>
      </c>
      <c r="F336" s="936">
        <v>1500</v>
      </c>
      <c r="G336" s="936">
        <v>1606</v>
      </c>
      <c r="H336" s="39">
        <v>5</v>
      </c>
      <c r="I336" s="40">
        <v>3</v>
      </c>
    </row>
    <row r="337" spans="1:20" ht="15" customHeight="1" x14ac:dyDescent="0.25">
      <c r="A337" s="1084"/>
      <c r="B337" s="649" t="s">
        <v>70</v>
      </c>
      <c r="C337" s="18"/>
      <c r="D337" s="711"/>
      <c r="E337" s="643"/>
      <c r="F337" s="936">
        <v>1500</v>
      </c>
      <c r="G337" s="936">
        <v>1606</v>
      </c>
      <c r="H337" s="35">
        <v>2</v>
      </c>
      <c r="I337" s="41">
        <v>0</v>
      </c>
    </row>
    <row r="338" spans="1:20" ht="14.45" customHeight="1" x14ac:dyDescent="0.25">
      <c r="A338" s="1084"/>
      <c r="B338" s="649" t="s">
        <v>68</v>
      </c>
      <c r="C338" s="18"/>
      <c r="D338" s="711"/>
      <c r="E338" s="643"/>
      <c r="F338" s="936">
        <v>1500</v>
      </c>
      <c r="G338" s="936">
        <v>1606</v>
      </c>
      <c r="H338" s="35">
        <v>0</v>
      </c>
      <c r="I338" s="41">
        <v>0</v>
      </c>
    </row>
    <row r="339" spans="1:20" ht="14.45" customHeight="1" x14ac:dyDescent="0.25">
      <c r="A339" s="1084"/>
      <c r="B339" s="649" t="s">
        <v>67</v>
      </c>
      <c r="C339" s="18"/>
      <c r="D339" s="711"/>
      <c r="E339" s="643"/>
      <c r="F339" s="936">
        <v>1500</v>
      </c>
      <c r="G339" s="936">
        <v>1606</v>
      </c>
      <c r="H339" s="35">
        <v>1</v>
      </c>
      <c r="I339" s="41">
        <v>0</v>
      </c>
      <c r="T339" s="28"/>
    </row>
    <row r="340" spans="1:20" ht="14.45" customHeight="1" x14ac:dyDescent="0.25">
      <c r="A340" s="1084"/>
      <c r="B340" s="649" t="s">
        <v>66</v>
      </c>
      <c r="C340" s="18"/>
      <c r="D340" s="711"/>
      <c r="E340" s="643"/>
      <c r="F340" s="936">
        <v>1500</v>
      </c>
      <c r="G340" s="936">
        <v>1606</v>
      </c>
      <c r="H340" s="35">
        <v>1</v>
      </c>
      <c r="I340" s="41">
        <v>0</v>
      </c>
      <c r="S340" s="44"/>
    </row>
    <row r="341" spans="1:20" ht="14.45" customHeight="1" x14ac:dyDescent="0.25">
      <c r="A341" s="1084"/>
      <c r="B341" s="650" t="s">
        <v>73</v>
      </c>
      <c r="C341" s="18"/>
      <c r="D341" s="711"/>
      <c r="E341" s="643"/>
      <c r="F341" s="936">
        <v>1500</v>
      </c>
      <c r="G341" s="936">
        <v>1606</v>
      </c>
      <c r="H341" s="35">
        <v>3</v>
      </c>
      <c r="I341" s="41">
        <v>0</v>
      </c>
    </row>
    <row r="342" spans="1:20" ht="14.45" customHeight="1" x14ac:dyDescent="0.25">
      <c r="A342" s="1084"/>
      <c r="B342" s="650" t="s">
        <v>74</v>
      </c>
      <c r="C342" s="18"/>
      <c r="D342" s="711"/>
      <c r="E342" s="643"/>
      <c r="F342" s="936">
        <v>1500</v>
      </c>
      <c r="G342" s="936">
        <v>1606</v>
      </c>
      <c r="H342" s="35">
        <v>0</v>
      </c>
      <c r="I342" s="41">
        <v>0</v>
      </c>
      <c r="T342" s="45"/>
    </row>
    <row r="343" spans="1:20" ht="14.45" customHeight="1" x14ac:dyDescent="0.25">
      <c r="A343" s="1084"/>
      <c r="B343" s="650" t="s">
        <v>72</v>
      </c>
      <c r="C343" s="18"/>
      <c r="D343" s="711"/>
      <c r="E343" s="643"/>
      <c r="F343" s="936">
        <v>1500</v>
      </c>
      <c r="G343" s="936">
        <v>1606</v>
      </c>
      <c r="H343" s="26">
        <v>3</v>
      </c>
      <c r="I343" s="42">
        <v>0</v>
      </c>
    </row>
    <row r="344" spans="1:20" ht="14.45" customHeight="1" x14ac:dyDescent="0.25">
      <c r="A344" s="1084"/>
      <c r="B344" s="651" t="s">
        <v>71</v>
      </c>
      <c r="C344" s="43"/>
      <c r="D344" s="712"/>
      <c r="E344" s="644"/>
      <c r="F344" s="937">
        <v>1500</v>
      </c>
      <c r="G344" s="937">
        <v>1606</v>
      </c>
      <c r="H344" s="431">
        <v>5</v>
      </c>
      <c r="I344" s="432">
        <v>0</v>
      </c>
    </row>
    <row r="345" spans="1:20" ht="14.45" customHeight="1" x14ac:dyDescent="0.25">
      <c r="A345" s="1085">
        <v>3</v>
      </c>
      <c r="B345" s="648" t="s">
        <v>69</v>
      </c>
      <c r="C345" s="25"/>
      <c r="D345" s="710">
        <v>1800</v>
      </c>
      <c r="E345" s="643">
        <v>44363</v>
      </c>
      <c r="F345" s="936">
        <v>1800</v>
      </c>
      <c r="G345" s="936">
        <v>1905</v>
      </c>
      <c r="H345" s="39">
        <v>7</v>
      </c>
      <c r="I345" s="40">
        <v>3</v>
      </c>
    </row>
    <row r="346" spans="1:20" ht="14.45" customHeight="1" x14ac:dyDescent="0.25">
      <c r="A346" s="1086"/>
      <c r="B346" s="649" t="s">
        <v>70</v>
      </c>
      <c r="C346" s="18"/>
      <c r="D346" s="711"/>
      <c r="E346" s="643"/>
      <c r="F346" s="936">
        <v>1800</v>
      </c>
      <c r="G346" s="936">
        <v>1905</v>
      </c>
      <c r="H346" s="35">
        <v>5</v>
      </c>
      <c r="I346" s="41">
        <v>0</v>
      </c>
    </row>
    <row r="347" spans="1:20" ht="14.45" customHeight="1" x14ac:dyDescent="0.25">
      <c r="A347" s="1086"/>
      <c r="B347" s="649" t="s">
        <v>68</v>
      </c>
      <c r="C347" s="18"/>
      <c r="D347" s="711"/>
      <c r="E347" s="643"/>
      <c r="F347" s="936">
        <v>1800</v>
      </c>
      <c r="G347" s="936">
        <v>1905</v>
      </c>
      <c r="H347" s="35">
        <v>0</v>
      </c>
      <c r="I347" s="41">
        <v>0</v>
      </c>
    </row>
    <row r="348" spans="1:20" ht="14.45" customHeight="1" x14ac:dyDescent="0.25">
      <c r="A348" s="1086"/>
      <c r="B348" s="649" t="s">
        <v>67</v>
      </c>
      <c r="C348" s="18"/>
      <c r="D348" s="711"/>
      <c r="E348" s="643"/>
      <c r="F348" s="936">
        <v>1800</v>
      </c>
      <c r="G348" s="936">
        <v>1905</v>
      </c>
      <c r="H348" s="35">
        <v>1</v>
      </c>
      <c r="I348" s="41">
        <v>0</v>
      </c>
    </row>
    <row r="349" spans="1:20" ht="14.45" customHeight="1" x14ac:dyDescent="0.25">
      <c r="A349" s="1086"/>
      <c r="B349" s="649" t="s">
        <v>66</v>
      </c>
      <c r="C349" s="18"/>
      <c r="D349" s="711"/>
      <c r="E349" s="643"/>
      <c r="F349" s="936">
        <v>1800</v>
      </c>
      <c r="G349" s="936">
        <v>1905</v>
      </c>
      <c r="H349" s="35">
        <v>0</v>
      </c>
      <c r="I349" s="41">
        <v>0</v>
      </c>
    </row>
    <row r="350" spans="1:20" ht="14.45" customHeight="1" x14ac:dyDescent="0.25">
      <c r="A350" s="1086"/>
      <c r="B350" s="650" t="s">
        <v>73</v>
      </c>
      <c r="C350" s="18"/>
      <c r="D350" s="711"/>
      <c r="E350" s="643"/>
      <c r="F350" s="936">
        <v>1800</v>
      </c>
      <c r="G350" s="936">
        <v>1905</v>
      </c>
      <c r="H350" s="35">
        <v>0</v>
      </c>
      <c r="I350" s="41">
        <v>0</v>
      </c>
    </row>
    <row r="351" spans="1:20" ht="14.45" customHeight="1" x14ac:dyDescent="0.25">
      <c r="A351" s="1086"/>
      <c r="B351" s="650" t="s">
        <v>74</v>
      </c>
      <c r="C351" s="18"/>
      <c r="D351" s="711"/>
      <c r="E351" s="643"/>
      <c r="F351" s="936">
        <v>1800</v>
      </c>
      <c r="G351" s="936">
        <v>1905</v>
      </c>
      <c r="H351" s="428">
        <v>2</v>
      </c>
      <c r="I351" s="41">
        <v>0</v>
      </c>
    </row>
    <row r="352" spans="1:20" ht="14.45" customHeight="1" x14ac:dyDescent="0.25">
      <c r="A352" s="1086"/>
      <c r="B352" s="650" t="s">
        <v>72</v>
      </c>
      <c r="C352" s="18"/>
      <c r="D352" s="711"/>
      <c r="E352" s="643"/>
      <c r="F352" s="936">
        <v>1800</v>
      </c>
      <c r="G352" s="936">
        <v>1905</v>
      </c>
      <c r="H352" s="35">
        <v>2</v>
      </c>
      <c r="I352" s="42">
        <v>0</v>
      </c>
    </row>
    <row r="353" spans="1:17" ht="14.45" customHeight="1" x14ac:dyDescent="0.25">
      <c r="A353" s="1086"/>
      <c r="B353" s="651" t="s">
        <v>71</v>
      </c>
      <c r="C353" s="43"/>
      <c r="D353" s="712"/>
      <c r="E353" s="644"/>
      <c r="F353" s="937">
        <v>1800</v>
      </c>
      <c r="G353" s="937">
        <v>1905</v>
      </c>
      <c r="H353" s="26">
        <v>7</v>
      </c>
      <c r="I353" s="432">
        <v>3</v>
      </c>
    </row>
    <row r="354" spans="1:17" ht="14.45" customHeight="1" x14ac:dyDescent="0.25">
      <c r="A354" s="1084">
        <v>1</v>
      </c>
      <c r="B354" s="648" t="s">
        <v>69</v>
      </c>
      <c r="C354" s="25"/>
      <c r="D354" s="710"/>
      <c r="E354" s="643">
        <v>44365</v>
      </c>
      <c r="F354" s="936">
        <v>900</v>
      </c>
      <c r="G354" s="936">
        <v>1000</v>
      </c>
      <c r="H354" s="39">
        <v>29</v>
      </c>
      <c r="I354" s="40">
        <v>14</v>
      </c>
    </row>
    <row r="355" spans="1:17" ht="14.45" customHeight="1" x14ac:dyDescent="0.25">
      <c r="A355" s="1084"/>
      <c r="B355" s="649" t="s">
        <v>70</v>
      </c>
      <c r="C355" s="18"/>
      <c r="D355" s="711"/>
      <c r="E355" s="643"/>
      <c r="F355" s="936">
        <v>900</v>
      </c>
      <c r="G355" s="936">
        <v>1000</v>
      </c>
      <c r="H355" s="35">
        <v>4</v>
      </c>
      <c r="I355" s="41">
        <v>0</v>
      </c>
    </row>
    <row r="356" spans="1:17" ht="14.45" customHeight="1" x14ac:dyDescent="0.25">
      <c r="A356" s="1084"/>
      <c r="B356" s="649" t="s">
        <v>68</v>
      </c>
      <c r="C356" s="18"/>
      <c r="D356" s="711"/>
      <c r="E356" s="643"/>
      <c r="F356" s="936">
        <v>900</v>
      </c>
      <c r="G356" s="936">
        <v>1000</v>
      </c>
      <c r="H356" s="35">
        <v>0</v>
      </c>
      <c r="I356" s="41">
        <v>0</v>
      </c>
    </row>
    <row r="357" spans="1:17" ht="14.45" customHeight="1" x14ac:dyDescent="0.25">
      <c r="A357" s="1084"/>
      <c r="B357" s="649" t="s">
        <v>67</v>
      </c>
      <c r="C357" s="18"/>
      <c r="D357" s="711"/>
      <c r="E357" s="643"/>
      <c r="F357" s="936">
        <v>900</v>
      </c>
      <c r="G357" s="936">
        <v>1000</v>
      </c>
      <c r="H357" s="35">
        <v>1</v>
      </c>
      <c r="I357" s="41">
        <v>0</v>
      </c>
    </row>
    <row r="358" spans="1:17" ht="14.45" customHeight="1" x14ac:dyDescent="0.25">
      <c r="A358" s="1084"/>
      <c r="B358" s="649" t="s">
        <v>66</v>
      </c>
      <c r="C358" s="18"/>
      <c r="D358" s="711"/>
      <c r="E358" s="643"/>
      <c r="F358" s="936">
        <v>900</v>
      </c>
      <c r="G358" s="936">
        <v>1000</v>
      </c>
      <c r="H358" s="35">
        <v>1</v>
      </c>
      <c r="I358" s="41">
        <v>1</v>
      </c>
    </row>
    <row r="359" spans="1:17" ht="14.45" customHeight="1" x14ac:dyDescent="0.25">
      <c r="A359" s="1084"/>
      <c r="B359" s="650" t="s">
        <v>73</v>
      </c>
      <c r="C359" s="18"/>
      <c r="D359" s="711"/>
      <c r="E359" s="643"/>
      <c r="F359" s="936">
        <v>900</v>
      </c>
      <c r="G359" s="936">
        <v>1000</v>
      </c>
      <c r="H359" s="35">
        <v>3</v>
      </c>
      <c r="I359" s="41">
        <v>0</v>
      </c>
    </row>
    <row r="360" spans="1:17" ht="14.45" customHeight="1" x14ac:dyDescent="0.25">
      <c r="A360" s="1084"/>
      <c r="B360" s="650" t="s">
        <v>74</v>
      </c>
      <c r="C360" s="18"/>
      <c r="D360" s="711"/>
      <c r="E360" s="643"/>
      <c r="F360" s="936">
        <v>900</v>
      </c>
      <c r="G360" s="936">
        <v>1000</v>
      </c>
      <c r="H360" s="428">
        <v>1</v>
      </c>
      <c r="I360" s="41">
        <v>0</v>
      </c>
    </row>
    <row r="361" spans="1:17" ht="14.45" customHeight="1" x14ac:dyDescent="0.25">
      <c r="A361" s="1084"/>
      <c r="B361" s="650" t="s">
        <v>72</v>
      </c>
      <c r="C361" s="18"/>
      <c r="D361" s="711"/>
      <c r="E361" s="643"/>
      <c r="F361" s="936">
        <v>900</v>
      </c>
      <c r="G361" s="936">
        <v>1000</v>
      </c>
      <c r="H361" s="35">
        <v>1</v>
      </c>
      <c r="I361" s="42">
        <v>0</v>
      </c>
    </row>
    <row r="362" spans="1:17" ht="14.45" customHeight="1" x14ac:dyDescent="0.25">
      <c r="A362" s="1084"/>
      <c r="B362" s="651" t="s">
        <v>71</v>
      </c>
      <c r="C362" s="43"/>
      <c r="D362" s="712"/>
      <c r="E362" s="644"/>
      <c r="F362" s="937">
        <v>900</v>
      </c>
      <c r="G362" s="937">
        <v>1000</v>
      </c>
      <c r="H362" s="26">
        <v>16</v>
      </c>
      <c r="I362" s="432">
        <v>7</v>
      </c>
    </row>
    <row r="363" spans="1:17" ht="14.45" customHeight="1" x14ac:dyDescent="0.25">
      <c r="A363" s="1084">
        <v>2</v>
      </c>
      <c r="B363" s="648" t="s">
        <v>69</v>
      </c>
      <c r="C363" s="25"/>
      <c r="D363" s="710"/>
      <c r="E363" s="643">
        <v>44365</v>
      </c>
      <c r="F363" s="936">
        <v>1400</v>
      </c>
      <c r="G363" s="936">
        <v>1506</v>
      </c>
      <c r="H363" s="39">
        <v>18</v>
      </c>
      <c r="I363" s="40">
        <v>10</v>
      </c>
    </row>
    <row r="364" spans="1:17" ht="14.45" customHeight="1" x14ac:dyDescent="0.25">
      <c r="A364" s="1084"/>
      <c r="B364" s="649" t="s">
        <v>70</v>
      </c>
      <c r="C364" s="18"/>
      <c r="D364" s="711"/>
      <c r="E364" s="643"/>
      <c r="F364" s="936">
        <v>1400</v>
      </c>
      <c r="G364" s="936">
        <v>1506</v>
      </c>
      <c r="H364" s="35">
        <v>5</v>
      </c>
      <c r="I364" s="41">
        <v>0</v>
      </c>
    </row>
    <row r="365" spans="1:17" ht="14.45" customHeight="1" x14ac:dyDescent="0.25">
      <c r="A365" s="1084"/>
      <c r="B365" s="649" t="s">
        <v>68</v>
      </c>
      <c r="C365" s="18"/>
      <c r="D365" s="711"/>
      <c r="E365" s="643"/>
      <c r="F365" s="936">
        <v>1400</v>
      </c>
      <c r="G365" s="936">
        <v>1506</v>
      </c>
      <c r="H365" s="35">
        <v>1</v>
      </c>
      <c r="I365" s="41">
        <v>0</v>
      </c>
      <c r="K365" s="28" t="s">
        <v>60</v>
      </c>
      <c r="L365" s="19"/>
      <c r="M365" s="16"/>
      <c r="N365" s="15"/>
      <c r="O365" s="15"/>
      <c r="P365" s="15"/>
      <c r="Q365" s="15"/>
    </row>
    <row r="366" spans="1:17" ht="14.45" customHeight="1" thickBot="1" x14ac:dyDescent="0.3">
      <c r="A366" s="1084"/>
      <c r="B366" s="649" t="s">
        <v>67</v>
      </c>
      <c r="C366" s="18"/>
      <c r="D366" s="711"/>
      <c r="E366" s="643"/>
      <c r="F366" s="936">
        <v>1400</v>
      </c>
      <c r="G366" s="936">
        <v>1506</v>
      </c>
      <c r="H366" s="35">
        <v>1</v>
      </c>
      <c r="I366" s="41">
        <v>0</v>
      </c>
      <c r="K366" s="46" t="s">
        <v>14</v>
      </c>
      <c r="L366" s="47" t="s">
        <v>61</v>
      </c>
      <c r="M366" s="48"/>
      <c r="N366" s="49" t="s">
        <v>62</v>
      </c>
      <c r="O366" s="49" t="s">
        <v>63</v>
      </c>
      <c r="P366" s="49" t="s">
        <v>64</v>
      </c>
      <c r="Q366" s="49" t="s">
        <v>65</v>
      </c>
    </row>
    <row r="367" spans="1:17" ht="14.45" customHeight="1" x14ac:dyDescent="0.25">
      <c r="A367" s="1084"/>
      <c r="B367" s="649" t="s">
        <v>66</v>
      </c>
      <c r="C367" s="18"/>
      <c r="D367" s="711"/>
      <c r="E367" s="643"/>
      <c r="F367" s="936">
        <v>1400</v>
      </c>
      <c r="G367" s="936">
        <v>1506</v>
      </c>
      <c r="H367" s="35">
        <v>0</v>
      </c>
      <c r="I367" s="41">
        <v>0</v>
      </c>
      <c r="K367" s="29">
        <v>44365</v>
      </c>
      <c r="L367" s="30">
        <v>1400</v>
      </c>
      <c r="M367" s="30"/>
      <c r="N367" s="31">
        <v>18</v>
      </c>
      <c r="O367" s="31">
        <v>35</v>
      </c>
      <c r="P367" s="31">
        <v>17</v>
      </c>
      <c r="Q367" s="32">
        <f>SUM(O367:P367)</f>
        <v>52</v>
      </c>
    </row>
    <row r="368" spans="1:17" ht="14.45" customHeight="1" x14ac:dyDescent="0.25">
      <c r="A368" s="1084"/>
      <c r="B368" s="650" t="s">
        <v>73</v>
      </c>
      <c r="C368" s="18"/>
      <c r="D368" s="711"/>
      <c r="E368" s="643"/>
      <c r="F368" s="936">
        <v>1400</v>
      </c>
      <c r="G368" s="936">
        <v>1506</v>
      </c>
      <c r="H368" s="35">
        <v>4</v>
      </c>
      <c r="I368" s="41">
        <v>0</v>
      </c>
    </row>
    <row r="369" spans="1:9" ht="14.45" customHeight="1" x14ac:dyDescent="0.25">
      <c r="A369" s="1084"/>
      <c r="B369" s="650" t="s">
        <v>74</v>
      </c>
      <c r="C369" s="18"/>
      <c r="D369" s="711"/>
      <c r="E369" s="643"/>
      <c r="F369" s="936">
        <v>1400</v>
      </c>
      <c r="G369" s="936">
        <v>1506</v>
      </c>
      <c r="H369" s="35">
        <v>1</v>
      </c>
      <c r="I369" s="41">
        <v>0</v>
      </c>
    </row>
    <row r="370" spans="1:9" ht="14.45" customHeight="1" x14ac:dyDescent="0.25">
      <c r="A370" s="1084"/>
      <c r="B370" s="650" t="s">
        <v>72</v>
      </c>
      <c r="C370" s="18"/>
      <c r="D370" s="711"/>
      <c r="E370" s="643"/>
      <c r="F370" s="936">
        <v>1400</v>
      </c>
      <c r="G370" s="936">
        <v>1506</v>
      </c>
      <c r="H370" s="26">
        <v>2</v>
      </c>
      <c r="I370" s="42">
        <v>0</v>
      </c>
    </row>
    <row r="371" spans="1:9" ht="14.45" customHeight="1" x14ac:dyDescent="0.25">
      <c r="A371" s="1084"/>
      <c r="B371" s="651" t="s">
        <v>71</v>
      </c>
      <c r="C371" s="43"/>
      <c r="D371" s="712"/>
      <c r="E371" s="644"/>
      <c r="F371" s="937">
        <v>1400</v>
      </c>
      <c r="G371" s="937">
        <v>1506</v>
      </c>
      <c r="H371" s="431">
        <v>10</v>
      </c>
      <c r="I371" s="432">
        <v>6</v>
      </c>
    </row>
    <row r="372" spans="1:9" ht="14.45" customHeight="1" x14ac:dyDescent="0.25">
      <c r="A372" s="1085">
        <v>3</v>
      </c>
      <c r="B372" s="648" t="s">
        <v>69</v>
      </c>
      <c r="C372" s="25"/>
      <c r="D372" s="710"/>
      <c r="E372" s="643">
        <v>44365</v>
      </c>
      <c r="F372" s="936">
        <v>1800</v>
      </c>
      <c r="G372" s="936">
        <v>1855</v>
      </c>
      <c r="H372" s="39">
        <v>14</v>
      </c>
      <c r="I372" s="40">
        <v>7</v>
      </c>
    </row>
    <row r="373" spans="1:9" ht="14.45" customHeight="1" x14ac:dyDescent="0.25">
      <c r="A373" s="1086"/>
      <c r="B373" s="649" t="s">
        <v>70</v>
      </c>
      <c r="C373" s="18"/>
      <c r="D373" s="711"/>
      <c r="E373" s="643"/>
      <c r="F373" s="936">
        <v>1800</v>
      </c>
      <c r="G373" s="936">
        <v>1855</v>
      </c>
      <c r="H373" s="35">
        <v>6</v>
      </c>
      <c r="I373" s="41">
        <v>0</v>
      </c>
    </row>
    <row r="374" spans="1:9" ht="14.45" customHeight="1" x14ac:dyDescent="0.25">
      <c r="A374" s="1086"/>
      <c r="B374" s="649" t="s">
        <v>68</v>
      </c>
      <c r="C374" s="18"/>
      <c r="D374" s="711"/>
      <c r="E374" s="643"/>
      <c r="F374" s="936">
        <v>1800</v>
      </c>
      <c r="G374" s="936">
        <v>1855</v>
      </c>
      <c r="H374" s="35">
        <v>0</v>
      </c>
      <c r="I374" s="41">
        <v>0</v>
      </c>
    </row>
    <row r="375" spans="1:9" ht="14.45" customHeight="1" x14ac:dyDescent="0.25">
      <c r="A375" s="1086"/>
      <c r="B375" s="649" t="s">
        <v>67</v>
      </c>
      <c r="C375" s="18"/>
      <c r="D375" s="711"/>
      <c r="E375" s="643"/>
      <c r="F375" s="936">
        <v>1800</v>
      </c>
      <c r="G375" s="936">
        <v>1855</v>
      </c>
      <c r="H375" s="35">
        <v>0</v>
      </c>
      <c r="I375" s="41">
        <v>0</v>
      </c>
    </row>
    <row r="376" spans="1:9" ht="14.45" customHeight="1" x14ac:dyDescent="0.25">
      <c r="A376" s="1086"/>
      <c r="B376" s="649" t="s">
        <v>66</v>
      </c>
      <c r="C376" s="18"/>
      <c r="D376" s="711"/>
      <c r="E376" s="643"/>
      <c r="F376" s="936">
        <v>1800</v>
      </c>
      <c r="G376" s="936">
        <v>1855</v>
      </c>
      <c r="H376" s="35">
        <v>2</v>
      </c>
      <c r="I376" s="41">
        <v>2</v>
      </c>
    </row>
    <row r="377" spans="1:9" ht="14.45" customHeight="1" x14ac:dyDescent="0.25">
      <c r="A377" s="1086"/>
      <c r="B377" s="650" t="s">
        <v>73</v>
      </c>
      <c r="C377" s="18"/>
      <c r="D377" s="711"/>
      <c r="E377" s="643"/>
      <c r="F377" s="936">
        <v>1800</v>
      </c>
      <c r="G377" s="936">
        <v>1855</v>
      </c>
      <c r="H377" s="35">
        <v>1</v>
      </c>
      <c r="I377" s="41">
        <v>0</v>
      </c>
    </row>
    <row r="378" spans="1:9" ht="14.45" customHeight="1" x14ac:dyDescent="0.25">
      <c r="A378" s="1086"/>
      <c r="B378" s="650" t="s">
        <v>74</v>
      </c>
      <c r="C378" s="18"/>
      <c r="D378" s="711"/>
      <c r="E378" s="643"/>
      <c r="F378" s="936">
        <v>1800</v>
      </c>
      <c r="G378" s="936">
        <v>1855</v>
      </c>
      <c r="H378" s="35">
        <v>2</v>
      </c>
      <c r="I378" s="41">
        <v>0</v>
      </c>
    </row>
    <row r="379" spans="1:9" ht="14.45" customHeight="1" x14ac:dyDescent="0.25">
      <c r="A379" s="1086"/>
      <c r="B379" s="650" t="s">
        <v>72</v>
      </c>
      <c r="C379" s="18"/>
      <c r="D379" s="711"/>
      <c r="E379" s="643"/>
      <c r="F379" s="936">
        <v>1800</v>
      </c>
      <c r="G379" s="936">
        <v>1855</v>
      </c>
      <c r="H379" s="26">
        <v>0</v>
      </c>
      <c r="I379" s="42">
        <v>0</v>
      </c>
    </row>
    <row r="380" spans="1:9" ht="14.45" customHeight="1" x14ac:dyDescent="0.25">
      <c r="A380" s="1086"/>
      <c r="B380" s="651" t="s">
        <v>71</v>
      </c>
      <c r="C380" s="43"/>
      <c r="D380" s="712"/>
      <c r="E380" s="644"/>
      <c r="F380" s="937">
        <v>1800</v>
      </c>
      <c r="G380" s="936">
        <v>1855</v>
      </c>
      <c r="H380" s="431">
        <v>11</v>
      </c>
      <c r="I380" s="432">
        <v>5</v>
      </c>
    </row>
    <row r="381" spans="1:9" ht="14.45" customHeight="1" x14ac:dyDescent="0.25">
      <c r="A381" s="1084">
        <v>1</v>
      </c>
      <c r="B381" s="648" t="s">
        <v>69</v>
      </c>
      <c r="C381" s="25"/>
      <c r="D381" s="710"/>
      <c r="E381" s="643">
        <v>44366</v>
      </c>
      <c r="F381" s="936">
        <v>700</v>
      </c>
      <c r="G381" s="936">
        <v>800</v>
      </c>
      <c r="H381" s="39">
        <v>33</v>
      </c>
      <c r="I381" s="40">
        <v>17</v>
      </c>
    </row>
    <row r="382" spans="1:9" ht="14.45" customHeight="1" x14ac:dyDescent="0.25">
      <c r="A382" s="1084"/>
      <c r="B382" s="649" t="s">
        <v>70</v>
      </c>
      <c r="C382" s="18"/>
      <c r="D382" s="711"/>
      <c r="E382" s="643"/>
      <c r="F382" s="936">
        <v>700</v>
      </c>
      <c r="G382" s="936">
        <v>800</v>
      </c>
      <c r="H382" s="35">
        <v>5</v>
      </c>
      <c r="I382" s="41">
        <v>0</v>
      </c>
    </row>
    <row r="383" spans="1:9" ht="14.45" customHeight="1" x14ac:dyDescent="0.25">
      <c r="A383" s="1084"/>
      <c r="B383" s="649" t="s">
        <v>68</v>
      </c>
      <c r="C383" s="18"/>
      <c r="D383" s="711"/>
      <c r="E383" s="643"/>
      <c r="F383" s="936">
        <v>700</v>
      </c>
      <c r="G383" s="936">
        <v>800</v>
      </c>
      <c r="H383" s="35">
        <v>0</v>
      </c>
      <c r="I383" s="41">
        <v>0</v>
      </c>
    </row>
    <row r="384" spans="1:9" ht="14.45" customHeight="1" x14ac:dyDescent="0.25">
      <c r="A384" s="1084"/>
      <c r="B384" s="649" t="s">
        <v>67</v>
      </c>
      <c r="C384" s="18"/>
      <c r="D384" s="711"/>
      <c r="E384" s="643"/>
      <c r="F384" s="936">
        <v>700</v>
      </c>
      <c r="G384" s="936">
        <v>800</v>
      </c>
      <c r="H384" s="35">
        <v>3</v>
      </c>
      <c r="I384" s="41">
        <v>0</v>
      </c>
    </row>
    <row r="385" spans="1:9" ht="14.45" customHeight="1" x14ac:dyDescent="0.25">
      <c r="A385" s="1084"/>
      <c r="B385" s="649" t="s">
        <v>66</v>
      </c>
      <c r="C385" s="18"/>
      <c r="D385" s="711"/>
      <c r="E385" s="643"/>
      <c r="F385" s="936">
        <v>700</v>
      </c>
      <c r="G385" s="936">
        <v>800</v>
      </c>
      <c r="H385" s="35">
        <v>0</v>
      </c>
      <c r="I385" s="41">
        <v>0</v>
      </c>
    </row>
    <row r="386" spans="1:9" ht="14.45" customHeight="1" x14ac:dyDescent="0.25">
      <c r="A386" s="1084"/>
      <c r="B386" s="650" t="s">
        <v>73</v>
      </c>
      <c r="C386" s="18"/>
      <c r="D386" s="711"/>
      <c r="E386" s="643"/>
      <c r="F386" s="936">
        <v>700</v>
      </c>
      <c r="G386" s="936">
        <v>800</v>
      </c>
      <c r="H386" s="35">
        <v>5</v>
      </c>
      <c r="I386" s="41">
        <v>2</v>
      </c>
    </row>
    <row r="387" spans="1:9" ht="14.45" customHeight="1" x14ac:dyDescent="0.25">
      <c r="A387" s="1084"/>
      <c r="B387" s="650" t="s">
        <v>74</v>
      </c>
      <c r="C387" s="18"/>
      <c r="D387" s="711"/>
      <c r="E387" s="643"/>
      <c r="F387" s="936">
        <v>700</v>
      </c>
      <c r="G387" s="936">
        <v>800</v>
      </c>
      <c r="H387" s="35">
        <v>3</v>
      </c>
      <c r="I387" s="41">
        <v>0</v>
      </c>
    </row>
    <row r="388" spans="1:9" ht="14.45" customHeight="1" x14ac:dyDescent="0.25">
      <c r="A388" s="1084"/>
      <c r="B388" s="650" t="s">
        <v>72</v>
      </c>
      <c r="C388" s="18"/>
      <c r="D388" s="711"/>
      <c r="E388" s="643"/>
      <c r="F388" s="936">
        <v>700</v>
      </c>
      <c r="G388" s="936">
        <v>800</v>
      </c>
      <c r="H388" s="26">
        <v>12</v>
      </c>
      <c r="I388" s="42">
        <v>0</v>
      </c>
    </row>
    <row r="389" spans="1:9" ht="14.45" customHeight="1" x14ac:dyDescent="0.25">
      <c r="A389" s="1084"/>
      <c r="B389" s="651" t="s">
        <v>71</v>
      </c>
      <c r="C389" s="43"/>
      <c r="D389" s="712"/>
      <c r="E389" s="644"/>
      <c r="F389" s="936">
        <v>700</v>
      </c>
      <c r="G389" s="936">
        <v>800</v>
      </c>
      <c r="H389" s="431">
        <v>24</v>
      </c>
      <c r="I389" s="432">
        <v>10</v>
      </c>
    </row>
    <row r="390" spans="1:9" ht="14.45" customHeight="1" x14ac:dyDescent="0.25">
      <c r="A390" s="1084">
        <v>2</v>
      </c>
      <c r="B390" s="648" t="s">
        <v>69</v>
      </c>
      <c r="C390" s="25"/>
      <c r="D390" s="710"/>
      <c r="E390" s="643">
        <v>44366</v>
      </c>
      <c r="F390" s="936">
        <v>1200</v>
      </c>
      <c r="G390" s="936">
        <v>1318</v>
      </c>
      <c r="H390" s="39">
        <v>32</v>
      </c>
      <c r="I390" s="40">
        <v>17</v>
      </c>
    </row>
    <row r="391" spans="1:9" ht="14.45" customHeight="1" x14ac:dyDescent="0.25">
      <c r="A391" s="1084"/>
      <c r="B391" s="649" t="s">
        <v>70</v>
      </c>
      <c r="C391" s="18"/>
      <c r="D391" s="711"/>
      <c r="E391" s="643"/>
      <c r="F391" s="936">
        <v>1200</v>
      </c>
      <c r="G391" s="936">
        <v>1318</v>
      </c>
      <c r="H391" s="35">
        <v>6</v>
      </c>
      <c r="I391" s="41">
        <v>0</v>
      </c>
    </row>
    <row r="392" spans="1:9" ht="14.45" customHeight="1" x14ac:dyDescent="0.25">
      <c r="A392" s="1084"/>
      <c r="B392" s="649" t="s">
        <v>68</v>
      </c>
      <c r="C392" s="18"/>
      <c r="D392" s="711"/>
      <c r="E392" s="643"/>
      <c r="F392" s="936">
        <v>1200</v>
      </c>
      <c r="G392" s="936">
        <v>1318</v>
      </c>
      <c r="H392" s="35">
        <v>0</v>
      </c>
      <c r="I392" s="41">
        <v>0</v>
      </c>
    </row>
    <row r="393" spans="1:9" ht="14.45" customHeight="1" x14ac:dyDescent="0.25">
      <c r="A393" s="1084"/>
      <c r="B393" s="649" t="s">
        <v>67</v>
      </c>
      <c r="C393" s="18"/>
      <c r="D393" s="711"/>
      <c r="E393" s="643"/>
      <c r="F393" s="936">
        <v>1200</v>
      </c>
      <c r="G393" s="936">
        <v>1318</v>
      </c>
      <c r="H393" s="35">
        <v>6</v>
      </c>
      <c r="I393" s="41">
        <v>0</v>
      </c>
    </row>
    <row r="394" spans="1:9" ht="14.45" customHeight="1" x14ac:dyDescent="0.25">
      <c r="A394" s="1084"/>
      <c r="B394" s="649" t="s">
        <v>66</v>
      </c>
      <c r="C394" s="18"/>
      <c r="D394" s="711"/>
      <c r="E394" s="643"/>
      <c r="F394" s="936">
        <v>1200</v>
      </c>
      <c r="G394" s="936">
        <v>1318</v>
      </c>
      <c r="H394" s="35">
        <v>1</v>
      </c>
      <c r="I394" s="41">
        <v>0</v>
      </c>
    </row>
    <row r="395" spans="1:9" ht="14.45" customHeight="1" x14ac:dyDescent="0.25">
      <c r="A395" s="1084"/>
      <c r="B395" s="650" t="s">
        <v>73</v>
      </c>
      <c r="C395" s="18"/>
      <c r="D395" s="711"/>
      <c r="E395" s="643"/>
      <c r="F395" s="936">
        <v>1200</v>
      </c>
      <c r="G395" s="936">
        <v>1318</v>
      </c>
      <c r="H395" s="35">
        <v>3</v>
      </c>
      <c r="I395" s="41">
        <v>0</v>
      </c>
    </row>
    <row r="396" spans="1:9" ht="14.45" customHeight="1" x14ac:dyDescent="0.25">
      <c r="A396" s="1084"/>
      <c r="B396" s="650" t="s">
        <v>74</v>
      </c>
      <c r="C396" s="18"/>
      <c r="D396" s="711"/>
      <c r="E396" s="643"/>
      <c r="F396" s="936">
        <v>1200</v>
      </c>
      <c r="G396" s="936">
        <v>1318</v>
      </c>
      <c r="H396" s="35">
        <v>2</v>
      </c>
      <c r="I396" s="41">
        <v>0</v>
      </c>
    </row>
    <row r="397" spans="1:9" ht="14.45" customHeight="1" x14ac:dyDescent="0.25">
      <c r="A397" s="1084"/>
      <c r="B397" s="650" t="s">
        <v>72</v>
      </c>
      <c r="C397" s="18"/>
      <c r="D397" s="711"/>
      <c r="E397" s="643"/>
      <c r="F397" s="936">
        <v>1200</v>
      </c>
      <c r="G397" s="936">
        <v>1318</v>
      </c>
      <c r="H397" s="26">
        <v>2</v>
      </c>
      <c r="I397" s="42">
        <v>0</v>
      </c>
    </row>
    <row r="398" spans="1:9" ht="14.45" customHeight="1" x14ac:dyDescent="0.25">
      <c r="A398" s="1084"/>
      <c r="B398" s="651" t="s">
        <v>71</v>
      </c>
      <c r="C398" s="43"/>
      <c r="D398" s="712"/>
      <c r="E398" s="644"/>
      <c r="F398" s="936">
        <v>1200</v>
      </c>
      <c r="G398" s="936">
        <v>1318</v>
      </c>
      <c r="H398" s="431">
        <v>9</v>
      </c>
      <c r="I398" s="432">
        <v>5</v>
      </c>
    </row>
    <row r="399" spans="1:9" ht="14.45" customHeight="1" x14ac:dyDescent="0.25">
      <c r="A399" s="1085">
        <v>3</v>
      </c>
      <c r="B399" s="648" t="s">
        <v>69</v>
      </c>
      <c r="C399" s="25"/>
      <c r="D399" s="710"/>
      <c r="E399" s="643">
        <v>44366</v>
      </c>
      <c r="F399" s="936">
        <v>1700</v>
      </c>
      <c r="G399" s="936">
        <v>1752</v>
      </c>
      <c r="H399" s="39">
        <v>14</v>
      </c>
      <c r="I399" s="41">
        <v>10</v>
      </c>
    </row>
    <row r="400" spans="1:9" ht="14.45" customHeight="1" x14ac:dyDescent="0.25">
      <c r="A400" s="1086"/>
      <c r="B400" s="649" t="s">
        <v>70</v>
      </c>
      <c r="C400" s="18"/>
      <c r="D400" s="711"/>
      <c r="E400" s="643"/>
      <c r="F400" s="936">
        <v>1700</v>
      </c>
      <c r="G400" s="936">
        <v>1752</v>
      </c>
      <c r="H400" s="35">
        <v>6</v>
      </c>
      <c r="I400" s="41">
        <v>0</v>
      </c>
    </row>
    <row r="401" spans="1:9" ht="14.45" customHeight="1" x14ac:dyDescent="0.25">
      <c r="A401" s="1086"/>
      <c r="B401" s="649" t="s">
        <v>68</v>
      </c>
      <c r="C401" s="18"/>
      <c r="D401" s="711"/>
      <c r="E401" s="643"/>
      <c r="F401" s="936">
        <v>1700</v>
      </c>
      <c r="G401" s="936">
        <v>1752</v>
      </c>
      <c r="H401" s="35">
        <v>0</v>
      </c>
      <c r="I401" s="41">
        <v>0</v>
      </c>
    </row>
    <row r="402" spans="1:9" ht="14.45" customHeight="1" x14ac:dyDescent="0.25">
      <c r="A402" s="1086"/>
      <c r="B402" s="649" t="s">
        <v>67</v>
      </c>
      <c r="C402" s="18"/>
      <c r="D402" s="711"/>
      <c r="E402" s="643"/>
      <c r="F402" s="936">
        <v>1700</v>
      </c>
      <c r="G402" s="936">
        <v>1752</v>
      </c>
      <c r="H402" s="35">
        <v>0</v>
      </c>
      <c r="I402" s="41">
        <v>0</v>
      </c>
    </row>
    <row r="403" spans="1:9" ht="14.45" customHeight="1" x14ac:dyDescent="0.25">
      <c r="A403" s="1086"/>
      <c r="B403" s="649" t="s">
        <v>66</v>
      </c>
      <c r="C403" s="18"/>
      <c r="D403" s="711"/>
      <c r="E403" s="643"/>
      <c r="F403" s="936">
        <v>1700</v>
      </c>
      <c r="G403" s="936">
        <v>1752</v>
      </c>
      <c r="H403" s="35">
        <v>2</v>
      </c>
      <c r="I403" s="41">
        <v>2</v>
      </c>
    </row>
    <row r="404" spans="1:9" ht="14.45" customHeight="1" x14ac:dyDescent="0.25">
      <c r="A404" s="1086"/>
      <c r="B404" s="650" t="s">
        <v>73</v>
      </c>
      <c r="C404" s="18"/>
      <c r="D404" s="711"/>
      <c r="E404" s="643"/>
      <c r="F404" s="936">
        <v>1700</v>
      </c>
      <c r="G404" s="936">
        <v>1752</v>
      </c>
      <c r="H404" s="35">
        <v>2</v>
      </c>
      <c r="I404" s="41">
        <v>0</v>
      </c>
    </row>
    <row r="405" spans="1:9" ht="14.45" customHeight="1" x14ac:dyDescent="0.25">
      <c r="A405" s="1086"/>
      <c r="B405" s="650" t="s">
        <v>74</v>
      </c>
      <c r="C405" s="18"/>
      <c r="D405" s="711"/>
      <c r="E405" s="643"/>
      <c r="F405" s="936">
        <v>1700</v>
      </c>
      <c r="G405" s="936">
        <v>1752</v>
      </c>
      <c r="H405" s="35">
        <v>1</v>
      </c>
      <c r="I405" s="42">
        <v>0</v>
      </c>
    </row>
    <row r="406" spans="1:9" ht="12.95" customHeight="1" x14ac:dyDescent="0.25">
      <c r="A406" s="1086"/>
      <c r="B406" s="650" t="s">
        <v>72</v>
      </c>
      <c r="C406" s="18"/>
      <c r="D406" s="711"/>
      <c r="E406" s="643"/>
      <c r="F406" s="936">
        <v>1700</v>
      </c>
      <c r="G406" s="936">
        <v>1752</v>
      </c>
      <c r="H406" s="26">
        <v>1</v>
      </c>
      <c r="I406" s="430">
        <v>0</v>
      </c>
    </row>
    <row r="407" spans="1:9" ht="14.45" customHeight="1" x14ac:dyDescent="0.25">
      <c r="A407" s="1086"/>
      <c r="B407" s="651" t="s">
        <v>71</v>
      </c>
      <c r="C407" s="43"/>
      <c r="D407" s="712"/>
      <c r="E407" s="644"/>
      <c r="F407" s="936">
        <v>1700</v>
      </c>
      <c r="G407" s="936">
        <v>1752</v>
      </c>
      <c r="H407" s="431">
        <v>5</v>
      </c>
      <c r="I407" s="432">
        <v>0</v>
      </c>
    </row>
    <row r="408" spans="1:9" ht="14.45" customHeight="1" x14ac:dyDescent="0.25">
      <c r="A408" s="1084">
        <v>1</v>
      </c>
      <c r="B408" s="648" t="s">
        <v>69</v>
      </c>
      <c r="C408" s="25"/>
      <c r="D408" s="710">
        <v>700</v>
      </c>
      <c r="E408" s="643">
        <v>44367</v>
      </c>
      <c r="F408" s="936">
        <v>700</v>
      </c>
      <c r="G408" s="936">
        <v>815</v>
      </c>
      <c r="H408" s="39">
        <v>36</v>
      </c>
      <c r="I408" s="40">
        <v>19</v>
      </c>
    </row>
    <row r="409" spans="1:9" ht="14.45" customHeight="1" x14ac:dyDescent="0.25">
      <c r="A409" s="1084"/>
      <c r="B409" s="649" t="s">
        <v>70</v>
      </c>
      <c r="C409" s="18"/>
      <c r="D409" s="711"/>
      <c r="E409" s="643"/>
      <c r="F409" s="936">
        <v>700</v>
      </c>
      <c r="G409" s="936">
        <v>815</v>
      </c>
      <c r="H409" s="35">
        <v>8</v>
      </c>
      <c r="I409" s="41">
        <v>0</v>
      </c>
    </row>
    <row r="410" spans="1:9" ht="14.45" customHeight="1" x14ac:dyDescent="0.25">
      <c r="A410" s="1084"/>
      <c r="B410" s="649" t="s">
        <v>68</v>
      </c>
      <c r="C410" s="18"/>
      <c r="D410" s="711"/>
      <c r="E410" s="643"/>
      <c r="F410" s="936">
        <v>700</v>
      </c>
      <c r="G410" s="936">
        <v>815</v>
      </c>
      <c r="H410" s="35">
        <v>5</v>
      </c>
      <c r="I410" s="41">
        <v>0</v>
      </c>
    </row>
    <row r="411" spans="1:9" ht="14.45" customHeight="1" x14ac:dyDescent="0.25">
      <c r="A411" s="1084"/>
      <c r="B411" s="649" t="s">
        <v>67</v>
      </c>
      <c r="C411" s="18"/>
      <c r="D411" s="711"/>
      <c r="E411" s="643"/>
      <c r="F411" s="936">
        <v>700</v>
      </c>
      <c r="G411" s="936">
        <v>815</v>
      </c>
      <c r="H411" s="35">
        <v>1</v>
      </c>
      <c r="I411" s="41">
        <v>0</v>
      </c>
    </row>
    <row r="412" spans="1:9" ht="14.45" customHeight="1" x14ac:dyDescent="0.25">
      <c r="A412" s="1084"/>
      <c r="B412" s="649" t="s">
        <v>66</v>
      </c>
      <c r="C412" s="18"/>
      <c r="D412" s="711"/>
      <c r="E412" s="643"/>
      <c r="F412" s="936">
        <v>700</v>
      </c>
      <c r="G412" s="936">
        <v>815</v>
      </c>
      <c r="H412" s="35">
        <v>1</v>
      </c>
      <c r="I412" s="41">
        <v>1</v>
      </c>
    </row>
    <row r="413" spans="1:9" ht="14.45" customHeight="1" x14ac:dyDescent="0.25">
      <c r="A413" s="1084"/>
      <c r="B413" s="650" t="s">
        <v>73</v>
      </c>
      <c r="C413" s="18"/>
      <c r="D413" s="711"/>
      <c r="E413" s="643"/>
      <c r="F413" s="936">
        <v>700</v>
      </c>
      <c r="G413" s="936">
        <v>815</v>
      </c>
      <c r="H413" s="35">
        <v>0</v>
      </c>
      <c r="I413" s="41">
        <v>0</v>
      </c>
    </row>
    <row r="414" spans="1:9" ht="14.45" customHeight="1" x14ac:dyDescent="0.25">
      <c r="A414" s="1084"/>
      <c r="B414" s="650" t="s">
        <v>74</v>
      </c>
      <c r="C414" s="18"/>
      <c r="D414" s="711"/>
      <c r="E414" s="643"/>
      <c r="F414" s="936">
        <v>700</v>
      </c>
      <c r="G414" s="936">
        <v>815</v>
      </c>
      <c r="H414" s="35">
        <v>1</v>
      </c>
      <c r="I414" s="41">
        <v>0</v>
      </c>
    </row>
    <row r="415" spans="1:9" ht="14.45" customHeight="1" x14ac:dyDescent="0.25">
      <c r="A415" s="1084"/>
      <c r="B415" s="650" t="s">
        <v>72</v>
      </c>
      <c r="C415" s="18"/>
      <c r="D415" s="711"/>
      <c r="E415" s="643"/>
      <c r="F415" s="936">
        <v>700</v>
      </c>
      <c r="G415" s="936">
        <v>815</v>
      </c>
      <c r="H415" s="26">
        <v>3</v>
      </c>
      <c r="I415" s="42">
        <v>0</v>
      </c>
    </row>
    <row r="416" spans="1:9" ht="14.45" customHeight="1" x14ac:dyDescent="0.25">
      <c r="A416" s="1084"/>
      <c r="B416" s="651" t="s">
        <v>71</v>
      </c>
      <c r="C416" s="43"/>
      <c r="D416" s="712"/>
      <c r="E416" s="644"/>
      <c r="F416" s="936">
        <v>700</v>
      </c>
      <c r="G416" s="936">
        <v>815</v>
      </c>
      <c r="H416" s="431">
        <v>11</v>
      </c>
      <c r="I416" s="432">
        <v>4</v>
      </c>
    </row>
    <row r="417" spans="1:9" ht="14.45" customHeight="1" x14ac:dyDescent="0.25">
      <c r="A417" s="1084">
        <v>2</v>
      </c>
      <c r="B417" s="648" t="s">
        <v>69</v>
      </c>
      <c r="C417" s="25"/>
      <c r="D417" s="710">
        <v>1200</v>
      </c>
      <c r="E417" s="643">
        <v>44367</v>
      </c>
      <c r="F417" s="936">
        <v>1200</v>
      </c>
      <c r="G417" s="936">
        <v>1300</v>
      </c>
      <c r="H417" s="39">
        <v>39</v>
      </c>
      <c r="I417" s="40">
        <v>21</v>
      </c>
    </row>
    <row r="418" spans="1:9" ht="14.45" customHeight="1" x14ac:dyDescent="0.25">
      <c r="A418" s="1084"/>
      <c r="B418" s="649" t="s">
        <v>70</v>
      </c>
      <c r="C418" s="18"/>
      <c r="D418" s="711"/>
      <c r="E418" s="643"/>
      <c r="F418" s="936">
        <v>1200</v>
      </c>
      <c r="G418" s="936">
        <v>1300</v>
      </c>
      <c r="H418" s="35">
        <v>7</v>
      </c>
      <c r="I418" s="41">
        <v>0</v>
      </c>
    </row>
    <row r="419" spans="1:9" ht="14.45" customHeight="1" x14ac:dyDescent="0.25">
      <c r="A419" s="1084"/>
      <c r="B419" s="649" t="s">
        <v>68</v>
      </c>
      <c r="C419" s="18"/>
      <c r="D419" s="711"/>
      <c r="E419" s="643"/>
      <c r="F419" s="936">
        <v>1200</v>
      </c>
      <c r="G419" s="936">
        <v>1300</v>
      </c>
      <c r="H419" s="35">
        <v>5</v>
      </c>
      <c r="I419" s="41">
        <v>0</v>
      </c>
    </row>
    <row r="420" spans="1:9" ht="14.45" customHeight="1" x14ac:dyDescent="0.25">
      <c r="A420" s="1084"/>
      <c r="B420" s="649" t="s">
        <v>67</v>
      </c>
      <c r="C420" s="18"/>
      <c r="D420" s="711"/>
      <c r="E420" s="643"/>
      <c r="F420" s="936">
        <v>1200</v>
      </c>
      <c r="G420" s="936">
        <v>1300</v>
      </c>
      <c r="H420" s="35">
        <v>0</v>
      </c>
      <c r="I420" s="41">
        <v>0</v>
      </c>
    </row>
    <row r="421" spans="1:9" ht="14.45" customHeight="1" x14ac:dyDescent="0.25">
      <c r="A421" s="1084"/>
      <c r="B421" s="649" t="s">
        <v>66</v>
      </c>
      <c r="C421" s="18"/>
      <c r="D421" s="711"/>
      <c r="E421" s="643"/>
      <c r="F421" s="936">
        <v>1200</v>
      </c>
      <c r="G421" s="936">
        <v>1300</v>
      </c>
      <c r="H421" s="35">
        <v>6</v>
      </c>
      <c r="I421" s="41">
        <v>3</v>
      </c>
    </row>
    <row r="422" spans="1:9" ht="14.45" customHeight="1" x14ac:dyDescent="0.25">
      <c r="A422" s="1084"/>
      <c r="B422" s="650" t="s">
        <v>73</v>
      </c>
      <c r="C422" s="18"/>
      <c r="D422" s="711"/>
      <c r="E422" s="643"/>
      <c r="F422" s="936">
        <v>1200</v>
      </c>
      <c r="G422" s="936">
        <v>1300</v>
      </c>
      <c r="H422" s="35">
        <v>7</v>
      </c>
      <c r="I422" s="41">
        <v>3</v>
      </c>
    </row>
    <row r="423" spans="1:9" ht="14.45" customHeight="1" x14ac:dyDescent="0.25">
      <c r="A423" s="1084"/>
      <c r="B423" s="650" t="s">
        <v>74</v>
      </c>
      <c r="C423" s="18"/>
      <c r="D423" s="711"/>
      <c r="E423" s="643"/>
      <c r="F423" s="936">
        <v>1200</v>
      </c>
      <c r="G423" s="936">
        <v>1300</v>
      </c>
      <c r="H423" s="35">
        <v>3</v>
      </c>
      <c r="I423" s="41">
        <v>0</v>
      </c>
    </row>
    <row r="424" spans="1:9" ht="14.45" customHeight="1" x14ac:dyDescent="0.25">
      <c r="A424" s="1084"/>
      <c r="B424" s="650" t="s">
        <v>72</v>
      </c>
      <c r="C424" s="18"/>
      <c r="D424" s="711"/>
      <c r="E424" s="643"/>
      <c r="F424" s="936">
        <v>1200</v>
      </c>
      <c r="G424" s="936">
        <v>1300</v>
      </c>
      <c r="H424" s="26">
        <v>4</v>
      </c>
      <c r="I424" s="42">
        <v>0</v>
      </c>
    </row>
    <row r="425" spans="1:9" ht="14.45" customHeight="1" x14ac:dyDescent="0.25">
      <c r="A425" s="1084"/>
      <c r="B425" s="651" t="s">
        <v>71</v>
      </c>
      <c r="C425" s="43"/>
      <c r="D425" s="712"/>
      <c r="E425" s="644"/>
      <c r="F425" s="936">
        <v>1200</v>
      </c>
      <c r="G425" s="936">
        <v>1300</v>
      </c>
      <c r="H425" s="431">
        <v>13</v>
      </c>
      <c r="I425" s="432">
        <v>3</v>
      </c>
    </row>
    <row r="426" spans="1:9" ht="14.45" customHeight="1" x14ac:dyDescent="0.25">
      <c r="A426" s="1085">
        <v>3</v>
      </c>
      <c r="B426" s="648" t="s">
        <v>69</v>
      </c>
      <c r="C426" s="25"/>
      <c r="D426" s="710">
        <v>1900</v>
      </c>
      <c r="E426" s="643">
        <v>44367</v>
      </c>
      <c r="F426" s="936">
        <v>1900</v>
      </c>
      <c r="G426" s="936">
        <v>2000</v>
      </c>
      <c r="H426" s="39">
        <v>5</v>
      </c>
      <c r="I426" s="40">
        <v>2</v>
      </c>
    </row>
    <row r="427" spans="1:9" ht="14.45" customHeight="1" x14ac:dyDescent="0.25">
      <c r="A427" s="1086"/>
      <c r="B427" s="649" t="s">
        <v>70</v>
      </c>
      <c r="C427" s="18"/>
      <c r="D427" s="711"/>
      <c r="E427" s="643"/>
      <c r="F427" s="936">
        <v>1900</v>
      </c>
      <c r="G427" s="936">
        <v>2000</v>
      </c>
      <c r="H427" s="35">
        <v>2</v>
      </c>
      <c r="I427" s="41">
        <v>0</v>
      </c>
    </row>
    <row r="428" spans="1:9" ht="14.45" customHeight="1" x14ac:dyDescent="0.25">
      <c r="A428" s="1086"/>
      <c r="B428" s="649" t="s">
        <v>68</v>
      </c>
      <c r="C428" s="18"/>
      <c r="D428" s="711"/>
      <c r="E428" s="643"/>
      <c r="F428" s="936">
        <v>1900</v>
      </c>
      <c r="G428" s="936">
        <v>2000</v>
      </c>
      <c r="H428" s="35">
        <v>0</v>
      </c>
      <c r="I428" s="41">
        <v>0</v>
      </c>
    </row>
    <row r="429" spans="1:9" ht="14.45" customHeight="1" x14ac:dyDescent="0.25">
      <c r="A429" s="1086"/>
      <c r="B429" s="649" t="s">
        <v>67</v>
      </c>
      <c r="C429" s="18"/>
      <c r="D429" s="711"/>
      <c r="E429" s="643"/>
      <c r="F429" s="936">
        <v>1900</v>
      </c>
      <c r="G429" s="936">
        <v>2000</v>
      </c>
      <c r="H429" s="35">
        <v>4</v>
      </c>
      <c r="I429" s="41">
        <v>0</v>
      </c>
    </row>
    <row r="430" spans="1:9" ht="14.45" customHeight="1" x14ac:dyDescent="0.25">
      <c r="A430" s="1086"/>
      <c r="B430" s="649" t="s">
        <v>66</v>
      </c>
      <c r="C430" s="18"/>
      <c r="D430" s="711"/>
      <c r="E430" s="643"/>
      <c r="F430" s="936">
        <v>1900</v>
      </c>
      <c r="G430" s="936">
        <v>2000</v>
      </c>
      <c r="H430" s="35">
        <v>1</v>
      </c>
      <c r="I430" s="41">
        <v>1</v>
      </c>
    </row>
    <row r="431" spans="1:9" ht="14.45" customHeight="1" x14ac:dyDescent="0.25">
      <c r="A431" s="1086"/>
      <c r="B431" s="650" t="s">
        <v>73</v>
      </c>
      <c r="C431" s="18"/>
      <c r="D431" s="711"/>
      <c r="E431" s="643"/>
      <c r="F431" s="936">
        <v>1900</v>
      </c>
      <c r="G431" s="936">
        <v>2000</v>
      </c>
      <c r="H431" s="35">
        <v>6</v>
      </c>
      <c r="I431" s="41">
        <v>1</v>
      </c>
    </row>
    <row r="432" spans="1:9" ht="14.45" customHeight="1" x14ac:dyDescent="0.25">
      <c r="A432" s="1086"/>
      <c r="B432" s="650" t="s">
        <v>74</v>
      </c>
      <c r="C432" s="18"/>
      <c r="D432" s="711"/>
      <c r="E432" s="643"/>
      <c r="F432" s="936">
        <v>1900</v>
      </c>
      <c r="G432" s="936">
        <v>2000</v>
      </c>
      <c r="H432" s="35">
        <v>1</v>
      </c>
      <c r="I432" s="41">
        <v>0</v>
      </c>
    </row>
    <row r="433" spans="1:9" ht="14.45" customHeight="1" x14ac:dyDescent="0.25">
      <c r="A433" s="1086"/>
      <c r="B433" s="650" t="s">
        <v>72</v>
      </c>
      <c r="C433" s="18"/>
      <c r="D433" s="711"/>
      <c r="E433" s="643"/>
      <c r="F433" s="936">
        <v>1900</v>
      </c>
      <c r="G433" s="936">
        <v>2000</v>
      </c>
      <c r="H433" s="26">
        <v>1</v>
      </c>
      <c r="I433" s="42">
        <v>0</v>
      </c>
    </row>
    <row r="434" spans="1:9" ht="14.45" customHeight="1" x14ac:dyDescent="0.25">
      <c r="A434" s="1086"/>
      <c r="B434" s="651" t="s">
        <v>71</v>
      </c>
      <c r="C434" s="43"/>
      <c r="D434" s="712"/>
      <c r="E434" s="644"/>
      <c r="F434" s="936">
        <v>1900</v>
      </c>
      <c r="G434" s="936">
        <v>2000</v>
      </c>
      <c r="H434" s="431">
        <v>7</v>
      </c>
      <c r="I434" s="432">
        <v>1</v>
      </c>
    </row>
    <row r="435" spans="1:9" ht="14.45" customHeight="1" x14ac:dyDescent="0.25">
      <c r="A435" s="1084">
        <v>1</v>
      </c>
      <c r="B435" s="648" t="s">
        <v>69</v>
      </c>
      <c r="C435" s="25"/>
      <c r="D435" s="710">
        <v>800</v>
      </c>
      <c r="E435" s="643">
        <v>44368</v>
      </c>
      <c r="F435" s="936">
        <v>800</v>
      </c>
      <c r="G435" s="936">
        <v>850</v>
      </c>
      <c r="H435" s="39">
        <v>19</v>
      </c>
      <c r="I435" s="41">
        <v>7</v>
      </c>
    </row>
    <row r="436" spans="1:9" ht="14.45" customHeight="1" x14ac:dyDescent="0.25">
      <c r="A436" s="1084"/>
      <c r="B436" s="649" t="s">
        <v>70</v>
      </c>
      <c r="C436" s="18"/>
      <c r="D436" s="711"/>
      <c r="E436" s="643"/>
      <c r="F436" s="936">
        <v>800</v>
      </c>
      <c r="G436" s="936">
        <v>850</v>
      </c>
      <c r="H436" s="35">
        <v>4</v>
      </c>
      <c r="I436" s="41">
        <v>0</v>
      </c>
    </row>
    <row r="437" spans="1:9" ht="14.45" customHeight="1" x14ac:dyDescent="0.25">
      <c r="A437" s="1084"/>
      <c r="B437" s="649" t="s">
        <v>68</v>
      </c>
      <c r="C437" s="18"/>
      <c r="D437" s="711"/>
      <c r="E437" s="643"/>
      <c r="F437" s="936">
        <v>800</v>
      </c>
      <c r="G437" s="936">
        <v>850</v>
      </c>
      <c r="H437" s="35">
        <v>1</v>
      </c>
      <c r="I437" s="41">
        <v>0</v>
      </c>
    </row>
    <row r="438" spans="1:9" ht="14.45" customHeight="1" x14ac:dyDescent="0.25">
      <c r="A438" s="1084"/>
      <c r="B438" s="649" t="s">
        <v>67</v>
      </c>
      <c r="C438" s="18"/>
      <c r="D438" s="711"/>
      <c r="E438" s="643"/>
      <c r="F438" s="936">
        <v>800</v>
      </c>
      <c r="G438" s="936">
        <v>850</v>
      </c>
      <c r="H438" s="35">
        <v>0</v>
      </c>
      <c r="I438" s="430">
        <v>0</v>
      </c>
    </row>
    <row r="439" spans="1:9" ht="14.45" customHeight="1" x14ac:dyDescent="0.25">
      <c r="A439" s="1084"/>
      <c r="B439" s="649" t="s">
        <v>66</v>
      </c>
      <c r="C439" s="18"/>
      <c r="D439" s="711"/>
      <c r="E439" s="643"/>
      <c r="F439" s="936">
        <v>800</v>
      </c>
      <c r="G439" s="936">
        <v>850</v>
      </c>
      <c r="H439" s="35">
        <v>0</v>
      </c>
      <c r="I439" s="41">
        <v>0</v>
      </c>
    </row>
    <row r="440" spans="1:9" ht="14.45" customHeight="1" x14ac:dyDescent="0.25">
      <c r="A440" s="1084"/>
      <c r="B440" s="650" t="s">
        <v>73</v>
      </c>
      <c r="C440" s="18"/>
      <c r="D440" s="711"/>
      <c r="E440" s="643"/>
      <c r="F440" s="936">
        <v>800</v>
      </c>
      <c r="G440" s="936">
        <v>850</v>
      </c>
      <c r="H440" s="35">
        <v>0</v>
      </c>
      <c r="I440" s="41">
        <v>0</v>
      </c>
    </row>
    <row r="441" spans="1:9" ht="14.45" customHeight="1" x14ac:dyDescent="0.25">
      <c r="A441" s="1084"/>
      <c r="B441" s="650" t="s">
        <v>74</v>
      </c>
      <c r="C441" s="18"/>
      <c r="D441" s="711"/>
      <c r="E441" s="643"/>
      <c r="F441" s="936">
        <v>800</v>
      </c>
      <c r="G441" s="936">
        <v>850</v>
      </c>
      <c r="H441" s="35">
        <v>3</v>
      </c>
      <c r="I441" s="41">
        <v>0</v>
      </c>
    </row>
    <row r="442" spans="1:9" ht="14.45" customHeight="1" x14ac:dyDescent="0.25">
      <c r="A442" s="1084"/>
      <c r="B442" s="650" t="s">
        <v>72</v>
      </c>
      <c r="C442" s="18"/>
      <c r="D442" s="711"/>
      <c r="E442" s="643"/>
      <c r="F442" s="936">
        <v>800</v>
      </c>
      <c r="G442" s="936">
        <v>850</v>
      </c>
      <c r="H442" s="26">
        <v>2</v>
      </c>
      <c r="I442" s="42">
        <v>0</v>
      </c>
    </row>
    <row r="443" spans="1:9" ht="14.45" customHeight="1" x14ac:dyDescent="0.25">
      <c r="A443" s="1084"/>
      <c r="B443" s="651" t="s">
        <v>71</v>
      </c>
      <c r="C443" s="43"/>
      <c r="D443" s="712"/>
      <c r="E443" s="644"/>
      <c r="F443" s="936">
        <v>800</v>
      </c>
      <c r="G443" s="936">
        <v>850</v>
      </c>
      <c r="H443" s="431">
        <v>5</v>
      </c>
      <c r="I443" s="432">
        <v>1</v>
      </c>
    </row>
    <row r="444" spans="1:9" ht="14.45" customHeight="1" x14ac:dyDescent="0.25">
      <c r="A444" s="1084">
        <v>2</v>
      </c>
      <c r="B444" s="648" t="s">
        <v>69</v>
      </c>
      <c r="C444" s="25"/>
      <c r="D444" s="710">
        <v>1300</v>
      </c>
      <c r="E444" s="643">
        <v>44368</v>
      </c>
      <c r="F444" s="936">
        <v>1300</v>
      </c>
      <c r="G444" s="936">
        <v>1405</v>
      </c>
      <c r="H444" s="39">
        <v>19</v>
      </c>
      <c r="I444" s="40">
        <v>6</v>
      </c>
    </row>
    <row r="445" spans="1:9" ht="14.45" customHeight="1" x14ac:dyDescent="0.25">
      <c r="A445" s="1084"/>
      <c r="B445" s="649" t="s">
        <v>70</v>
      </c>
      <c r="C445" s="18"/>
      <c r="D445" s="711"/>
      <c r="E445" s="643"/>
      <c r="F445" s="936">
        <v>1300</v>
      </c>
      <c r="G445" s="936">
        <v>1405</v>
      </c>
      <c r="H445" s="35">
        <v>3</v>
      </c>
      <c r="I445" s="41">
        <v>0</v>
      </c>
    </row>
    <row r="446" spans="1:9" ht="14.45" customHeight="1" x14ac:dyDescent="0.25">
      <c r="A446" s="1084"/>
      <c r="B446" s="649" t="s">
        <v>68</v>
      </c>
      <c r="C446" s="18"/>
      <c r="D446" s="711"/>
      <c r="E446" s="643"/>
      <c r="F446" s="936">
        <v>1300</v>
      </c>
      <c r="G446" s="936">
        <v>1405</v>
      </c>
      <c r="H446" s="35">
        <v>0</v>
      </c>
      <c r="I446" s="41">
        <v>0</v>
      </c>
    </row>
    <row r="447" spans="1:9" ht="14.45" customHeight="1" x14ac:dyDescent="0.25">
      <c r="A447" s="1084"/>
      <c r="B447" s="649" t="s">
        <v>67</v>
      </c>
      <c r="C447" s="18"/>
      <c r="D447" s="711"/>
      <c r="E447" s="643"/>
      <c r="F447" s="936">
        <v>1300</v>
      </c>
      <c r="G447" s="936">
        <v>1405</v>
      </c>
      <c r="H447" s="35">
        <v>0</v>
      </c>
      <c r="I447" s="41">
        <v>0</v>
      </c>
    </row>
    <row r="448" spans="1:9" ht="14.45" customHeight="1" x14ac:dyDescent="0.25">
      <c r="A448" s="1084"/>
      <c r="B448" s="649" t="s">
        <v>66</v>
      </c>
      <c r="C448" s="18"/>
      <c r="D448" s="711"/>
      <c r="E448" s="643"/>
      <c r="F448" s="936">
        <v>1300</v>
      </c>
      <c r="G448" s="936">
        <v>1405</v>
      </c>
      <c r="H448" s="35">
        <v>0</v>
      </c>
      <c r="I448" s="41">
        <v>0</v>
      </c>
    </row>
    <row r="449" spans="1:9" ht="14.45" customHeight="1" x14ac:dyDescent="0.25">
      <c r="A449" s="1084"/>
      <c r="B449" s="650" t="s">
        <v>73</v>
      </c>
      <c r="C449" s="18"/>
      <c r="D449" s="711"/>
      <c r="E449" s="643"/>
      <c r="F449" s="936">
        <v>1300</v>
      </c>
      <c r="G449" s="936">
        <v>1405</v>
      </c>
      <c r="H449" s="35">
        <v>2</v>
      </c>
      <c r="I449" s="41">
        <v>0</v>
      </c>
    </row>
    <row r="450" spans="1:9" ht="14.45" customHeight="1" x14ac:dyDescent="0.25">
      <c r="A450" s="1084"/>
      <c r="B450" s="650" t="s">
        <v>74</v>
      </c>
      <c r="C450" s="18"/>
      <c r="D450" s="711"/>
      <c r="E450" s="643"/>
      <c r="F450" s="936">
        <v>1300</v>
      </c>
      <c r="G450" s="936">
        <v>1405</v>
      </c>
      <c r="H450" s="35">
        <v>3</v>
      </c>
      <c r="I450" s="41">
        <v>0</v>
      </c>
    </row>
    <row r="451" spans="1:9" ht="14.45" customHeight="1" x14ac:dyDescent="0.25">
      <c r="A451" s="1084"/>
      <c r="B451" s="650" t="s">
        <v>72</v>
      </c>
      <c r="C451" s="18"/>
      <c r="D451" s="711"/>
      <c r="E451" s="643"/>
      <c r="F451" s="936">
        <v>1300</v>
      </c>
      <c r="G451" s="936">
        <v>1405</v>
      </c>
      <c r="H451" s="26">
        <v>2</v>
      </c>
      <c r="I451" s="42">
        <v>0</v>
      </c>
    </row>
    <row r="452" spans="1:9" ht="14.45" customHeight="1" x14ac:dyDescent="0.25">
      <c r="A452" s="1084"/>
      <c r="B452" s="651" t="s">
        <v>71</v>
      </c>
      <c r="C452" s="43"/>
      <c r="D452" s="712"/>
      <c r="E452" s="644"/>
      <c r="F452" s="936">
        <v>1300</v>
      </c>
      <c r="G452" s="936">
        <v>1405</v>
      </c>
      <c r="H452" s="431">
        <v>5</v>
      </c>
      <c r="I452" s="432">
        <v>0</v>
      </c>
    </row>
    <row r="453" spans="1:9" ht="14.45" customHeight="1" x14ac:dyDescent="0.25">
      <c r="A453" s="1085">
        <v>3</v>
      </c>
      <c r="B453" s="648" t="s">
        <v>69</v>
      </c>
      <c r="C453" s="25"/>
      <c r="D453" s="710">
        <v>1600</v>
      </c>
      <c r="E453" s="643">
        <v>44368</v>
      </c>
      <c r="F453" s="936">
        <v>1600</v>
      </c>
      <c r="G453" s="936">
        <v>1700</v>
      </c>
      <c r="H453" s="39">
        <v>6</v>
      </c>
      <c r="I453" s="40">
        <v>3</v>
      </c>
    </row>
    <row r="454" spans="1:9" ht="14.45" customHeight="1" x14ac:dyDescent="0.25">
      <c r="A454" s="1086"/>
      <c r="B454" s="649" t="s">
        <v>70</v>
      </c>
      <c r="C454" s="18"/>
      <c r="D454" s="711"/>
      <c r="E454" s="643"/>
      <c r="F454" s="936">
        <v>1600</v>
      </c>
      <c r="G454" s="936">
        <v>1700</v>
      </c>
      <c r="H454" s="35">
        <v>4</v>
      </c>
      <c r="I454" s="41">
        <v>0</v>
      </c>
    </row>
    <row r="455" spans="1:9" ht="14.45" customHeight="1" x14ac:dyDescent="0.25">
      <c r="A455" s="1086"/>
      <c r="B455" s="649" t="s">
        <v>68</v>
      </c>
      <c r="C455" s="18"/>
      <c r="D455" s="711"/>
      <c r="E455" s="643"/>
      <c r="F455" s="936">
        <v>1600</v>
      </c>
      <c r="G455" s="936">
        <v>1700</v>
      </c>
      <c r="H455" s="35">
        <v>0</v>
      </c>
      <c r="I455" s="41">
        <v>0</v>
      </c>
    </row>
    <row r="456" spans="1:9" ht="14.45" customHeight="1" x14ac:dyDescent="0.25">
      <c r="A456" s="1086"/>
      <c r="B456" s="649" t="s">
        <v>67</v>
      </c>
      <c r="C456" s="18"/>
      <c r="D456" s="711"/>
      <c r="E456" s="643"/>
      <c r="F456" s="936">
        <v>1600</v>
      </c>
      <c r="G456" s="936">
        <v>1700</v>
      </c>
      <c r="H456" s="35">
        <v>2</v>
      </c>
      <c r="I456" s="41">
        <v>0</v>
      </c>
    </row>
    <row r="457" spans="1:9" ht="14.45" customHeight="1" x14ac:dyDescent="0.25">
      <c r="A457" s="1086"/>
      <c r="B457" s="649" t="s">
        <v>66</v>
      </c>
      <c r="C457" s="18"/>
      <c r="D457" s="711"/>
      <c r="E457" s="643"/>
      <c r="F457" s="936">
        <v>1600</v>
      </c>
      <c r="G457" s="936">
        <v>1700</v>
      </c>
      <c r="H457" s="35">
        <v>3</v>
      </c>
      <c r="I457" s="41">
        <v>2</v>
      </c>
    </row>
    <row r="458" spans="1:9" ht="14.45" customHeight="1" x14ac:dyDescent="0.25">
      <c r="A458" s="1086"/>
      <c r="B458" s="650" t="s">
        <v>73</v>
      </c>
      <c r="C458" s="18"/>
      <c r="D458" s="711"/>
      <c r="E458" s="643"/>
      <c r="F458" s="936">
        <v>1600</v>
      </c>
      <c r="G458" s="936">
        <v>1700</v>
      </c>
      <c r="H458" s="35">
        <v>5</v>
      </c>
      <c r="I458" s="41">
        <v>0</v>
      </c>
    </row>
    <row r="459" spans="1:9" ht="14.45" customHeight="1" x14ac:dyDescent="0.25">
      <c r="A459" s="1086"/>
      <c r="B459" s="650" t="s">
        <v>74</v>
      </c>
      <c r="C459" s="18"/>
      <c r="D459" s="711"/>
      <c r="E459" s="643"/>
      <c r="F459" s="936">
        <v>1600</v>
      </c>
      <c r="G459" s="936">
        <v>1700</v>
      </c>
      <c r="H459" s="35">
        <v>6</v>
      </c>
      <c r="I459" s="41">
        <v>0</v>
      </c>
    </row>
    <row r="460" spans="1:9" ht="14.45" customHeight="1" x14ac:dyDescent="0.25">
      <c r="A460" s="1086"/>
      <c r="B460" s="650" t="s">
        <v>72</v>
      </c>
      <c r="C460" s="18"/>
      <c r="D460" s="711"/>
      <c r="E460" s="643"/>
      <c r="F460" s="936">
        <v>1600</v>
      </c>
      <c r="G460" s="936">
        <v>1700</v>
      </c>
      <c r="H460" s="26">
        <v>1</v>
      </c>
      <c r="I460" s="42">
        <v>0</v>
      </c>
    </row>
    <row r="461" spans="1:9" ht="14.45" customHeight="1" x14ac:dyDescent="0.25">
      <c r="A461" s="1086"/>
      <c r="B461" s="651" t="s">
        <v>71</v>
      </c>
      <c r="C461" s="43"/>
      <c r="D461" s="712"/>
      <c r="E461" s="644"/>
      <c r="F461" s="936">
        <v>1600</v>
      </c>
      <c r="G461" s="936">
        <v>1700</v>
      </c>
      <c r="H461" s="431">
        <v>5</v>
      </c>
      <c r="I461" s="432">
        <v>1</v>
      </c>
    </row>
    <row r="462" spans="1:9" ht="14.45" customHeight="1" x14ac:dyDescent="0.25">
      <c r="A462" s="1084">
        <v>1</v>
      </c>
      <c r="B462" s="648" t="s">
        <v>69</v>
      </c>
      <c r="C462" s="25"/>
      <c r="D462" s="710">
        <v>1000</v>
      </c>
      <c r="E462" s="643">
        <v>44369</v>
      </c>
      <c r="F462" s="936">
        <v>1000</v>
      </c>
      <c r="G462" s="936">
        <v>1105</v>
      </c>
      <c r="H462" s="39">
        <v>19</v>
      </c>
      <c r="I462" s="40">
        <v>6</v>
      </c>
    </row>
    <row r="463" spans="1:9" ht="14.45" customHeight="1" x14ac:dyDescent="0.25">
      <c r="A463" s="1084"/>
      <c r="B463" s="649" t="s">
        <v>70</v>
      </c>
      <c r="C463" s="18"/>
      <c r="D463" s="711"/>
      <c r="E463" s="643"/>
      <c r="F463" s="936">
        <v>1000</v>
      </c>
      <c r="G463" s="936">
        <v>1105</v>
      </c>
      <c r="H463" s="35">
        <v>2</v>
      </c>
      <c r="I463" s="41">
        <v>0</v>
      </c>
    </row>
    <row r="464" spans="1:9" ht="14.45" customHeight="1" x14ac:dyDescent="0.25">
      <c r="A464" s="1084"/>
      <c r="B464" s="649" t="s">
        <v>68</v>
      </c>
      <c r="C464" s="18"/>
      <c r="D464" s="711"/>
      <c r="E464" s="643"/>
      <c r="F464" s="936">
        <v>1000</v>
      </c>
      <c r="G464" s="936">
        <v>1105</v>
      </c>
      <c r="H464" s="35">
        <v>0</v>
      </c>
      <c r="I464" s="41">
        <v>0</v>
      </c>
    </row>
    <row r="465" spans="1:20" ht="14.45" customHeight="1" x14ac:dyDescent="0.25">
      <c r="A465" s="1084"/>
      <c r="B465" s="649" t="s">
        <v>67</v>
      </c>
      <c r="C465" s="18"/>
      <c r="D465" s="711"/>
      <c r="E465" s="643"/>
      <c r="F465" s="936">
        <v>1000</v>
      </c>
      <c r="G465" s="936">
        <v>1105</v>
      </c>
      <c r="H465" s="35">
        <v>0</v>
      </c>
      <c r="I465" s="41">
        <v>0</v>
      </c>
    </row>
    <row r="466" spans="1:20" ht="14.45" customHeight="1" x14ac:dyDescent="0.25">
      <c r="A466" s="1084"/>
      <c r="B466" s="649" t="s">
        <v>66</v>
      </c>
      <c r="C466" s="18"/>
      <c r="D466" s="711"/>
      <c r="E466" s="643"/>
      <c r="F466" s="936">
        <v>1000</v>
      </c>
      <c r="G466" s="936">
        <v>1105</v>
      </c>
      <c r="H466" s="35">
        <v>0</v>
      </c>
      <c r="I466" s="41">
        <v>0</v>
      </c>
    </row>
    <row r="467" spans="1:20" ht="14.45" customHeight="1" x14ac:dyDescent="0.25">
      <c r="A467" s="1084"/>
      <c r="B467" s="650" t="s">
        <v>73</v>
      </c>
      <c r="C467" s="18"/>
      <c r="D467" s="711"/>
      <c r="E467" s="643"/>
      <c r="F467" s="936">
        <v>1000</v>
      </c>
      <c r="G467" s="936">
        <v>1105</v>
      </c>
      <c r="H467" s="35">
        <v>1</v>
      </c>
      <c r="I467" s="41">
        <v>0</v>
      </c>
    </row>
    <row r="468" spans="1:20" ht="14.45" customHeight="1" x14ac:dyDescent="0.25">
      <c r="A468" s="1084"/>
      <c r="B468" s="650" t="s">
        <v>74</v>
      </c>
      <c r="C468" s="18"/>
      <c r="D468" s="711"/>
      <c r="E468" s="643"/>
      <c r="F468" s="936">
        <v>1000</v>
      </c>
      <c r="G468" s="936">
        <v>1105</v>
      </c>
      <c r="H468" s="35">
        <v>0</v>
      </c>
      <c r="I468" s="41">
        <v>0</v>
      </c>
    </row>
    <row r="469" spans="1:20" ht="14.45" customHeight="1" x14ac:dyDescent="0.25">
      <c r="A469" s="1084"/>
      <c r="B469" s="650" t="s">
        <v>72</v>
      </c>
      <c r="C469" s="18"/>
      <c r="D469" s="711"/>
      <c r="E469" s="643"/>
      <c r="F469" s="936">
        <v>1000</v>
      </c>
      <c r="G469" s="936">
        <v>1105</v>
      </c>
      <c r="H469" s="26">
        <v>0</v>
      </c>
      <c r="I469" s="42">
        <v>0</v>
      </c>
    </row>
    <row r="470" spans="1:20" ht="14.45" customHeight="1" x14ac:dyDescent="0.25">
      <c r="A470" s="1084"/>
      <c r="B470" s="651" t="s">
        <v>71</v>
      </c>
      <c r="C470" s="43"/>
      <c r="D470" s="712"/>
      <c r="E470" s="644"/>
      <c r="F470" s="936">
        <v>1000</v>
      </c>
      <c r="G470" s="936">
        <v>1105</v>
      </c>
      <c r="H470" s="431">
        <v>9</v>
      </c>
      <c r="I470" s="432">
        <v>3</v>
      </c>
    </row>
    <row r="471" spans="1:20" ht="14.45" customHeight="1" x14ac:dyDescent="0.25">
      <c r="A471" s="1087">
        <v>2</v>
      </c>
      <c r="B471" s="648" t="s">
        <v>69</v>
      </c>
      <c r="C471" s="25"/>
      <c r="D471" s="710">
        <v>1200</v>
      </c>
      <c r="E471" s="643">
        <v>44369</v>
      </c>
      <c r="F471" s="936">
        <v>1200</v>
      </c>
      <c r="G471" s="936">
        <v>1302</v>
      </c>
      <c r="H471" s="39">
        <v>17</v>
      </c>
      <c r="I471" s="40">
        <v>6</v>
      </c>
      <c r="K471" s="28" t="s">
        <v>60</v>
      </c>
      <c r="L471" s="19"/>
      <c r="M471" s="16"/>
      <c r="N471" s="15"/>
      <c r="O471" s="15"/>
      <c r="P471" s="15"/>
      <c r="Q471" s="15"/>
    </row>
    <row r="472" spans="1:20" ht="15" customHeight="1" thickBot="1" x14ac:dyDescent="0.3">
      <c r="A472" s="1087"/>
      <c r="B472" s="649" t="s">
        <v>70</v>
      </c>
      <c r="C472" s="18"/>
      <c r="D472" s="711"/>
      <c r="E472" s="643"/>
      <c r="F472" s="936">
        <v>1200</v>
      </c>
      <c r="G472" s="936">
        <v>1302</v>
      </c>
      <c r="H472" s="35">
        <v>2</v>
      </c>
      <c r="I472" s="41">
        <v>0</v>
      </c>
      <c r="K472" s="46" t="s">
        <v>14</v>
      </c>
      <c r="L472" s="47" t="s">
        <v>61</v>
      </c>
      <c r="M472" s="48"/>
      <c r="N472" s="49" t="s">
        <v>62</v>
      </c>
      <c r="O472" s="49" t="s">
        <v>63</v>
      </c>
      <c r="P472" s="49" t="s">
        <v>64</v>
      </c>
      <c r="Q472" s="49" t="s">
        <v>65</v>
      </c>
    </row>
    <row r="473" spans="1:20" ht="14.45" customHeight="1" x14ac:dyDescent="0.25">
      <c r="A473" s="1087"/>
      <c r="B473" s="649" t="s">
        <v>68</v>
      </c>
      <c r="C473" s="18"/>
      <c r="D473" s="711"/>
      <c r="E473" s="643"/>
      <c r="F473" s="936">
        <v>1200</v>
      </c>
      <c r="G473" s="936">
        <v>1302</v>
      </c>
      <c r="H473" s="35">
        <v>0</v>
      </c>
      <c r="I473" s="41">
        <v>0</v>
      </c>
      <c r="K473" s="29">
        <v>44369</v>
      </c>
      <c r="L473" s="30">
        <v>1200</v>
      </c>
      <c r="M473" s="30"/>
      <c r="N473" s="31">
        <v>9</v>
      </c>
      <c r="O473" s="31">
        <v>34</v>
      </c>
      <c r="P473" s="31">
        <v>8</v>
      </c>
      <c r="Q473" s="32">
        <f>P473+O473</f>
        <v>42</v>
      </c>
    </row>
    <row r="474" spans="1:20" ht="14.45" customHeight="1" x14ac:dyDescent="0.25">
      <c r="A474" s="1087"/>
      <c r="B474" s="649" t="s">
        <v>67</v>
      </c>
      <c r="C474" s="18"/>
      <c r="D474" s="711"/>
      <c r="E474" s="643"/>
      <c r="F474" s="936">
        <v>1200</v>
      </c>
      <c r="G474" s="936">
        <v>1302</v>
      </c>
      <c r="H474" s="35">
        <v>0</v>
      </c>
      <c r="I474" s="41">
        <v>0</v>
      </c>
      <c r="T474" s="28"/>
    </row>
    <row r="475" spans="1:20" ht="14.45" customHeight="1" x14ac:dyDescent="0.25">
      <c r="A475" s="1087"/>
      <c r="B475" s="649" t="s">
        <v>66</v>
      </c>
      <c r="C475" s="18"/>
      <c r="D475" s="711"/>
      <c r="E475" s="643"/>
      <c r="F475" s="936">
        <v>1200</v>
      </c>
      <c r="G475" s="936">
        <v>1302</v>
      </c>
      <c r="H475" s="35">
        <v>0</v>
      </c>
      <c r="I475" s="41">
        <v>0</v>
      </c>
      <c r="S475" s="44"/>
    </row>
    <row r="476" spans="1:20" ht="14.45" customHeight="1" x14ac:dyDescent="0.25">
      <c r="A476" s="1087"/>
      <c r="B476" s="650" t="s">
        <v>73</v>
      </c>
      <c r="C476" s="18"/>
      <c r="D476" s="711"/>
      <c r="E476" s="643"/>
      <c r="F476" s="936">
        <v>1200</v>
      </c>
      <c r="G476" s="936">
        <v>1302</v>
      </c>
      <c r="H476" s="35">
        <v>2</v>
      </c>
      <c r="I476" s="41">
        <v>0</v>
      </c>
    </row>
    <row r="477" spans="1:20" ht="14.45" customHeight="1" x14ac:dyDescent="0.25">
      <c r="A477" s="1087"/>
      <c r="B477" s="650" t="s">
        <v>74</v>
      </c>
      <c r="C477" s="18"/>
      <c r="D477" s="711"/>
      <c r="E477" s="643"/>
      <c r="F477" s="936">
        <v>1200</v>
      </c>
      <c r="G477" s="936">
        <v>1302</v>
      </c>
      <c r="H477" s="35">
        <v>3</v>
      </c>
      <c r="I477" s="41">
        <v>0</v>
      </c>
      <c r="T477" s="45"/>
    </row>
    <row r="478" spans="1:20" ht="14.45" customHeight="1" x14ac:dyDescent="0.25">
      <c r="A478" s="1087"/>
      <c r="B478" s="650" t="s">
        <v>72</v>
      </c>
      <c r="C478" s="18"/>
      <c r="D478" s="711"/>
      <c r="E478" s="643"/>
      <c r="F478" s="936">
        <v>1200</v>
      </c>
      <c r="G478" s="936">
        <v>1302</v>
      </c>
      <c r="H478" s="26">
        <v>1</v>
      </c>
      <c r="I478" s="42">
        <v>0</v>
      </c>
    </row>
    <row r="479" spans="1:20" ht="14.45" customHeight="1" x14ac:dyDescent="0.25">
      <c r="A479" s="1087"/>
      <c r="B479" s="651" t="s">
        <v>71</v>
      </c>
      <c r="C479" s="43"/>
      <c r="D479" s="712"/>
      <c r="E479" s="644"/>
      <c r="F479" s="936">
        <v>1200</v>
      </c>
      <c r="G479" s="936">
        <v>1302</v>
      </c>
      <c r="H479" s="431">
        <v>5</v>
      </c>
      <c r="I479" s="432">
        <v>2</v>
      </c>
    </row>
    <row r="480" spans="1:20" ht="14.45" customHeight="1" x14ac:dyDescent="0.25">
      <c r="A480" s="1085">
        <v>3</v>
      </c>
      <c r="B480" s="648" t="s">
        <v>69</v>
      </c>
      <c r="C480" s="25"/>
      <c r="D480" s="710">
        <v>1900</v>
      </c>
      <c r="E480" s="643">
        <v>44369</v>
      </c>
      <c r="F480" s="936">
        <v>1900</v>
      </c>
      <c r="G480" s="936">
        <v>2000</v>
      </c>
      <c r="H480" s="39">
        <v>12</v>
      </c>
      <c r="I480" s="40">
        <v>6</v>
      </c>
    </row>
    <row r="481" spans="1:9" ht="14.45" customHeight="1" x14ac:dyDescent="0.25">
      <c r="A481" s="1086"/>
      <c r="B481" s="649" t="s">
        <v>70</v>
      </c>
      <c r="C481" s="18"/>
      <c r="D481" s="711"/>
      <c r="E481" s="643"/>
      <c r="F481" s="936">
        <v>1900</v>
      </c>
      <c r="G481" s="936">
        <v>2000</v>
      </c>
      <c r="H481" s="35">
        <v>2</v>
      </c>
      <c r="I481" s="41">
        <v>0</v>
      </c>
    </row>
    <row r="482" spans="1:9" ht="14.45" customHeight="1" x14ac:dyDescent="0.25">
      <c r="A482" s="1086"/>
      <c r="B482" s="649" t="s">
        <v>68</v>
      </c>
      <c r="C482" s="18"/>
      <c r="D482" s="711"/>
      <c r="E482" s="643"/>
      <c r="F482" s="936">
        <v>1900</v>
      </c>
      <c r="G482" s="936">
        <v>2000</v>
      </c>
      <c r="H482" s="35">
        <v>0</v>
      </c>
      <c r="I482" s="41">
        <v>0</v>
      </c>
    </row>
    <row r="483" spans="1:9" ht="14.45" customHeight="1" x14ac:dyDescent="0.25">
      <c r="A483" s="1086"/>
      <c r="B483" s="649" t="s">
        <v>67</v>
      </c>
      <c r="C483" s="18"/>
      <c r="D483" s="711"/>
      <c r="E483" s="643"/>
      <c r="F483" s="936">
        <v>1900</v>
      </c>
      <c r="G483" s="936">
        <v>2000</v>
      </c>
      <c r="H483" s="35">
        <v>2</v>
      </c>
      <c r="I483" s="41">
        <v>0</v>
      </c>
    </row>
    <row r="484" spans="1:9" ht="14.45" customHeight="1" x14ac:dyDescent="0.25">
      <c r="A484" s="1086"/>
      <c r="B484" s="649" t="s">
        <v>66</v>
      </c>
      <c r="C484" s="18"/>
      <c r="D484" s="711"/>
      <c r="E484" s="643"/>
      <c r="F484" s="936">
        <v>1900</v>
      </c>
      <c r="G484" s="936">
        <v>2000</v>
      </c>
      <c r="H484" s="35">
        <v>1</v>
      </c>
      <c r="I484" s="41">
        <v>1</v>
      </c>
    </row>
    <row r="485" spans="1:9" ht="14.45" customHeight="1" x14ac:dyDescent="0.25">
      <c r="A485" s="1086"/>
      <c r="B485" s="650" t="s">
        <v>73</v>
      </c>
      <c r="C485" s="18"/>
      <c r="D485" s="711"/>
      <c r="E485" s="643"/>
      <c r="F485" s="936">
        <v>1900</v>
      </c>
      <c r="G485" s="936">
        <v>2000</v>
      </c>
      <c r="H485" s="35">
        <v>2</v>
      </c>
      <c r="I485" s="41">
        <v>0</v>
      </c>
    </row>
    <row r="486" spans="1:9" ht="14.45" customHeight="1" x14ac:dyDescent="0.25">
      <c r="A486" s="1086"/>
      <c r="B486" s="650" t="s">
        <v>74</v>
      </c>
      <c r="C486" s="18"/>
      <c r="D486" s="711"/>
      <c r="E486" s="643"/>
      <c r="F486" s="936">
        <v>1900</v>
      </c>
      <c r="G486" s="936">
        <v>2000</v>
      </c>
      <c r="H486" s="35">
        <v>1</v>
      </c>
      <c r="I486" s="41">
        <v>0</v>
      </c>
    </row>
    <row r="487" spans="1:9" ht="14.45" customHeight="1" x14ac:dyDescent="0.25">
      <c r="A487" s="1086"/>
      <c r="B487" s="650" t="s">
        <v>72</v>
      </c>
      <c r="C487" s="18"/>
      <c r="D487" s="711"/>
      <c r="E487" s="643"/>
      <c r="F487" s="936">
        <v>1900</v>
      </c>
      <c r="G487" s="936">
        <v>2000</v>
      </c>
      <c r="H487" s="26">
        <v>2</v>
      </c>
      <c r="I487" s="42">
        <v>0</v>
      </c>
    </row>
    <row r="488" spans="1:9" ht="14.45" customHeight="1" x14ac:dyDescent="0.25">
      <c r="A488" s="1086"/>
      <c r="B488" s="651" t="s">
        <v>71</v>
      </c>
      <c r="C488" s="43"/>
      <c r="D488" s="712"/>
      <c r="E488" s="644"/>
      <c r="F488" s="936">
        <v>1900</v>
      </c>
      <c r="G488" s="936">
        <v>2000</v>
      </c>
      <c r="H488" s="431">
        <v>3</v>
      </c>
      <c r="I488" s="432">
        <v>1</v>
      </c>
    </row>
    <row r="489" spans="1:9" ht="14.45" customHeight="1" x14ac:dyDescent="0.25">
      <c r="A489" s="1084">
        <v>1</v>
      </c>
      <c r="B489" s="648" t="s">
        <v>69</v>
      </c>
      <c r="C489" s="25"/>
      <c r="D489" s="710"/>
      <c r="E489" s="643"/>
      <c r="F489" s="21"/>
      <c r="G489" s="22"/>
      <c r="H489" s="39"/>
      <c r="I489" s="40"/>
    </row>
    <row r="490" spans="1:9" ht="14.45" customHeight="1" x14ac:dyDescent="0.25">
      <c r="A490" s="1084"/>
      <c r="B490" s="649" t="s">
        <v>70</v>
      </c>
      <c r="C490" s="18"/>
      <c r="D490" s="711"/>
      <c r="E490" s="643"/>
      <c r="F490" s="21"/>
      <c r="G490" s="23"/>
      <c r="H490" s="35"/>
      <c r="I490" s="41"/>
    </row>
    <row r="491" spans="1:9" ht="14.45" customHeight="1" x14ac:dyDescent="0.25">
      <c r="A491" s="1084"/>
      <c r="B491" s="649" t="s">
        <v>68</v>
      </c>
      <c r="C491" s="18"/>
      <c r="D491" s="711"/>
      <c r="E491" s="643"/>
      <c r="F491" s="21"/>
      <c r="G491" s="23"/>
      <c r="H491" s="35"/>
      <c r="I491" s="41"/>
    </row>
    <row r="492" spans="1:9" ht="14.45" customHeight="1" x14ac:dyDescent="0.25">
      <c r="A492" s="1084"/>
      <c r="B492" s="649" t="s">
        <v>67</v>
      </c>
      <c r="C492" s="18"/>
      <c r="D492" s="711"/>
      <c r="E492" s="643"/>
      <c r="F492" s="21"/>
      <c r="G492" s="23"/>
      <c r="H492" s="35"/>
      <c r="I492" s="41"/>
    </row>
    <row r="493" spans="1:9" ht="14.45" customHeight="1" x14ac:dyDescent="0.25">
      <c r="A493" s="1084"/>
      <c r="B493" s="649" t="s">
        <v>66</v>
      </c>
      <c r="C493" s="18"/>
      <c r="D493" s="711"/>
      <c r="E493" s="643"/>
      <c r="F493" s="21"/>
      <c r="G493" s="23"/>
      <c r="H493" s="35"/>
      <c r="I493" s="41"/>
    </row>
    <row r="494" spans="1:9" ht="14.45" customHeight="1" x14ac:dyDescent="0.25">
      <c r="A494" s="1084"/>
      <c r="B494" s="650" t="s">
        <v>73</v>
      </c>
      <c r="C494" s="18"/>
      <c r="D494" s="711"/>
      <c r="E494" s="643"/>
      <c r="F494" s="21"/>
      <c r="G494" s="23"/>
      <c r="H494" s="35"/>
      <c r="I494" s="41"/>
    </row>
    <row r="495" spans="1:9" ht="14.45" customHeight="1" x14ac:dyDescent="0.25">
      <c r="A495" s="1084"/>
      <c r="B495" s="650" t="s">
        <v>74</v>
      </c>
      <c r="C495" s="18"/>
      <c r="D495" s="711"/>
      <c r="E495" s="643"/>
      <c r="F495" s="21"/>
      <c r="G495" s="23"/>
      <c r="H495" s="35"/>
      <c r="I495" s="41"/>
    </row>
    <row r="496" spans="1:9" ht="14.45" customHeight="1" x14ac:dyDescent="0.25">
      <c r="A496" s="1084"/>
      <c r="B496" s="650" t="s">
        <v>72</v>
      </c>
      <c r="C496" s="18"/>
      <c r="D496" s="711"/>
      <c r="E496" s="643"/>
      <c r="F496" s="21"/>
      <c r="G496" s="23"/>
      <c r="H496" s="35"/>
      <c r="I496" s="42"/>
    </row>
    <row r="497" spans="1:9" ht="14.45" customHeight="1" x14ac:dyDescent="0.25">
      <c r="A497" s="1084"/>
      <c r="B497" s="651" t="s">
        <v>71</v>
      </c>
      <c r="C497" s="43"/>
      <c r="D497" s="712"/>
      <c r="E497" s="644"/>
      <c r="F497" s="27"/>
      <c r="G497" s="24"/>
      <c r="H497" s="431"/>
      <c r="I497" s="432"/>
    </row>
    <row r="498" spans="1:9" ht="14.45" customHeight="1" x14ac:dyDescent="0.25">
      <c r="A498" s="1084">
        <v>2</v>
      </c>
      <c r="B498" s="648" t="s">
        <v>69</v>
      </c>
      <c r="C498" s="25"/>
      <c r="D498" s="710"/>
      <c r="E498" s="643"/>
      <c r="F498" s="21"/>
      <c r="G498" s="22"/>
      <c r="H498" s="39"/>
      <c r="I498" s="40"/>
    </row>
    <row r="499" spans="1:9" ht="14.45" customHeight="1" x14ac:dyDescent="0.25">
      <c r="A499" s="1084"/>
      <c r="B499" s="649" t="s">
        <v>70</v>
      </c>
      <c r="C499" s="18"/>
      <c r="D499" s="711"/>
      <c r="E499" s="643"/>
      <c r="F499" s="21"/>
      <c r="G499" s="23"/>
      <c r="H499" s="35"/>
      <c r="I499" s="41"/>
    </row>
    <row r="500" spans="1:9" ht="14.45" customHeight="1" x14ac:dyDescent="0.25">
      <c r="A500" s="1084"/>
      <c r="B500" s="649" t="s">
        <v>68</v>
      </c>
      <c r="C500" s="18"/>
      <c r="D500" s="711"/>
      <c r="E500" s="643"/>
      <c r="F500" s="21"/>
      <c r="G500" s="23"/>
      <c r="H500" s="35"/>
      <c r="I500" s="41"/>
    </row>
    <row r="501" spans="1:9" ht="14.45" customHeight="1" x14ac:dyDescent="0.25">
      <c r="A501" s="1084"/>
      <c r="B501" s="649" t="s">
        <v>67</v>
      </c>
      <c r="C501" s="18"/>
      <c r="D501" s="711"/>
      <c r="E501" s="643"/>
      <c r="F501" s="21"/>
      <c r="G501" s="23"/>
      <c r="H501" s="35"/>
      <c r="I501" s="41"/>
    </row>
    <row r="502" spans="1:9" ht="14.45" customHeight="1" x14ac:dyDescent="0.25">
      <c r="A502" s="1084"/>
      <c r="B502" s="649" t="s">
        <v>66</v>
      </c>
      <c r="C502" s="18"/>
      <c r="D502" s="711"/>
      <c r="E502" s="643"/>
      <c r="F502" s="21"/>
      <c r="G502" s="23"/>
      <c r="H502" s="35"/>
      <c r="I502" s="41"/>
    </row>
    <row r="503" spans="1:9" ht="14.45" customHeight="1" x14ac:dyDescent="0.25">
      <c r="A503" s="1084"/>
      <c r="B503" s="650" t="s">
        <v>73</v>
      </c>
      <c r="C503" s="18"/>
      <c r="D503" s="711"/>
      <c r="E503" s="643"/>
      <c r="F503" s="21"/>
      <c r="G503" s="23"/>
      <c r="H503" s="35"/>
      <c r="I503" s="41"/>
    </row>
    <row r="504" spans="1:9" ht="14.45" customHeight="1" x14ac:dyDescent="0.25">
      <c r="A504" s="1084"/>
      <c r="B504" s="650" t="s">
        <v>74</v>
      </c>
      <c r="C504" s="18"/>
      <c r="D504" s="711"/>
      <c r="E504" s="643"/>
      <c r="F504" s="21"/>
      <c r="G504" s="23"/>
      <c r="H504" s="35"/>
      <c r="I504" s="41"/>
    </row>
    <row r="505" spans="1:9" ht="14.45" customHeight="1" x14ac:dyDescent="0.25">
      <c r="A505" s="1084"/>
      <c r="B505" s="650" t="s">
        <v>72</v>
      </c>
      <c r="C505" s="18"/>
      <c r="D505" s="711"/>
      <c r="E505" s="643"/>
      <c r="F505" s="21"/>
      <c r="G505" s="23"/>
      <c r="H505" s="35"/>
      <c r="I505" s="42"/>
    </row>
    <row r="506" spans="1:9" ht="14.45" customHeight="1" x14ac:dyDescent="0.25">
      <c r="A506" s="1084"/>
      <c r="B506" s="651" t="s">
        <v>71</v>
      </c>
      <c r="C506" s="43"/>
      <c r="D506" s="712"/>
      <c r="E506" s="644"/>
      <c r="F506" s="27"/>
      <c r="G506" s="24"/>
      <c r="H506" s="431"/>
      <c r="I506" s="432"/>
    </row>
    <row r="507" spans="1:9" ht="14.45" customHeight="1" x14ac:dyDescent="0.25">
      <c r="A507" s="1085">
        <v>3</v>
      </c>
      <c r="B507" s="648" t="s">
        <v>69</v>
      </c>
      <c r="C507" s="25"/>
      <c r="D507" s="710"/>
      <c r="E507" s="643"/>
      <c r="F507" s="21"/>
      <c r="G507" s="22"/>
      <c r="H507" s="39"/>
      <c r="I507" s="40"/>
    </row>
    <row r="508" spans="1:9" ht="14.45" customHeight="1" x14ac:dyDescent="0.25">
      <c r="A508" s="1086"/>
      <c r="B508" s="649" t="s">
        <v>70</v>
      </c>
      <c r="C508" s="18"/>
      <c r="D508" s="711"/>
      <c r="E508" s="643"/>
      <c r="F508" s="21"/>
      <c r="G508" s="23"/>
      <c r="H508" s="35"/>
      <c r="I508" s="41"/>
    </row>
    <row r="509" spans="1:9" ht="14.45" customHeight="1" x14ac:dyDescent="0.25">
      <c r="A509" s="1086"/>
      <c r="B509" s="649" t="s">
        <v>68</v>
      </c>
      <c r="C509" s="18"/>
      <c r="D509" s="711"/>
      <c r="E509" s="643"/>
      <c r="F509" s="21"/>
      <c r="G509" s="23"/>
      <c r="H509" s="35"/>
      <c r="I509" s="41"/>
    </row>
    <row r="510" spans="1:9" ht="14.45" customHeight="1" x14ac:dyDescent="0.25">
      <c r="A510" s="1086"/>
      <c r="B510" s="649" t="s">
        <v>67</v>
      </c>
      <c r="C510" s="18"/>
      <c r="D510" s="711"/>
      <c r="E510" s="643"/>
      <c r="F510" s="21"/>
      <c r="G510" s="23"/>
      <c r="H510" s="35"/>
      <c r="I510" s="41"/>
    </row>
    <row r="511" spans="1:9" ht="14.45" customHeight="1" x14ac:dyDescent="0.25">
      <c r="A511" s="1086"/>
      <c r="B511" s="649" t="s">
        <v>66</v>
      </c>
      <c r="C511" s="18"/>
      <c r="D511" s="711"/>
      <c r="E511" s="643"/>
      <c r="F511" s="21"/>
      <c r="G511" s="23"/>
      <c r="H511" s="35"/>
      <c r="I511" s="41"/>
    </row>
    <row r="512" spans="1:9" ht="14.45" customHeight="1" x14ac:dyDescent="0.25">
      <c r="A512" s="1086"/>
      <c r="B512" s="650" t="s">
        <v>73</v>
      </c>
      <c r="C512" s="18"/>
      <c r="D512" s="711"/>
      <c r="E512" s="643"/>
      <c r="F512" s="21"/>
      <c r="G512" s="23"/>
      <c r="H512" s="35"/>
      <c r="I512" s="41"/>
    </row>
    <row r="513" spans="1:9" ht="14.45" customHeight="1" x14ac:dyDescent="0.25">
      <c r="A513" s="1086"/>
      <c r="B513" s="650" t="s">
        <v>74</v>
      </c>
      <c r="C513" s="18"/>
      <c r="D513" s="711"/>
      <c r="E513" s="643"/>
      <c r="F513" s="21"/>
      <c r="G513" s="23"/>
      <c r="H513" s="35"/>
      <c r="I513" s="41"/>
    </row>
    <row r="514" spans="1:9" ht="14.45" customHeight="1" x14ac:dyDescent="0.25">
      <c r="A514" s="1086"/>
      <c r="B514" s="650" t="s">
        <v>72</v>
      </c>
      <c r="C514" s="18"/>
      <c r="D514" s="711"/>
      <c r="E514" s="643"/>
      <c r="F514" s="21"/>
      <c r="G514" s="23"/>
      <c r="H514" s="26"/>
      <c r="I514" s="42"/>
    </row>
    <row r="515" spans="1:9" ht="14.45" customHeight="1" x14ac:dyDescent="0.25">
      <c r="A515" s="1086"/>
      <c r="B515" s="651" t="s">
        <v>71</v>
      </c>
      <c r="C515" s="43"/>
      <c r="D515" s="712"/>
      <c r="E515" s="644"/>
      <c r="F515" s="27"/>
      <c r="G515" s="24"/>
      <c r="H515" s="431"/>
      <c r="I515" s="432"/>
    </row>
    <row r="516" spans="1:9" ht="14.45" customHeight="1" x14ac:dyDescent="0.25">
      <c r="A516" s="1084">
        <v>1</v>
      </c>
      <c r="B516" s="648" t="s">
        <v>69</v>
      </c>
      <c r="C516" s="25"/>
      <c r="D516" s="710"/>
      <c r="E516" s="643"/>
      <c r="F516" s="21"/>
      <c r="G516" s="22"/>
      <c r="H516" s="39"/>
      <c r="I516" s="40"/>
    </row>
    <row r="517" spans="1:9" ht="14.45" customHeight="1" x14ac:dyDescent="0.25">
      <c r="A517" s="1084"/>
      <c r="B517" s="649" t="s">
        <v>70</v>
      </c>
      <c r="C517" s="18"/>
      <c r="D517" s="711"/>
      <c r="E517" s="643"/>
      <c r="F517" s="21"/>
      <c r="G517" s="23"/>
      <c r="H517" s="35"/>
      <c r="I517" s="41"/>
    </row>
    <row r="518" spans="1:9" ht="14.45" customHeight="1" x14ac:dyDescent="0.25">
      <c r="A518" s="1084"/>
      <c r="B518" s="649" t="s">
        <v>68</v>
      </c>
      <c r="C518" s="18"/>
      <c r="D518" s="711"/>
      <c r="E518" s="643"/>
      <c r="F518" s="21"/>
      <c r="G518" s="23"/>
      <c r="H518" s="35"/>
      <c r="I518" s="41"/>
    </row>
    <row r="519" spans="1:9" ht="14.45" customHeight="1" x14ac:dyDescent="0.25">
      <c r="A519" s="1084"/>
      <c r="B519" s="649" t="s">
        <v>67</v>
      </c>
      <c r="C519" s="18"/>
      <c r="D519" s="711"/>
      <c r="E519" s="643"/>
      <c r="F519" s="21"/>
      <c r="G519" s="23"/>
      <c r="H519" s="35"/>
      <c r="I519" s="41"/>
    </row>
    <row r="520" spans="1:9" ht="14.45" customHeight="1" x14ac:dyDescent="0.25">
      <c r="A520" s="1084"/>
      <c r="B520" s="649" t="s">
        <v>66</v>
      </c>
      <c r="C520" s="18"/>
      <c r="D520" s="711"/>
      <c r="E520" s="643"/>
      <c r="F520" s="21"/>
      <c r="G520" s="23"/>
      <c r="H520" s="35"/>
      <c r="I520" s="41"/>
    </row>
    <row r="521" spans="1:9" ht="14.45" customHeight="1" x14ac:dyDescent="0.25">
      <c r="A521" s="1084"/>
      <c r="B521" s="650" t="s">
        <v>73</v>
      </c>
      <c r="C521" s="18"/>
      <c r="D521" s="711"/>
      <c r="E521" s="643"/>
      <c r="F521" s="21"/>
      <c r="G521" s="23"/>
      <c r="H521" s="35"/>
      <c r="I521" s="41"/>
    </row>
    <row r="522" spans="1:9" ht="14.45" customHeight="1" x14ac:dyDescent="0.25">
      <c r="A522" s="1084"/>
      <c r="B522" s="650" t="s">
        <v>74</v>
      </c>
      <c r="C522" s="18"/>
      <c r="D522" s="711"/>
      <c r="E522" s="643"/>
      <c r="F522" s="21"/>
      <c r="G522" s="23"/>
      <c r="H522" s="35"/>
      <c r="I522" s="41"/>
    </row>
    <row r="523" spans="1:9" ht="14.45" customHeight="1" x14ac:dyDescent="0.25">
      <c r="A523" s="1084"/>
      <c r="B523" s="650" t="s">
        <v>72</v>
      </c>
      <c r="C523" s="18"/>
      <c r="D523" s="711"/>
      <c r="E523" s="643"/>
      <c r="F523" s="21"/>
      <c r="G523" s="23"/>
      <c r="H523" s="26"/>
      <c r="I523" s="42"/>
    </row>
    <row r="524" spans="1:9" ht="14.45" customHeight="1" x14ac:dyDescent="0.25">
      <c r="A524" s="1084"/>
      <c r="B524" s="651" t="s">
        <v>71</v>
      </c>
      <c r="C524" s="43"/>
      <c r="D524" s="712"/>
      <c r="E524" s="644"/>
      <c r="F524" s="27"/>
      <c r="G524" s="24"/>
      <c r="H524" s="431"/>
      <c r="I524" s="432"/>
    </row>
    <row r="525" spans="1:9" ht="14.45" customHeight="1" x14ac:dyDescent="0.25">
      <c r="A525" s="1084">
        <v>2</v>
      </c>
      <c r="B525" s="648" t="s">
        <v>69</v>
      </c>
      <c r="C525" s="25"/>
      <c r="D525" s="710"/>
      <c r="E525" s="643"/>
      <c r="F525" s="21"/>
      <c r="G525" s="22"/>
      <c r="H525" s="39"/>
      <c r="I525" s="40"/>
    </row>
    <row r="526" spans="1:9" ht="14.45" customHeight="1" x14ac:dyDescent="0.25">
      <c r="A526" s="1084"/>
      <c r="B526" s="649" t="s">
        <v>70</v>
      </c>
      <c r="C526" s="18"/>
      <c r="D526" s="711"/>
      <c r="E526" s="643"/>
      <c r="F526" s="21"/>
      <c r="G526" s="23"/>
      <c r="H526" s="35"/>
      <c r="I526" s="41"/>
    </row>
    <row r="527" spans="1:9" ht="14.45" customHeight="1" x14ac:dyDescent="0.25">
      <c r="A527" s="1084"/>
      <c r="B527" s="649" t="s">
        <v>68</v>
      </c>
      <c r="C527" s="18"/>
      <c r="D527" s="711"/>
      <c r="E527" s="643"/>
      <c r="F527" s="21"/>
      <c r="G527" s="23"/>
      <c r="H527" s="35"/>
      <c r="I527" s="41"/>
    </row>
    <row r="528" spans="1:9" ht="14.45" customHeight="1" x14ac:dyDescent="0.25">
      <c r="A528" s="1084"/>
      <c r="B528" s="649" t="s">
        <v>67</v>
      </c>
      <c r="C528" s="18"/>
      <c r="D528" s="711"/>
      <c r="E528" s="643"/>
      <c r="F528" s="21"/>
      <c r="G528" s="23"/>
      <c r="H528" s="35"/>
      <c r="I528" s="41"/>
    </row>
    <row r="529" spans="1:17" ht="14.45" customHeight="1" x14ac:dyDescent="0.25">
      <c r="A529" s="1084"/>
      <c r="B529" s="649" t="s">
        <v>66</v>
      </c>
      <c r="C529" s="18"/>
      <c r="D529" s="711"/>
      <c r="E529" s="643"/>
      <c r="F529" s="21"/>
      <c r="G529" s="23"/>
      <c r="H529" s="35"/>
      <c r="I529" s="41"/>
    </row>
    <row r="530" spans="1:17" ht="14.45" customHeight="1" x14ac:dyDescent="0.25">
      <c r="A530" s="1084"/>
      <c r="B530" s="650" t="s">
        <v>73</v>
      </c>
      <c r="C530" s="18"/>
      <c r="D530" s="711"/>
      <c r="E530" s="643"/>
      <c r="F530" s="21"/>
      <c r="G530" s="23"/>
      <c r="H530" s="35"/>
      <c r="I530" s="41"/>
    </row>
    <row r="531" spans="1:17" ht="14.45" customHeight="1" x14ac:dyDescent="0.25">
      <c r="A531" s="1084"/>
      <c r="B531" s="650" t="s">
        <v>74</v>
      </c>
      <c r="C531" s="18"/>
      <c r="D531" s="711"/>
      <c r="E531" s="643"/>
      <c r="F531" s="21"/>
      <c r="G531" s="23"/>
      <c r="H531" s="35"/>
      <c r="I531" s="41"/>
    </row>
    <row r="532" spans="1:17" ht="14.45" customHeight="1" x14ac:dyDescent="0.25">
      <c r="A532" s="1084"/>
      <c r="B532" s="650" t="s">
        <v>72</v>
      </c>
      <c r="C532" s="18"/>
      <c r="D532" s="711"/>
      <c r="E532" s="643"/>
      <c r="F532" s="21"/>
      <c r="G532" s="23"/>
      <c r="H532" s="26"/>
      <c r="I532" s="42"/>
    </row>
    <row r="533" spans="1:17" ht="14.45" customHeight="1" x14ac:dyDescent="0.25">
      <c r="A533" s="1084"/>
      <c r="B533" s="651" t="s">
        <v>71</v>
      </c>
      <c r="C533" s="43"/>
      <c r="D533" s="712"/>
      <c r="E533" s="644"/>
      <c r="F533" s="27"/>
      <c r="G533" s="24"/>
      <c r="H533" s="431"/>
      <c r="I533" s="432"/>
    </row>
    <row r="534" spans="1:17" ht="14.45" customHeight="1" x14ac:dyDescent="0.25">
      <c r="A534" s="1085">
        <v>3</v>
      </c>
      <c r="B534" s="648" t="s">
        <v>69</v>
      </c>
      <c r="C534" s="25"/>
      <c r="D534" s="710"/>
      <c r="E534" s="643"/>
      <c r="F534" s="21"/>
      <c r="G534" s="22"/>
      <c r="H534" s="39"/>
      <c r="I534" s="40"/>
    </row>
    <row r="535" spans="1:17" ht="14.45" customHeight="1" x14ac:dyDescent="0.25">
      <c r="A535" s="1086"/>
      <c r="B535" s="649" t="s">
        <v>70</v>
      </c>
      <c r="C535" s="18"/>
      <c r="D535" s="711"/>
      <c r="E535" s="643"/>
      <c r="F535" s="21"/>
      <c r="G535" s="23"/>
      <c r="H535" s="35"/>
      <c r="I535" s="41"/>
    </row>
    <row r="536" spans="1:17" ht="14.45" customHeight="1" x14ac:dyDescent="0.25">
      <c r="A536" s="1086"/>
      <c r="B536" s="649" t="s">
        <v>68</v>
      </c>
      <c r="C536" s="18"/>
      <c r="D536" s="711"/>
      <c r="E536" s="643"/>
      <c r="F536" s="21"/>
      <c r="G536" s="23"/>
      <c r="H536" s="35"/>
      <c r="I536" s="41"/>
    </row>
    <row r="537" spans="1:17" ht="14.45" customHeight="1" x14ac:dyDescent="0.25">
      <c r="A537" s="1086"/>
      <c r="B537" s="649" t="s">
        <v>67</v>
      </c>
      <c r="C537" s="18"/>
      <c r="D537" s="711"/>
      <c r="E537" s="643"/>
      <c r="F537" s="21"/>
      <c r="G537" s="23"/>
      <c r="H537" s="35"/>
      <c r="I537" s="41"/>
    </row>
    <row r="538" spans="1:17" ht="14.45" customHeight="1" x14ac:dyDescent="0.25">
      <c r="A538" s="1086"/>
      <c r="B538" s="649" t="s">
        <v>66</v>
      </c>
      <c r="C538" s="18"/>
      <c r="D538" s="711"/>
      <c r="E538" s="643"/>
      <c r="F538" s="21"/>
      <c r="G538" s="23"/>
      <c r="H538" s="35"/>
      <c r="I538" s="41"/>
    </row>
    <row r="539" spans="1:17" ht="14.45" customHeight="1" x14ac:dyDescent="0.25">
      <c r="A539" s="1086"/>
      <c r="B539" s="650" t="s">
        <v>73</v>
      </c>
      <c r="C539" s="18"/>
      <c r="D539" s="711"/>
      <c r="E539" s="643"/>
      <c r="F539" s="21"/>
      <c r="G539" s="23"/>
      <c r="H539" s="35"/>
      <c r="I539" s="41"/>
    </row>
    <row r="540" spans="1:17" ht="14.45" customHeight="1" x14ac:dyDescent="0.25">
      <c r="A540" s="1086"/>
      <c r="B540" s="650" t="s">
        <v>74</v>
      </c>
      <c r="C540" s="18"/>
      <c r="D540" s="711"/>
      <c r="E540" s="643"/>
      <c r="F540" s="21"/>
      <c r="G540" s="23"/>
      <c r="H540" s="35"/>
      <c r="I540" s="41"/>
    </row>
    <row r="541" spans="1:17" ht="14.45" customHeight="1" x14ac:dyDescent="0.25">
      <c r="A541" s="1086"/>
      <c r="B541" s="650" t="s">
        <v>72</v>
      </c>
      <c r="C541" s="18"/>
      <c r="D541" s="711"/>
      <c r="E541" s="643"/>
      <c r="F541" s="21"/>
      <c r="G541" s="23"/>
      <c r="H541" s="26"/>
      <c r="I541" s="42"/>
    </row>
    <row r="542" spans="1:17" ht="14.45" customHeight="1" x14ac:dyDescent="0.25">
      <c r="A542" s="1086"/>
      <c r="B542" s="651" t="s">
        <v>71</v>
      </c>
      <c r="C542" s="43"/>
      <c r="D542" s="712"/>
      <c r="E542" s="644"/>
      <c r="F542" s="27"/>
      <c r="G542" s="24"/>
      <c r="H542" s="431"/>
      <c r="I542" s="432"/>
    </row>
    <row r="543" spans="1:17" ht="14.45" customHeight="1" x14ac:dyDescent="0.25">
      <c r="A543" s="1084">
        <v>1</v>
      </c>
      <c r="B543" s="648" t="s">
        <v>69</v>
      </c>
      <c r="C543" s="25"/>
      <c r="D543" s="710"/>
      <c r="E543" s="643"/>
      <c r="F543" s="21"/>
      <c r="G543" s="22"/>
      <c r="H543" s="39"/>
      <c r="I543" s="40"/>
      <c r="K543" s="28" t="s">
        <v>60</v>
      </c>
      <c r="L543" s="19"/>
      <c r="M543" s="16"/>
      <c r="N543" s="15"/>
      <c r="O543" s="15"/>
      <c r="P543" s="15"/>
      <c r="Q543" s="15"/>
    </row>
    <row r="544" spans="1:17" ht="15" customHeight="1" thickBot="1" x14ac:dyDescent="0.3">
      <c r="A544" s="1084"/>
      <c r="B544" s="649" t="s">
        <v>70</v>
      </c>
      <c r="C544" s="18"/>
      <c r="D544" s="711"/>
      <c r="E544" s="643"/>
      <c r="F544" s="21"/>
      <c r="G544" s="23"/>
      <c r="H544" s="35"/>
      <c r="I544" s="41"/>
      <c r="K544" s="46" t="s">
        <v>14</v>
      </c>
      <c r="L544" s="47" t="s">
        <v>61</v>
      </c>
      <c r="M544" s="48"/>
      <c r="N544" s="49" t="s">
        <v>62</v>
      </c>
      <c r="O544" s="49" t="s">
        <v>63</v>
      </c>
      <c r="P544" s="49" t="s">
        <v>64</v>
      </c>
      <c r="Q544" s="49" t="s">
        <v>65</v>
      </c>
    </row>
    <row r="545" spans="1:20" ht="14.45" customHeight="1" x14ac:dyDescent="0.25">
      <c r="A545" s="1084"/>
      <c r="B545" s="649" t="s">
        <v>68</v>
      </c>
      <c r="C545" s="18"/>
      <c r="D545" s="711"/>
      <c r="E545" s="643"/>
      <c r="F545" s="21"/>
      <c r="G545" s="23"/>
      <c r="H545" s="35"/>
      <c r="I545" s="41"/>
      <c r="K545" s="29"/>
      <c r="L545" s="30"/>
      <c r="M545" s="30"/>
      <c r="N545" s="31"/>
      <c r="O545" s="31"/>
      <c r="P545" s="31"/>
      <c r="Q545" s="32"/>
    </row>
    <row r="546" spans="1:20" ht="14.45" customHeight="1" x14ac:dyDescent="0.25">
      <c r="A546" s="1084"/>
      <c r="B546" s="649" t="s">
        <v>67</v>
      </c>
      <c r="C546" s="18"/>
      <c r="D546" s="711"/>
      <c r="E546" s="643"/>
      <c r="F546" s="21"/>
      <c r="G546" s="23"/>
      <c r="H546" s="35"/>
      <c r="I546" s="41"/>
      <c r="T546" s="28"/>
    </row>
    <row r="547" spans="1:20" ht="14.45" customHeight="1" x14ac:dyDescent="0.25">
      <c r="A547" s="1084"/>
      <c r="B547" s="649" t="s">
        <v>66</v>
      </c>
      <c r="C547" s="18"/>
      <c r="D547" s="711"/>
      <c r="E547" s="643"/>
      <c r="F547" s="21"/>
      <c r="G547" s="23"/>
      <c r="H547" s="35"/>
      <c r="I547" s="41"/>
      <c r="S547" s="44"/>
    </row>
    <row r="548" spans="1:20" ht="14.45" customHeight="1" x14ac:dyDescent="0.25">
      <c r="A548" s="1084"/>
      <c r="B548" s="650" t="s">
        <v>73</v>
      </c>
      <c r="C548" s="18"/>
      <c r="D548" s="711"/>
      <c r="E548" s="643"/>
      <c r="F548" s="21"/>
      <c r="G548" s="23"/>
      <c r="H548" s="35"/>
      <c r="I548" s="41"/>
    </row>
    <row r="549" spans="1:20" ht="14.45" customHeight="1" x14ac:dyDescent="0.25">
      <c r="A549" s="1084"/>
      <c r="B549" s="650" t="s">
        <v>74</v>
      </c>
      <c r="C549" s="18"/>
      <c r="D549" s="711"/>
      <c r="E549" s="643"/>
      <c r="F549" s="21"/>
      <c r="G549" s="23"/>
      <c r="H549" s="35"/>
      <c r="I549" s="41"/>
      <c r="T549" s="45"/>
    </row>
    <row r="550" spans="1:20" ht="14.45" customHeight="1" x14ac:dyDescent="0.25">
      <c r="A550" s="1084"/>
      <c r="B550" s="650" t="s">
        <v>72</v>
      </c>
      <c r="C550" s="18"/>
      <c r="D550" s="711"/>
      <c r="E550" s="643"/>
      <c r="F550" s="21"/>
      <c r="G550" s="23"/>
      <c r="H550" s="26"/>
      <c r="I550" s="42"/>
    </row>
    <row r="551" spans="1:20" ht="14.45" customHeight="1" x14ac:dyDescent="0.25">
      <c r="A551" s="1084"/>
      <c r="B551" s="651" t="s">
        <v>71</v>
      </c>
      <c r="C551" s="43"/>
      <c r="D551" s="712"/>
      <c r="E551" s="644"/>
      <c r="F551" s="27"/>
      <c r="G551" s="24"/>
      <c r="H551" s="431"/>
      <c r="I551" s="432"/>
    </row>
    <row r="552" spans="1:20" ht="14.45" customHeight="1" x14ac:dyDescent="0.25">
      <c r="A552" s="1084">
        <v>2</v>
      </c>
      <c r="B552" s="648" t="s">
        <v>69</v>
      </c>
      <c r="C552" s="25"/>
      <c r="D552" s="710"/>
      <c r="E552" s="643"/>
      <c r="F552" s="21"/>
      <c r="G552" s="22"/>
      <c r="H552" s="39"/>
      <c r="I552" s="40"/>
    </row>
    <row r="553" spans="1:20" ht="14.45" customHeight="1" x14ac:dyDescent="0.25">
      <c r="A553" s="1084"/>
      <c r="B553" s="649" t="s">
        <v>70</v>
      </c>
      <c r="C553" s="18"/>
      <c r="D553" s="711"/>
      <c r="E553" s="643"/>
      <c r="F553" s="21"/>
      <c r="G553" s="23"/>
      <c r="H553" s="35"/>
      <c r="I553" s="41"/>
    </row>
    <row r="554" spans="1:20" ht="14.45" customHeight="1" x14ac:dyDescent="0.25">
      <c r="A554" s="1084"/>
      <c r="B554" s="649" t="s">
        <v>68</v>
      </c>
      <c r="C554" s="18"/>
      <c r="D554" s="711"/>
      <c r="E554" s="643"/>
      <c r="F554" s="21"/>
      <c r="G554" s="23"/>
      <c r="H554" s="35"/>
      <c r="I554" s="41"/>
    </row>
    <row r="555" spans="1:20" ht="14.45" customHeight="1" x14ac:dyDescent="0.25">
      <c r="A555" s="1084"/>
      <c r="B555" s="649" t="s">
        <v>67</v>
      </c>
      <c r="C555" s="18"/>
      <c r="D555" s="711"/>
      <c r="E555" s="643"/>
      <c r="F555" s="21"/>
      <c r="G555" s="23"/>
      <c r="H555" s="35"/>
      <c r="I555" s="41"/>
    </row>
    <row r="556" spans="1:20" ht="14.45" customHeight="1" x14ac:dyDescent="0.25">
      <c r="A556" s="1084"/>
      <c r="B556" s="649" t="s">
        <v>66</v>
      </c>
      <c r="C556" s="18"/>
      <c r="D556" s="711"/>
      <c r="E556" s="643"/>
      <c r="F556" s="21"/>
      <c r="G556" s="23"/>
      <c r="H556" s="35"/>
      <c r="I556" s="41"/>
    </row>
    <row r="557" spans="1:20" ht="14.45" customHeight="1" x14ac:dyDescent="0.25">
      <c r="A557" s="1084"/>
      <c r="B557" s="650" t="s">
        <v>73</v>
      </c>
      <c r="C557" s="18"/>
      <c r="D557" s="711"/>
      <c r="E557" s="643"/>
      <c r="F557" s="21"/>
      <c r="G557" s="23"/>
      <c r="H557" s="35"/>
      <c r="I557" s="41"/>
    </row>
    <row r="558" spans="1:20" ht="14.45" customHeight="1" x14ac:dyDescent="0.25">
      <c r="A558" s="1084"/>
      <c r="B558" s="650" t="s">
        <v>74</v>
      </c>
      <c r="C558" s="18"/>
      <c r="D558" s="711"/>
      <c r="E558" s="643"/>
      <c r="F558" s="21"/>
      <c r="G558" s="23"/>
      <c r="H558" s="35"/>
      <c r="I558" s="41"/>
    </row>
    <row r="559" spans="1:20" ht="14.45" customHeight="1" x14ac:dyDescent="0.25">
      <c r="A559" s="1084"/>
      <c r="B559" s="650" t="s">
        <v>72</v>
      </c>
      <c r="C559" s="18"/>
      <c r="D559" s="711"/>
      <c r="E559" s="643"/>
      <c r="F559" s="21"/>
      <c r="G559" s="23"/>
      <c r="H559" s="26"/>
      <c r="I559" s="42"/>
    </row>
    <row r="560" spans="1:20" ht="14.45" customHeight="1" x14ac:dyDescent="0.25">
      <c r="A560" s="1084"/>
      <c r="B560" s="651" t="s">
        <v>71</v>
      </c>
      <c r="C560" s="43"/>
      <c r="D560" s="712"/>
      <c r="E560" s="644"/>
      <c r="F560" s="27"/>
      <c r="G560" s="24"/>
      <c r="H560" s="431"/>
      <c r="I560" s="432"/>
    </row>
    <row r="561" spans="1:9" ht="14.45" customHeight="1" x14ac:dyDescent="0.25">
      <c r="A561" s="1085">
        <v>3</v>
      </c>
      <c r="B561" s="648" t="s">
        <v>69</v>
      </c>
      <c r="C561" s="25"/>
      <c r="D561" s="710"/>
      <c r="E561" s="643"/>
      <c r="F561" s="21"/>
      <c r="G561" s="22"/>
      <c r="H561" s="39"/>
      <c r="I561" s="40"/>
    </row>
    <row r="562" spans="1:9" ht="14.45" customHeight="1" x14ac:dyDescent="0.25">
      <c r="A562" s="1086"/>
      <c r="B562" s="649" t="s">
        <v>70</v>
      </c>
      <c r="C562" s="18"/>
      <c r="D562" s="711"/>
      <c r="E562" s="643"/>
      <c r="F562" s="21"/>
      <c r="G562" s="23"/>
      <c r="H562" s="35"/>
      <c r="I562" s="41"/>
    </row>
    <row r="563" spans="1:9" ht="14.45" customHeight="1" x14ac:dyDescent="0.25">
      <c r="A563" s="1086"/>
      <c r="B563" s="649" t="s">
        <v>68</v>
      </c>
      <c r="C563" s="18"/>
      <c r="D563" s="711"/>
      <c r="E563" s="643"/>
      <c r="F563" s="21"/>
      <c r="G563" s="23"/>
      <c r="H563" s="35"/>
      <c r="I563" s="41"/>
    </row>
    <row r="564" spans="1:9" ht="14.45" customHeight="1" x14ac:dyDescent="0.25">
      <c r="A564" s="1086"/>
      <c r="B564" s="649" t="s">
        <v>67</v>
      </c>
      <c r="C564" s="18"/>
      <c r="D564" s="711"/>
      <c r="E564" s="643"/>
      <c r="F564" s="21"/>
      <c r="G564" s="23"/>
      <c r="H564" s="35"/>
      <c r="I564" s="41"/>
    </row>
    <row r="565" spans="1:9" ht="14.45" customHeight="1" x14ac:dyDescent="0.25">
      <c r="A565" s="1086"/>
      <c r="B565" s="649" t="s">
        <v>66</v>
      </c>
      <c r="C565" s="18"/>
      <c r="D565" s="711"/>
      <c r="E565" s="643"/>
      <c r="F565" s="21"/>
      <c r="G565" s="23"/>
      <c r="H565" s="35"/>
      <c r="I565" s="41"/>
    </row>
    <row r="566" spans="1:9" ht="14.45" customHeight="1" x14ac:dyDescent="0.25">
      <c r="A566" s="1086"/>
      <c r="B566" s="650" t="s">
        <v>73</v>
      </c>
      <c r="C566" s="18"/>
      <c r="D566" s="711"/>
      <c r="E566" s="643"/>
      <c r="F566" s="21"/>
      <c r="G566" s="23"/>
      <c r="H566" s="35"/>
      <c r="I566" s="41"/>
    </row>
    <row r="567" spans="1:9" ht="14.45" customHeight="1" x14ac:dyDescent="0.25">
      <c r="A567" s="1086"/>
      <c r="B567" s="650" t="s">
        <v>74</v>
      </c>
      <c r="C567" s="18"/>
      <c r="D567" s="711"/>
      <c r="E567" s="643"/>
      <c r="F567" s="21"/>
      <c r="G567" s="23"/>
      <c r="H567" s="35"/>
      <c r="I567" s="41"/>
    </row>
    <row r="568" spans="1:9" ht="14.45" customHeight="1" x14ac:dyDescent="0.25">
      <c r="A568" s="1086"/>
      <c r="B568" s="650" t="s">
        <v>72</v>
      </c>
      <c r="C568" s="18"/>
      <c r="D568" s="711"/>
      <c r="E568" s="643"/>
      <c r="F568" s="21"/>
      <c r="G568" s="23"/>
      <c r="H568" s="26"/>
      <c r="I568" s="42"/>
    </row>
    <row r="569" spans="1:9" ht="14.45" customHeight="1" x14ac:dyDescent="0.25">
      <c r="A569" s="1086"/>
      <c r="B569" s="651" t="s">
        <v>71</v>
      </c>
      <c r="C569" s="43"/>
      <c r="D569" s="712"/>
      <c r="E569" s="644"/>
      <c r="F569" s="27"/>
      <c r="G569" s="24"/>
      <c r="H569" s="431"/>
      <c r="I569" s="432"/>
    </row>
    <row r="570" spans="1:9" ht="14.45" customHeight="1" x14ac:dyDescent="0.25">
      <c r="A570" s="1084">
        <v>1</v>
      </c>
      <c r="B570" s="648" t="s">
        <v>69</v>
      </c>
      <c r="C570" s="25"/>
      <c r="D570" s="710"/>
      <c r="E570" s="643"/>
      <c r="F570" s="21"/>
      <c r="G570" s="22"/>
      <c r="H570" s="39"/>
      <c r="I570" s="40"/>
    </row>
    <row r="571" spans="1:9" ht="14.45" customHeight="1" x14ac:dyDescent="0.25">
      <c r="A571" s="1084"/>
      <c r="B571" s="649" t="s">
        <v>70</v>
      </c>
      <c r="C571" s="18"/>
      <c r="D571" s="711"/>
      <c r="E571" s="643"/>
      <c r="F571" s="21"/>
      <c r="G571" s="23"/>
      <c r="H571" s="35"/>
      <c r="I571" s="41"/>
    </row>
    <row r="572" spans="1:9" ht="14.45" customHeight="1" x14ac:dyDescent="0.25">
      <c r="A572" s="1084"/>
      <c r="B572" s="649" t="s">
        <v>68</v>
      </c>
      <c r="C572" s="18"/>
      <c r="D572" s="711"/>
      <c r="E572" s="643"/>
      <c r="F572" s="21"/>
      <c r="G572" s="23"/>
      <c r="H572" s="35"/>
      <c r="I572" s="41"/>
    </row>
    <row r="573" spans="1:9" ht="14.45" customHeight="1" x14ac:dyDescent="0.25">
      <c r="A573" s="1084"/>
      <c r="B573" s="649" t="s">
        <v>67</v>
      </c>
      <c r="C573" s="18"/>
      <c r="D573" s="711"/>
      <c r="E573" s="643"/>
      <c r="F573" s="21"/>
      <c r="G573" s="23"/>
      <c r="H573" s="35"/>
      <c r="I573" s="41"/>
    </row>
    <row r="574" spans="1:9" ht="14.45" customHeight="1" x14ac:dyDescent="0.25">
      <c r="A574" s="1084"/>
      <c r="B574" s="649" t="s">
        <v>66</v>
      </c>
      <c r="C574" s="18"/>
      <c r="D574" s="711"/>
      <c r="E574" s="643"/>
      <c r="F574" s="21"/>
      <c r="G574" s="23"/>
      <c r="H574" s="35"/>
      <c r="I574" s="41"/>
    </row>
    <row r="575" spans="1:9" ht="14.45" customHeight="1" x14ac:dyDescent="0.25">
      <c r="A575" s="1084"/>
      <c r="B575" s="650" t="s">
        <v>73</v>
      </c>
      <c r="C575" s="18"/>
      <c r="D575" s="711"/>
      <c r="E575" s="643"/>
      <c r="F575" s="21"/>
      <c r="G575" s="23"/>
      <c r="H575" s="35"/>
      <c r="I575" s="41"/>
    </row>
    <row r="576" spans="1:9" ht="14.45" customHeight="1" x14ac:dyDescent="0.25">
      <c r="A576" s="1084"/>
      <c r="B576" s="650" t="s">
        <v>74</v>
      </c>
      <c r="C576" s="18"/>
      <c r="D576" s="711"/>
      <c r="E576" s="643"/>
      <c r="F576" s="21"/>
      <c r="G576" s="23"/>
      <c r="H576" s="35"/>
      <c r="I576" s="41"/>
    </row>
    <row r="577" spans="1:9" ht="14.45" customHeight="1" x14ac:dyDescent="0.25">
      <c r="A577" s="1084"/>
      <c r="B577" s="650" t="s">
        <v>72</v>
      </c>
      <c r="C577" s="18"/>
      <c r="D577" s="711"/>
      <c r="E577" s="643"/>
      <c r="F577" s="21"/>
      <c r="G577" s="23"/>
      <c r="H577" s="26"/>
      <c r="I577" s="42"/>
    </row>
    <row r="578" spans="1:9" ht="14.45" customHeight="1" x14ac:dyDescent="0.25">
      <c r="A578" s="1084"/>
      <c r="B578" s="651" t="s">
        <v>71</v>
      </c>
      <c r="C578" s="43"/>
      <c r="D578" s="712"/>
      <c r="E578" s="644"/>
      <c r="F578" s="27"/>
      <c r="G578" s="24"/>
      <c r="H578" s="431"/>
      <c r="I578" s="432"/>
    </row>
    <row r="579" spans="1:9" ht="14.45" customHeight="1" x14ac:dyDescent="0.25">
      <c r="A579" s="1084">
        <v>2</v>
      </c>
      <c r="B579" s="648" t="s">
        <v>69</v>
      </c>
      <c r="C579" s="25"/>
      <c r="D579" s="710"/>
      <c r="E579" s="643"/>
      <c r="F579" s="21"/>
      <c r="G579" s="22"/>
      <c r="H579" s="39"/>
      <c r="I579" s="40"/>
    </row>
    <row r="580" spans="1:9" ht="14.45" customHeight="1" x14ac:dyDescent="0.25">
      <c r="A580" s="1084"/>
      <c r="B580" s="649" t="s">
        <v>70</v>
      </c>
      <c r="C580" s="18"/>
      <c r="D580" s="711"/>
      <c r="E580" s="643"/>
      <c r="F580" s="21"/>
      <c r="G580" s="23"/>
      <c r="H580" s="35"/>
      <c r="I580" s="41"/>
    </row>
    <row r="581" spans="1:9" ht="14.45" customHeight="1" x14ac:dyDescent="0.25">
      <c r="A581" s="1084"/>
      <c r="B581" s="649" t="s">
        <v>68</v>
      </c>
      <c r="C581" s="18"/>
      <c r="D581" s="711"/>
      <c r="E581" s="643"/>
      <c r="F581" s="21"/>
      <c r="G581" s="23"/>
      <c r="H581" s="35"/>
      <c r="I581" s="41"/>
    </row>
    <row r="582" spans="1:9" ht="14.45" customHeight="1" x14ac:dyDescent="0.25">
      <c r="A582" s="1084"/>
      <c r="B582" s="649" t="s">
        <v>67</v>
      </c>
      <c r="C582" s="18"/>
      <c r="D582" s="711"/>
      <c r="E582" s="643"/>
      <c r="F582" s="21"/>
      <c r="G582" s="23"/>
      <c r="H582" s="35"/>
      <c r="I582" s="41"/>
    </row>
    <row r="583" spans="1:9" ht="14.45" customHeight="1" x14ac:dyDescent="0.25">
      <c r="A583" s="1084"/>
      <c r="B583" s="649" t="s">
        <v>66</v>
      </c>
      <c r="C583" s="18"/>
      <c r="D583" s="711"/>
      <c r="E583" s="643"/>
      <c r="F583" s="21"/>
      <c r="G583" s="23"/>
      <c r="H583" s="35"/>
      <c r="I583" s="41"/>
    </row>
    <row r="584" spans="1:9" ht="14.45" customHeight="1" x14ac:dyDescent="0.25">
      <c r="A584" s="1084"/>
      <c r="B584" s="650" t="s">
        <v>73</v>
      </c>
      <c r="C584" s="18"/>
      <c r="D584" s="711"/>
      <c r="E584" s="643"/>
      <c r="F584" s="21"/>
      <c r="G584" s="23"/>
      <c r="H584" s="35"/>
      <c r="I584" s="41"/>
    </row>
    <row r="585" spans="1:9" ht="14.45" customHeight="1" x14ac:dyDescent="0.25">
      <c r="A585" s="1084"/>
      <c r="B585" s="650" t="s">
        <v>74</v>
      </c>
      <c r="C585" s="18"/>
      <c r="D585" s="711"/>
      <c r="E585" s="643"/>
      <c r="F585" s="21"/>
      <c r="G585" s="23"/>
      <c r="H585" s="35"/>
      <c r="I585" s="41"/>
    </row>
    <row r="586" spans="1:9" ht="14.45" customHeight="1" x14ac:dyDescent="0.25">
      <c r="A586" s="1084"/>
      <c r="B586" s="650" t="s">
        <v>72</v>
      </c>
      <c r="C586" s="18"/>
      <c r="D586" s="711"/>
      <c r="E586" s="643"/>
      <c r="F586" s="21"/>
      <c r="G586" s="23"/>
      <c r="H586" s="26"/>
      <c r="I586" s="42"/>
    </row>
    <row r="587" spans="1:9" ht="14.45" customHeight="1" x14ac:dyDescent="0.25">
      <c r="A587" s="1084"/>
      <c r="B587" s="651" t="s">
        <v>71</v>
      </c>
      <c r="C587" s="43"/>
      <c r="D587" s="712"/>
      <c r="E587" s="644"/>
      <c r="F587" s="27"/>
      <c r="G587" s="24"/>
      <c r="H587" s="431"/>
      <c r="I587" s="432"/>
    </row>
    <row r="588" spans="1:9" ht="14.45" customHeight="1" x14ac:dyDescent="0.25">
      <c r="A588" s="1085">
        <v>3</v>
      </c>
      <c r="B588" s="648" t="s">
        <v>69</v>
      </c>
      <c r="C588" s="25"/>
      <c r="D588" s="710"/>
      <c r="E588" s="643"/>
      <c r="F588" s="21"/>
      <c r="G588" s="22"/>
      <c r="H588" s="39"/>
      <c r="I588" s="40"/>
    </row>
    <row r="589" spans="1:9" ht="14.45" customHeight="1" x14ac:dyDescent="0.25">
      <c r="A589" s="1086"/>
      <c r="B589" s="649" t="s">
        <v>70</v>
      </c>
      <c r="C589" s="18"/>
      <c r="D589" s="711"/>
      <c r="E589" s="643"/>
      <c r="F589" s="21"/>
      <c r="G589" s="23"/>
      <c r="H589" s="35"/>
      <c r="I589" s="41"/>
    </row>
    <row r="590" spans="1:9" ht="14.45" customHeight="1" x14ac:dyDescent="0.25">
      <c r="A590" s="1086"/>
      <c r="B590" s="649" t="s">
        <v>68</v>
      </c>
      <c r="C590" s="18"/>
      <c r="D590" s="711"/>
      <c r="E590" s="643"/>
      <c r="F590" s="21"/>
      <c r="G590" s="23"/>
      <c r="H590" s="35"/>
      <c r="I590" s="41"/>
    </row>
    <row r="591" spans="1:9" ht="14.45" customHeight="1" x14ac:dyDescent="0.25">
      <c r="A591" s="1086"/>
      <c r="B591" s="649" t="s">
        <v>67</v>
      </c>
      <c r="C591" s="18"/>
      <c r="D591" s="711"/>
      <c r="E591" s="643"/>
      <c r="F591" s="21"/>
      <c r="G591" s="23"/>
      <c r="H591" s="35"/>
      <c r="I591" s="41"/>
    </row>
    <row r="592" spans="1:9" ht="14.45" customHeight="1" x14ac:dyDescent="0.25">
      <c r="A592" s="1086"/>
      <c r="B592" s="649" t="s">
        <v>66</v>
      </c>
      <c r="C592" s="18"/>
      <c r="D592" s="711"/>
      <c r="E592" s="643"/>
      <c r="F592" s="21"/>
      <c r="G592" s="23"/>
      <c r="H592" s="35"/>
      <c r="I592" s="41"/>
    </row>
    <row r="593" spans="1:17" ht="14.45" customHeight="1" x14ac:dyDescent="0.25">
      <c r="A593" s="1086"/>
      <c r="B593" s="650" t="s">
        <v>73</v>
      </c>
      <c r="C593" s="18"/>
      <c r="D593" s="711"/>
      <c r="E593" s="643"/>
      <c r="F593" s="21"/>
      <c r="G593" s="23"/>
      <c r="H593" s="35"/>
      <c r="I593" s="41"/>
    </row>
    <row r="594" spans="1:17" ht="14.45" customHeight="1" x14ac:dyDescent="0.25">
      <c r="A594" s="1086"/>
      <c r="B594" s="650" t="s">
        <v>74</v>
      </c>
      <c r="C594" s="18"/>
      <c r="D594" s="711"/>
      <c r="E594" s="643"/>
      <c r="F594" s="21"/>
      <c r="G594" s="23"/>
      <c r="H594" s="35"/>
      <c r="I594" s="41"/>
    </row>
    <row r="595" spans="1:17" ht="14.45" customHeight="1" x14ac:dyDescent="0.25">
      <c r="A595" s="1086"/>
      <c r="B595" s="650" t="s">
        <v>72</v>
      </c>
      <c r="C595" s="18"/>
      <c r="D595" s="711"/>
      <c r="E595" s="643"/>
      <c r="F595" s="21"/>
      <c r="G595" s="23"/>
      <c r="H595" s="26"/>
      <c r="I595" s="42"/>
    </row>
    <row r="596" spans="1:17" ht="14.45" customHeight="1" x14ac:dyDescent="0.25">
      <c r="A596" s="1086"/>
      <c r="B596" s="651" t="s">
        <v>71</v>
      </c>
      <c r="C596" s="43"/>
      <c r="D596" s="712"/>
      <c r="E596" s="644"/>
      <c r="F596" s="27"/>
      <c r="G596" s="24"/>
      <c r="H596" s="431"/>
      <c r="I596" s="432"/>
    </row>
    <row r="597" spans="1:17" ht="14.45" customHeight="1" x14ac:dyDescent="0.25">
      <c r="A597" s="1084">
        <v>1</v>
      </c>
      <c r="B597" s="648" t="s">
        <v>69</v>
      </c>
      <c r="C597" s="25"/>
      <c r="D597" s="710"/>
      <c r="E597" s="643"/>
      <c r="F597" s="21"/>
      <c r="G597" s="22"/>
      <c r="H597" s="39"/>
      <c r="I597" s="40"/>
    </row>
    <row r="598" spans="1:17" ht="14.45" customHeight="1" x14ac:dyDescent="0.25">
      <c r="A598" s="1084"/>
      <c r="B598" s="649" t="s">
        <v>70</v>
      </c>
      <c r="C598" s="18"/>
      <c r="D598" s="711"/>
      <c r="E598" s="643"/>
      <c r="F598" s="21"/>
      <c r="G598" s="23"/>
      <c r="H598" s="35"/>
      <c r="I598" s="41"/>
    </row>
    <row r="599" spans="1:17" ht="14.45" customHeight="1" x14ac:dyDescent="0.25">
      <c r="A599" s="1084"/>
      <c r="B599" s="649" t="s">
        <v>68</v>
      </c>
      <c r="C599" s="18"/>
      <c r="D599" s="711"/>
      <c r="E599" s="643"/>
      <c r="F599" s="21"/>
      <c r="G599" s="23"/>
      <c r="H599" s="35"/>
      <c r="I599" s="41"/>
    </row>
    <row r="600" spans="1:17" ht="14.45" customHeight="1" x14ac:dyDescent="0.25">
      <c r="A600" s="1084"/>
      <c r="B600" s="649" t="s">
        <v>67</v>
      </c>
      <c r="C600" s="18"/>
      <c r="D600" s="711"/>
      <c r="E600" s="643"/>
      <c r="F600" s="21"/>
      <c r="G600" s="23"/>
      <c r="H600" s="35"/>
      <c r="I600" s="41"/>
    </row>
    <row r="601" spans="1:17" ht="14.45" customHeight="1" x14ac:dyDescent="0.25">
      <c r="A601" s="1084"/>
      <c r="B601" s="649" t="s">
        <v>66</v>
      </c>
      <c r="C601" s="18"/>
      <c r="D601" s="711"/>
      <c r="E601" s="643"/>
      <c r="F601" s="21"/>
      <c r="G601" s="23"/>
      <c r="H601" s="35"/>
      <c r="I601" s="41"/>
    </row>
    <row r="602" spans="1:17" ht="14.45" customHeight="1" x14ac:dyDescent="0.25">
      <c r="A602" s="1084"/>
      <c r="B602" s="650" t="s">
        <v>73</v>
      </c>
      <c r="C602" s="18"/>
      <c r="D602" s="711"/>
      <c r="E602" s="643"/>
      <c r="F602" s="21"/>
      <c r="G602" s="23"/>
      <c r="H602" s="35"/>
      <c r="I602" s="41"/>
    </row>
    <row r="603" spans="1:17" ht="14.45" customHeight="1" x14ac:dyDescent="0.25">
      <c r="A603" s="1084"/>
      <c r="B603" s="650" t="s">
        <v>74</v>
      </c>
      <c r="C603" s="18"/>
      <c r="D603" s="711"/>
      <c r="E603" s="643"/>
      <c r="F603" s="21"/>
      <c r="G603" s="23"/>
      <c r="H603" s="35"/>
      <c r="I603" s="41"/>
    </row>
    <row r="604" spans="1:17" ht="14.45" customHeight="1" x14ac:dyDescent="0.25">
      <c r="A604" s="1084"/>
      <c r="B604" s="650" t="s">
        <v>72</v>
      </c>
      <c r="C604" s="18"/>
      <c r="D604" s="711"/>
      <c r="E604" s="643"/>
      <c r="F604" s="21"/>
      <c r="G604" s="23"/>
      <c r="H604" s="26"/>
      <c r="I604" s="42"/>
    </row>
    <row r="605" spans="1:17" ht="14.45" customHeight="1" x14ac:dyDescent="0.25">
      <c r="A605" s="1084"/>
      <c r="B605" s="651" t="s">
        <v>71</v>
      </c>
      <c r="C605" s="43"/>
      <c r="D605" s="712"/>
      <c r="E605" s="644"/>
      <c r="F605" s="27"/>
      <c r="G605" s="24"/>
      <c r="H605" s="431"/>
      <c r="I605" s="432"/>
    </row>
    <row r="606" spans="1:17" ht="14.45" customHeight="1" x14ac:dyDescent="0.25">
      <c r="A606" s="1084">
        <v>2</v>
      </c>
      <c r="B606" s="648" t="s">
        <v>69</v>
      </c>
      <c r="C606" s="25"/>
      <c r="D606" s="710"/>
      <c r="E606" s="643"/>
      <c r="F606" s="21"/>
      <c r="G606" s="22"/>
      <c r="H606" s="39"/>
      <c r="I606" s="40"/>
    </row>
    <row r="607" spans="1:17" ht="14.45" customHeight="1" x14ac:dyDescent="0.25">
      <c r="A607" s="1084"/>
      <c r="B607" s="649" t="s">
        <v>70</v>
      </c>
      <c r="C607" s="18"/>
      <c r="D607" s="711"/>
      <c r="E607" s="643"/>
      <c r="F607" s="21"/>
      <c r="G607" s="23"/>
      <c r="H607" s="35"/>
      <c r="I607" s="41"/>
      <c r="K607" s="28" t="s">
        <v>60</v>
      </c>
      <c r="L607" s="19"/>
      <c r="M607" s="16"/>
      <c r="N607" s="15"/>
      <c r="O607" s="15"/>
      <c r="P607" s="15"/>
      <c r="Q607" s="15"/>
    </row>
    <row r="608" spans="1:17" ht="15" customHeight="1" thickBot="1" x14ac:dyDescent="0.3">
      <c r="A608" s="1084"/>
      <c r="B608" s="649" t="s">
        <v>68</v>
      </c>
      <c r="C608" s="18"/>
      <c r="D608" s="711"/>
      <c r="E608" s="643"/>
      <c r="F608" s="21"/>
      <c r="G608" s="23"/>
      <c r="H608" s="35"/>
      <c r="I608" s="41"/>
      <c r="K608" s="46" t="s">
        <v>14</v>
      </c>
      <c r="L608" s="47" t="s">
        <v>61</v>
      </c>
      <c r="M608" s="48"/>
      <c r="N608" s="49" t="s">
        <v>62</v>
      </c>
      <c r="O608" s="49" t="s">
        <v>63</v>
      </c>
      <c r="P608" s="49" t="s">
        <v>64</v>
      </c>
      <c r="Q608" s="49" t="s">
        <v>65</v>
      </c>
    </row>
    <row r="609" spans="1:20" ht="14.45" customHeight="1" x14ac:dyDescent="0.25">
      <c r="A609" s="1084"/>
      <c r="B609" s="649" t="s">
        <v>67</v>
      </c>
      <c r="C609" s="18"/>
      <c r="D609" s="711"/>
      <c r="E609" s="643"/>
      <c r="F609" s="21"/>
      <c r="G609" s="23"/>
      <c r="H609" s="35"/>
      <c r="I609" s="41"/>
      <c r="K609" s="29">
        <v>43998</v>
      </c>
      <c r="L609" s="30">
        <v>1700</v>
      </c>
      <c r="M609" s="30"/>
      <c r="N609" s="31">
        <v>11</v>
      </c>
      <c r="O609" s="31">
        <v>27</v>
      </c>
      <c r="P609" s="31">
        <v>16</v>
      </c>
      <c r="Q609" s="32">
        <f>O609+P609</f>
        <v>43</v>
      </c>
    </row>
    <row r="610" spans="1:20" ht="14.45" customHeight="1" x14ac:dyDescent="0.25">
      <c r="A610" s="1084"/>
      <c r="B610" s="649" t="s">
        <v>66</v>
      </c>
      <c r="C610" s="18"/>
      <c r="D610" s="711"/>
      <c r="E610" s="643"/>
      <c r="F610" s="21"/>
      <c r="G610" s="23"/>
      <c r="H610" s="35"/>
      <c r="I610" s="41"/>
      <c r="T610" s="28"/>
    </row>
    <row r="611" spans="1:20" ht="14.45" customHeight="1" x14ac:dyDescent="0.25">
      <c r="A611" s="1084"/>
      <c r="B611" s="650" t="s">
        <v>73</v>
      </c>
      <c r="C611" s="18"/>
      <c r="D611" s="711"/>
      <c r="E611" s="643"/>
      <c r="F611" s="21"/>
      <c r="G611" s="23"/>
      <c r="H611" s="35"/>
      <c r="I611" s="41"/>
      <c r="S611" s="44"/>
    </row>
    <row r="612" spans="1:20" ht="14.45" customHeight="1" x14ac:dyDescent="0.25">
      <c r="A612" s="1084"/>
      <c r="B612" s="650" t="s">
        <v>74</v>
      </c>
      <c r="C612" s="18"/>
      <c r="D612" s="711"/>
      <c r="E612" s="643"/>
      <c r="F612" s="21"/>
      <c r="G612" s="23"/>
      <c r="H612" s="35"/>
      <c r="I612" s="41"/>
    </row>
    <row r="613" spans="1:20" ht="14.45" customHeight="1" x14ac:dyDescent="0.25">
      <c r="A613" s="1084"/>
      <c r="B613" s="650" t="s">
        <v>72</v>
      </c>
      <c r="C613" s="18"/>
      <c r="D613" s="711"/>
      <c r="E613" s="643"/>
      <c r="F613" s="21"/>
      <c r="G613" s="23"/>
      <c r="H613" s="26"/>
      <c r="I613" s="42"/>
      <c r="T613" s="45"/>
    </row>
    <row r="614" spans="1:20" ht="14.45" customHeight="1" x14ac:dyDescent="0.25">
      <c r="A614" s="1084"/>
      <c r="B614" s="651" t="s">
        <v>71</v>
      </c>
      <c r="C614" s="43"/>
      <c r="D614" s="712"/>
      <c r="E614" s="644"/>
      <c r="F614" s="27"/>
      <c r="G614" s="24"/>
      <c r="H614" s="431"/>
      <c r="I614" s="432"/>
    </row>
    <row r="615" spans="1:20" ht="14.45" customHeight="1" x14ac:dyDescent="0.25">
      <c r="A615" s="1085">
        <v>3</v>
      </c>
      <c r="B615" s="648" t="s">
        <v>69</v>
      </c>
      <c r="C615" s="25"/>
      <c r="D615" s="710"/>
      <c r="E615" s="643"/>
      <c r="F615" s="21"/>
      <c r="G615" s="22"/>
      <c r="H615" s="39"/>
      <c r="I615" s="40"/>
    </row>
    <row r="616" spans="1:20" ht="14.45" customHeight="1" x14ac:dyDescent="0.25">
      <c r="A616" s="1086"/>
      <c r="B616" s="649" t="s">
        <v>70</v>
      </c>
      <c r="C616" s="18"/>
      <c r="D616" s="711"/>
      <c r="E616" s="643"/>
      <c r="F616" s="21"/>
      <c r="G616" s="23"/>
      <c r="H616" s="35"/>
      <c r="I616" s="41"/>
    </row>
    <row r="617" spans="1:20" ht="14.45" customHeight="1" x14ac:dyDescent="0.25">
      <c r="A617" s="1086"/>
      <c r="B617" s="649" t="s">
        <v>68</v>
      </c>
      <c r="C617" s="18"/>
      <c r="D617" s="711"/>
      <c r="E617" s="643"/>
      <c r="F617" s="21"/>
      <c r="G617" s="23"/>
      <c r="H617" s="35"/>
      <c r="I617" s="41"/>
    </row>
    <row r="618" spans="1:20" ht="14.45" customHeight="1" x14ac:dyDescent="0.25">
      <c r="A618" s="1086"/>
      <c r="B618" s="649" t="s">
        <v>67</v>
      </c>
      <c r="C618" s="18"/>
      <c r="D618" s="711"/>
      <c r="E618" s="643"/>
      <c r="F618" s="21"/>
      <c r="G618" s="23"/>
      <c r="H618" s="35"/>
      <c r="I618" s="41"/>
    </row>
    <row r="619" spans="1:20" ht="14.45" customHeight="1" x14ac:dyDescent="0.25">
      <c r="A619" s="1086"/>
      <c r="B619" s="649" t="s">
        <v>66</v>
      </c>
      <c r="C619" s="18"/>
      <c r="D619" s="711"/>
      <c r="E619" s="643"/>
      <c r="F619" s="21"/>
      <c r="G619" s="23"/>
      <c r="H619" s="35"/>
      <c r="I619" s="41"/>
    </row>
    <row r="620" spans="1:20" ht="14.45" customHeight="1" x14ac:dyDescent="0.25">
      <c r="A620" s="1086"/>
      <c r="B620" s="650" t="s">
        <v>73</v>
      </c>
      <c r="C620" s="18"/>
      <c r="D620" s="711"/>
      <c r="E620" s="643"/>
      <c r="F620" s="21"/>
      <c r="G620" s="23"/>
      <c r="H620" s="35"/>
      <c r="I620" s="41"/>
    </row>
    <row r="621" spans="1:20" ht="14.45" customHeight="1" x14ac:dyDescent="0.25">
      <c r="A621" s="1086"/>
      <c r="B621" s="650" t="s">
        <v>74</v>
      </c>
      <c r="C621" s="18"/>
      <c r="D621" s="711"/>
      <c r="E621" s="643"/>
      <c r="F621" s="21"/>
      <c r="G621" s="23"/>
      <c r="H621" s="35"/>
      <c r="I621" s="41"/>
    </row>
    <row r="622" spans="1:20" ht="14.45" customHeight="1" x14ac:dyDescent="0.25">
      <c r="A622" s="1086"/>
      <c r="B622" s="650" t="s">
        <v>72</v>
      </c>
      <c r="C622" s="18"/>
      <c r="D622" s="711"/>
      <c r="E622" s="643"/>
      <c r="F622" s="21"/>
      <c r="G622" s="23"/>
      <c r="H622" s="26"/>
      <c r="I622" s="42"/>
    </row>
    <row r="623" spans="1:20" ht="14.45" customHeight="1" x14ac:dyDescent="0.25">
      <c r="A623" s="1086"/>
      <c r="B623" s="651" t="s">
        <v>71</v>
      </c>
      <c r="C623" s="43"/>
      <c r="D623" s="712"/>
      <c r="E623" s="644"/>
      <c r="F623" s="27"/>
      <c r="G623" s="24"/>
      <c r="H623" s="431"/>
      <c r="I623" s="432"/>
    </row>
    <row r="624" spans="1:20" ht="14.45" customHeight="1" x14ac:dyDescent="0.25">
      <c r="A624" s="1084">
        <v>1</v>
      </c>
      <c r="B624" s="648" t="s">
        <v>69</v>
      </c>
      <c r="C624" s="25"/>
      <c r="D624" s="710"/>
      <c r="E624" s="643"/>
      <c r="F624" s="21"/>
      <c r="G624" s="22"/>
      <c r="H624" s="39"/>
      <c r="I624" s="40"/>
    </row>
    <row r="625" spans="1:20" ht="14.45" customHeight="1" x14ac:dyDescent="0.25">
      <c r="A625" s="1084"/>
      <c r="B625" s="649" t="s">
        <v>70</v>
      </c>
      <c r="C625" s="18"/>
      <c r="D625" s="711"/>
      <c r="E625" s="643"/>
      <c r="F625" s="21"/>
      <c r="G625" s="23"/>
      <c r="H625" s="35"/>
      <c r="I625" s="41"/>
    </row>
    <row r="626" spans="1:20" ht="14.45" customHeight="1" x14ac:dyDescent="0.25">
      <c r="A626" s="1084"/>
      <c r="B626" s="649" t="s">
        <v>68</v>
      </c>
      <c r="C626" s="18"/>
      <c r="D626" s="711"/>
      <c r="E626" s="643"/>
      <c r="F626" s="21"/>
      <c r="G626" s="23"/>
      <c r="H626" s="35"/>
      <c r="I626" s="41"/>
    </row>
    <row r="627" spans="1:20" ht="14.45" customHeight="1" x14ac:dyDescent="0.25">
      <c r="A627" s="1084"/>
      <c r="B627" s="649" t="s">
        <v>67</v>
      </c>
      <c r="C627" s="18"/>
      <c r="D627" s="711"/>
      <c r="E627" s="643"/>
      <c r="F627" s="21"/>
      <c r="G627" s="23"/>
      <c r="H627" s="35"/>
      <c r="I627" s="41"/>
    </row>
    <row r="628" spans="1:20" ht="14.45" customHeight="1" x14ac:dyDescent="0.25">
      <c r="A628" s="1084"/>
      <c r="B628" s="649" t="s">
        <v>66</v>
      </c>
      <c r="C628" s="18"/>
      <c r="D628" s="711"/>
      <c r="E628" s="643"/>
      <c r="F628" s="21"/>
      <c r="G628" s="23"/>
      <c r="H628" s="35"/>
      <c r="I628" s="41"/>
    </row>
    <row r="629" spans="1:20" ht="14.45" customHeight="1" x14ac:dyDescent="0.25">
      <c r="A629" s="1084"/>
      <c r="B629" s="650" t="s">
        <v>73</v>
      </c>
      <c r="C629" s="18"/>
      <c r="D629" s="711"/>
      <c r="E629" s="643"/>
      <c r="F629" s="21"/>
      <c r="G629" s="23"/>
      <c r="H629" s="35"/>
      <c r="I629" s="41"/>
    </row>
    <row r="630" spans="1:20" ht="14.45" customHeight="1" x14ac:dyDescent="0.25">
      <c r="A630" s="1084"/>
      <c r="B630" s="650" t="s">
        <v>74</v>
      </c>
      <c r="C630" s="18"/>
      <c r="D630" s="711"/>
      <c r="E630" s="643"/>
      <c r="F630" s="21"/>
      <c r="G630" s="23"/>
      <c r="H630" s="35"/>
      <c r="I630" s="41"/>
    </row>
    <row r="631" spans="1:20" ht="14.45" customHeight="1" x14ac:dyDescent="0.25">
      <c r="A631" s="1084"/>
      <c r="B631" s="650" t="s">
        <v>72</v>
      </c>
      <c r="C631" s="18"/>
      <c r="D631" s="711"/>
      <c r="E631" s="643"/>
      <c r="F631" s="21"/>
      <c r="G631" s="23"/>
      <c r="H631" s="26"/>
      <c r="I631" s="42"/>
    </row>
    <row r="632" spans="1:20" ht="14.45" customHeight="1" x14ac:dyDescent="0.25">
      <c r="A632" s="1084"/>
      <c r="B632" s="651" t="s">
        <v>71</v>
      </c>
      <c r="C632" s="43"/>
      <c r="D632" s="712"/>
      <c r="E632" s="644"/>
      <c r="F632" s="27"/>
      <c r="G632" s="24"/>
      <c r="H632" s="431"/>
      <c r="I632" s="432"/>
    </row>
    <row r="633" spans="1:20" ht="14.45" customHeight="1" x14ac:dyDescent="0.25">
      <c r="A633" s="1084">
        <v>2</v>
      </c>
      <c r="B633" s="648" t="s">
        <v>69</v>
      </c>
      <c r="C633" s="25"/>
      <c r="D633" s="710"/>
      <c r="E633" s="643"/>
      <c r="F633" s="21"/>
      <c r="G633" s="22"/>
      <c r="H633" s="39"/>
      <c r="I633" s="40"/>
    </row>
    <row r="634" spans="1:20" ht="14.45" customHeight="1" x14ac:dyDescent="0.25">
      <c r="A634" s="1084"/>
      <c r="B634" s="649" t="s">
        <v>70</v>
      </c>
      <c r="C634" s="18"/>
      <c r="D634" s="711"/>
      <c r="E634" s="643"/>
      <c r="F634" s="21"/>
      <c r="G634" s="23"/>
      <c r="H634" s="35"/>
      <c r="I634" s="41"/>
      <c r="K634" s="28" t="s">
        <v>60</v>
      </c>
      <c r="L634" s="19"/>
      <c r="M634" s="16"/>
      <c r="N634" s="15"/>
      <c r="O634" s="15"/>
      <c r="P634" s="15"/>
      <c r="Q634" s="15"/>
    </row>
    <row r="635" spans="1:20" ht="15" customHeight="1" thickBot="1" x14ac:dyDescent="0.3">
      <c r="A635" s="1084"/>
      <c r="B635" s="649" t="s">
        <v>68</v>
      </c>
      <c r="C635" s="18"/>
      <c r="D635" s="711"/>
      <c r="E635" s="643"/>
      <c r="F635" s="21"/>
      <c r="G635" s="23"/>
      <c r="H635" s="35"/>
      <c r="I635" s="41"/>
      <c r="K635" s="46" t="s">
        <v>14</v>
      </c>
      <c r="L635" s="47" t="s">
        <v>61</v>
      </c>
      <c r="M635" s="48"/>
      <c r="N635" s="49" t="s">
        <v>62</v>
      </c>
      <c r="O635" s="49" t="s">
        <v>63</v>
      </c>
      <c r="P635" s="49" t="s">
        <v>64</v>
      </c>
      <c r="Q635" s="49" t="s">
        <v>65</v>
      </c>
    </row>
    <row r="636" spans="1:20" ht="14.45" customHeight="1" x14ac:dyDescent="0.25">
      <c r="A636" s="1084"/>
      <c r="B636" s="649" t="s">
        <v>67</v>
      </c>
      <c r="C636" s="18"/>
      <c r="D636" s="711"/>
      <c r="E636" s="643"/>
      <c r="F636" s="21"/>
      <c r="G636" s="23"/>
      <c r="H636" s="35"/>
      <c r="I636" s="41"/>
      <c r="K636" s="29"/>
      <c r="L636" s="30"/>
      <c r="M636" s="30"/>
      <c r="N636" s="31"/>
      <c r="O636" s="31"/>
      <c r="P636" s="31"/>
      <c r="Q636" s="32"/>
    </row>
    <row r="637" spans="1:20" ht="14.45" customHeight="1" x14ac:dyDescent="0.25">
      <c r="A637" s="1084"/>
      <c r="B637" s="649" t="s">
        <v>66</v>
      </c>
      <c r="C637" s="18"/>
      <c r="D637" s="711"/>
      <c r="E637" s="643"/>
      <c r="F637" s="21"/>
      <c r="G637" s="23"/>
      <c r="H637" s="35"/>
      <c r="I637" s="41"/>
      <c r="T637" s="28"/>
    </row>
    <row r="638" spans="1:20" ht="14.45" customHeight="1" x14ac:dyDescent="0.25">
      <c r="A638" s="1084"/>
      <c r="B638" s="650" t="s">
        <v>73</v>
      </c>
      <c r="C638" s="18"/>
      <c r="D638" s="711"/>
      <c r="E638" s="643"/>
      <c r="F638" s="21"/>
      <c r="G638" s="23"/>
      <c r="H638" s="35"/>
      <c r="I638" s="41"/>
      <c r="S638" s="44"/>
    </row>
    <row r="639" spans="1:20" ht="14.45" customHeight="1" x14ac:dyDescent="0.25">
      <c r="A639" s="1084"/>
      <c r="B639" s="650" t="s">
        <v>74</v>
      </c>
      <c r="C639" s="18"/>
      <c r="D639" s="711"/>
      <c r="E639" s="643"/>
      <c r="F639" s="21"/>
      <c r="G639" s="23"/>
      <c r="H639" s="35"/>
      <c r="I639" s="41"/>
    </row>
    <row r="640" spans="1:20" ht="14.45" customHeight="1" x14ac:dyDescent="0.25">
      <c r="A640" s="1084"/>
      <c r="B640" s="650" t="s">
        <v>72</v>
      </c>
      <c r="C640" s="18"/>
      <c r="D640" s="711"/>
      <c r="E640" s="643"/>
      <c r="F640" s="21"/>
      <c r="G640" s="23"/>
      <c r="H640" s="26"/>
      <c r="I640" s="42"/>
      <c r="T640" s="45"/>
    </row>
    <row r="641" spans="1:9" ht="14.45" customHeight="1" x14ac:dyDescent="0.25">
      <c r="A641" s="1084"/>
      <c r="B641" s="651" t="s">
        <v>71</v>
      </c>
      <c r="C641" s="43"/>
      <c r="D641" s="712"/>
      <c r="E641" s="644"/>
      <c r="F641" s="27"/>
      <c r="G641" s="24"/>
      <c r="H641" s="431"/>
      <c r="I641" s="432"/>
    </row>
    <row r="642" spans="1:9" ht="14.45" customHeight="1" x14ac:dyDescent="0.25">
      <c r="A642" s="1085">
        <v>3</v>
      </c>
      <c r="B642" s="648" t="s">
        <v>69</v>
      </c>
      <c r="C642" s="25"/>
      <c r="D642" s="710"/>
      <c r="E642" s="643"/>
      <c r="F642" s="21"/>
      <c r="G642" s="22"/>
      <c r="H642" s="39"/>
      <c r="I642" s="40"/>
    </row>
    <row r="643" spans="1:9" ht="14.45" customHeight="1" x14ac:dyDescent="0.25">
      <c r="A643" s="1086"/>
      <c r="B643" s="649" t="s">
        <v>70</v>
      </c>
      <c r="C643" s="18"/>
      <c r="D643" s="711"/>
      <c r="E643" s="643"/>
      <c r="F643" s="21"/>
      <c r="G643" s="23"/>
      <c r="H643" s="35"/>
      <c r="I643" s="41"/>
    </row>
    <row r="644" spans="1:9" ht="14.45" customHeight="1" x14ac:dyDescent="0.25">
      <c r="A644" s="1086"/>
      <c r="B644" s="649" t="s">
        <v>68</v>
      </c>
      <c r="C644" s="18"/>
      <c r="D644" s="711"/>
      <c r="E644" s="643"/>
      <c r="F644" s="21"/>
      <c r="G644" s="23"/>
      <c r="H644" s="35"/>
      <c r="I644" s="41"/>
    </row>
    <row r="645" spans="1:9" ht="14.45" customHeight="1" x14ac:dyDescent="0.25">
      <c r="A645" s="1086"/>
      <c r="B645" s="649" t="s">
        <v>67</v>
      </c>
      <c r="C645" s="18"/>
      <c r="D645" s="711"/>
      <c r="E645" s="643"/>
      <c r="F645" s="21"/>
      <c r="G645" s="23"/>
      <c r="H645" s="35"/>
      <c r="I645" s="41"/>
    </row>
    <row r="646" spans="1:9" ht="14.45" customHeight="1" x14ac:dyDescent="0.25">
      <c r="A646" s="1086"/>
      <c r="B646" s="649" t="s">
        <v>66</v>
      </c>
      <c r="C646" s="18"/>
      <c r="D646" s="711"/>
      <c r="E646" s="643"/>
      <c r="F646" s="21"/>
      <c r="G646" s="23"/>
      <c r="H646" s="35"/>
      <c r="I646" s="41"/>
    </row>
    <row r="647" spans="1:9" ht="14.45" customHeight="1" x14ac:dyDescent="0.25">
      <c r="A647" s="1086"/>
      <c r="B647" s="650" t="s">
        <v>73</v>
      </c>
      <c r="C647" s="18"/>
      <c r="D647" s="711"/>
      <c r="E647" s="643"/>
      <c r="F647" s="21"/>
      <c r="G647" s="23"/>
      <c r="H647" s="35"/>
      <c r="I647" s="41"/>
    </row>
    <row r="648" spans="1:9" ht="14.45" customHeight="1" x14ac:dyDescent="0.25">
      <c r="A648" s="1086"/>
      <c r="B648" s="650" t="s">
        <v>74</v>
      </c>
      <c r="C648" s="18"/>
      <c r="D648" s="711"/>
      <c r="E648" s="643"/>
      <c r="F648" s="21"/>
      <c r="G648" s="23"/>
      <c r="H648" s="35"/>
      <c r="I648" s="41"/>
    </row>
    <row r="649" spans="1:9" ht="14.45" customHeight="1" x14ac:dyDescent="0.25">
      <c r="A649" s="1086"/>
      <c r="B649" s="650" t="s">
        <v>72</v>
      </c>
      <c r="C649" s="18"/>
      <c r="D649" s="711"/>
      <c r="E649" s="643"/>
      <c r="F649" s="21"/>
      <c r="G649" s="23"/>
      <c r="H649" s="26"/>
      <c r="I649" s="42"/>
    </row>
    <row r="650" spans="1:9" ht="14.45" customHeight="1" x14ac:dyDescent="0.25">
      <c r="A650" s="1086"/>
      <c r="B650" s="651" t="s">
        <v>71</v>
      </c>
      <c r="C650" s="43"/>
      <c r="D650" s="712"/>
      <c r="E650" s="644"/>
      <c r="F650" s="27"/>
      <c r="G650" s="24"/>
      <c r="H650" s="431"/>
      <c r="I650" s="432"/>
    </row>
    <row r="651" spans="1:9" ht="14.45" customHeight="1" x14ac:dyDescent="0.25">
      <c r="A651" s="1084">
        <v>1</v>
      </c>
      <c r="B651" s="648" t="s">
        <v>69</v>
      </c>
      <c r="C651" s="25"/>
      <c r="D651" s="710"/>
      <c r="E651" s="643"/>
      <c r="F651" s="21"/>
      <c r="G651" s="22"/>
      <c r="H651" s="39"/>
      <c r="I651" s="40"/>
    </row>
    <row r="652" spans="1:9" ht="14.45" customHeight="1" x14ac:dyDescent="0.25">
      <c r="A652" s="1084"/>
      <c r="B652" s="649" t="s">
        <v>70</v>
      </c>
      <c r="C652" s="18"/>
      <c r="D652" s="711"/>
      <c r="E652" s="643"/>
      <c r="F652" s="21"/>
      <c r="G652" s="23"/>
      <c r="H652" s="35"/>
      <c r="I652" s="41"/>
    </row>
    <row r="653" spans="1:9" ht="14.45" customHeight="1" x14ac:dyDescent="0.25">
      <c r="A653" s="1084"/>
      <c r="B653" s="649" t="s">
        <v>68</v>
      </c>
      <c r="C653" s="18"/>
      <c r="D653" s="711"/>
      <c r="E653" s="643"/>
      <c r="F653" s="21"/>
      <c r="G653" s="23"/>
      <c r="H653" s="35"/>
      <c r="I653" s="41"/>
    </row>
    <row r="654" spans="1:9" ht="14.45" customHeight="1" x14ac:dyDescent="0.25">
      <c r="A654" s="1084"/>
      <c r="B654" s="649" t="s">
        <v>67</v>
      </c>
      <c r="C654" s="18"/>
      <c r="D654" s="711"/>
      <c r="E654" s="643"/>
      <c r="F654" s="21"/>
      <c r="G654" s="23"/>
      <c r="H654" s="35"/>
      <c r="I654" s="41"/>
    </row>
    <row r="655" spans="1:9" ht="14.45" customHeight="1" x14ac:dyDescent="0.25">
      <c r="A655" s="1084"/>
      <c r="B655" s="649" t="s">
        <v>66</v>
      </c>
      <c r="C655" s="18"/>
      <c r="D655" s="711"/>
      <c r="E655" s="643"/>
      <c r="F655" s="21"/>
      <c r="G655" s="23"/>
      <c r="H655" s="35"/>
      <c r="I655" s="41"/>
    </row>
    <row r="656" spans="1:9" ht="14.45" customHeight="1" x14ac:dyDescent="0.25">
      <c r="A656" s="1084"/>
      <c r="B656" s="650" t="s">
        <v>73</v>
      </c>
      <c r="C656" s="18"/>
      <c r="D656" s="711"/>
      <c r="E656" s="643"/>
      <c r="F656" s="21"/>
      <c r="G656" s="23"/>
      <c r="H656" s="35"/>
      <c r="I656" s="41"/>
    </row>
    <row r="657" spans="1:20" ht="14.45" customHeight="1" x14ac:dyDescent="0.25">
      <c r="A657" s="1084"/>
      <c r="B657" s="650" t="s">
        <v>74</v>
      </c>
      <c r="C657" s="18"/>
      <c r="D657" s="711"/>
      <c r="E657" s="643"/>
      <c r="F657" s="21"/>
      <c r="G657" s="23"/>
      <c r="H657" s="35"/>
      <c r="I657" s="41"/>
    </row>
    <row r="658" spans="1:20" ht="14.45" customHeight="1" x14ac:dyDescent="0.25">
      <c r="A658" s="1084"/>
      <c r="B658" s="650" t="s">
        <v>72</v>
      </c>
      <c r="C658" s="18"/>
      <c r="D658" s="711"/>
      <c r="E658" s="643"/>
      <c r="F658" s="21"/>
      <c r="G658" s="23"/>
      <c r="H658" s="26"/>
      <c r="I658" s="42"/>
    </row>
    <row r="659" spans="1:20" ht="14.45" customHeight="1" x14ac:dyDescent="0.25">
      <c r="A659" s="1084"/>
      <c r="B659" s="651" t="s">
        <v>71</v>
      </c>
      <c r="C659" s="43"/>
      <c r="D659" s="712"/>
      <c r="E659" s="644"/>
      <c r="F659" s="27"/>
      <c r="G659" s="24"/>
      <c r="H659" s="431"/>
      <c r="I659" s="432"/>
    </row>
    <row r="660" spans="1:20" ht="14.45" customHeight="1" x14ac:dyDescent="0.25">
      <c r="A660" s="1084">
        <v>2</v>
      </c>
      <c r="B660" s="648" t="s">
        <v>69</v>
      </c>
      <c r="C660" s="25"/>
      <c r="D660" s="710"/>
      <c r="E660" s="643"/>
      <c r="F660" s="21"/>
      <c r="G660" s="22"/>
      <c r="H660" s="39"/>
      <c r="I660" s="40"/>
    </row>
    <row r="661" spans="1:20" ht="14.45" customHeight="1" x14ac:dyDescent="0.25">
      <c r="A661" s="1084"/>
      <c r="B661" s="649" t="s">
        <v>70</v>
      </c>
      <c r="C661" s="18"/>
      <c r="D661" s="711"/>
      <c r="E661" s="643"/>
      <c r="F661" s="21"/>
      <c r="G661" s="23"/>
      <c r="H661" s="35"/>
      <c r="I661" s="41"/>
    </row>
    <row r="662" spans="1:20" ht="14.45" customHeight="1" x14ac:dyDescent="0.25">
      <c r="A662" s="1084"/>
      <c r="B662" s="649" t="s">
        <v>68</v>
      </c>
      <c r="C662" s="18"/>
      <c r="D662" s="711"/>
      <c r="E662" s="643"/>
      <c r="F662" s="21"/>
      <c r="G662" s="23"/>
      <c r="H662" s="35"/>
      <c r="I662" s="41"/>
    </row>
    <row r="663" spans="1:20" ht="14.45" customHeight="1" x14ac:dyDescent="0.25">
      <c r="A663" s="1084"/>
      <c r="B663" s="649" t="s">
        <v>67</v>
      </c>
      <c r="C663" s="18"/>
      <c r="D663" s="711"/>
      <c r="E663" s="643"/>
      <c r="F663" s="21"/>
      <c r="G663" s="23"/>
      <c r="H663" s="35"/>
      <c r="I663" s="41"/>
    </row>
    <row r="664" spans="1:20" ht="14.45" customHeight="1" x14ac:dyDescent="0.25">
      <c r="A664" s="1084"/>
      <c r="B664" s="649" t="s">
        <v>66</v>
      </c>
      <c r="C664" s="18"/>
      <c r="D664" s="711"/>
      <c r="E664" s="643"/>
      <c r="F664" s="21"/>
      <c r="G664" s="23"/>
      <c r="H664" s="35"/>
      <c r="I664" s="41"/>
    </row>
    <row r="665" spans="1:20" ht="14.45" customHeight="1" x14ac:dyDescent="0.25">
      <c r="A665" s="1084"/>
      <c r="B665" s="650" t="s">
        <v>73</v>
      </c>
      <c r="C665" s="18"/>
      <c r="D665" s="711"/>
      <c r="E665" s="643"/>
      <c r="F665" s="21"/>
      <c r="G665" s="23"/>
      <c r="H665" s="35"/>
      <c r="I665" s="41"/>
    </row>
    <row r="666" spans="1:20" ht="14.45" customHeight="1" x14ac:dyDescent="0.25">
      <c r="A666" s="1084"/>
      <c r="B666" s="650" t="s">
        <v>74</v>
      </c>
      <c r="C666" s="18"/>
      <c r="D666" s="711"/>
      <c r="E666" s="643"/>
      <c r="F666" s="21"/>
      <c r="G666" s="23"/>
      <c r="H666" s="35"/>
      <c r="I666" s="41"/>
    </row>
    <row r="667" spans="1:20" ht="14.45" customHeight="1" x14ac:dyDescent="0.25">
      <c r="A667" s="1084"/>
      <c r="B667" s="650" t="s">
        <v>72</v>
      </c>
      <c r="C667" s="18"/>
      <c r="D667" s="711"/>
      <c r="E667" s="643"/>
      <c r="F667" s="21"/>
      <c r="G667" s="23"/>
      <c r="H667" s="26"/>
      <c r="I667" s="42"/>
    </row>
    <row r="668" spans="1:20" ht="14.45" customHeight="1" x14ac:dyDescent="0.25">
      <c r="A668" s="1084"/>
      <c r="B668" s="651" t="s">
        <v>71</v>
      </c>
      <c r="C668" s="43"/>
      <c r="D668" s="712"/>
      <c r="E668" s="644"/>
      <c r="F668" s="27"/>
      <c r="G668" s="24"/>
      <c r="H668" s="431"/>
      <c r="I668" s="432"/>
    </row>
    <row r="669" spans="1:20" ht="14.45" customHeight="1" x14ac:dyDescent="0.25">
      <c r="A669" s="1085">
        <v>3</v>
      </c>
      <c r="B669" s="648" t="s">
        <v>69</v>
      </c>
      <c r="C669" s="25"/>
      <c r="D669" s="710"/>
      <c r="E669" s="643"/>
      <c r="F669" s="21"/>
      <c r="G669" s="22"/>
      <c r="H669" s="39"/>
      <c r="I669" s="40"/>
      <c r="K669" s="28" t="s">
        <v>60</v>
      </c>
      <c r="L669" s="19"/>
      <c r="M669" s="16"/>
      <c r="N669" s="15"/>
      <c r="O669" s="15"/>
      <c r="P669" s="15"/>
      <c r="Q669" s="15"/>
    </row>
    <row r="670" spans="1:20" ht="15" customHeight="1" thickBot="1" x14ac:dyDescent="0.3">
      <c r="A670" s="1086"/>
      <c r="B670" s="649" t="s">
        <v>70</v>
      </c>
      <c r="C670" s="18"/>
      <c r="D670" s="711"/>
      <c r="E670" s="643"/>
      <c r="F670" s="21"/>
      <c r="G670" s="23"/>
      <c r="H670" s="35"/>
      <c r="I670" s="41"/>
      <c r="K670" s="46" t="s">
        <v>14</v>
      </c>
      <c r="L670" s="47" t="s">
        <v>61</v>
      </c>
      <c r="M670" s="48"/>
      <c r="N670" s="49" t="s">
        <v>62</v>
      </c>
      <c r="O670" s="49" t="s">
        <v>63</v>
      </c>
      <c r="P670" s="49" t="s">
        <v>64</v>
      </c>
      <c r="Q670" s="49" t="s">
        <v>65</v>
      </c>
    </row>
    <row r="671" spans="1:20" ht="14.45" customHeight="1" x14ac:dyDescent="0.25">
      <c r="A671" s="1086"/>
      <c r="B671" s="649" t="s">
        <v>68</v>
      </c>
      <c r="C671" s="18"/>
      <c r="D671" s="711"/>
      <c r="E671" s="643"/>
      <c r="F671" s="21"/>
      <c r="G671" s="23"/>
      <c r="H671" s="35"/>
      <c r="I671" s="41"/>
      <c r="K671" s="29"/>
      <c r="L671" s="30"/>
      <c r="M671" s="30"/>
      <c r="N671" s="31"/>
      <c r="O671" s="31"/>
      <c r="P671" s="31"/>
      <c r="Q671" s="32"/>
    </row>
    <row r="672" spans="1:20" ht="14.45" customHeight="1" x14ac:dyDescent="0.25">
      <c r="A672" s="1086"/>
      <c r="B672" s="649" t="s">
        <v>67</v>
      </c>
      <c r="C672" s="18"/>
      <c r="D672" s="711"/>
      <c r="E672" s="643"/>
      <c r="F672" s="21"/>
      <c r="G672" s="23"/>
      <c r="H672" s="35"/>
      <c r="I672" s="41"/>
      <c r="T672" s="28"/>
    </row>
    <row r="673" spans="1:20" ht="14.45" customHeight="1" x14ac:dyDescent="0.25">
      <c r="A673" s="1086"/>
      <c r="B673" s="649" t="s">
        <v>66</v>
      </c>
      <c r="C673" s="18"/>
      <c r="D673" s="711"/>
      <c r="E673" s="643"/>
      <c r="F673" s="21"/>
      <c r="G673" s="23"/>
      <c r="H673" s="35"/>
      <c r="I673" s="41"/>
      <c r="S673" s="44"/>
    </row>
    <row r="674" spans="1:20" ht="14.45" customHeight="1" x14ac:dyDescent="0.25">
      <c r="A674" s="1086"/>
      <c r="B674" s="650" t="s">
        <v>73</v>
      </c>
      <c r="C674" s="18"/>
      <c r="D674" s="711"/>
      <c r="E674" s="643"/>
      <c r="F674" s="21"/>
      <c r="G674" s="23"/>
      <c r="H674" s="35"/>
      <c r="I674" s="41"/>
    </row>
    <row r="675" spans="1:20" ht="14.45" customHeight="1" x14ac:dyDescent="0.25">
      <c r="A675" s="1086"/>
      <c r="B675" s="650" t="s">
        <v>74</v>
      </c>
      <c r="C675" s="18"/>
      <c r="D675" s="711"/>
      <c r="E675" s="643"/>
      <c r="F675" s="21"/>
      <c r="G675" s="23"/>
      <c r="H675" s="35"/>
      <c r="I675" s="41"/>
      <c r="T675" s="45"/>
    </row>
    <row r="676" spans="1:20" ht="14.45" customHeight="1" x14ac:dyDescent="0.25">
      <c r="A676" s="1086"/>
      <c r="B676" s="650" t="s">
        <v>72</v>
      </c>
      <c r="C676" s="18"/>
      <c r="D676" s="711"/>
      <c r="E676" s="643"/>
      <c r="F676" s="21"/>
      <c r="G676" s="23"/>
      <c r="H676" s="26"/>
      <c r="I676" s="42"/>
    </row>
    <row r="677" spans="1:20" ht="14.45" customHeight="1" x14ac:dyDescent="0.25">
      <c r="A677" s="1086"/>
      <c r="B677" s="651" t="s">
        <v>71</v>
      </c>
      <c r="C677" s="43"/>
      <c r="D677" s="712"/>
      <c r="E677" s="644"/>
      <c r="F677" s="27"/>
      <c r="G677" s="24"/>
      <c r="H677" s="431"/>
      <c r="I677" s="432"/>
    </row>
    <row r="678" spans="1:20" ht="14.45" customHeight="1" x14ac:dyDescent="0.25">
      <c r="A678" s="1084">
        <v>1</v>
      </c>
      <c r="B678" s="648" t="s">
        <v>69</v>
      </c>
      <c r="C678" s="25"/>
      <c r="D678" s="710"/>
      <c r="E678" s="643"/>
      <c r="F678" s="21"/>
      <c r="G678" s="22"/>
      <c r="H678" s="39"/>
      <c r="I678" s="40"/>
    </row>
    <row r="679" spans="1:20" ht="14.45" customHeight="1" x14ac:dyDescent="0.25">
      <c r="A679" s="1084"/>
      <c r="B679" s="649" t="s">
        <v>70</v>
      </c>
      <c r="C679" s="18"/>
      <c r="D679" s="711"/>
      <c r="E679" s="643"/>
      <c r="F679" s="21"/>
      <c r="G679" s="23"/>
      <c r="H679" s="35"/>
      <c r="I679" s="41"/>
    </row>
    <row r="680" spans="1:20" ht="14.45" customHeight="1" x14ac:dyDescent="0.25">
      <c r="A680" s="1084"/>
      <c r="B680" s="649" t="s">
        <v>68</v>
      </c>
      <c r="C680" s="18"/>
      <c r="D680" s="711"/>
      <c r="E680" s="643"/>
      <c r="F680" s="21"/>
      <c r="G680" s="23"/>
      <c r="H680" s="35"/>
      <c r="I680" s="41"/>
    </row>
    <row r="681" spans="1:20" ht="14.45" customHeight="1" x14ac:dyDescent="0.25">
      <c r="A681" s="1084"/>
      <c r="B681" s="649" t="s">
        <v>67</v>
      </c>
      <c r="C681" s="18"/>
      <c r="D681" s="711"/>
      <c r="E681" s="643"/>
      <c r="F681" s="21"/>
      <c r="G681" s="23"/>
      <c r="H681" s="35"/>
      <c r="I681" s="41"/>
    </row>
    <row r="682" spans="1:20" ht="14.45" customHeight="1" x14ac:dyDescent="0.25">
      <c r="A682" s="1084"/>
      <c r="B682" s="649" t="s">
        <v>66</v>
      </c>
      <c r="C682" s="18"/>
      <c r="D682" s="711"/>
      <c r="E682" s="643"/>
      <c r="F682" s="21"/>
      <c r="G682" s="23"/>
      <c r="H682" s="35"/>
      <c r="I682" s="41"/>
    </row>
    <row r="683" spans="1:20" ht="14.45" customHeight="1" x14ac:dyDescent="0.25">
      <c r="A683" s="1084"/>
      <c r="B683" s="650" t="s">
        <v>73</v>
      </c>
      <c r="C683" s="18"/>
      <c r="D683" s="711"/>
      <c r="E683" s="643"/>
      <c r="F683" s="21"/>
      <c r="G683" s="23"/>
      <c r="H683" s="35"/>
      <c r="I683" s="41"/>
    </row>
    <row r="684" spans="1:20" ht="14.45" customHeight="1" x14ac:dyDescent="0.25">
      <c r="A684" s="1084"/>
      <c r="B684" s="650" t="s">
        <v>74</v>
      </c>
      <c r="C684" s="18"/>
      <c r="D684" s="711"/>
      <c r="E684" s="643"/>
      <c r="F684" s="21"/>
      <c r="G684" s="23"/>
      <c r="H684" s="35"/>
      <c r="I684" s="41"/>
    </row>
    <row r="685" spans="1:20" ht="14.45" customHeight="1" x14ac:dyDescent="0.25">
      <c r="A685" s="1084"/>
      <c r="B685" s="650" t="s">
        <v>72</v>
      </c>
      <c r="C685" s="18"/>
      <c r="D685" s="711"/>
      <c r="E685" s="643"/>
      <c r="F685" s="21"/>
      <c r="G685" s="23"/>
      <c r="H685" s="26"/>
      <c r="I685" s="42"/>
    </row>
    <row r="686" spans="1:20" ht="14.45" customHeight="1" x14ac:dyDescent="0.25">
      <c r="A686" s="1084"/>
      <c r="B686" s="651" t="s">
        <v>71</v>
      </c>
      <c r="C686" s="43"/>
      <c r="D686" s="712"/>
      <c r="E686" s="644"/>
      <c r="F686" s="27"/>
      <c r="G686" s="24"/>
      <c r="H686" s="431"/>
      <c r="I686" s="432"/>
    </row>
    <row r="687" spans="1:20" ht="14.45" customHeight="1" x14ac:dyDescent="0.25">
      <c r="A687" s="1084">
        <v>2</v>
      </c>
      <c r="B687" s="648" t="s">
        <v>69</v>
      </c>
      <c r="C687" s="25"/>
      <c r="D687" s="710"/>
      <c r="E687" s="643"/>
      <c r="F687" s="21"/>
      <c r="G687" s="22"/>
      <c r="H687" s="39"/>
      <c r="I687" s="40"/>
    </row>
    <row r="688" spans="1:20" ht="14.45" customHeight="1" x14ac:dyDescent="0.25">
      <c r="A688" s="1084"/>
      <c r="B688" s="649" t="s">
        <v>70</v>
      </c>
      <c r="C688" s="18"/>
      <c r="D688" s="711"/>
      <c r="E688" s="643"/>
      <c r="F688" s="21"/>
      <c r="G688" s="23"/>
      <c r="H688" s="35"/>
      <c r="I688" s="41"/>
    </row>
    <row r="689" spans="1:9" ht="14.45" customHeight="1" x14ac:dyDescent="0.25">
      <c r="A689" s="1084"/>
      <c r="B689" s="649" t="s">
        <v>68</v>
      </c>
      <c r="C689" s="18"/>
      <c r="D689" s="711"/>
      <c r="E689" s="643"/>
      <c r="F689" s="21"/>
      <c r="G689" s="23"/>
      <c r="H689" s="35"/>
      <c r="I689" s="41"/>
    </row>
    <row r="690" spans="1:9" ht="14.45" customHeight="1" x14ac:dyDescent="0.25">
      <c r="A690" s="1084"/>
      <c r="B690" s="649" t="s">
        <v>67</v>
      </c>
      <c r="C690" s="18"/>
      <c r="D690" s="711"/>
      <c r="E690" s="643"/>
      <c r="F690" s="21"/>
      <c r="G690" s="23"/>
      <c r="H690" s="35"/>
      <c r="I690" s="41"/>
    </row>
    <row r="691" spans="1:9" ht="14.45" customHeight="1" x14ac:dyDescent="0.25">
      <c r="A691" s="1084"/>
      <c r="B691" s="649" t="s">
        <v>66</v>
      </c>
      <c r="C691" s="18"/>
      <c r="D691" s="711"/>
      <c r="E691" s="643"/>
      <c r="F691" s="21"/>
      <c r="G691" s="23"/>
      <c r="H691" s="35"/>
      <c r="I691" s="41"/>
    </row>
    <row r="692" spans="1:9" ht="14.45" customHeight="1" x14ac:dyDescent="0.25">
      <c r="A692" s="1084"/>
      <c r="B692" s="650" t="s">
        <v>73</v>
      </c>
      <c r="C692" s="18"/>
      <c r="D692" s="711"/>
      <c r="E692" s="643"/>
      <c r="F692" s="21"/>
      <c r="G692" s="23"/>
      <c r="H692" s="35"/>
      <c r="I692" s="41"/>
    </row>
    <row r="693" spans="1:9" ht="14.45" customHeight="1" x14ac:dyDescent="0.25">
      <c r="A693" s="1084"/>
      <c r="B693" s="650" t="s">
        <v>74</v>
      </c>
      <c r="C693" s="18"/>
      <c r="D693" s="711"/>
      <c r="E693" s="643"/>
      <c r="F693" s="21"/>
      <c r="G693" s="23"/>
      <c r="H693" s="35"/>
      <c r="I693" s="41"/>
    </row>
    <row r="694" spans="1:9" ht="14.45" customHeight="1" x14ac:dyDescent="0.25">
      <c r="A694" s="1084"/>
      <c r="B694" s="650" t="s">
        <v>72</v>
      </c>
      <c r="C694" s="18"/>
      <c r="D694" s="711"/>
      <c r="E694" s="643"/>
      <c r="F694" s="21"/>
      <c r="G694" s="23"/>
      <c r="H694" s="26"/>
      <c r="I694" s="42"/>
    </row>
    <row r="695" spans="1:9" ht="14.45" customHeight="1" x14ac:dyDescent="0.25">
      <c r="A695" s="1084"/>
      <c r="B695" s="651" t="s">
        <v>71</v>
      </c>
      <c r="C695" s="43"/>
      <c r="D695" s="712"/>
      <c r="E695" s="644"/>
      <c r="F695" s="27"/>
      <c r="G695" s="24"/>
      <c r="H695" s="431"/>
      <c r="I695" s="432"/>
    </row>
    <row r="696" spans="1:9" ht="14.45" customHeight="1" x14ac:dyDescent="0.25">
      <c r="A696" s="1085">
        <v>3</v>
      </c>
      <c r="B696" s="648" t="s">
        <v>69</v>
      </c>
      <c r="C696" s="25"/>
      <c r="D696" s="710"/>
      <c r="E696" s="643"/>
      <c r="F696" s="21"/>
      <c r="G696" s="22"/>
      <c r="H696" s="39"/>
      <c r="I696" s="40"/>
    </row>
    <row r="697" spans="1:9" ht="14.45" customHeight="1" x14ac:dyDescent="0.25">
      <c r="A697" s="1086"/>
      <c r="B697" s="649" t="s">
        <v>70</v>
      </c>
      <c r="C697" s="18"/>
      <c r="D697" s="711"/>
      <c r="E697" s="643"/>
      <c r="F697" s="21"/>
      <c r="G697" s="23"/>
      <c r="H697" s="35"/>
      <c r="I697" s="41"/>
    </row>
    <row r="698" spans="1:9" ht="14.45" customHeight="1" x14ac:dyDescent="0.25">
      <c r="A698" s="1086"/>
      <c r="B698" s="649" t="s">
        <v>68</v>
      </c>
      <c r="C698" s="18"/>
      <c r="D698" s="711"/>
      <c r="E698" s="643"/>
      <c r="F698" s="21"/>
      <c r="G698" s="23"/>
      <c r="H698" s="35"/>
      <c r="I698" s="41"/>
    </row>
    <row r="699" spans="1:9" ht="14.45" customHeight="1" x14ac:dyDescent="0.25">
      <c r="A699" s="1086"/>
      <c r="B699" s="649" t="s">
        <v>67</v>
      </c>
      <c r="C699" s="18"/>
      <c r="D699" s="711"/>
      <c r="E699" s="643"/>
      <c r="F699" s="21"/>
      <c r="G699" s="23"/>
      <c r="H699" s="35"/>
      <c r="I699" s="41"/>
    </row>
    <row r="700" spans="1:9" ht="14.45" customHeight="1" x14ac:dyDescent="0.25">
      <c r="A700" s="1086"/>
      <c r="B700" s="649" t="s">
        <v>66</v>
      </c>
      <c r="C700" s="18"/>
      <c r="D700" s="711"/>
      <c r="E700" s="643"/>
      <c r="F700" s="21"/>
      <c r="G700" s="23"/>
      <c r="H700" s="35"/>
      <c r="I700" s="41"/>
    </row>
    <row r="701" spans="1:9" ht="14.45" customHeight="1" x14ac:dyDescent="0.25">
      <c r="A701" s="1086"/>
      <c r="B701" s="650" t="s">
        <v>73</v>
      </c>
      <c r="C701" s="18"/>
      <c r="D701" s="711"/>
      <c r="E701" s="643"/>
      <c r="F701" s="21"/>
      <c r="G701" s="23"/>
      <c r="H701" s="35"/>
      <c r="I701" s="41"/>
    </row>
    <row r="702" spans="1:9" ht="14.45" customHeight="1" x14ac:dyDescent="0.25">
      <c r="A702" s="1086"/>
      <c r="B702" s="650" t="s">
        <v>74</v>
      </c>
      <c r="C702" s="18"/>
      <c r="D702" s="711"/>
      <c r="E702" s="643"/>
      <c r="F702" s="21"/>
      <c r="G702" s="23"/>
      <c r="H702" s="35"/>
      <c r="I702" s="41"/>
    </row>
    <row r="703" spans="1:9" ht="14.45" customHeight="1" x14ac:dyDescent="0.25">
      <c r="A703" s="1086"/>
      <c r="B703" s="650" t="s">
        <v>72</v>
      </c>
      <c r="C703" s="18"/>
      <c r="D703" s="711"/>
      <c r="E703" s="643"/>
      <c r="F703" s="21"/>
      <c r="G703" s="23"/>
      <c r="H703" s="26"/>
      <c r="I703" s="42"/>
    </row>
    <row r="704" spans="1:9" ht="14.45" customHeight="1" x14ac:dyDescent="0.25">
      <c r="A704" s="1086"/>
      <c r="B704" s="651" t="s">
        <v>71</v>
      </c>
      <c r="C704" s="43"/>
      <c r="D704" s="712"/>
      <c r="E704" s="644"/>
      <c r="F704" s="27"/>
      <c r="G704" s="24"/>
      <c r="H704" s="431"/>
      <c r="I704" s="432"/>
    </row>
    <row r="705" spans="1:9" ht="14.45" customHeight="1" x14ac:dyDescent="0.25">
      <c r="A705" s="1084">
        <v>1</v>
      </c>
      <c r="B705" s="648" t="s">
        <v>69</v>
      </c>
      <c r="C705" s="25"/>
      <c r="D705" s="710"/>
      <c r="E705" s="643"/>
      <c r="F705" s="21"/>
      <c r="G705" s="22"/>
      <c r="H705" s="39"/>
      <c r="I705" s="40"/>
    </row>
    <row r="706" spans="1:9" ht="14.45" customHeight="1" x14ac:dyDescent="0.25">
      <c r="A706" s="1084"/>
      <c r="B706" s="649" t="s">
        <v>70</v>
      </c>
      <c r="C706" s="18"/>
      <c r="D706" s="711"/>
      <c r="E706" s="643"/>
      <c r="F706" s="21"/>
      <c r="G706" s="23"/>
      <c r="H706" s="35"/>
      <c r="I706" s="41"/>
    </row>
    <row r="707" spans="1:9" ht="14.45" customHeight="1" x14ac:dyDescent="0.25">
      <c r="A707" s="1084"/>
      <c r="B707" s="649" t="s">
        <v>68</v>
      </c>
      <c r="C707" s="18"/>
      <c r="D707" s="711"/>
      <c r="E707" s="643"/>
      <c r="F707" s="21"/>
      <c r="G707" s="23"/>
      <c r="H707" s="35"/>
      <c r="I707" s="41"/>
    </row>
    <row r="708" spans="1:9" ht="14.45" customHeight="1" x14ac:dyDescent="0.25">
      <c r="A708" s="1084"/>
      <c r="B708" s="649" t="s">
        <v>67</v>
      </c>
      <c r="C708" s="18"/>
      <c r="D708" s="711"/>
      <c r="E708" s="643"/>
      <c r="F708" s="21"/>
      <c r="G708" s="23"/>
      <c r="H708" s="35"/>
      <c r="I708" s="41"/>
    </row>
    <row r="709" spans="1:9" ht="14.45" customHeight="1" x14ac:dyDescent="0.25">
      <c r="A709" s="1084"/>
      <c r="B709" s="649" t="s">
        <v>66</v>
      </c>
      <c r="C709" s="18"/>
      <c r="D709" s="711"/>
      <c r="E709" s="643"/>
      <c r="F709" s="21"/>
      <c r="G709" s="23"/>
      <c r="H709" s="35"/>
      <c r="I709" s="41"/>
    </row>
    <row r="710" spans="1:9" ht="14.45" customHeight="1" x14ac:dyDescent="0.25">
      <c r="A710" s="1084"/>
      <c r="B710" s="650" t="s">
        <v>73</v>
      </c>
      <c r="C710" s="18"/>
      <c r="D710" s="711"/>
      <c r="E710" s="643"/>
      <c r="F710" s="21"/>
      <c r="G710" s="23"/>
      <c r="H710" s="35"/>
      <c r="I710" s="41"/>
    </row>
    <row r="711" spans="1:9" ht="14.45" customHeight="1" x14ac:dyDescent="0.25">
      <c r="A711" s="1084"/>
      <c r="B711" s="650" t="s">
        <v>74</v>
      </c>
      <c r="C711" s="18"/>
      <c r="D711" s="711"/>
      <c r="E711" s="643"/>
      <c r="F711" s="21"/>
      <c r="G711" s="23"/>
      <c r="H711" s="35"/>
      <c r="I711" s="41"/>
    </row>
    <row r="712" spans="1:9" ht="14.45" customHeight="1" x14ac:dyDescent="0.25">
      <c r="A712" s="1084"/>
      <c r="B712" s="650" t="s">
        <v>72</v>
      </c>
      <c r="C712" s="18"/>
      <c r="D712" s="711"/>
      <c r="E712" s="643"/>
      <c r="F712" s="21"/>
      <c r="G712" s="23"/>
      <c r="H712" s="26"/>
      <c r="I712" s="42"/>
    </row>
    <row r="713" spans="1:9" ht="14.45" customHeight="1" x14ac:dyDescent="0.25">
      <c r="A713" s="1084"/>
      <c r="B713" s="651" t="s">
        <v>71</v>
      </c>
      <c r="C713" s="43"/>
      <c r="D713" s="712"/>
      <c r="E713" s="644"/>
      <c r="F713" s="27"/>
      <c r="G713" s="24"/>
      <c r="H713" s="431"/>
      <c r="I713" s="432"/>
    </row>
    <row r="714" spans="1:9" ht="14.45" customHeight="1" x14ac:dyDescent="0.25">
      <c r="A714" s="1084">
        <v>2</v>
      </c>
      <c r="B714" s="648" t="s">
        <v>69</v>
      </c>
      <c r="C714" s="25"/>
      <c r="D714" s="710"/>
      <c r="E714" s="643"/>
      <c r="F714" s="21"/>
      <c r="G714" s="22"/>
      <c r="H714" s="39"/>
      <c r="I714" s="40"/>
    </row>
    <row r="715" spans="1:9" ht="14.45" customHeight="1" x14ac:dyDescent="0.25">
      <c r="A715" s="1084"/>
      <c r="B715" s="649" t="s">
        <v>70</v>
      </c>
      <c r="C715" s="18"/>
      <c r="D715" s="711"/>
      <c r="E715" s="643"/>
      <c r="F715" s="21"/>
      <c r="G715" s="23"/>
      <c r="H715" s="35"/>
      <c r="I715" s="41"/>
    </row>
    <row r="716" spans="1:9" ht="14.45" customHeight="1" x14ac:dyDescent="0.25">
      <c r="A716" s="1084"/>
      <c r="B716" s="649" t="s">
        <v>68</v>
      </c>
      <c r="C716" s="18"/>
      <c r="D716" s="711"/>
      <c r="E716" s="643"/>
      <c r="F716" s="21"/>
      <c r="G716" s="23"/>
      <c r="H716" s="35"/>
      <c r="I716" s="41"/>
    </row>
    <row r="717" spans="1:9" ht="14.45" customHeight="1" x14ac:dyDescent="0.25">
      <c r="A717" s="1084"/>
      <c r="B717" s="649" t="s">
        <v>67</v>
      </c>
      <c r="C717" s="18"/>
      <c r="D717" s="711"/>
      <c r="E717" s="643"/>
      <c r="F717" s="21"/>
      <c r="G717" s="23"/>
      <c r="H717" s="35"/>
      <c r="I717" s="41"/>
    </row>
    <row r="718" spans="1:9" ht="14.45" customHeight="1" x14ac:dyDescent="0.25">
      <c r="A718" s="1084"/>
      <c r="B718" s="649" t="s">
        <v>66</v>
      </c>
      <c r="C718" s="18"/>
      <c r="D718" s="711"/>
      <c r="E718" s="643"/>
      <c r="F718" s="21"/>
      <c r="G718" s="23"/>
      <c r="H718" s="35"/>
      <c r="I718" s="41"/>
    </row>
    <row r="719" spans="1:9" ht="14.45" customHeight="1" x14ac:dyDescent="0.25">
      <c r="A719" s="1084"/>
      <c r="B719" s="650" t="s">
        <v>73</v>
      </c>
      <c r="C719" s="18"/>
      <c r="D719" s="711"/>
      <c r="E719" s="643"/>
      <c r="F719" s="21"/>
      <c r="G719" s="23"/>
      <c r="H719" s="35"/>
      <c r="I719" s="41"/>
    </row>
    <row r="720" spans="1:9" ht="14.45" customHeight="1" x14ac:dyDescent="0.25">
      <c r="A720" s="1084"/>
      <c r="B720" s="650" t="s">
        <v>74</v>
      </c>
      <c r="C720" s="18"/>
      <c r="D720" s="711"/>
      <c r="E720" s="643"/>
      <c r="F720" s="21"/>
      <c r="G720" s="23"/>
      <c r="H720" s="35"/>
      <c r="I720" s="41"/>
    </row>
    <row r="721" spans="1:9" ht="14.45" customHeight="1" x14ac:dyDescent="0.25">
      <c r="A721" s="1084"/>
      <c r="B721" s="650" t="s">
        <v>72</v>
      </c>
      <c r="C721" s="18"/>
      <c r="D721" s="711"/>
      <c r="E721" s="643"/>
      <c r="F721" s="21"/>
      <c r="G721" s="23"/>
      <c r="H721" s="26"/>
      <c r="I721" s="42"/>
    </row>
    <row r="722" spans="1:9" ht="14.45" customHeight="1" x14ac:dyDescent="0.25">
      <c r="A722" s="1084"/>
      <c r="B722" s="651" t="s">
        <v>71</v>
      </c>
      <c r="C722" s="43"/>
      <c r="D722" s="712"/>
      <c r="E722" s="644"/>
      <c r="F722" s="27"/>
      <c r="G722" s="24"/>
      <c r="H722" s="431"/>
      <c r="I722" s="432"/>
    </row>
    <row r="723" spans="1:9" ht="14.45" customHeight="1" x14ac:dyDescent="0.25">
      <c r="A723" s="1085">
        <v>3</v>
      </c>
      <c r="B723" s="648" t="s">
        <v>69</v>
      </c>
      <c r="C723" s="25"/>
      <c r="D723" s="710"/>
      <c r="E723" s="643"/>
      <c r="F723" s="21"/>
      <c r="G723" s="22"/>
      <c r="H723" s="39"/>
      <c r="I723" s="40"/>
    </row>
    <row r="724" spans="1:9" ht="14.45" customHeight="1" x14ac:dyDescent="0.25">
      <c r="A724" s="1086"/>
      <c r="B724" s="649" t="s">
        <v>70</v>
      </c>
      <c r="C724" s="18"/>
      <c r="D724" s="711"/>
      <c r="E724" s="643"/>
      <c r="F724" s="21"/>
      <c r="G724" s="23"/>
      <c r="H724" s="35"/>
      <c r="I724" s="41"/>
    </row>
    <row r="725" spans="1:9" ht="14.45" customHeight="1" x14ac:dyDescent="0.25">
      <c r="A725" s="1086"/>
      <c r="B725" s="649" t="s">
        <v>68</v>
      </c>
      <c r="C725" s="18"/>
      <c r="D725" s="711"/>
      <c r="E725" s="643"/>
      <c r="F725" s="21"/>
      <c r="G725" s="23"/>
      <c r="H725" s="35"/>
      <c r="I725" s="41"/>
    </row>
    <row r="726" spans="1:9" ht="14.45" customHeight="1" x14ac:dyDescent="0.25">
      <c r="A726" s="1086"/>
      <c r="B726" s="649" t="s">
        <v>67</v>
      </c>
      <c r="C726" s="18"/>
      <c r="D726" s="711"/>
      <c r="E726" s="643"/>
      <c r="F726" s="21"/>
      <c r="G726" s="23"/>
      <c r="H726" s="35"/>
      <c r="I726" s="41"/>
    </row>
    <row r="727" spans="1:9" ht="14.45" customHeight="1" x14ac:dyDescent="0.25">
      <c r="A727" s="1086"/>
      <c r="B727" s="649" t="s">
        <v>66</v>
      </c>
      <c r="C727" s="18"/>
      <c r="D727" s="711"/>
      <c r="E727" s="643"/>
      <c r="F727" s="21"/>
      <c r="G727" s="23"/>
      <c r="H727" s="35"/>
      <c r="I727" s="41"/>
    </row>
    <row r="728" spans="1:9" ht="14.45" customHeight="1" x14ac:dyDescent="0.25">
      <c r="A728" s="1086"/>
      <c r="B728" s="650" t="s">
        <v>73</v>
      </c>
      <c r="C728" s="18"/>
      <c r="D728" s="711"/>
      <c r="E728" s="643"/>
      <c r="F728" s="21"/>
      <c r="G728" s="23"/>
      <c r="H728" s="35"/>
      <c r="I728" s="41"/>
    </row>
    <row r="729" spans="1:9" ht="14.45" customHeight="1" x14ac:dyDescent="0.25">
      <c r="A729" s="1086"/>
      <c r="B729" s="650" t="s">
        <v>74</v>
      </c>
      <c r="C729" s="18"/>
      <c r="D729" s="711"/>
      <c r="E729" s="643"/>
      <c r="F729" s="21"/>
      <c r="G729" s="23"/>
      <c r="H729" s="35"/>
      <c r="I729" s="41"/>
    </row>
    <row r="730" spans="1:9" ht="14.45" customHeight="1" x14ac:dyDescent="0.25">
      <c r="A730" s="1086"/>
      <c r="B730" s="650" t="s">
        <v>72</v>
      </c>
      <c r="C730" s="18"/>
      <c r="D730" s="711"/>
      <c r="E730" s="643"/>
      <c r="F730" s="21"/>
      <c r="G730" s="23"/>
      <c r="H730" s="26"/>
      <c r="I730" s="42"/>
    </row>
    <row r="731" spans="1:9" ht="14.45" customHeight="1" x14ac:dyDescent="0.25">
      <c r="A731" s="1086"/>
      <c r="B731" s="651" t="s">
        <v>71</v>
      </c>
      <c r="C731" s="43"/>
      <c r="D731" s="712"/>
      <c r="E731" s="644"/>
      <c r="F731" s="27"/>
      <c r="G731" s="24"/>
      <c r="H731" s="431"/>
      <c r="I731" s="432"/>
    </row>
    <row r="732" spans="1:9" ht="14.45" customHeight="1" x14ac:dyDescent="0.25">
      <c r="A732" s="1084">
        <v>1</v>
      </c>
      <c r="B732" s="648" t="s">
        <v>69</v>
      </c>
      <c r="C732" s="25"/>
      <c r="D732" s="710"/>
      <c r="E732" s="643"/>
      <c r="F732" s="21"/>
      <c r="G732" s="22"/>
      <c r="H732" s="39"/>
      <c r="I732" s="40"/>
    </row>
    <row r="733" spans="1:9" ht="14.45" customHeight="1" x14ac:dyDescent="0.25">
      <c r="A733" s="1084"/>
      <c r="B733" s="649" t="s">
        <v>70</v>
      </c>
      <c r="C733" s="18"/>
      <c r="D733" s="711"/>
      <c r="E733" s="643"/>
      <c r="F733" s="21"/>
      <c r="G733" s="23"/>
      <c r="H733" s="35"/>
      <c r="I733" s="41"/>
    </row>
    <row r="734" spans="1:9" ht="14.45" customHeight="1" x14ac:dyDescent="0.25">
      <c r="A734" s="1084"/>
      <c r="B734" s="649" t="s">
        <v>68</v>
      </c>
      <c r="C734" s="18"/>
      <c r="D734" s="711"/>
      <c r="E734" s="643"/>
      <c r="F734" s="21"/>
      <c r="G734" s="23"/>
      <c r="H734" s="35"/>
      <c r="I734" s="41"/>
    </row>
    <row r="735" spans="1:9" ht="14.45" customHeight="1" x14ac:dyDescent="0.25">
      <c r="A735" s="1084"/>
      <c r="B735" s="649" t="s">
        <v>67</v>
      </c>
      <c r="C735" s="18"/>
      <c r="D735" s="711"/>
      <c r="E735" s="643"/>
      <c r="F735" s="21"/>
      <c r="G735" s="23"/>
      <c r="H735" s="35"/>
      <c r="I735" s="41"/>
    </row>
    <row r="736" spans="1:9" ht="14.45" customHeight="1" x14ac:dyDescent="0.25">
      <c r="A736" s="1084"/>
      <c r="B736" s="649" t="s">
        <v>66</v>
      </c>
      <c r="C736" s="18"/>
      <c r="D736" s="711"/>
      <c r="E736" s="643"/>
      <c r="F736" s="21"/>
      <c r="G736" s="23"/>
      <c r="H736" s="35"/>
      <c r="I736" s="41"/>
    </row>
    <row r="737" spans="1:9" ht="14.45" customHeight="1" x14ac:dyDescent="0.25">
      <c r="A737" s="1084"/>
      <c r="B737" s="650" t="s">
        <v>73</v>
      </c>
      <c r="C737" s="18"/>
      <c r="D737" s="711"/>
      <c r="E737" s="643"/>
      <c r="F737" s="21"/>
      <c r="G737" s="23"/>
      <c r="H737" s="35"/>
      <c r="I737" s="41"/>
    </row>
    <row r="738" spans="1:9" ht="14.45" customHeight="1" x14ac:dyDescent="0.25">
      <c r="A738" s="1084"/>
      <c r="B738" s="650" t="s">
        <v>74</v>
      </c>
      <c r="C738" s="18"/>
      <c r="D738" s="711"/>
      <c r="E738" s="643"/>
      <c r="F738" s="21"/>
      <c r="G738" s="23"/>
      <c r="H738" s="35"/>
      <c r="I738" s="41"/>
    </row>
    <row r="739" spans="1:9" ht="14.45" customHeight="1" x14ac:dyDescent="0.25">
      <c r="A739" s="1084"/>
      <c r="B739" s="650" t="s">
        <v>72</v>
      </c>
      <c r="C739" s="18"/>
      <c r="D739" s="711"/>
      <c r="E739" s="643"/>
      <c r="F739" s="21"/>
      <c r="G739" s="23"/>
      <c r="H739" s="26"/>
      <c r="I739" s="42"/>
    </row>
    <row r="740" spans="1:9" ht="14.45" customHeight="1" x14ac:dyDescent="0.25">
      <c r="A740" s="1084"/>
      <c r="B740" s="651" t="s">
        <v>71</v>
      </c>
      <c r="C740" s="43"/>
      <c r="D740" s="712"/>
      <c r="E740" s="644"/>
      <c r="F740" s="27"/>
      <c r="G740" s="24"/>
      <c r="H740" s="431"/>
      <c r="I740" s="432"/>
    </row>
    <row r="741" spans="1:9" ht="14.45" customHeight="1" x14ac:dyDescent="0.25">
      <c r="A741" s="1084">
        <v>2</v>
      </c>
      <c r="B741" s="648" t="s">
        <v>69</v>
      </c>
      <c r="C741" s="25"/>
      <c r="D741" s="710"/>
      <c r="E741" s="643"/>
      <c r="F741" s="21"/>
      <c r="G741" s="22"/>
      <c r="H741" s="39"/>
      <c r="I741" s="40"/>
    </row>
    <row r="742" spans="1:9" ht="14.45" customHeight="1" x14ac:dyDescent="0.25">
      <c r="A742" s="1084"/>
      <c r="B742" s="649" t="s">
        <v>70</v>
      </c>
      <c r="C742" s="18"/>
      <c r="D742" s="711"/>
      <c r="E742" s="643"/>
      <c r="F742" s="21"/>
      <c r="G742" s="23"/>
      <c r="H742" s="35"/>
      <c r="I742" s="41"/>
    </row>
    <row r="743" spans="1:9" ht="14.45" customHeight="1" x14ac:dyDescent="0.25">
      <c r="A743" s="1084"/>
      <c r="B743" s="649" t="s">
        <v>68</v>
      </c>
      <c r="C743" s="18"/>
      <c r="D743" s="711"/>
      <c r="E743" s="643"/>
      <c r="F743" s="21"/>
      <c r="G743" s="23"/>
      <c r="H743" s="35"/>
      <c r="I743" s="41"/>
    </row>
    <row r="744" spans="1:9" ht="14.45" customHeight="1" x14ac:dyDescent="0.25">
      <c r="A744" s="1084"/>
      <c r="B744" s="649" t="s">
        <v>67</v>
      </c>
      <c r="C744" s="18"/>
      <c r="D744" s="711"/>
      <c r="E744" s="643"/>
      <c r="F744" s="21"/>
      <c r="G744" s="23"/>
      <c r="H744" s="35"/>
      <c r="I744" s="41"/>
    </row>
    <row r="745" spans="1:9" ht="14.45" customHeight="1" x14ac:dyDescent="0.25">
      <c r="A745" s="1084"/>
      <c r="B745" s="649" t="s">
        <v>66</v>
      </c>
      <c r="C745" s="18"/>
      <c r="D745" s="711"/>
      <c r="E745" s="643"/>
      <c r="F745" s="21"/>
      <c r="G745" s="23"/>
      <c r="H745" s="35"/>
      <c r="I745" s="41"/>
    </row>
    <row r="746" spans="1:9" ht="14.45" customHeight="1" x14ac:dyDescent="0.25">
      <c r="A746" s="1084"/>
      <c r="B746" s="650" t="s">
        <v>73</v>
      </c>
      <c r="C746" s="18"/>
      <c r="D746" s="711"/>
      <c r="E746" s="643"/>
      <c r="F746" s="21"/>
      <c r="G746" s="23"/>
      <c r="H746" s="35"/>
      <c r="I746" s="41"/>
    </row>
    <row r="747" spans="1:9" ht="14.45" customHeight="1" x14ac:dyDescent="0.25">
      <c r="A747" s="1084"/>
      <c r="B747" s="650" t="s">
        <v>74</v>
      </c>
      <c r="C747" s="18"/>
      <c r="D747" s="711"/>
      <c r="E747" s="643"/>
      <c r="F747" s="21"/>
      <c r="G747" s="23"/>
      <c r="H747" s="35"/>
      <c r="I747" s="41"/>
    </row>
    <row r="748" spans="1:9" ht="14.45" customHeight="1" x14ac:dyDescent="0.25">
      <c r="A748" s="1084"/>
      <c r="B748" s="650" t="s">
        <v>72</v>
      </c>
      <c r="C748" s="18"/>
      <c r="D748" s="711"/>
      <c r="E748" s="643"/>
      <c r="F748" s="21"/>
      <c r="G748" s="23"/>
      <c r="H748" s="26"/>
      <c r="I748" s="42"/>
    </row>
    <row r="749" spans="1:9" ht="14.45" customHeight="1" x14ac:dyDescent="0.25">
      <c r="A749" s="1084"/>
      <c r="B749" s="651" t="s">
        <v>71</v>
      </c>
      <c r="C749" s="43"/>
      <c r="D749" s="712"/>
      <c r="E749" s="644"/>
      <c r="F749" s="27"/>
      <c r="G749" s="24"/>
      <c r="H749" s="431"/>
      <c r="I749" s="432"/>
    </row>
    <row r="750" spans="1:9" ht="14.45" customHeight="1" x14ac:dyDescent="0.25">
      <c r="A750" s="1085">
        <v>3</v>
      </c>
      <c r="B750" s="648" t="s">
        <v>69</v>
      </c>
      <c r="C750" s="25"/>
      <c r="D750" s="710"/>
      <c r="E750" s="643"/>
      <c r="F750" s="21"/>
      <c r="G750" s="22"/>
      <c r="H750" s="39"/>
      <c r="I750" s="40"/>
    </row>
    <row r="751" spans="1:9" ht="14.45" customHeight="1" x14ac:dyDescent="0.25">
      <c r="A751" s="1086"/>
      <c r="B751" s="649" t="s">
        <v>70</v>
      </c>
      <c r="C751" s="18"/>
      <c r="D751" s="711"/>
      <c r="E751" s="643"/>
      <c r="F751" s="21"/>
      <c r="G751" s="23"/>
      <c r="H751" s="35"/>
      <c r="I751" s="41"/>
    </row>
    <row r="752" spans="1:9" ht="14.45" customHeight="1" x14ac:dyDescent="0.25">
      <c r="A752" s="1086"/>
      <c r="B752" s="649" t="s">
        <v>68</v>
      </c>
      <c r="C752" s="18"/>
      <c r="D752" s="711"/>
      <c r="E752" s="643"/>
      <c r="F752" s="21"/>
      <c r="G752" s="23"/>
      <c r="H752" s="35"/>
      <c r="I752" s="41"/>
    </row>
    <row r="753" spans="1:9" ht="14.45" customHeight="1" x14ac:dyDescent="0.25">
      <c r="A753" s="1086"/>
      <c r="B753" s="649" t="s">
        <v>67</v>
      </c>
      <c r="C753" s="18"/>
      <c r="D753" s="711"/>
      <c r="E753" s="643"/>
      <c r="F753" s="21"/>
      <c r="G753" s="23"/>
      <c r="H753" s="35"/>
      <c r="I753" s="41"/>
    </row>
    <row r="754" spans="1:9" ht="14.45" customHeight="1" x14ac:dyDescent="0.25">
      <c r="A754" s="1086"/>
      <c r="B754" s="649" t="s">
        <v>66</v>
      </c>
      <c r="C754" s="18"/>
      <c r="D754" s="711"/>
      <c r="E754" s="643"/>
      <c r="F754" s="21"/>
      <c r="G754" s="23"/>
      <c r="H754" s="35"/>
      <c r="I754" s="41"/>
    </row>
    <row r="755" spans="1:9" ht="14.45" customHeight="1" x14ac:dyDescent="0.25">
      <c r="A755" s="1086"/>
      <c r="B755" s="650" t="s">
        <v>73</v>
      </c>
      <c r="C755" s="18"/>
      <c r="D755" s="711"/>
      <c r="E755" s="643"/>
      <c r="F755" s="21"/>
      <c r="G755" s="23"/>
      <c r="H755" s="35"/>
      <c r="I755" s="41"/>
    </row>
    <row r="756" spans="1:9" ht="14.45" customHeight="1" x14ac:dyDescent="0.25">
      <c r="A756" s="1086"/>
      <c r="B756" s="650" t="s">
        <v>74</v>
      </c>
      <c r="C756" s="18"/>
      <c r="D756" s="711"/>
      <c r="E756" s="643"/>
      <c r="F756" s="21"/>
      <c r="G756" s="23"/>
      <c r="H756" s="35"/>
      <c r="I756" s="41"/>
    </row>
    <row r="757" spans="1:9" ht="14.45" customHeight="1" x14ac:dyDescent="0.25">
      <c r="A757" s="1086"/>
      <c r="B757" s="650" t="s">
        <v>72</v>
      </c>
      <c r="C757" s="18"/>
      <c r="D757" s="711"/>
      <c r="E757" s="643"/>
      <c r="F757" s="21"/>
      <c r="G757" s="23"/>
      <c r="H757" s="26"/>
      <c r="I757" s="42"/>
    </row>
    <row r="758" spans="1:9" ht="14.45" customHeight="1" x14ac:dyDescent="0.25">
      <c r="A758" s="1086"/>
      <c r="B758" s="651" t="s">
        <v>71</v>
      </c>
      <c r="C758" s="43"/>
      <c r="D758" s="712"/>
      <c r="E758" s="644"/>
      <c r="F758" s="27"/>
      <c r="G758" s="24"/>
      <c r="H758" s="431"/>
      <c r="I758" s="432"/>
    </row>
    <row r="759" spans="1:9" ht="14.45" customHeight="1" x14ac:dyDescent="0.25">
      <c r="A759" s="1084">
        <v>1</v>
      </c>
      <c r="B759" s="648" t="s">
        <v>69</v>
      </c>
      <c r="C759" s="25"/>
      <c r="D759" s="710"/>
      <c r="E759" s="643"/>
      <c r="F759" s="21"/>
      <c r="G759" s="22"/>
      <c r="H759" s="39"/>
      <c r="I759" s="40"/>
    </row>
    <row r="760" spans="1:9" ht="14.45" customHeight="1" x14ac:dyDescent="0.25">
      <c r="A760" s="1084"/>
      <c r="B760" s="649" t="s">
        <v>70</v>
      </c>
      <c r="C760" s="18"/>
      <c r="D760" s="711"/>
      <c r="E760" s="643"/>
      <c r="F760" s="21"/>
      <c r="G760" s="23"/>
      <c r="H760" s="35"/>
      <c r="I760" s="41"/>
    </row>
    <row r="761" spans="1:9" ht="14.45" customHeight="1" x14ac:dyDescent="0.25">
      <c r="A761" s="1084"/>
      <c r="B761" s="649" t="s">
        <v>68</v>
      </c>
      <c r="C761" s="18"/>
      <c r="D761" s="711"/>
      <c r="E761" s="643"/>
      <c r="F761" s="21"/>
      <c r="G761" s="23"/>
      <c r="H761" s="35"/>
      <c r="I761" s="41"/>
    </row>
    <row r="762" spans="1:9" ht="14.45" customHeight="1" x14ac:dyDescent="0.25">
      <c r="A762" s="1084"/>
      <c r="B762" s="649" t="s">
        <v>67</v>
      </c>
      <c r="C762" s="18"/>
      <c r="D762" s="711"/>
      <c r="E762" s="643"/>
      <c r="F762" s="21"/>
      <c r="G762" s="23"/>
      <c r="H762" s="35"/>
      <c r="I762" s="41"/>
    </row>
    <row r="763" spans="1:9" ht="14.45" customHeight="1" x14ac:dyDescent="0.25">
      <c r="A763" s="1084"/>
      <c r="B763" s="649" t="s">
        <v>66</v>
      </c>
      <c r="C763" s="18"/>
      <c r="D763" s="711"/>
      <c r="E763" s="643"/>
      <c r="F763" s="21"/>
      <c r="G763" s="23"/>
      <c r="H763" s="35"/>
      <c r="I763" s="41"/>
    </row>
    <row r="764" spans="1:9" ht="14.45" customHeight="1" x14ac:dyDescent="0.25">
      <c r="A764" s="1084"/>
      <c r="B764" s="650" t="s">
        <v>73</v>
      </c>
      <c r="C764" s="18"/>
      <c r="D764" s="711"/>
      <c r="E764" s="643"/>
      <c r="F764" s="21"/>
      <c r="G764" s="23"/>
      <c r="H764" s="35"/>
      <c r="I764" s="41"/>
    </row>
    <row r="765" spans="1:9" ht="14.45" customHeight="1" x14ac:dyDescent="0.25">
      <c r="A765" s="1084"/>
      <c r="B765" s="650" t="s">
        <v>74</v>
      </c>
      <c r="C765" s="18"/>
      <c r="D765" s="711"/>
      <c r="E765" s="643"/>
      <c r="F765" s="21"/>
      <c r="G765" s="23"/>
      <c r="H765" s="35"/>
      <c r="I765" s="41"/>
    </row>
    <row r="766" spans="1:9" ht="14.45" customHeight="1" x14ac:dyDescent="0.25">
      <c r="A766" s="1084"/>
      <c r="B766" s="650" t="s">
        <v>72</v>
      </c>
      <c r="C766" s="18"/>
      <c r="D766" s="711"/>
      <c r="E766" s="643"/>
      <c r="F766" s="21"/>
      <c r="G766" s="23"/>
      <c r="H766" s="26"/>
      <c r="I766" s="42"/>
    </row>
    <row r="767" spans="1:9" ht="14.45" customHeight="1" x14ac:dyDescent="0.25">
      <c r="A767" s="1084"/>
      <c r="B767" s="650" t="s">
        <v>76</v>
      </c>
      <c r="C767" s="36"/>
      <c r="D767" s="713"/>
      <c r="E767" s="643"/>
      <c r="F767" s="21"/>
      <c r="G767" s="23"/>
      <c r="H767" s="429"/>
      <c r="I767" s="430"/>
    </row>
    <row r="768" spans="1:9" ht="14.45" customHeight="1" x14ac:dyDescent="0.25">
      <c r="A768" s="1084"/>
      <c r="B768" s="651" t="s">
        <v>71</v>
      </c>
      <c r="C768" s="43"/>
      <c r="D768" s="712"/>
      <c r="E768" s="644"/>
      <c r="F768" s="27"/>
      <c r="G768" s="24"/>
      <c r="H768" s="431"/>
      <c r="I768" s="432"/>
    </row>
    <row r="769" spans="1:20" ht="14.45" customHeight="1" x14ac:dyDescent="0.25">
      <c r="A769" s="1084">
        <v>2</v>
      </c>
      <c r="B769" s="648" t="s">
        <v>69</v>
      </c>
      <c r="C769" s="25"/>
      <c r="D769" s="710"/>
      <c r="E769" s="643"/>
      <c r="F769" s="21"/>
      <c r="G769" s="22"/>
      <c r="H769" s="39"/>
      <c r="I769" s="40"/>
      <c r="K769" s="28" t="s">
        <v>60</v>
      </c>
      <c r="L769" s="19"/>
      <c r="M769" s="16"/>
      <c r="N769" s="15"/>
      <c r="O769" s="15"/>
      <c r="P769" s="15"/>
      <c r="Q769" s="15"/>
    </row>
    <row r="770" spans="1:20" ht="15" customHeight="1" thickBot="1" x14ac:dyDescent="0.3">
      <c r="A770" s="1084"/>
      <c r="B770" s="649" t="s">
        <v>70</v>
      </c>
      <c r="C770" s="18"/>
      <c r="D770" s="711"/>
      <c r="E770" s="643"/>
      <c r="F770" s="21"/>
      <c r="G770" s="23"/>
      <c r="H770" s="35"/>
      <c r="I770" s="41"/>
      <c r="K770" s="46" t="s">
        <v>14</v>
      </c>
      <c r="L770" s="47" t="s">
        <v>61</v>
      </c>
      <c r="M770" s="48"/>
      <c r="N770" s="49" t="s">
        <v>62</v>
      </c>
      <c r="O770" s="49" t="s">
        <v>63</v>
      </c>
      <c r="P770" s="49" t="s">
        <v>64</v>
      </c>
      <c r="Q770" s="49" t="s">
        <v>65</v>
      </c>
    </row>
    <row r="771" spans="1:20" ht="14.45" customHeight="1" x14ac:dyDescent="0.25">
      <c r="A771" s="1084"/>
      <c r="B771" s="649" t="s">
        <v>68</v>
      </c>
      <c r="C771" s="18"/>
      <c r="D771" s="711"/>
      <c r="E771" s="643"/>
      <c r="F771" s="21"/>
      <c r="G771" s="23"/>
      <c r="H771" s="35"/>
      <c r="I771" s="41"/>
      <c r="K771" s="29"/>
      <c r="L771" s="30"/>
      <c r="M771" s="30"/>
      <c r="N771" s="31"/>
      <c r="O771" s="31"/>
      <c r="P771" s="31"/>
      <c r="Q771" s="32"/>
    </row>
    <row r="772" spans="1:20" ht="14.45" customHeight="1" x14ac:dyDescent="0.25">
      <c r="A772" s="1084"/>
      <c r="B772" s="649" t="s">
        <v>67</v>
      </c>
      <c r="C772" s="18"/>
      <c r="D772" s="711"/>
      <c r="E772" s="643"/>
      <c r="F772" s="21"/>
      <c r="G772" s="23"/>
      <c r="H772" s="35"/>
      <c r="I772" s="41"/>
      <c r="T772" s="28"/>
    </row>
    <row r="773" spans="1:20" ht="14.45" customHeight="1" x14ac:dyDescent="0.25">
      <c r="A773" s="1084"/>
      <c r="B773" s="649" t="s">
        <v>66</v>
      </c>
      <c r="C773" s="18"/>
      <c r="D773" s="711"/>
      <c r="E773" s="643"/>
      <c r="F773" s="21"/>
      <c r="G773" s="23"/>
      <c r="H773" s="35"/>
      <c r="I773" s="41"/>
      <c r="S773" s="44"/>
    </row>
    <row r="774" spans="1:20" ht="14.45" customHeight="1" x14ac:dyDescent="0.25">
      <c r="A774" s="1084"/>
      <c r="B774" s="650" t="s">
        <v>73</v>
      </c>
      <c r="C774" s="18"/>
      <c r="D774" s="711"/>
      <c r="E774" s="643"/>
      <c r="F774" s="21"/>
      <c r="G774" s="23"/>
      <c r="H774" s="35"/>
      <c r="I774" s="41"/>
    </row>
    <row r="775" spans="1:20" ht="14.45" customHeight="1" x14ac:dyDescent="0.25">
      <c r="A775" s="1084"/>
      <c r="B775" s="650" t="s">
        <v>74</v>
      </c>
      <c r="C775" s="18"/>
      <c r="D775" s="711"/>
      <c r="E775" s="643"/>
      <c r="F775" s="21"/>
      <c r="G775" s="23"/>
      <c r="H775" s="35"/>
      <c r="I775" s="41"/>
      <c r="T775" s="45"/>
    </row>
    <row r="776" spans="1:20" ht="14.45" customHeight="1" x14ac:dyDescent="0.25">
      <c r="A776" s="1084"/>
      <c r="B776" s="650" t="s">
        <v>72</v>
      </c>
      <c r="C776" s="18"/>
      <c r="D776" s="711"/>
      <c r="E776" s="643"/>
      <c r="F776" s="21"/>
      <c r="G776" s="23"/>
      <c r="H776" s="26"/>
      <c r="I776" s="42"/>
    </row>
    <row r="777" spans="1:20" ht="14.45" customHeight="1" x14ac:dyDescent="0.25">
      <c r="A777" s="1084"/>
      <c r="B777" s="650" t="s">
        <v>76</v>
      </c>
      <c r="C777" s="36"/>
      <c r="D777" s="713"/>
      <c r="E777" s="643"/>
      <c r="F777" s="21"/>
      <c r="G777" s="521"/>
      <c r="H777" s="429"/>
      <c r="I777" s="430"/>
    </row>
    <row r="778" spans="1:20" ht="14.45" customHeight="1" x14ac:dyDescent="0.25">
      <c r="A778" s="1084"/>
      <c r="B778" s="651" t="s">
        <v>71</v>
      </c>
      <c r="C778" s="43"/>
      <c r="D778" s="712"/>
      <c r="E778" s="644"/>
      <c r="F778" s="27"/>
      <c r="G778" s="24"/>
      <c r="H778" s="431"/>
      <c r="I778" s="432"/>
    </row>
    <row r="779" spans="1:20" ht="14.45" customHeight="1" x14ac:dyDescent="0.25">
      <c r="A779" s="1085">
        <v>3</v>
      </c>
      <c r="B779" s="648" t="s">
        <v>69</v>
      </c>
      <c r="C779" s="25"/>
      <c r="D779" s="710"/>
      <c r="E779" s="643"/>
      <c r="F779" s="21"/>
      <c r="G779" s="22"/>
      <c r="H779" s="39"/>
      <c r="I779" s="40"/>
    </row>
    <row r="780" spans="1:20" ht="14.45" customHeight="1" x14ac:dyDescent="0.25">
      <c r="A780" s="1086"/>
      <c r="B780" s="649" t="s">
        <v>70</v>
      </c>
      <c r="C780" s="18"/>
      <c r="D780" s="711"/>
      <c r="E780" s="643"/>
      <c r="F780" s="21"/>
      <c r="G780" s="23"/>
      <c r="H780" s="35"/>
      <c r="I780" s="41"/>
    </row>
    <row r="781" spans="1:20" ht="14.45" customHeight="1" x14ac:dyDescent="0.25">
      <c r="A781" s="1086"/>
      <c r="B781" s="649" t="s">
        <v>68</v>
      </c>
      <c r="C781" s="18"/>
      <c r="D781" s="711"/>
      <c r="E781" s="643"/>
      <c r="F781" s="21"/>
      <c r="G781" s="23"/>
      <c r="H781" s="35"/>
      <c r="I781" s="41"/>
    </row>
    <row r="782" spans="1:20" ht="14.45" customHeight="1" x14ac:dyDescent="0.25">
      <c r="A782" s="1086"/>
      <c r="B782" s="649" t="s">
        <v>67</v>
      </c>
      <c r="C782" s="18"/>
      <c r="D782" s="711"/>
      <c r="E782" s="643"/>
      <c r="F782" s="21"/>
      <c r="G782" s="23"/>
      <c r="H782" s="35"/>
      <c r="I782" s="41"/>
    </row>
    <row r="783" spans="1:20" ht="14.45" customHeight="1" x14ac:dyDescent="0.25">
      <c r="A783" s="1086"/>
      <c r="B783" s="649" t="s">
        <v>66</v>
      </c>
      <c r="C783" s="18"/>
      <c r="D783" s="711"/>
      <c r="E783" s="643"/>
      <c r="F783" s="21"/>
      <c r="G783" s="23"/>
      <c r="H783" s="35"/>
      <c r="I783" s="41"/>
    </row>
    <row r="784" spans="1:20" ht="14.45" customHeight="1" x14ac:dyDescent="0.25">
      <c r="A784" s="1086"/>
      <c r="B784" s="650" t="s">
        <v>73</v>
      </c>
      <c r="C784" s="18"/>
      <c r="D784" s="711"/>
      <c r="E784" s="643"/>
      <c r="F784" s="21"/>
      <c r="G784" s="23"/>
      <c r="H784" s="35"/>
      <c r="I784" s="41"/>
    </row>
    <row r="785" spans="1:17" ht="14.45" customHeight="1" x14ac:dyDescent="0.25">
      <c r="A785" s="1086"/>
      <c r="B785" s="650" t="s">
        <v>74</v>
      </c>
      <c r="C785" s="18"/>
      <c r="D785" s="711"/>
      <c r="E785" s="643"/>
      <c r="F785" s="21"/>
      <c r="G785" s="23"/>
      <c r="H785" s="35"/>
      <c r="I785" s="41"/>
    </row>
    <row r="786" spans="1:17" ht="14.45" customHeight="1" x14ac:dyDescent="0.25">
      <c r="A786" s="1086"/>
      <c r="B786" s="650" t="s">
        <v>72</v>
      </c>
      <c r="C786" s="18"/>
      <c r="D786" s="711"/>
      <c r="E786" s="643"/>
      <c r="F786" s="21"/>
      <c r="G786" s="23"/>
      <c r="H786" s="26"/>
      <c r="I786" s="42"/>
    </row>
    <row r="787" spans="1:17" ht="14.45" customHeight="1" x14ac:dyDescent="0.25">
      <c r="A787" s="1086"/>
      <c r="B787" s="650" t="s">
        <v>76</v>
      </c>
      <c r="C787" s="36"/>
      <c r="D787" s="713"/>
      <c r="E787" s="643"/>
      <c r="F787" s="21"/>
      <c r="G787" s="23"/>
      <c r="H787" s="429"/>
      <c r="I787" s="430"/>
    </row>
    <row r="788" spans="1:17" ht="14.45" customHeight="1" x14ac:dyDescent="0.25">
      <c r="A788" s="1086"/>
      <c r="B788" s="651" t="s">
        <v>71</v>
      </c>
      <c r="C788" s="43"/>
      <c r="D788" s="712"/>
      <c r="E788" s="644"/>
      <c r="F788" s="27"/>
      <c r="G788" s="24"/>
      <c r="H788" s="431"/>
      <c r="I788" s="432"/>
    </row>
    <row r="789" spans="1:17" ht="14.45" customHeight="1" x14ac:dyDescent="0.25">
      <c r="A789" s="1084">
        <v>1</v>
      </c>
      <c r="B789" s="648" t="s">
        <v>69</v>
      </c>
      <c r="C789" s="25"/>
      <c r="D789" s="710"/>
      <c r="E789" s="643"/>
      <c r="F789" s="21"/>
      <c r="G789" s="22"/>
      <c r="H789" s="39"/>
      <c r="I789" s="40"/>
    </row>
    <row r="790" spans="1:17" ht="14.45" customHeight="1" x14ac:dyDescent="0.25">
      <c r="A790" s="1084"/>
      <c r="B790" s="649" t="s">
        <v>70</v>
      </c>
      <c r="C790" s="18"/>
      <c r="D790" s="711"/>
      <c r="E790" s="643"/>
      <c r="F790" s="21"/>
      <c r="G790" s="23"/>
      <c r="H790" s="35"/>
      <c r="I790" s="41"/>
    </row>
    <row r="791" spans="1:17" ht="14.45" customHeight="1" x14ac:dyDescent="0.25">
      <c r="A791" s="1084"/>
      <c r="B791" s="649" t="s">
        <v>68</v>
      </c>
      <c r="C791" s="18"/>
      <c r="D791" s="711"/>
      <c r="E791" s="643"/>
      <c r="F791" s="21"/>
      <c r="G791" s="23"/>
      <c r="H791" s="35"/>
      <c r="I791" s="41"/>
    </row>
    <row r="792" spans="1:17" ht="14.45" customHeight="1" x14ac:dyDescent="0.25">
      <c r="A792" s="1084"/>
      <c r="B792" s="649" t="s">
        <v>67</v>
      </c>
      <c r="C792" s="18"/>
      <c r="D792" s="711"/>
      <c r="E792" s="643"/>
      <c r="F792" s="21"/>
      <c r="G792" s="23"/>
      <c r="H792" s="35"/>
      <c r="I792" s="41"/>
    </row>
    <row r="793" spans="1:17" ht="14.45" customHeight="1" x14ac:dyDescent="0.25">
      <c r="A793" s="1084"/>
      <c r="B793" s="649" t="s">
        <v>66</v>
      </c>
      <c r="C793" s="18"/>
      <c r="D793" s="711"/>
      <c r="E793" s="643"/>
      <c r="F793" s="21"/>
      <c r="G793" s="23"/>
      <c r="H793" s="35"/>
      <c r="I793" s="41"/>
    </row>
    <row r="794" spans="1:17" ht="14.45" customHeight="1" x14ac:dyDescent="0.25">
      <c r="A794" s="1084"/>
      <c r="B794" s="650" t="s">
        <v>73</v>
      </c>
      <c r="C794" s="18"/>
      <c r="D794" s="711"/>
      <c r="E794" s="643"/>
      <c r="F794" s="21"/>
      <c r="G794" s="23"/>
      <c r="H794" s="35"/>
      <c r="I794" s="41"/>
    </row>
    <row r="795" spans="1:17" ht="14.45" customHeight="1" x14ac:dyDescent="0.25">
      <c r="A795" s="1084"/>
      <c r="B795" s="650" t="s">
        <v>74</v>
      </c>
      <c r="C795" s="18"/>
      <c r="D795" s="711"/>
      <c r="E795" s="643"/>
      <c r="F795" s="21"/>
      <c r="G795" s="23"/>
      <c r="H795" s="35"/>
      <c r="I795" s="41"/>
    </row>
    <row r="796" spans="1:17" ht="14.45" customHeight="1" x14ac:dyDescent="0.25">
      <c r="A796" s="1084"/>
      <c r="B796" s="650" t="s">
        <v>72</v>
      </c>
      <c r="C796" s="18"/>
      <c r="D796" s="711"/>
      <c r="E796" s="643"/>
      <c r="F796" s="21"/>
      <c r="G796" s="23"/>
      <c r="H796" s="26"/>
      <c r="I796" s="42"/>
    </row>
    <row r="797" spans="1:17" ht="14.45" customHeight="1" x14ac:dyDescent="0.25">
      <c r="A797" s="1084"/>
      <c r="B797" s="650" t="s">
        <v>76</v>
      </c>
      <c r="C797" s="36"/>
      <c r="D797" s="713"/>
      <c r="E797" s="643"/>
      <c r="F797" s="21"/>
      <c r="G797" s="23"/>
      <c r="H797" s="429"/>
      <c r="I797" s="430"/>
    </row>
    <row r="798" spans="1:17" ht="14.45" customHeight="1" x14ac:dyDescent="0.25">
      <c r="A798" s="1084"/>
      <c r="B798" s="651" t="s">
        <v>71</v>
      </c>
      <c r="C798" s="43"/>
      <c r="D798" s="712"/>
      <c r="E798" s="644"/>
      <c r="F798" s="27"/>
      <c r="G798" s="24"/>
      <c r="H798" s="431"/>
      <c r="I798" s="432"/>
    </row>
    <row r="799" spans="1:17" ht="14.45" customHeight="1" x14ac:dyDescent="0.25">
      <c r="A799" s="1084">
        <v>2</v>
      </c>
      <c r="B799" s="648" t="s">
        <v>69</v>
      </c>
      <c r="C799" s="25"/>
      <c r="D799" s="710"/>
      <c r="E799" s="643"/>
      <c r="F799" s="21"/>
      <c r="G799" s="22"/>
      <c r="H799" s="39"/>
      <c r="I799" s="40"/>
      <c r="K799" s="28" t="s">
        <v>60</v>
      </c>
      <c r="L799" s="19"/>
      <c r="M799" s="16"/>
      <c r="N799" s="15"/>
      <c r="O799" s="15"/>
      <c r="P799" s="15"/>
      <c r="Q799" s="15"/>
    </row>
    <row r="800" spans="1:17" ht="15" customHeight="1" thickBot="1" x14ac:dyDescent="0.3">
      <c r="A800" s="1084"/>
      <c r="B800" s="649" t="s">
        <v>70</v>
      </c>
      <c r="C800" s="18"/>
      <c r="D800" s="711"/>
      <c r="E800" s="643"/>
      <c r="F800" s="21"/>
      <c r="G800" s="23"/>
      <c r="H800" s="35"/>
      <c r="I800" s="41"/>
      <c r="K800" s="46" t="s">
        <v>14</v>
      </c>
      <c r="L800" s="47" t="s">
        <v>61</v>
      </c>
      <c r="M800" s="48"/>
      <c r="N800" s="49" t="s">
        <v>62</v>
      </c>
      <c r="O800" s="49" t="s">
        <v>63</v>
      </c>
      <c r="P800" s="49" t="s">
        <v>64</v>
      </c>
      <c r="Q800" s="49" t="s">
        <v>65</v>
      </c>
    </row>
    <row r="801" spans="1:20" ht="14.45" customHeight="1" x14ac:dyDescent="0.25">
      <c r="A801" s="1084"/>
      <c r="B801" s="649" t="s">
        <v>68</v>
      </c>
      <c r="C801" s="18"/>
      <c r="D801" s="711"/>
      <c r="E801" s="643"/>
      <c r="F801" s="21"/>
      <c r="G801" s="23"/>
      <c r="H801" s="35"/>
      <c r="I801" s="41"/>
      <c r="K801" s="29"/>
      <c r="L801" s="30"/>
      <c r="M801" s="30"/>
      <c r="N801" s="31"/>
      <c r="O801" s="31"/>
      <c r="P801" s="31"/>
      <c r="Q801" s="32"/>
    </row>
    <row r="802" spans="1:20" ht="14.45" customHeight="1" x14ac:dyDescent="0.25">
      <c r="A802" s="1084"/>
      <c r="B802" s="649" t="s">
        <v>67</v>
      </c>
      <c r="C802" s="18"/>
      <c r="D802" s="711"/>
      <c r="E802" s="643"/>
      <c r="F802" s="21"/>
      <c r="G802" s="23"/>
      <c r="H802" s="35"/>
      <c r="I802" s="41"/>
      <c r="T802" s="28"/>
    </row>
    <row r="803" spans="1:20" ht="14.45" customHeight="1" x14ac:dyDescent="0.25">
      <c r="A803" s="1084"/>
      <c r="B803" s="649" t="s">
        <v>66</v>
      </c>
      <c r="C803" s="18"/>
      <c r="D803" s="711"/>
      <c r="E803" s="643"/>
      <c r="F803" s="21"/>
      <c r="G803" s="23"/>
      <c r="H803" s="35"/>
      <c r="I803" s="41"/>
      <c r="S803" s="44"/>
    </row>
    <row r="804" spans="1:20" ht="14.45" customHeight="1" x14ac:dyDescent="0.25">
      <c r="A804" s="1084"/>
      <c r="B804" s="650" t="s">
        <v>73</v>
      </c>
      <c r="C804" s="18"/>
      <c r="D804" s="711"/>
      <c r="E804" s="643"/>
      <c r="F804" s="21"/>
      <c r="G804" s="23"/>
      <c r="H804" s="35"/>
      <c r="I804" s="41"/>
    </row>
    <row r="805" spans="1:20" ht="14.45" customHeight="1" x14ac:dyDescent="0.25">
      <c r="A805" s="1084"/>
      <c r="B805" s="650" t="s">
        <v>74</v>
      </c>
      <c r="C805" s="18"/>
      <c r="D805" s="711"/>
      <c r="E805" s="643"/>
      <c r="F805" s="21"/>
      <c r="G805" s="23"/>
      <c r="H805" s="35"/>
      <c r="I805" s="41"/>
      <c r="T805" s="45"/>
    </row>
    <row r="806" spans="1:20" ht="14.45" customHeight="1" x14ac:dyDescent="0.25">
      <c r="A806" s="1084"/>
      <c r="B806" s="650" t="s">
        <v>72</v>
      </c>
      <c r="C806" s="18"/>
      <c r="D806" s="711"/>
      <c r="E806" s="643"/>
      <c r="F806" s="21"/>
      <c r="G806" s="23"/>
      <c r="H806" s="26"/>
      <c r="I806" s="42"/>
    </row>
    <row r="807" spans="1:20" ht="14.45" customHeight="1" x14ac:dyDescent="0.25">
      <c r="A807" s="1084"/>
      <c r="B807" s="650" t="s">
        <v>76</v>
      </c>
      <c r="C807" s="36"/>
      <c r="D807" s="713"/>
      <c r="E807" s="643"/>
      <c r="F807" s="21"/>
      <c r="G807" s="23"/>
      <c r="H807" s="429"/>
      <c r="I807" s="430"/>
    </row>
    <row r="808" spans="1:20" ht="14.45" customHeight="1" x14ac:dyDescent="0.25">
      <c r="A808" s="1084"/>
      <c r="B808" s="651" t="s">
        <v>71</v>
      </c>
      <c r="C808" s="43"/>
      <c r="D808" s="712"/>
      <c r="E808" s="643"/>
      <c r="F808" s="21"/>
      <c r="G808" s="24"/>
      <c r="H808" s="431"/>
      <c r="I808" s="432"/>
    </row>
    <row r="809" spans="1:20" ht="14.45" customHeight="1" x14ac:dyDescent="0.25">
      <c r="A809" s="1085">
        <v>3</v>
      </c>
      <c r="B809" s="648" t="s">
        <v>69</v>
      </c>
      <c r="C809" s="25"/>
      <c r="D809" s="710"/>
      <c r="E809" s="643"/>
      <c r="F809" s="21"/>
      <c r="G809" s="22"/>
      <c r="H809" s="39"/>
      <c r="I809" s="40"/>
    </row>
    <row r="810" spans="1:20" ht="14.45" customHeight="1" x14ac:dyDescent="0.25">
      <c r="A810" s="1086"/>
      <c r="B810" s="649" t="s">
        <v>70</v>
      </c>
      <c r="C810" s="18"/>
      <c r="D810" s="711"/>
      <c r="E810" s="643"/>
      <c r="F810" s="21"/>
      <c r="G810" s="23"/>
      <c r="H810" s="35"/>
      <c r="I810" s="41"/>
    </row>
    <row r="811" spans="1:20" ht="14.45" customHeight="1" x14ac:dyDescent="0.25">
      <c r="A811" s="1086"/>
      <c r="B811" s="649" t="s">
        <v>68</v>
      </c>
      <c r="C811" s="18"/>
      <c r="D811" s="711"/>
      <c r="E811" s="643"/>
      <c r="F811" s="21"/>
      <c r="G811" s="23"/>
      <c r="H811" s="35"/>
      <c r="I811" s="41"/>
    </row>
    <row r="812" spans="1:20" ht="14.45" customHeight="1" x14ac:dyDescent="0.25">
      <c r="A812" s="1086"/>
      <c r="B812" s="649" t="s">
        <v>67</v>
      </c>
      <c r="C812" s="18"/>
      <c r="D812" s="711"/>
      <c r="E812" s="643"/>
      <c r="F812" s="21"/>
      <c r="G812" s="23"/>
      <c r="H812" s="35"/>
      <c r="I812" s="41"/>
    </row>
    <row r="813" spans="1:20" ht="14.45" customHeight="1" x14ac:dyDescent="0.25">
      <c r="A813" s="1086"/>
      <c r="B813" s="649" t="s">
        <v>66</v>
      </c>
      <c r="C813" s="18"/>
      <c r="D813" s="711"/>
      <c r="E813" s="643"/>
      <c r="F813" s="21"/>
      <c r="G813" s="23"/>
      <c r="H813" s="35"/>
      <c r="I813" s="41"/>
    </row>
    <row r="814" spans="1:20" ht="14.45" customHeight="1" x14ac:dyDescent="0.25">
      <c r="A814" s="1086"/>
      <c r="B814" s="650" t="s">
        <v>73</v>
      </c>
      <c r="C814" s="18"/>
      <c r="D814" s="711"/>
      <c r="E814" s="643"/>
      <c r="F814" s="21"/>
      <c r="G814" s="23"/>
      <c r="H814" s="35"/>
      <c r="I814" s="41"/>
    </row>
    <row r="815" spans="1:20" ht="14.45" customHeight="1" x14ac:dyDescent="0.25">
      <c r="A815" s="1086"/>
      <c r="B815" s="650" t="s">
        <v>74</v>
      </c>
      <c r="C815" s="18"/>
      <c r="D815" s="711"/>
      <c r="E815" s="643"/>
      <c r="F815" s="21"/>
      <c r="G815" s="23"/>
      <c r="H815" s="35"/>
      <c r="I815" s="41"/>
    </row>
    <row r="816" spans="1:20" ht="14.45" customHeight="1" x14ac:dyDescent="0.25">
      <c r="A816" s="1086"/>
      <c r="B816" s="650" t="s">
        <v>72</v>
      </c>
      <c r="C816" s="18"/>
      <c r="D816" s="711"/>
      <c r="E816" s="643"/>
      <c r="F816" s="21"/>
      <c r="G816" s="23"/>
      <c r="H816" s="26"/>
      <c r="I816" s="42"/>
    </row>
    <row r="817" spans="1:9" ht="14.45" customHeight="1" x14ac:dyDescent="0.25">
      <c r="A817" s="1086"/>
      <c r="B817" s="650" t="s">
        <v>76</v>
      </c>
      <c r="C817" s="36"/>
      <c r="D817" s="713"/>
      <c r="E817" s="643"/>
      <c r="F817" s="21"/>
      <c r="G817" s="23"/>
      <c r="H817" s="429"/>
      <c r="I817" s="430"/>
    </row>
    <row r="818" spans="1:9" ht="14.45" customHeight="1" x14ac:dyDescent="0.25">
      <c r="A818" s="1086"/>
      <c r="B818" s="651" t="s">
        <v>71</v>
      </c>
      <c r="C818" s="43"/>
      <c r="D818" s="712"/>
      <c r="E818" s="643"/>
      <c r="F818" s="21"/>
      <c r="G818" s="24"/>
      <c r="H818" s="431"/>
      <c r="I818" s="432"/>
    </row>
    <row r="819" spans="1:9" ht="14.45" customHeight="1" x14ac:dyDescent="0.25">
      <c r="A819" s="1084">
        <v>1</v>
      </c>
      <c r="B819" s="648" t="s">
        <v>69</v>
      </c>
      <c r="C819" s="25"/>
      <c r="D819" s="710"/>
      <c r="E819" s="643"/>
      <c r="F819" s="21"/>
      <c r="G819" s="22"/>
      <c r="H819" s="39"/>
      <c r="I819" s="40"/>
    </row>
    <row r="820" spans="1:9" ht="14.45" customHeight="1" x14ac:dyDescent="0.25">
      <c r="A820" s="1084"/>
      <c r="B820" s="649" t="s">
        <v>70</v>
      </c>
      <c r="C820" s="18"/>
      <c r="D820" s="711"/>
      <c r="E820" s="643"/>
      <c r="F820" s="21"/>
      <c r="G820" s="23"/>
      <c r="H820" s="35"/>
      <c r="I820" s="41"/>
    </row>
    <row r="821" spans="1:9" ht="14.45" customHeight="1" x14ac:dyDescent="0.25">
      <c r="A821" s="1084"/>
      <c r="B821" s="649" t="s">
        <v>68</v>
      </c>
      <c r="C821" s="18"/>
      <c r="D821" s="711"/>
      <c r="E821" s="643"/>
      <c r="F821" s="21"/>
      <c r="G821" s="23"/>
      <c r="H821" s="35"/>
      <c r="I821" s="41"/>
    </row>
    <row r="822" spans="1:9" ht="14.45" customHeight="1" x14ac:dyDescent="0.25">
      <c r="A822" s="1084"/>
      <c r="B822" s="649" t="s">
        <v>67</v>
      </c>
      <c r="C822" s="18"/>
      <c r="D822" s="711"/>
      <c r="E822" s="643"/>
      <c r="F822" s="21"/>
      <c r="G822" s="23"/>
      <c r="H822" s="35"/>
      <c r="I822" s="41"/>
    </row>
    <row r="823" spans="1:9" ht="14.45" customHeight="1" x14ac:dyDescent="0.25">
      <c r="A823" s="1084"/>
      <c r="B823" s="649" t="s">
        <v>66</v>
      </c>
      <c r="C823" s="18"/>
      <c r="D823" s="711"/>
      <c r="E823" s="643"/>
      <c r="F823" s="21"/>
      <c r="G823" s="23"/>
      <c r="H823" s="35"/>
      <c r="I823" s="41"/>
    </row>
    <row r="824" spans="1:9" ht="14.45" customHeight="1" x14ac:dyDescent="0.25">
      <c r="A824" s="1084"/>
      <c r="B824" s="650" t="s">
        <v>73</v>
      </c>
      <c r="C824" s="18"/>
      <c r="D824" s="711"/>
      <c r="E824" s="643"/>
      <c r="F824" s="21"/>
      <c r="G824" s="23"/>
      <c r="H824" s="35"/>
      <c r="I824" s="41"/>
    </row>
    <row r="825" spans="1:9" ht="14.45" customHeight="1" x14ac:dyDescent="0.25">
      <c r="A825" s="1084"/>
      <c r="B825" s="650" t="s">
        <v>74</v>
      </c>
      <c r="C825" s="18"/>
      <c r="D825" s="711"/>
      <c r="E825" s="643"/>
      <c r="F825" s="21"/>
      <c r="G825" s="23"/>
      <c r="H825" s="35"/>
      <c r="I825" s="41"/>
    </row>
    <row r="826" spans="1:9" ht="14.45" customHeight="1" x14ac:dyDescent="0.25">
      <c r="A826" s="1084"/>
      <c r="B826" s="650" t="s">
        <v>72</v>
      </c>
      <c r="C826" s="18"/>
      <c r="D826" s="711"/>
      <c r="E826" s="643"/>
      <c r="F826" s="21"/>
      <c r="G826" s="23"/>
      <c r="H826" s="26"/>
      <c r="I826" s="42"/>
    </row>
    <row r="827" spans="1:9" ht="14.45" customHeight="1" x14ac:dyDescent="0.25">
      <c r="A827" s="1084"/>
      <c r="B827" s="650" t="s">
        <v>76</v>
      </c>
      <c r="C827" s="36"/>
      <c r="D827" s="713"/>
      <c r="E827" s="643"/>
      <c r="F827" s="21"/>
      <c r="G827" s="23"/>
      <c r="H827" s="429"/>
      <c r="I827" s="430"/>
    </row>
    <row r="828" spans="1:9" ht="14.45" customHeight="1" x14ac:dyDescent="0.25">
      <c r="A828" s="1084"/>
      <c r="B828" s="651" t="s">
        <v>71</v>
      </c>
      <c r="C828" s="43"/>
      <c r="D828" s="712"/>
      <c r="E828" s="643"/>
      <c r="F828" s="21"/>
      <c r="G828" s="24"/>
      <c r="H828" s="431"/>
      <c r="I828" s="432"/>
    </row>
    <row r="829" spans="1:9" ht="14.45" customHeight="1" x14ac:dyDescent="0.25">
      <c r="A829" s="1084">
        <v>2</v>
      </c>
      <c r="B829" s="648" t="s">
        <v>69</v>
      </c>
      <c r="C829" s="25"/>
      <c r="D829" s="710"/>
      <c r="E829" s="643"/>
      <c r="F829" s="21"/>
      <c r="G829" s="22"/>
      <c r="H829" s="39"/>
      <c r="I829" s="41"/>
    </row>
    <row r="830" spans="1:9" ht="14.45" customHeight="1" x14ac:dyDescent="0.25">
      <c r="A830" s="1084"/>
      <c r="B830" s="649" t="s">
        <v>70</v>
      </c>
      <c r="C830" s="18"/>
      <c r="D830" s="711"/>
      <c r="E830" s="643"/>
      <c r="F830" s="21"/>
      <c r="G830" s="23"/>
      <c r="H830" s="35"/>
      <c r="I830" s="41"/>
    </row>
    <row r="831" spans="1:9" ht="14.45" customHeight="1" x14ac:dyDescent="0.25">
      <c r="A831" s="1084"/>
      <c r="B831" s="649" t="s">
        <v>68</v>
      </c>
      <c r="C831" s="18"/>
      <c r="D831" s="711"/>
      <c r="E831" s="643"/>
      <c r="F831" s="21"/>
      <c r="G831" s="23"/>
      <c r="H831" s="35"/>
      <c r="I831" s="41"/>
    </row>
    <row r="832" spans="1:9" ht="14.45" customHeight="1" x14ac:dyDescent="0.25">
      <c r="A832" s="1084"/>
      <c r="B832" s="649" t="s">
        <v>67</v>
      </c>
      <c r="C832" s="18"/>
      <c r="D832" s="711"/>
      <c r="E832" s="643"/>
      <c r="F832" s="21"/>
      <c r="G832" s="23"/>
      <c r="H832" s="35"/>
      <c r="I832" s="41"/>
    </row>
    <row r="833" spans="1:9" ht="14.45" customHeight="1" x14ac:dyDescent="0.25">
      <c r="A833" s="1084"/>
      <c r="B833" s="649" t="s">
        <v>66</v>
      </c>
      <c r="C833" s="18"/>
      <c r="D833" s="711"/>
      <c r="E833" s="643"/>
      <c r="F833" s="21"/>
      <c r="G833" s="23"/>
      <c r="H833" s="35"/>
      <c r="I833" s="41"/>
    </row>
    <row r="834" spans="1:9" ht="14.45" customHeight="1" x14ac:dyDescent="0.25">
      <c r="A834" s="1084"/>
      <c r="B834" s="650" t="s">
        <v>73</v>
      </c>
      <c r="C834" s="18"/>
      <c r="D834" s="711"/>
      <c r="E834" s="643"/>
      <c r="F834" s="21"/>
      <c r="G834" s="23"/>
      <c r="H834" s="35"/>
      <c r="I834" s="41"/>
    </row>
    <row r="835" spans="1:9" ht="14.45" customHeight="1" x14ac:dyDescent="0.25">
      <c r="A835" s="1084"/>
      <c r="B835" s="650" t="s">
        <v>74</v>
      </c>
      <c r="C835" s="18"/>
      <c r="D835" s="711"/>
      <c r="E835" s="643"/>
      <c r="F835" s="21"/>
      <c r="G835" s="23"/>
      <c r="H835" s="35"/>
      <c r="I835" s="42"/>
    </row>
    <row r="836" spans="1:9" ht="14.45" customHeight="1" x14ac:dyDescent="0.25">
      <c r="A836" s="1084"/>
      <c r="B836" s="650" t="s">
        <v>72</v>
      </c>
      <c r="C836" s="18"/>
      <c r="D836" s="711"/>
      <c r="E836" s="643"/>
      <c r="F836" s="21"/>
      <c r="G836" s="23"/>
      <c r="H836" s="26"/>
      <c r="I836" s="430"/>
    </row>
    <row r="837" spans="1:9" ht="14.45" customHeight="1" x14ac:dyDescent="0.25">
      <c r="A837" s="1084"/>
      <c r="B837" s="651" t="s">
        <v>71</v>
      </c>
      <c r="C837" s="43"/>
      <c r="D837" s="712"/>
      <c r="E837" s="643"/>
      <c r="F837" s="21"/>
      <c r="G837" s="24"/>
      <c r="H837" s="431"/>
      <c r="I837" s="432"/>
    </row>
    <row r="838" spans="1:9" ht="14.45" customHeight="1" x14ac:dyDescent="0.25">
      <c r="A838" s="1085">
        <v>3</v>
      </c>
      <c r="B838" s="648" t="s">
        <v>69</v>
      </c>
      <c r="C838" s="25"/>
      <c r="D838" s="710"/>
      <c r="E838" s="643"/>
      <c r="F838" s="21"/>
      <c r="G838" s="22"/>
      <c r="H838" s="39"/>
      <c r="I838" s="41"/>
    </row>
    <row r="839" spans="1:9" ht="14.45" customHeight="1" x14ac:dyDescent="0.25">
      <c r="A839" s="1086"/>
      <c r="B839" s="649" t="s">
        <v>70</v>
      </c>
      <c r="C839" s="18"/>
      <c r="D839" s="711"/>
      <c r="E839" s="643"/>
      <c r="F839" s="21"/>
      <c r="G839" s="23"/>
      <c r="H839" s="35"/>
      <c r="I839" s="41"/>
    </row>
    <row r="840" spans="1:9" ht="14.45" customHeight="1" x14ac:dyDescent="0.25">
      <c r="A840" s="1086"/>
      <c r="B840" s="649" t="s">
        <v>68</v>
      </c>
      <c r="C840" s="18"/>
      <c r="D840" s="711"/>
      <c r="E840" s="643"/>
      <c r="F840" s="21"/>
      <c r="G840" s="23"/>
      <c r="H840" s="35"/>
      <c r="I840" s="41"/>
    </row>
    <row r="841" spans="1:9" ht="14.45" customHeight="1" x14ac:dyDescent="0.25">
      <c r="A841" s="1086"/>
      <c r="B841" s="649" t="s">
        <v>67</v>
      </c>
      <c r="C841" s="18"/>
      <c r="D841" s="711"/>
      <c r="E841" s="643"/>
      <c r="F841" s="21"/>
      <c r="G841" s="23"/>
      <c r="H841" s="35"/>
    </row>
    <row r="842" spans="1:9" ht="14.45" customHeight="1" x14ac:dyDescent="0.25">
      <c r="A842" s="1086"/>
      <c r="B842" s="649" t="s">
        <v>66</v>
      </c>
      <c r="C842" s="18"/>
      <c r="D842" s="711"/>
      <c r="E842" s="643"/>
      <c r="F842" s="21"/>
      <c r="G842" s="23"/>
      <c r="H842" s="35"/>
      <c r="I842" s="41"/>
    </row>
    <row r="843" spans="1:9" ht="14.45" customHeight="1" x14ac:dyDescent="0.25">
      <c r="A843" s="1086"/>
      <c r="B843" s="650" t="s">
        <v>73</v>
      </c>
      <c r="C843" s="18"/>
      <c r="D843" s="711"/>
      <c r="E843" s="643"/>
      <c r="F843" s="21"/>
      <c r="G843" s="23"/>
      <c r="H843" s="35"/>
      <c r="I843" s="41"/>
    </row>
    <row r="844" spans="1:9" ht="14.45" customHeight="1" x14ac:dyDescent="0.25">
      <c r="A844" s="1086"/>
      <c r="B844" s="650" t="s">
        <v>74</v>
      </c>
      <c r="C844" s="18"/>
      <c r="D844" s="711"/>
      <c r="E844" s="643"/>
      <c r="F844" s="21"/>
      <c r="G844" s="23"/>
      <c r="H844" s="35"/>
      <c r="I844" s="41"/>
    </row>
    <row r="845" spans="1:9" ht="14.45" customHeight="1" x14ac:dyDescent="0.25">
      <c r="A845" s="1086"/>
      <c r="B845" s="650" t="s">
        <v>72</v>
      </c>
      <c r="C845" s="18"/>
      <c r="D845" s="711"/>
      <c r="E845" s="643"/>
      <c r="F845" s="21"/>
      <c r="G845" s="23"/>
      <c r="H845" s="26"/>
      <c r="I845" s="42"/>
    </row>
    <row r="846" spans="1:9" ht="14.45" customHeight="1" x14ac:dyDescent="0.25">
      <c r="A846" s="1086"/>
      <c r="B846" s="651" t="s">
        <v>71</v>
      </c>
      <c r="C846" s="43"/>
      <c r="D846" s="712"/>
      <c r="E846" s="643"/>
      <c r="F846" s="21"/>
      <c r="G846" s="24"/>
      <c r="H846" s="431"/>
      <c r="I846" s="432"/>
    </row>
    <row r="847" spans="1:9" ht="14.45" customHeight="1" x14ac:dyDescent="0.25">
      <c r="A847" s="1084">
        <v>1</v>
      </c>
      <c r="B847" s="648" t="s">
        <v>69</v>
      </c>
      <c r="C847" s="25"/>
      <c r="D847" s="710"/>
      <c r="E847" s="643"/>
      <c r="F847" s="21"/>
      <c r="G847" s="22"/>
      <c r="H847" s="39"/>
      <c r="I847" s="40"/>
    </row>
    <row r="848" spans="1:9" ht="14.45" customHeight="1" x14ac:dyDescent="0.25">
      <c r="A848" s="1084"/>
      <c r="B848" s="649" t="s">
        <v>70</v>
      </c>
      <c r="C848" s="18"/>
      <c r="D848" s="711"/>
      <c r="E848" s="643"/>
      <c r="F848" s="21"/>
      <c r="G848" s="23"/>
      <c r="H848" s="35"/>
      <c r="I848" s="41"/>
    </row>
    <row r="849" spans="1:9" ht="14.45" customHeight="1" x14ac:dyDescent="0.25">
      <c r="A849" s="1084"/>
      <c r="B849" s="649" t="s">
        <v>68</v>
      </c>
      <c r="C849" s="18"/>
      <c r="D849" s="711"/>
      <c r="E849" s="643"/>
      <c r="F849" s="21"/>
      <c r="G849" s="23"/>
      <c r="H849" s="35"/>
      <c r="I849" s="41"/>
    </row>
    <row r="850" spans="1:9" ht="14.45" customHeight="1" x14ac:dyDescent="0.25">
      <c r="A850" s="1084"/>
      <c r="B850" s="649" t="s">
        <v>67</v>
      </c>
      <c r="C850" s="18"/>
      <c r="D850" s="711"/>
      <c r="E850" s="643"/>
      <c r="F850" s="21"/>
      <c r="G850" s="23"/>
      <c r="H850" s="35"/>
      <c r="I850" s="41"/>
    </row>
    <row r="851" spans="1:9" ht="14.45" customHeight="1" x14ac:dyDescent="0.25">
      <c r="A851" s="1084"/>
      <c r="B851" s="649" t="s">
        <v>66</v>
      </c>
      <c r="C851" s="18"/>
      <c r="D851" s="711"/>
      <c r="E851" s="643"/>
      <c r="F851" s="21"/>
      <c r="G851" s="23"/>
      <c r="H851" s="35"/>
      <c r="I851" s="41"/>
    </row>
    <row r="852" spans="1:9" ht="14.45" customHeight="1" x14ac:dyDescent="0.25">
      <c r="A852" s="1084"/>
      <c r="B852" s="650" t="s">
        <v>73</v>
      </c>
      <c r="C852" s="18"/>
      <c r="D852" s="711"/>
      <c r="E852" s="643"/>
      <c r="F852" s="21"/>
      <c r="G852" s="23"/>
      <c r="H852" s="35"/>
      <c r="I852" s="41"/>
    </row>
    <row r="853" spans="1:9" ht="14.45" customHeight="1" x14ac:dyDescent="0.25">
      <c r="A853" s="1084"/>
      <c r="B853" s="650" t="s">
        <v>74</v>
      </c>
      <c r="C853" s="18"/>
      <c r="D853" s="711"/>
      <c r="E853" s="643"/>
      <c r="F853" s="21"/>
      <c r="G853" s="23"/>
      <c r="H853" s="35"/>
      <c r="I853" s="41"/>
    </row>
    <row r="854" spans="1:9" ht="14.45" customHeight="1" x14ac:dyDescent="0.25">
      <c r="A854" s="1084"/>
      <c r="B854" s="650" t="s">
        <v>72</v>
      </c>
      <c r="C854" s="18"/>
      <c r="D854" s="711"/>
      <c r="E854" s="643"/>
      <c r="F854" s="21"/>
      <c r="G854" s="23"/>
      <c r="H854" s="26"/>
      <c r="I854" s="42"/>
    </row>
    <row r="855" spans="1:9" ht="14.45" customHeight="1" x14ac:dyDescent="0.25">
      <c r="A855" s="1084"/>
      <c r="B855" s="651" t="s">
        <v>71</v>
      </c>
      <c r="C855" s="43"/>
      <c r="D855" s="712"/>
      <c r="E855" s="643"/>
      <c r="F855" s="21"/>
      <c r="G855" s="24"/>
      <c r="H855" s="431"/>
      <c r="I855" s="432"/>
    </row>
    <row r="856" spans="1:9" ht="14.45" customHeight="1" x14ac:dyDescent="0.25">
      <c r="A856" s="1084">
        <v>2</v>
      </c>
      <c r="B856" s="648" t="s">
        <v>69</v>
      </c>
      <c r="C856" s="25"/>
      <c r="D856" s="710"/>
      <c r="E856" s="643"/>
      <c r="F856" s="21"/>
      <c r="G856" s="22"/>
      <c r="H856" s="39"/>
      <c r="I856" s="40"/>
    </row>
    <row r="857" spans="1:9" ht="14.45" customHeight="1" x14ac:dyDescent="0.25">
      <c r="A857" s="1084"/>
      <c r="B857" s="649" t="s">
        <v>70</v>
      </c>
      <c r="C857" s="18"/>
      <c r="D857" s="711"/>
      <c r="E857" s="643"/>
      <c r="F857" s="21"/>
      <c r="G857" s="23"/>
      <c r="H857" s="35"/>
      <c r="I857" s="41"/>
    </row>
    <row r="858" spans="1:9" ht="14.45" customHeight="1" x14ac:dyDescent="0.25">
      <c r="A858" s="1084"/>
      <c r="B858" s="649" t="s">
        <v>68</v>
      </c>
      <c r="C858" s="18"/>
      <c r="D858" s="711"/>
      <c r="E858" s="643"/>
      <c r="F858" s="21"/>
      <c r="G858" s="23"/>
      <c r="H858" s="35"/>
      <c r="I858" s="41"/>
    </row>
    <row r="859" spans="1:9" ht="14.45" customHeight="1" x14ac:dyDescent="0.25">
      <c r="A859" s="1084"/>
      <c r="B859" s="649" t="s">
        <v>67</v>
      </c>
      <c r="C859" s="18"/>
      <c r="D859" s="711"/>
      <c r="E859" s="643"/>
      <c r="F859" s="21"/>
      <c r="G859" s="23"/>
      <c r="H859" s="35"/>
      <c r="I859" s="41"/>
    </row>
    <row r="860" spans="1:9" ht="14.45" customHeight="1" x14ac:dyDescent="0.25">
      <c r="A860" s="1084"/>
      <c r="B860" s="649" t="s">
        <v>66</v>
      </c>
      <c r="C860" s="18"/>
      <c r="D860" s="711"/>
      <c r="E860" s="643"/>
      <c r="F860" s="21"/>
      <c r="G860" s="23"/>
      <c r="H860" s="35"/>
      <c r="I860" s="41"/>
    </row>
    <row r="861" spans="1:9" ht="14.45" customHeight="1" x14ac:dyDescent="0.25">
      <c r="A861" s="1084"/>
      <c r="B861" s="650" t="s">
        <v>73</v>
      </c>
      <c r="C861" s="18"/>
      <c r="D861" s="711"/>
      <c r="E861" s="643"/>
      <c r="F861" s="21"/>
      <c r="G861" s="23"/>
      <c r="H861" s="35"/>
      <c r="I861" s="41"/>
    </row>
    <row r="862" spans="1:9" ht="14.45" customHeight="1" x14ac:dyDescent="0.25">
      <c r="A862" s="1084"/>
      <c r="B862" s="650" t="s">
        <v>74</v>
      </c>
      <c r="C862" s="18"/>
      <c r="D862" s="711"/>
      <c r="E862" s="643"/>
      <c r="F862" s="21"/>
      <c r="G862" s="23"/>
      <c r="H862" s="35"/>
      <c r="I862" s="41"/>
    </row>
    <row r="863" spans="1:9" ht="14.45" customHeight="1" x14ac:dyDescent="0.25">
      <c r="A863" s="1084"/>
      <c r="B863" s="650" t="s">
        <v>72</v>
      </c>
      <c r="C863" s="18"/>
      <c r="D863" s="711"/>
      <c r="E863" s="643"/>
      <c r="F863" s="21"/>
      <c r="G863" s="23"/>
      <c r="H863" s="26"/>
      <c r="I863" s="42"/>
    </row>
    <row r="864" spans="1:9" ht="14.45" customHeight="1" x14ac:dyDescent="0.25">
      <c r="A864" s="1084"/>
      <c r="B864" s="651" t="s">
        <v>71</v>
      </c>
      <c r="C864" s="43"/>
      <c r="D864" s="712"/>
      <c r="E864" s="643"/>
      <c r="F864" s="21"/>
      <c r="G864" s="24"/>
      <c r="H864" s="431"/>
      <c r="I864" s="432"/>
    </row>
    <row r="865" spans="1:9" ht="14.45" customHeight="1" x14ac:dyDescent="0.25">
      <c r="A865" s="1085">
        <v>3</v>
      </c>
      <c r="B865" s="648" t="s">
        <v>69</v>
      </c>
      <c r="C865" s="25"/>
      <c r="D865" s="710"/>
      <c r="E865" s="643"/>
      <c r="F865" s="21"/>
      <c r="G865" s="22"/>
      <c r="H865" s="39"/>
      <c r="I865" s="40"/>
    </row>
    <row r="866" spans="1:9" ht="14.45" customHeight="1" x14ac:dyDescent="0.25">
      <c r="A866" s="1086"/>
      <c r="B866" s="649" t="s">
        <v>70</v>
      </c>
      <c r="C866" s="18"/>
      <c r="D866" s="711"/>
      <c r="E866" s="643"/>
      <c r="F866" s="21"/>
      <c r="G866" s="23"/>
      <c r="H866" s="35"/>
      <c r="I866" s="41"/>
    </row>
    <row r="867" spans="1:9" ht="14.45" customHeight="1" x14ac:dyDescent="0.25">
      <c r="A867" s="1086"/>
      <c r="B867" s="649" t="s">
        <v>68</v>
      </c>
      <c r="C867" s="18"/>
      <c r="D867" s="711"/>
      <c r="E867" s="643"/>
      <c r="F867" s="21"/>
      <c r="G867" s="23"/>
      <c r="H867" s="35"/>
      <c r="I867" s="41"/>
    </row>
    <row r="868" spans="1:9" ht="14.45" customHeight="1" x14ac:dyDescent="0.25">
      <c r="A868" s="1086"/>
      <c r="B868" s="649" t="s">
        <v>67</v>
      </c>
      <c r="C868" s="18"/>
      <c r="D868" s="711"/>
      <c r="E868" s="643"/>
      <c r="F868" s="21"/>
      <c r="G868" s="23"/>
      <c r="H868" s="35"/>
      <c r="I868" s="41"/>
    </row>
    <row r="869" spans="1:9" ht="14.45" customHeight="1" x14ac:dyDescent="0.25">
      <c r="A869" s="1086"/>
      <c r="B869" s="649" t="s">
        <v>66</v>
      </c>
      <c r="C869" s="18"/>
      <c r="D869" s="711"/>
      <c r="E869" s="643"/>
      <c r="F869" s="21"/>
      <c r="G869" s="23"/>
      <c r="H869" s="35"/>
      <c r="I869" s="41"/>
    </row>
    <row r="870" spans="1:9" ht="14.45" customHeight="1" x14ac:dyDescent="0.25">
      <c r="A870" s="1086"/>
      <c r="B870" s="650" t="s">
        <v>73</v>
      </c>
      <c r="C870" s="18"/>
      <c r="D870" s="711"/>
      <c r="E870" s="643"/>
      <c r="F870" s="21"/>
      <c r="G870" s="23"/>
      <c r="H870" s="35"/>
      <c r="I870" s="41"/>
    </row>
    <row r="871" spans="1:9" ht="14.45" customHeight="1" x14ac:dyDescent="0.25">
      <c r="A871" s="1086"/>
      <c r="B871" s="650" t="s">
        <v>74</v>
      </c>
      <c r="C871" s="18"/>
      <c r="D871" s="711"/>
      <c r="E871" s="643"/>
      <c r="F871" s="21"/>
      <c r="G871" s="23"/>
      <c r="H871" s="35"/>
      <c r="I871" s="41"/>
    </row>
    <row r="872" spans="1:9" ht="14.45" customHeight="1" x14ac:dyDescent="0.25">
      <c r="A872" s="1086"/>
      <c r="B872" s="650" t="s">
        <v>72</v>
      </c>
      <c r="C872" s="18"/>
      <c r="D872" s="711"/>
      <c r="E872" s="643"/>
      <c r="F872" s="21"/>
      <c r="G872" s="23"/>
      <c r="H872" s="26"/>
      <c r="I872" s="42"/>
    </row>
    <row r="873" spans="1:9" ht="14.45" customHeight="1" x14ac:dyDescent="0.25">
      <c r="A873" s="1086"/>
      <c r="B873" s="651" t="s">
        <v>71</v>
      </c>
      <c r="C873" s="43"/>
      <c r="D873" s="712"/>
      <c r="E873" s="643"/>
      <c r="F873" s="21"/>
      <c r="G873" s="24"/>
      <c r="H873" s="431"/>
      <c r="I873" s="432"/>
    </row>
    <row r="874" spans="1:9" ht="14.45" customHeight="1" x14ac:dyDescent="0.25">
      <c r="A874" s="1084">
        <v>1</v>
      </c>
      <c r="B874" s="648" t="s">
        <v>69</v>
      </c>
      <c r="C874" s="25"/>
      <c r="D874" s="710"/>
      <c r="E874" s="643"/>
      <c r="F874" s="21"/>
      <c r="G874" s="22"/>
      <c r="H874" s="39"/>
      <c r="I874" s="41"/>
    </row>
    <row r="875" spans="1:9" ht="14.45" customHeight="1" x14ac:dyDescent="0.25">
      <c r="A875" s="1084"/>
      <c r="B875" s="649" t="s">
        <v>70</v>
      </c>
      <c r="C875" s="18"/>
      <c r="D875" s="711"/>
      <c r="E875" s="643"/>
      <c r="F875" s="21"/>
      <c r="G875" s="23"/>
      <c r="H875" s="35"/>
      <c r="I875" s="41"/>
    </row>
    <row r="876" spans="1:9" ht="14.45" customHeight="1" x14ac:dyDescent="0.25">
      <c r="A876" s="1084"/>
      <c r="B876" s="649" t="s">
        <v>68</v>
      </c>
      <c r="C876" s="18"/>
      <c r="D876" s="711"/>
      <c r="E876" s="643"/>
      <c r="F876" s="21"/>
      <c r="G876" s="23"/>
      <c r="H876" s="35"/>
      <c r="I876" s="41"/>
    </row>
    <row r="877" spans="1:9" ht="14.45" customHeight="1" x14ac:dyDescent="0.25">
      <c r="A877" s="1084"/>
      <c r="B877" s="649" t="s">
        <v>67</v>
      </c>
      <c r="C877" s="18"/>
      <c r="D877" s="711"/>
      <c r="E877" s="643"/>
      <c r="F877" s="21"/>
      <c r="G877" s="23"/>
      <c r="H877" s="35"/>
      <c r="I877" s="41"/>
    </row>
    <row r="878" spans="1:9" ht="14.45" customHeight="1" x14ac:dyDescent="0.25">
      <c r="A878" s="1084"/>
      <c r="B878" s="649" t="s">
        <v>66</v>
      </c>
      <c r="C878" s="18"/>
      <c r="D878" s="711"/>
      <c r="E878" s="643"/>
      <c r="F878" s="21"/>
      <c r="G878" s="23"/>
      <c r="H878" s="35"/>
      <c r="I878" s="41"/>
    </row>
    <row r="879" spans="1:9" ht="14.45" customHeight="1" x14ac:dyDescent="0.25">
      <c r="A879" s="1084"/>
      <c r="B879" s="650" t="s">
        <v>73</v>
      </c>
      <c r="C879" s="18"/>
      <c r="D879" s="711"/>
      <c r="E879" s="643"/>
      <c r="F879" s="21"/>
      <c r="G879" s="23"/>
      <c r="H879" s="35"/>
      <c r="I879" s="41"/>
    </row>
    <row r="880" spans="1:9" ht="14.45" customHeight="1" x14ac:dyDescent="0.25">
      <c r="A880" s="1084"/>
      <c r="B880" s="650" t="s">
        <v>74</v>
      </c>
      <c r="C880" s="18"/>
      <c r="D880" s="711"/>
      <c r="E880" s="643"/>
      <c r="F880" s="21"/>
      <c r="G880" s="23"/>
      <c r="H880" s="35"/>
      <c r="I880" s="42"/>
    </row>
    <row r="881" spans="1:20" ht="14.45" customHeight="1" x14ac:dyDescent="0.25">
      <c r="A881" s="1084"/>
      <c r="B881" s="650" t="s">
        <v>72</v>
      </c>
      <c r="C881" s="18"/>
      <c r="D881" s="711"/>
      <c r="E881" s="643"/>
      <c r="F881" s="21"/>
      <c r="G881" s="23"/>
      <c r="H881" s="26"/>
      <c r="I881" s="430"/>
    </row>
    <row r="882" spans="1:20" ht="14.45" customHeight="1" x14ac:dyDescent="0.25">
      <c r="A882" s="1084"/>
      <c r="B882" s="651" t="s">
        <v>71</v>
      </c>
      <c r="C882" s="43"/>
      <c r="D882" s="712"/>
      <c r="E882" s="643"/>
      <c r="F882" s="21"/>
      <c r="G882" s="24"/>
      <c r="H882" s="431"/>
      <c r="I882" s="432"/>
    </row>
    <row r="883" spans="1:20" ht="14.45" customHeight="1" x14ac:dyDescent="0.25">
      <c r="A883" s="1084">
        <v>2</v>
      </c>
      <c r="B883" s="648" t="s">
        <v>69</v>
      </c>
      <c r="C883" s="25"/>
      <c r="D883" s="710"/>
      <c r="E883" s="643"/>
      <c r="F883" s="21"/>
      <c r="G883" s="22"/>
      <c r="H883" s="39"/>
      <c r="I883" s="40"/>
      <c r="K883" s="28" t="s">
        <v>60</v>
      </c>
      <c r="L883" s="19"/>
      <c r="M883" s="16"/>
      <c r="N883" s="15"/>
      <c r="O883" s="15"/>
      <c r="P883" s="15"/>
      <c r="Q883" s="15"/>
    </row>
    <row r="884" spans="1:20" ht="15" customHeight="1" thickBot="1" x14ac:dyDescent="0.3">
      <c r="A884" s="1084"/>
      <c r="B884" s="649" t="s">
        <v>70</v>
      </c>
      <c r="C884" s="18"/>
      <c r="D884" s="711"/>
      <c r="E884" s="643"/>
      <c r="F884" s="21"/>
      <c r="G884" s="23"/>
      <c r="H884" s="35"/>
      <c r="I884" s="41"/>
      <c r="K884" s="46" t="s">
        <v>14</v>
      </c>
      <c r="L884" s="47" t="s">
        <v>61</v>
      </c>
      <c r="M884" s="48"/>
      <c r="N884" s="49" t="s">
        <v>62</v>
      </c>
      <c r="O884" s="49" t="s">
        <v>63</v>
      </c>
      <c r="P884" s="49" t="s">
        <v>64</v>
      </c>
      <c r="Q884" s="49" t="s">
        <v>65</v>
      </c>
    </row>
    <row r="885" spans="1:20" ht="14.45" customHeight="1" x14ac:dyDescent="0.25">
      <c r="A885" s="1084"/>
      <c r="B885" s="649" t="s">
        <v>68</v>
      </c>
      <c r="C885" s="18"/>
      <c r="D885" s="711"/>
      <c r="E885" s="643"/>
      <c r="F885" s="21"/>
      <c r="G885" s="23"/>
      <c r="H885" s="35"/>
      <c r="I885" s="41"/>
      <c r="K885" s="29"/>
      <c r="L885" s="30"/>
      <c r="M885" s="30"/>
      <c r="N885" s="31"/>
      <c r="O885" s="31"/>
      <c r="P885" s="31"/>
      <c r="Q885" s="32"/>
    </row>
    <row r="886" spans="1:20" ht="14.45" customHeight="1" x14ac:dyDescent="0.25">
      <c r="A886" s="1084"/>
      <c r="B886" s="649" t="s">
        <v>67</v>
      </c>
      <c r="C886" s="18"/>
      <c r="D886" s="711"/>
      <c r="E886" s="643"/>
      <c r="F886" s="21"/>
      <c r="G886" s="23"/>
      <c r="H886" s="35"/>
      <c r="I886" s="41"/>
      <c r="T886" s="28"/>
    </row>
    <row r="887" spans="1:20" ht="14.45" customHeight="1" x14ac:dyDescent="0.25">
      <c r="A887" s="1084"/>
      <c r="B887" s="649" t="s">
        <v>66</v>
      </c>
      <c r="C887" s="18"/>
      <c r="D887" s="711"/>
      <c r="E887" s="643"/>
      <c r="F887" s="21"/>
      <c r="G887" s="23"/>
      <c r="H887" s="35"/>
      <c r="I887" s="41"/>
      <c r="S887" s="44"/>
    </row>
    <row r="888" spans="1:20" ht="14.45" customHeight="1" x14ac:dyDescent="0.25">
      <c r="A888" s="1084"/>
      <c r="B888" s="650" t="s">
        <v>73</v>
      </c>
      <c r="C888" s="18"/>
      <c r="D888" s="711"/>
      <c r="E888" s="643"/>
      <c r="F888" s="21"/>
      <c r="G888" s="23"/>
      <c r="H888" s="35"/>
      <c r="I888" s="41"/>
    </row>
    <row r="889" spans="1:20" ht="14.45" customHeight="1" x14ac:dyDescent="0.25">
      <c r="A889" s="1084"/>
      <c r="B889" s="650" t="s">
        <v>74</v>
      </c>
      <c r="C889" s="18"/>
      <c r="D889" s="711"/>
      <c r="E889" s="643"/>
      <c r="F889" s="21"/>
      <c r="G889" s="23"/>
      <c r="H889" s="35"/>
      <c r="I889" s="41"/>
      <c r="T889" s="45"/>
    </row>
    <row r="890" spans="1:20" ht="14.45" customHeight="1" x14ac:dyDescent="0.25">
      <c r="A890" s="1084"/>
      <c r="B890" s="650" t="s">
        <v>72</v>
      </c>
      <c r="C890" s="18"/>
      <c r="D890" s="711"/>
      <c r="E890" s="643"/>
      <c r="F890" s="21"/>
      <c r="G890" s="23"/>
      <c r="H890" s="26"/>
      <c r="I890" s="42"/>
    </row>
    <row r="891" spans="1:20" ht="14.45" customHeight="1" x14ac:dyDescent="0.25">
      <c r="A891" s="1084"/>
      <c r="B891" s="651" t="s">
        <v>71</v>
      </c>
      <c r="C891" s="43"/>
      <c r="D891" s="712"/>
      <c r="E891" s="643"/>
      <c r="F891" s="21"/>
      <c r="G891" s="24"/>
      <c r="H891" s="431"/>
      <c r="I891" s="432"/>
    </row>
    <row r="892" spans="1:20" ht="14.45" customHeight="1" x14ac:dyDescent="0.25">
      <c r="A892" s="1085">
        <v>3</v>
      </c>
      <c r="B892" s="648" t="s">
        <v>69</v>
      </c>
      <c r="C892" s="25"/>
      <c r="D892" s="710"/>
      <c r="E892" s="643"/>
      <c r="F892" s="21"/>
      <c r="G892" s="22"/>
      <c r="H892" s="39"/>
      <c r="I892" s="40"/>
    </row>
    <row r="893" spans="1:20" ht="14.45" customHeight="1" x14ac:dyDescent="0.25">
      <c r="A893" s="1086"/>
      <c r="B893" s="649" t="s">
        <v>70</v>
      </c>
      <c r="C893" s="18"/>
      <c r="D893" s="711"/>
      <c r="E893" s="643"/>
      <c r="F893" s="21"/>
      <c r="G893" s="23"/>
      <c r="H893" s="35"/>
      <c r="I893" s="41"/>
    </row>
    <row r="894" spans="1:20" ht="14.45" customHeight="1" x14ac:dyDescent="0.25">
      <c r="A894" s="1086"/>
      <c r="B894" s="649" t="s">
        <v>68</v>
      </c>
      <c r="C894" s="18"/>
      <c r="D894" s="711"/>
      <c r="E894" s="643"/>
      <c r="F894" s="21"/>
      <c r="G894" s="23"/>
      <c r="H894" s="35"/>
      <c r="I894" s="41"/>
    </row>
    <row r="895" spans="1:20" ht="14.45" customHeight="1" x14ac:dyDescent="0.25">
      <c r="A895" s="1086"/>
      <c r="B895" s="649" t="s">
        <v>67</v>
      </c>
      <c r="C895" s="18"/>
      <c r="D895" s="711"/>
      <c r="E895" s="643"/>
      <c r="F895" s="21"/>
      <c r="G895" s="23"/>
      <c r="H895" s="35"/>
      <c r="I895" s="41"/>
    </row>
    <row r="896" spans="1:20" ht="14.45" customHeight="1" x14ac:dyDescent="0.25">
      <c r="A896" s="1086"/>
      <c r="B896" s="649" t="s">
        <v>66</v>
      </c>
      <c r="C896" s="18"/>
      <c r="D896" s="711"/>
      <c r="E896" s="643"/>
      <c r="F896" s="21"/>
      <c r="G896" s="23"/>
      <c r="H896" s="35"/>
      <c r="I896" s="41"/>
    </row>
    <row r="897" spans="1:9" ht="14.45" customHeight="1" x14ac:dyDescent="0.25">
      <c r="A897" s="1086"/>
      <c r="B897" s="650" t="s">
        <v>73</v>
      </c>
      <c r="C897" s="18"/>
      <c r="D897" s="711"/>
      <c r="E897" s="643"/>
      <c r="F897" s="21"/>
      <c r="G897" s="23"/>
      <c r="H897" s="35"/>
      <c r="I897" s="41"/>
    </row>
    <row r="898" spans="1:9" ht="14.45" customHeight="1" x14ac:dyDescent="0.25">
      <c r="A898" s="1086"/>
      <c r="B898" s="650" t="s">
        <v>74</v>
      </c>
      <c r="C898" s="18"/>
      <c r="D898" s="711"/>
      <c r="E898" s="643"/>
      <c r="F898" s="21"/>
      <c r="G898" s="23"/>
      <c r="H898" s="35"/>
      <c r="I898" s="41"/>
    </row>
    <row r="899" spans="1:9" ht="14.45" customHeight="1" x14ac:dyDescent="0.25">
      <c r="A899" s="1086"/>
      <c r="B899" s="650" t="s">
        <v>72</v>
      </c>
      <c r="C899" s="18"/>
      <c r="D899" s="711"/>
      <c r="E899" s="643"/>
      <c r="F899" s="21"/>
      <c r="G899" s="23"/>
      <c r="H899" s="26"/>
      <c r="I899" s="42"/>
    </row>
    <row r="900" spans="1:9" ht="14.45" customHeight="1" x14ac:dyDescent="0.25">
      <c r="A900" s="1086"/>
      <c r="B900" s="650" t="s">
        <v>76</v>
      </c>
      <c r="C900" s="36"/>
      <c r="D900" s="713"/>
      <c r="E900" s="643"/>
      <c r="F900" s="21"/>
      <c r="G900" s="23"/>
      <c r="H900" s="429"/>
      <c r="I900" s="430"/>
    </row>
    <row r="901" spans="1:9" ht="14.45" customHeight="1" x14ac:dyDescent="0.25">
      <c r="A901" s="1086"/>
      <c r="B901" s="651" t="s">
        <v>71</v>
      </c>
      <c r="C901" s="43"/>
      <c r="D901" s="712"/>
      <c r="E901" s="643"/>
      <c r="F901" s="21"/>
      <c r="G901" s="24"/>
      <c r="H901" s="431"/>
      <c r="I901" s="432"/>
    </row>
    <row r="902" spans="1:9" ht="14.45" customHeight="1" x14ac:dyDescent="0.25">
      <c r="A902" s="1084">
        <v>1</v>
      </c>
      <c r="B902" s="648" t="s">
        <v>69</v>
      </c>
      <c r="C902" s="25"/>
      <c r="D902" s="710"/>
      <c r="E902" s="643"/>
      <c r="F902" s="21"/>
      <c r="G902" s="22"/>
      <c r="H902" s="35"/>
      <c r="I902" s="40"/>
    </row>
    <row r="903" spans="1:9" ht="14.45" customHeight="1" x14ac:dyDescent="0.25">
      <c r="A903" s="1084"/>
      <c r="B903" s="649" t="s">
        <v>70</v>
      </c>
      <c r="C903" s="18"/>
      <c r="D903" s="711"/>
      <c r="E903" s="643"/>
      <c r="F903" s="21"/>
      <c r="G903" s="23"/>
      <c r="H903" s="35"/>
      <c r="I903" s="41"/>
    </row>
    <row r="904" spans="1:9" ht="14.45" customHeight="1" x14ac:dyDescent="0.25">
      <c r="A904" s="1084"/>
      <c r="B904" s="649" t="s">
        <v>68</v>
      </c>
      <c r="C904" s="18"/>
      <c r="D904" s="711"/>
      <c r="E904" s="643"/>
      <c r="F904" s="21"/>
      <c r="G904" s="23"/>
      <c r="H904" s="35"/>
      <c r="I904" s="41"/>
    </row>
    <row r="905" spans="1:9" ht="14.45" customHeight="1" x14ac:dyDescent="0.25">
      <c r="A905" s="1084"/>
      <c r="B905" s="649" t="s">
        <v>67</v>
      </c>
      <c r="C905" s="18"/>
      <c r="D905" s="711"/>
      <c r="E905" s="643"/>
      <c r="F905" s="21"/>
      <c r="G905" s="23"/>
      <c r="H905" s="35"/>
      <c r="I905" s="41"/>
    </row>
    <row r="906" spans="1:9" ht="14.45" customHeight="1" x14ac:dyDescent="0.25">
      <c r="A906" s="1084"/>
      <c r="B906" s="649" t="s">
        <v>66</v>
      </c>
      <c r="C906" s="18"/>
      <c r="D906" s="711"/>
      <c r="E906" s="643"/>
      <c r="F906" s="21"/>
      <c r="G906" s="23"/>
      <c r="H906" s="35"/>
      <c r="I906" s="41"/>
    </row>
    <row r="907" spans="1:9" ht="14.45" customHeight="1" x14ac:dyDescent="0.25">
      <c r="A907" s="1084"/>
      <c r="B907" s="650" t="s">
        <v>73</v>
      </c>
      <c r="C907" s="18"/>
      <c r="D907" s="711"/>
      <c r="E907" s="643"/>
      <c r="F907" s="21"/>
      <c r="G907" s="23"/>
      <c r="H907" s="35"/>
      <c r="I907" s="41"/>
    </row>
    <row r="908" spans="1:9" ht="14.45" customHeight="1" x14ac:dyDescent="0.25">
      <c r="A908" s="1084"/>
      <c r="B908" s="650" t="s">
        <v>74</v>
      </c>
      <c r="C908" s="18"/>
      <c r="D908" s="711"/>
      <c r="E908" s="643"/>
      <c r="F908" s="21"/>
      <c r="G908" s="23"/>
      <c r="H908" s="26"/>
      <c r="I908" s="41"/>
    </row>
    <row r="909" spans="1:9" ht="14.45" customHeight="1" x14ac:dyDescent="0.25">
      <c r="A909" s="1084"/>
      <c r="B909" s="650" t="s">
        <v>72</v>
      </c>
      <c r="C909" s="18"/>
      <c r="D909" s="711"/>
      <c r="E909" s="643"/>
      <c r="F909" s="21"/>
      <c r="G909" s="23"/>
      <c r="H909" s="429"/>
      <c r="I909" s="42"/>
    </row>
    <row r="910" spans="1:9" ht="14.45" customHeight="1" x14ac:dyDescent="0.25">
      <c r="A910" s="1084"/>
      <c r="B910" s="651" t="s">
        <v>71</v>
      </c>
      <c r="C910" s="43"/>
      <c r="D910" s="712"/>
      <c r="E910" s="643"/>
      <c r="F910" s="21"/>
      <c r="G910" s="24"/>
      <c r="H910" s="431"/>
      <c r="I910" s="432"/>
    </row>
    <row r="911" spans="1:9" ht="14.45" customHeight="1" x14ac:dyDescent="0.25">
      <c r="A911" s="1084">
        <v>2</v>
      </c>
      <c r="B911" s="648" t="s">
        <v>69</v>
      </c>
      <c r="C911" s="25"/>
      <c r="D911" s="710"/>
      <c r="E911" s="643"/>
      <c r="F911" s="21"/>
      <c r="G911" s="22"/>
      <c r="H911" s="39"/>
      <c r="I911" s="40"/>
    </row>
    <row r="912" spans="1:9" ht="14.45" customHeight="1" x14ac:dyDescent="0.25">
      <c r="A912" s="1084"/>
      <c r="B912" s="649" t="s">
        <v>70</v>
      </c>
      <c r="C912" s="18"/>
      <c r="D912" s="711"/>
      <c r="E912" s="643"/>
      <c r="F912" s="21"/>
      <c r="G912" s="23"/>
      <c r="H912" s="35"/>
      <c r="I912" s="41"/>
    </row>
    <row r="913" spans="1:9" ht="14.45" customHeight="1" x14ac:dyDescent="0.25">
      <c r="A913" s="1084"/>
      <c r="B913" s="649" t="s">
        <v>68</v>
      </c>
      <c r="C913" s="18"/>
      <c r="D913" s="711"/>
      <c r="E913" s="643"/>
      <c r="F913" s="21"/>
      <c r="G913" s="23"/>
      <c r="H913" s="35"/>
      <c r="I913" s="41"/>
    </row>
    <row r="914" spans="1:9" ht="14.45" customHeight="1" x14ac:dyDescent="0.25">
      <c r="A914" s="1084"/>
      <c r="B914" s="649" t="s">
        <v>67</v>
      </c>
      <c r="C914" s="18"/>
      <c r="D914" s="711"/>
      <c r="E914" s="643"/>
      <c r="F914" s="21"/>
      <c r="G914" s="23"/>
      <c r="I914" s="41"/>
    </row>
    <row r="915" spans="1:9" ht="14.45" customHeight="1" x14ac:dyDescent="0.25">
      <c r="A915" s="1084"/>
      <c r="B915" s="649" t="s">
        <v>66</v>
      </c>
      <c r="C915" s="18"/>
      <c r="D915" s="711"/>
      <c r="E915" s="643"/>
      <c r="F915" s="21"/>
      <c r="G915" s="23"/>
      <c r="H915" s="35"/>
      <c r="I915" s="41"/>
    </row>
    <row r="916" spans="1:9" ht="14.45" customHeight="1" x14ac:dyDescent="0.25">
      <c r="A916" s="1084"/>
      <c r="B916" s="650" t="s">
        <v>73</v>
      </c>
      <c r="C916" s="18"/>
      <c r="D916" s="711"/>
      <c r="E916" s="643"/>
      <c r="F916" s="21"/>
      <c r="G916" s="23"/>
      <c r="H916" s="35"/>
      <c r="I916" s="41"/>
    </row>
    <row r="917" spans="1:9" ht="14.45" customHeight="1" x14ac:dyDescent="0.25">
      <c r="A917" s="1084"/>
      <c r="B917" s="650" t="s">
        <v>74</v>
      </c>
      <c r="C917" s="18"/>
      <c r="D917" s="711"/>
      <c r="E917" s="643"/>
      <c r="F917" s="21"/>
      <c r="G917" s="23"/>
      <c r="H917" s="35"/>
      <c r="I917" s="41"/>
    </row>
    <row r="918" spans="1:9" ht="14.45" customHeight="1" x14ac:dyDescent="0.25">
      <c r="A918" s="1084"/>
      <c r="B918" s="650" t="s">
        <v>72</v>
      </c>
      <c r="C918" s="18"/>
      <c r="D918" s="711"/>
      <c r="E918" s="643"/>
      <c r="F918" s="21"/>
      <c r="G918" s="23"/>
      <c r="H918" s="35"/>
      <c r="I918" s="42"/>
    </row>
    <row r="919" spans="1:9" ht="14.45" customHeight="1" x14ac:dyDescent="0.25">
      <c r="A919" s="1084"/>
      <c r="B919" s="651" t="s">
        <v>71</v>
      </c>
      <c r="C919" s="43"/>
      <c r="D919" s="712"/>
      <c r="E919" s="643"/>
      <c r="F919" s="21"/>
      <c r="G919" s="24"/>
      <c r="H919" s="431"/>
      <c r="I919" s="432"/>
    </row>
    <row r="920" spans="1:9" ht="14.45" customHeight="1" x14ac:dyDescent="0.25">
      <c r="A920" s="1085">
        <v>3</v>
      </c>
      <c r="B920" s="648" t="s">
        <v>69</v>
      </c>
      <c r="C920" s="25"/>
      <c r="D920" s="710"/>
      <c r="E920" s="643"/>
      <c r="F920" s="21"/>
      <c r="G920" s="22"/>
      <c r="H920" s="39"/>
      <c r="I920" s="40"/>
    </row>
    <row r="921" spans="1:9" ht="14.45" customHeight="1" x14ac:dyDescent="0.25">
      <c r="A921" s="1086"/>
      <c r="B921" s="649" t="s">
        <v>70</v>
      </c>
      <c r="C921" s="18"/>
      <c r="D921" s="711"/>
      <c r="E921" s="643"/>
      <c r="F921" s="21"/>
      <c r="G921" s="23"/>
      <c r="H921" s="35"/>
      <c r="I921" s="41"/>
    </row>
    <row r="922" spans="1:9" ht="14.45" customHeight="1" x14ac:dyDescent="0.25">
      <c r="A922" s="1086"/>
      <c r="B922" s="649" t="s">
        <v>68</v>
      </c>
      <c r="C922" s="18"/>
      <c r="D922" s="711"/>
      <c r="E922" s="643"/>
      <c r="F922" s="21"/>
      <c r="G922" s="23"/>
      <c r="H922" s="35"/>
      <c r="I922" s="41"/>
    </row>
    <row r="923" spans="1:9" ht="14.45" customHeight="1" x14ac:dyDescent="0.25">
      <c r="A923" s="1086"/>
      <c r="B923" s="649" t="s">
        <v>67</v>
      </c>
      <c r="C923" s="18"/>
      <c r="D923" s="711"/>
      <c r="E923" s="643"/>
      <c r="F923" s="21"/>
      <c r="G923" s="23"/>
      <c r="H923" s="35"/>
      <c r="I923" s="41"/>
    </row>
    <row r="924" spans="1:9" ht="14.45" customHeight="1" x14ac:dyDescent="0.25">
      <c r="A924" s="1086"/>
      <c r="B924" s="649" t="s">
        <v>66</v>
      </c>
      <c r="C924" s="18"/>
      <c r="D924" s="711"/>
      <c r="E924" s="643"/>
      <c r="F924" s="21"/>
      <c r="G924" s="23"/>
      <c r="H924" s="35"/>
      <c r="I924" s="41"/>
    </row>
    <row r="925" spans="1:9" ht="14.45" customHeight="1" x14ac:dyDescent="0.25">
      <c r="A925" s="1086"/>
      <c r="B925" s="650" t="s">
        <v>73</v>
      </c>
      <c r="C925" s="18"/>
      <c r="D925" s="711"/>
      <c r="E925" s="643"/>
      <c r="F925" s="21"/>
      <c r="G925" s="23"/>
      <c r="H925" s="35"/>
      <c r="I925" s="41"/>
    </row>
    <row r="926" spans="1:9" ht="14.45" customHeight="1" x14ac:dyDescent="0.25">
      <c r="A926" s="1086"/>
      <c r="B926" s="650" t="s">
        <v>74</v>
      </c>
      <c r="C926" s="18"/>
      <c r="D926" s="711"/>
      <c r="E926" s="643"/>
      <c r="F926" s="21"/>
      <c r="G926" s="23"/>
      <c r="H926" s="35"/>
      <c r="I926" s="41"/>
    </row>
    <row r="927" spans="1:9" ht="14.45" customHeight="1" x14ac:dyDescent="0.25">
      <c r="A927" s="1086"/>
      <c r="B927" s="650" t="s">
        <v>72</v>
      </c>
      <c r="C927" s="18"/>
      <c r="D927" s="711"/>
      <c r="E927" s="643"/>
      <c r="F927" s="21"/>
      <c r="G927" s="23"/>
      <c r="H927" s="26"/>
      <c r="I927" s="42"/>
    </row>
    <row r="928" spans="1:9" ht="14.45" customHeight="1" x14ac:dyDescent="0.25">
      <c r="A928" s="1086"/>
      <c r="B928" s="651" t="s">
        <v>71</v>
      </c>
      <c r="C928" s="43"/>
      <c r="D928" s="712"/>
      <c r="E928" s="643"/>
      <c r="F928" s="21"/>
      <c r="G928" s="24"/>
      <c r="H928" s="431"/>
      <c r="I928" s="432"/>
    </row>
    <row r="929" spans="1:9" ht="14.45" customHeight="1" x14ac:dyDescent="0.25">
      <c r="A929" s="1084">
        <v>1</v>
      </c>
      <c r="B929" s="648" t="s">
        <v>69</v>
      </c>
      <c r="C929" s="25"/>
      <c r="D929" s="710"/>
      <c r="E929" s="643"/>
      <c r="F929" s="21"/>
      <c r="G929" s="22"/>
      <c r="H929" s="39"/>
      <c r="I929" s="40"/>
    </row>
    <row r="930" spans="1:9" ht="14.45" customHeight="1" x14ac:dyDescent="0.25">
      <c r="A930" s="1084"/>
      <c r="B930" s="649" t="s">
        <v>70</v>
      </c>
      <c r="C930" s="18"/>
      <c r="D930" s="711"/>
      <c r="E930" s="643"/>
      <c r="F930" s="21"/>
      <c r="G930" s="23"/>
      <c r="H930" s="35"/>
      <c r="I930" s="41"/>
    </row>
    <row r="931" spans="1:9" ht="14.45" customHeight="1" x14ac:dyDescent="0.25">
      <c r="A931" s="1084"/>
      <c r="B931" s="649" t="s">
        <v>68</v>
      </c>
      <c r="C931" s="18"/>
      <c r="D931" s="711"/>
      <c r="E931" s="643"/>
      <c r="F931" s="21"/>
      <c r="G931" s="23"/>
      <c r="H931" s="35"/>
      <c r="I931" s="41"/>
    </row>
    <row r="932" spans="1:9" ht="14.45" customHeight="1" x14ac:dyDescent="0.25">
      <c r="A932" s="1084"/>
      <c r="B932" s="649" t="s">
        <v>67</v>
      </c>
      <c r="C932" s="18"/>
      <c r="D932" s="711"/>
      <c r="E932" s="643"/>
      <c r="F932" s="21"/>
      <c r="G932" s="23"/>
      <c r="H932" s="35"/>
      <c r="I932" s="41"/>
    </row>
    <row r="933" spans="1:9" ht="14.45" customHeight="1" x14ac:dyDescent="0.25">
      <c r="A933" s="1084"/>
      <c r="B933" s="649" t="s">
        <v>66</v>
      </c>
      <c r="C933" s="18"/>
      <c r="D933" s="711"/>
      <c r="E933" s="643"/>
      <c r="F933" s="21"/>
      <c r="G933" s="23"/>
      <c r="H933" s="35"/>
      <c r="I933" s="41"/>
    </row>
    <row r="934" spans="1:9" ht="14.45" customHeight="1" x14ac:dyDescent="0.25">
      <c r="A934" s="1084"/>
      <c r="B934" s="650" t="s">
        <v>73</v>
      </c>
      <c r="C934" s="18"/>
      <c r="D934" s="711"/>
      <c r="E934" s="643"/>
      <c r="F934" s="21"/>
      <c r="G934" s="23"/>
      <c r="H934" s="35"/>
      <c r="I934" s="41"/>
    </row>
    <row r="935" spans="1:9" ht="14.45" customHeight="1" x14ac:dyDescent="0.25">
      <c r="A935" s="1084"/>
      <c r="B935" s="650" t="s">
        <v>74</v>
      </c>
      <c r="C935" s="18"/>
      <c r="D935" s="711"/>
      <c r="E935" s="643"/>
      <c r="F935" s="21"/>
      <c r="G935" s="23"/>
      <c r="H935" s="35"/>
      <c r="I935" s="41"/>
    </row>
    <row r="936" spans="1:9" ht="14.45" customHeight="1" x14ac:dyDescent="0.25">
      <c r="A936" s="1084"/>
      <c r="B936" s="650" t="s">
        <v>72</v>
      </c>
      <c r="C936" s="18"/>
      <c r="D936" s="711"/>
      <c r="E936" s="643"/>
      <c r="F936" s="21"/>
      <c r="G936" s="23"/>
      <c r="H936" s="26"/>
      <c r="I936" s="42"/>
    </row>
    <row r="937" spans="1:9" ht="14.45" customHeight="1" x14ac:dyDescent="0.25">
      <c r="A937" s="1084"/>
      <c r="B937" s="651" t="s">
        <v>71</v>
      </c>
      <c r="C937" s="43"/>
      <c r="D937" s="712"/>
      <c r="E937" s="643"/>
      <c r="F937" s="21"/>
      <c r="G937" s="24"/>
      <c r="H937" s="431"/>
      <c r="I937" s="432"/>
    </row>
    <row r="938" spans="1:9" ht="14.45" customHeight="1" x14ac:dyDescent="0.25">
      <c r="A938" s="1084">
        <v>2</v>
      </c>
      <c r="B938" s="648" t="s">
        <v>69</v>
      </c>
      <c r="C938" s="25"/>
      <c r="D938" s="710"/>
      <c r="E938" s="643"/>
      <c r="F938" s="21"/>
      <c r="G938" s="22"/>
      <c r="H938" s="39"/>
      <c r="I938" s="40"/>
    </row>
    <row r="939" spans="1:9" ht="14.45" customHeight="1" x14ac:dyDescent="0.25">
      <c r="A939" s="1084"/>
      <c r="B939" s="649" t="s">
        <v>70</v>
      </c>
      <c r="C939" s="18"/>
      <c r="D939" s="711"/>
      <c r="E939" s="643"/>
      <c r="F939" s="21"/>
      <c r="G939" s="23"/>
      <c r="H939" s="35"/>
      <c r="I939" s="41"/>
    </row>
    <row r="940" spans="1:9" ht="14.45" customHeight="1" x14ac:dyDescent="0.25">
      <c r="A940" s="1084"/>
      <c r="B940" s="649" t="s">
        <v>68</v>
      </c>
      <c r="C940" s="18"/>
      <c r="D940" s="711"/>
      <c r="E940" s="643"/>
      <c r="F940" s="21"/>
      <c r="G940" s="23"/>
      <c r="H940" s="35"/>
      <c r="I940" s="41"/>
    </row>
    <row r="941" spans="1:9" ht="14.45" customHeight="1" x14ac:dyDescent="0.25">
      <c r="A941" s="1084"/>
      <c r="B941" s="649" t="s">
        <v>67</v>
      </c>
      <c r="C941" s="18"/>
      <c r="D941" s="711"/>
      <c r="E941" s="643"/>
      <c r="F941" s="21"/>
      <c r="G941" s="23"/>
      <c r="H941" s="35"/>
      <c r="I941" s="41"/>
    </row>
    <row r="942" spans="1:9" ht="14.45" customHeight="1" x14ac:dyDescent="0.25">
      <c r="A942" s="1084"/>
      <c r="B942" s="649" t="s">
        <v>66</v>
      </c>
      <c r="C942" s="18"/>
      <c r="D942" s="711"/>
      <c r="E942" s="643"/>
      <c r="F942" s="21"/>
      <c r="G942" s="23"/>
      <c r="H942" s="35"/>
      <c r="I942" s="41"/>
    </row>
    <row r="943" spans="1:9" ht="14.45" customHeight="1" x14ac:dyDescent="0.25">
      <c r="A943" s="1084"/>
      <c r="B943" s="650" t="s">
        <v>73</v>
      </c>
      <c r="C943" s="18"/>
      <c r="D943" s="711"/>
      <c r="E943" s="643"/>
      <c r="F943" s="21"/>
      <c r="G943" s="23"/>
      <c r="H943" s="35"/>
      <c r="I943" s="41"/>
    </row>
    <row r="944" spans="1:9" ht="14.45" customHeight="1" x14ac:dyDescent="0.25">
      <c r="A944" s="1084"/>
      <c r="B944" s="650" t="s">
        <v>74</v>
      </c>
      <c r="C944" s="18"/>
      <c r="D944" s="711"/>
      <c r="E944" s="643"/>
      <c r="F944" s="21"/>
      <c r="G944" s="23"/>
      <c r="H944" s="35"/>
      <c r="I944" s="41"/>
    </row>
    <row r="945" spans="1:20" ht="14.45" customHeight="1" x14ac:dyDescent="0.25">
      <c r="A945" s="1084"/>
      <c r="B945" s="650" t="s">
        <v>72</v>
      </c>
      <c r="C945" s="18"/>
      <c r="D945" s="711"/>
      <c r="E945" s="643"/>
      <c r="F945" s="21"/>
      <c r="G945" s="23"/>
      <c r="H945" s="26"/>
      <c r="I945" s="42"/>
    </row>
    <row r="946" spans="1:20" ht="14.45" customHeight="1" x14ac:dyDescent="0.25">
      <c r="A946" s="1084"/>
      <c r="B946" s="651" t="s">
        <v>71</v>
      </c>
      <c r="C946" s="43"/>
      <c r="D946" s="712"/>
      <c r="E946" s="643"/>
      <c r="F946" s="21"/>
      <c r="G946" s="24"/>
      <c r="H946" s="431"/>
      <c r="I946" s="432"/>
    </row>
    <row r="947" spans="1:20" ht="14.45" customHeight="1" x14ac:dyDescent="0.25">
      <c r="A947" s="1085">
        <v>3</v>
      </c>
      <c r="B947" s="648" t="s">
        <v>69</v>
      </c>
      <c r="C947" s="25"/>
      <c r="D947" s="710"/>
      <c r="E947" s="643"/>
      <c r="F947" s="21"/>
      <c r="G947" s="22"/>
      <c r="H947" s="39"/>
      <c r="I947" s="40"/>
    </row>
    <row r="948" spans="1:20" ht="14.45" customHeight="1" x14ac:dyDescent="0.25">
      <c r="A948" s="1086"/>
      <c r="B948" s="649" t="s">
        <v>70</v>
      </c>
      <c r="C948" s="18"/>
      <c r="D948" s="711"/>
      <c r="E948" s="643"/>
      <c r="F948" s="21"/>
      <c r="G948" s="23"/>
      <c r="H948" s="35"/>
      <c r="I948" s="41"/>
    </row>
    <row r="949" spans="1:20" ht="14.45" customHeight="1" x14ac:dyDescent="0.25">
      <c r="A949" s="1086"/>
      <c r="B949" s="649" t="s">
        <v>68</v>
      </c>
      <c r="C949" s="18"/>
      <c r="D949" s="711"/>
      <c r="E949" s="643"/>
      <c r="F949" s="21"/>
      <c r="G949" s="23"/>
      <c r="H949" s="35"/>
      <c r="I949" s="41"/>
    </row>
    <row r="950" spans="1:20" ht="14.45" customHeight="1" x14ac:dyDescent="0.25">
      <c r="A950" s="1086"/>
      <c r="B950" s="649" t="s">
        <v>67</v>
      </c>
      <c r="C950" s="18"/>
      <c r="D950" s="711"/>
      <c r="E950" s="643"/>
      <c r="F950" s="21"/>
      <c r="G950" s="23"/>
      <c r="H950" s="35"/>
      <c r="I950" s="41"/>
    </row>
    <row r="951" spans="1:20" ht="14.45" customHeight="1" x14ac:dyDescent="0.25">
      <c r="A951" s="1086"/>
      <c r="B951" s="649" t="s">
        <v>66</v>
      </c>
      <c r="C951" s="18"/>
      <c r="D951" s="711"/>
      <c r="E951" s="643"/>
      <c r="F951" s="21"/>
      <c r="G951" s="23"/>
      <c r="H951" s="35"/>
      <c r="I951" s="41"/>
    </row>
    <row r="952" spans="1:20" ht="14.45" customHeight="1" x14ac:dyDescent="0.25">
      <c r="A952" s="1086"/>
      <c r="B952" s="650" t="s">
        <v>73</v>
      </c>
      <c r="C952" s="18"/>
      <c r="D952" s="711"/>
      <c r="E952" s="643"/>
      <c r="F952" s="21"/>
      <c r="G952" s="23"/>
      <c r="H952" s="35"/>
      <c r="I952" s="41"/>
    </row>
    <row r="953" spans="1:20" ht="14.45" customHeight="1" x14ac:dyDescent="0.25">
      <c r="A953" s="1086"/>
      <c r="B953" s="650" t="s">
        <v>74</v>
      </c>
      <c r="C953" s="18"/>
      <c r="D953" s="711"/>
      <c r="E953" s="643"/>
      <c r="F953" s="21"/>
      <c r="G953" s="23"/>
      <c r="H953" s="35"/>
      <c r="I953" s="41"/>
    </row>
    <row r="954" spans="1:20" ht="14.45" customHeight="1" x14ac:dyDescent="0.25">
      <c r="A954" s="1086"/>
      <c r="B954" s="650" t="s">
        <v>72</v>
      </c>
      <c r="C954" s="18"/>
      <c r="D954" s="711"/>
      <c r="E954" s="643"/>
      <c r="F954" s="21"/>
      <c r="G954" s="23"/>
      <c r="H954" s="26"/>
      <c r="I954" s="42"/>
    </row>
    <row r="955" spans="1:20" ht="14.45" customHeight="1" x14ac:dyDescent="0.25">
      <c r="A955" s="1086"/>
      <c r="B955" s="651" t="s">
        <v>71</v>
      </c>
      <c r="C955" s="43"/>
      <c r="D955" s="712"/>
      <c r="E955" s="643"/>
      <c r="F955" s="21"/>
      <c r="G955" s="24"/>
      <c r="H955" s="431"/>
      <c r="I955" s="432"/>
    </row>
    <row r="956" spans="1:20" ht="14.45" customHeight="1" x14ac:dyDescent="0.25">
      <c r="A956" s="1084">
        <v>1</v>
      </c>
      <c r="B956" s="648" t="s">
        <v>69</v>
      </c>
      <c r="C956" s="25"/>
      <c r="D956" s="710"/>
      <c r="E956" s="643"/>
      <c r="F956" s="21"/>
      <c r="G956" s="22"/>
      <c r="H956" s="39"/>
      <c r="I956" s="40"/>
      <c r="K956" s="28" t="s">
        <v>60</v>
      </c>
      <c r="L956" s="19"/>
      <c r="M956" s="16"/>
      <c r="N956" s="15"/>
      <c r="O956" s="15"/>
      <c r="P956" s="15"/>
      <c r="Q956" s="15"/>
    </row>
    <row r="957" spans="1:20" ht="15" customHeight="1" thickBot="1" x14ac:dyDescent="0.3">
      <c r="A957" s="1084"/>
      <c r="B957" s="649" t="s">
        <v>70</v>
      </c>
      <c r="C957" s="18"/>
      <c r="D957" s="711"/>
      <c r="E957" s="643"/>
      <c r="F957" s="21"/>
      <c r="G957" s="23"/>
      <c r="H957" s="35"/>
      <c r="I957" s="41"/>
      <c r="K957" s="46" t="s">
        <v>14</v>
      </c>
      <c r="L957" s="47" t="s">
        <v>61</v>
      </c>
      <c r="M957" s="48"/>
      <c r="N957" s="49" t="s">
        <v>62</v>
      </c>
      <c r="O957" s="49" t="s">
        <v>63</v>
      </c>
      <c r="P957" s="49" t="s">
        <v>64</v>
      </c>
      <c r="Q957" s="49" t="s">
        <v>65</v>
      </c>
    </row>
    <row r="958" spans="1:20" ht="14.45" customHeight="1" x14ac:dyDescent="0.25">
      <c r="A958" s="1084"/>
      <c r="B958" s="649" t="s">
        <v>68</v>
      </c>
      <c r="C958" s="18"/>
      <c r="D958" s="711"/>
      <c r="E958" s="643"/>
      <c r="F958" s="21"/>
      <c r="G958" s="23"/>
      <c r="H958" s="35"/>
      <c r="I958" s="41"/>
      <c r="K958" s="29"/>
      <c r="L958" s="30"/>
      <c r="M958" s="30"/>
      <c r="N958" s="31"/>
      <c r="O958" s="31"/>
      <c r="P958" s="31"/>
      <c r="Q958" s="32"/>
    </row>
    <row r="959" spans="1:20" ht="14.45" customHeight="1" x14ac:dyDescent="0.25">
      <c r="A959" s="1084"/>
      <c r="B959" s="649" t="s">
        <v>67</v>
      </c>
      <c r="C959" s="18"/>
      <c r="D959" s="711"/>
      <c r="E959" s="643"/>
      <c r="F959" s="21"/>
      <c r="G959" s="23"/>
      <c r="H959" s="35"/>
      <c r="I959" s="41"/>
      <c r="T959" s="28"/>
    </row>
    <row r="960" spans="1:20" ht="14.45" customHeight="1" x14ac:dyDescent="0.25">
      <c r="A960" s="1084"/>
      <c r="B960" s="649" t="s">
        <v>66</v>
      </c>
      <c r="C960" s="18"/>
      <c r="D960" s="711"/>
      <c r="E960" s="643"/>
      <c r="F960" s="21"/>
      <c r="G960" s="23"/>
      <c r="H960" s="35"/>
      <c r="I960" s="41"/>
      <c r="S960" s="44"/>
    </row>
    <row r="961" spans="1:20" ht="14.45" customHeight="1" x14ac:dyDescent="0.25">
      <c r="A961" s="1084"/>
      <c r="B961" s="650" t="s">
        <v>73</v>
      </c>
      <c r="C961" s="18"/>
      <c r="D961" s="711"/>
      <c r="E961" s="643"/>
      <c r="F961" s="21"/>
      <c r="G961" s="23"/>
      <c r="H961" s="35"/>
      <c r="I961" s="41"/>
    </row>
    <row r="962" spans="1:20" ht="14.45" customHeight="1" x14ac:dyDescent="0.25">
      <c r="A962" s="1084"/>
      <c r="B962" s="650" t="s">
        <v>74</v>
      </c>
      <c r="C962" s="18"/>
      <c r="D962" s="711"/>
      <c r="E962" s="643"/>
      <c r="F962" s="21"/>
      <c r="G962" s="23"/>
      <c r="H962" s="35"/>
      <c r="I962" s="41"/>
      <c r="T962" s="45"/>
    </row>
    <row r="963" spans="1:20" ht="14.45" customHeight="1" x14ac:dyDescent="0.25">
      <c r="A963" s="1084"/>
      <c r="B963" s="650" t="s">
        <v>72</v>
      </c>
      <c r="C963" s="18"/>
      <c r="D963" s="711"/>
      <c r="E963" s="643"/>
      <c r="F963" s="21"/>
      <c r="G963" s="23"/>
      <c r="H963" s="26"/>
      <c r="I963" s="42"/>
    </row>
    <row r="964" spans="1:20" ht="14.45" customHeight="1" x14ac:dyDescent="0.25">
      <c r="A964" s="1084"/>
      <c r="B964" s="651" t="s">
        <v>71</v>
      </c>
      <c r="C964" s="43"/>
      <c r="D964" s="712"/>
      <c r="E964" s="643"/>
      <c r="F964" s="21"/>
      <c r="G964" s="24"/>
      <c r="H964" s="431"/>
      <c r="I964" s="432"/>
    </row>
    <row r="965" spans="1:20" ht="14.45" customHeight="1" x14ac:dyDescent="0.25">
      <c r="A965" s="1084">
        <v>2</v>
      </c>
      <c r="B965" s="648" t="s">
        <v>69</v>
      </c>
      <c r="C965" s="25"/>
      <c r="D965" s="710"/>
      <c r="E965" s="643"/>
      <c r="F965" s="21"/>
      <c r="G965" s="22"/>
      <c r="H965" s="39"/>
      <c r="I965" s="40"/>
    </row>
    <row r="966" spans="1:20" ht="14.45" customHeight="1" x14ac:dyDescent="0.25">
      <c r="A966" s="1084"/>
      <c r="B966" s="649" t="s">
        <v>70</v>
      </c>
      <c r="C966" s="18"/>
      <c r="D966" s="711"/>
      <c r="E966" s="643"/>
      <c r="F966" s="21"/>
      <c r="G966" s="23"/>
      <c r="H966" s="35"/>
      <c r="I966" s="41"/>
    </row>
    <row r="967" spans="1:20" ht="14.45" customHeight="1" x14ac:dyDescent="0.25">
      <c r="A967" s="1084"/>
      <c r="B967" s="649" t="s">
        <v>68</v>
      </c>
      <c r="C967" s="18"/>
      <c r="D967" s="711"/>
      <c r="E967" s="643"/>
      <c r="F967" s="21"/>
      <c r="G967" s="23"/>
      <c r="H967" s="35"/>
      <c r="I967" s="41"/>
    </row>
    <row r="968" spans="1:20" ht="14.45" customHeight="1" x14ac:dyDescent="0.25">
      <c r="A968" s="1084"/>
      <c r="B968" s="649" t="s">
        <v>67</v>
      </c>
      <c r="C968" s="18"/>
      <c r="D968" s="711"/>
      <c r="E968" s="643"/>
      <c r="F968" s="21"/>
      <c r="G968" s="23"/>
      <c r="H968" s="35"/>
      <c r="I968" s="41"/>
    </row>
    <row r="969" spans="1:20" ht="14.45" customHeight="1" x14ac:dyDescent="0.25">
      <c r="A969" s="1084"/>
      <c r="B969" s="649" t="s">
        <v>66</v>
      </c>
      <c r="C969" s="18"/>
      <c r="D969" s="711"/>
      <c r="E969" s="643"/>
      <c r="F969" s="21"/>
      <c r="G969" s="23"/>
      <c r="H969" s="35"/>
      <c r="I969" s="41"/>
    </row>
    <row r="970" spans="1:20" ht="14.45" customHeight="1" x14ac:dyDescent="0.25">
      <c r="A970" s="1084"/>
      <c r="B970" s="650" t="s">
        <v>73</v>
      </c>
      <c r="C970" s="18"/>
      <c r="D970" s="711"/>
      <c r="E970" s="643"/>
      <c r="F970" s="21"/>
      <c r="G970" s="23"/>
      <c r="H970" s="35"/>
      <c r="I970" s="41"/>
    </row>
    <row r="971" spans="1:20" ht="14.45" customHeight="1" x14ac:dyDescent="0.25">
      <c r="A971" s="1084"/>
      <c r="B971" s="650" t="s">
        <v>74</v>
      </c>
      <c r="C971" s="18"/>
      <c r="D971" s="711"/>
      <c r="E971" s="643"/>
      <c r="F971" s="21"/>
      <c r="G971" s="23"/>
      <c r="H971" s="35"/>
      <c r="I971" s="41"/>
    </row>
    <row r="972" spans="1:20" ht="14.45" customHeight="1" x14ac:dyDescent="0.25">
      <c r="A972" s="1084"/>
      <c r="B972" s="650" t="s">
        <v>72</v>
      </c>
      <c r="C972" s="18"/>
      <c r="D972" s="711"/>
      <c r="E972" s="643"/>
      <c r="F972" s="21"/>
      <c r="G972" s="23"/>
      <c r="H972" s="26"/>
      <c r="I972" s="42"/>
    </row>
    <row r="973" spans="1:20" ht="14.45" customHeight="1" x14ac:dyDescent="0.25">
      <c r="A973" s="1084"/>
      <c r="B973" s="651" t="s">
        <v>71</v>
      </c>
      <c r="C973" s="43"/>
      <c r="D973" s="712"/>
      <c r="E973" s="643"/>
      <c r="F973" s="21"/>
      <c r="G973" s="24"/>
      <c r="H973" s="431"/>
      <c r="I973" s="432"/>
    </row>
    <row r="974" spans="1:20" ht="14.45" customHeight="1" x14ac:dyDescent="0.25">
      <c r="A974" s="1085">
        <v>3</v>
      </c>
      <c r="B974" s="648" t="s">
        <v>69</v>
      </c>
      <c r="C974" s="25"/>
      <c r="D974" s="710"/>
      <c r="E974" s="643"/>
      <c r="F974" s="21"/>
      <c r="G974" s="22"/>
      <c r="H974" s="39"/>
      <c r="I974" s="40"/>
    </row>
    <row r="975" spans="1:20" ht="14.45" customHeight="1" x14ac:dyDescent="0.25">
      <c r="A975" s="1086"/>
      <c r="B975" s="649" t="s">
        <v>70</v>
      </c>
      <c r="C975" s="18"/>
      <c r="D975" s="711"/>
      <c r="E975" s="643"/>
      <c r="F975" s="21"/>
      <c r="G975" s="23"/>
      <c r="H975" s="35"/>
      <c r="I975" s="41"/>
    </row>
    <row r="976" spans="1:20" ht="14.45" customHeight="1" x14ac:dyDescent="0.25">
      <c r="A976" s="1086"/>
      <c r="B976" s="649" t="s">
        <v>68</v>
      </c>
      <c r="C976" s="18"/>
      <c r="D976" s="711"/>
      <c r="E976" s="643"/>
      <c r="F976" s="21"/>
      <c r="G976" s="23"/>
      <c r="H976" s="35"/>
      <c r="I976" s="41"/>
    </row>
    <row r="977" spans="1:9" ht="14.45" customHeight="1" x14ac:dyDescent="0.25">
      <c r="A977" s="1086"/>
      <c r="B977" s="649" t="s">
        <v>67</v>
      </c>
      <c r="C977" s="18"/>
      <c r="D977" s="711"/>
      <c r="E977" s="643"/>
      <c r="F977" s="21"/>
      <c r="G977" s="23"/>
      <c r="H977" s="35"/>
      <c r="I977" s="41"/>
    </row>
    <row r="978" spans="1:9" ht="14.45" customHeight="1" x14ac:dyDescent="0.25">
      <c r="A978" s="1086"/>
      <c r="B978" s="649" t="s">
        <v>66</v>
      </c>
      <c r="C978" s="18"/>
      <c r="D978" s="711"/>
      <c r="E978" s="643"/>
      <c r="F978" s="21"/>
      <c r="G978" s="23"/>
      <c r="H978" s="35"/>
      <c r="I978" s="41"/>
    </row>
    <row r="979" spans="1:9" ht="14.45" customHeight="1" x14ac:dyDescent="0.25">
      <c r="A979" s="1086"/>
      <c r="B979" s="650" t="s">
        <v>73</v>
      </c>
      <c r="C979" s="18"/>
      <c r="D979" s="711"/>
      <c r="E979" s="643"/>
      <c r="F979" s="21"/>
      <c r="G979" s="23"/>
      <c r="H979" s="35"/>
      <c r="I979" s="41"/>
    </row>
    <row r="980" spans="1:9" ht="14.45" customHeight="1" x14ac:dyDescent="0.25">
      <c r="A980" s="1086"/>
      <c r="B980" s="650" t="s">
        <v>74</v>
      </c>
      <c r="C980" s="18"/>
      <c r="D980" s="711"/>
      <c r="E980" s="643"/>
      <c r="F980" s="21"/>
      <c r="G980" s="23"/>
      <c r="H980" s="35"/>
      <c r="I980" s="41"/>
    </row>
    <row r="981" spans="1:9" ht="14.45" customHeight="1" x14ac:dyDescent="0.25">
      <c r="A981" s="1086"/>
      <c r="B981" s="650" t="s">
        <v>72</v>
      </c>
      <c r="C981" s="18"/>
      <c r="D981" s="711"/>
      <c r="E981" s="643"/>
      <c r="F981" s="21"/>
      <c r="G981" s="23"/>
      <c r="H981" s="26"/>
      <c r="I981" s="42"/>
    </row>
    <row r="982" spans="1:9" ht="14.45" customHeight="1" x14ac:dyDescent="0.25">
      <c r="A982" s="1086"/>
      <c r="B982" s="651" t="s">
        <v>71</v>
      </c>
      <c r="C982" s="43"/>
      <c r="D982" s="712"/>
      <c r="E982" s="643"/>
      <c r="F982" s="21"/>
      <c r="G982" s="24"/>
      <c r="H982" s="431"/>
      <c r="I982" s="432"/>
    </row>
    <row r="983" spans="1:9" ht="14.45" customHeight="1" x14ac:dyDescent="0.25">
      <c r="A983" s="1084">
        <v>1</v>
      </c>
      <c r="B983" s="648" t="s">
        <v>69</v>
      </c>
      <c r="C983" s="25"/>
      <c r="D983" s="710"/>
      <c r="E983" s="643"/>
      <c r="F983" s="21"/>
      <c r="G983" s="22"/>
      <c r="H983" s="39"/>
      <c r="I983" s="40"/>
    </row>
    <row r="984" spans="1:9" ht="14.45" customHeight="1" x14ac:dyDescent="0.25">
      <c r="A984" s="1084"/>
      <c r="B984" s="649" t="s">
        <v>70</v>
      </c>
      <c r="C984" s="18"/>
      <c r="D984" s="711"/>
      <c r="E984" s="643"/>
      <c r="F984" s="21"/>
      <c r="G984" s="23"/>
      <c r="H984" s="35"/>
      <c r="I984" s="41"/>
    </row>
    <row r="985" spans="1:9" ht="14.45" customHeight="1" x14ac:dyDescent="0.25">
      <c r="A985" s="1084"/>
      <c r="B985" s="649" t="s">
        <v>68</v>
      </c>
      <c r="C985" s="18"/>
      <c r="D985" s="711"/>
      <c r="E985" s="643"/>
      <c r="F985" s="21"/>
      <c r="G985" s="23"/>
      <c r="H985" s="35"/>
      <c r="I985" s="41"/>
    </row>
    <row r="986" spans="1:9" ht="14.45" customHeight="1" x14ac:dyDescent="0.25">
      <c r="A986" s="1084"/>
      <c r="B986" s="649" t="s">
        <v>67</v>
      </c>
      <c r="C986" s="18"/>
      <c r="D986" s="711"/>
      <c r="E986" s="643"/>
      <c r="F986" s="21"/>
      <c r="G986" s="23"/>
      <c r="H986" s="35"/>
      <c r="I986" s="41"/>
    </row>
    <row r="987" spans="1:9" ht="14.45" customHeight="1" x14ac:dyDescent="0.25">
      <c r="A987" s="1084"/>
      <c r="B987" s="649" t="s">
        <v>66</v>
      </c>
      <c r="C987" s="18"/>
      <c r="D987" s="711"/>
      <c r="E987" s="643"/>
      <c r="F987" s="21"/>
      <c r="G987" s="23"/>
      <c r="H987" s="35"/>
      <c r="I987" s="41"/>
    </row>
    <row r="988" spans="1:9" ht="14.45" customHeight="1" x14ac:dyDescent="0.25">
      <c r="A988" s="1084"/>
      <c r="B988" s="650" t="s">
        <v>73</v>
      </c>
      <c r="C988" s="18"/>
      <c r="D988" s="711"/>
      <c r="E988" s="643"/>
      <c r="F988" s="21"/>
      <c r="G988" s="23"/>
      <c r="H988" s="35"/>
      <c r="I988" s="41"/>
    </row>
    <row r="989" spans="1:9" ht="14.45" customHeight="1" x14ac:dyDescent="0.25">
      <c r="A989" s="1084"/>
      <c r="B989" s="650" t="s">
        <v>74</v>
      </c>
      <c r="C989" s="18"/>
      <c r="D989" s="711"/>
      <c r="E989" s="643"/>
      <c r="F989" s="21"/>
      <c r="G989" s="23"/>
      <c r="H989" s="35"/>
      <c r="I989" s="41"/>
    </row>
    <row r="990" spans="1:9" ht="14.45" customHeight="1" x14ac:dyDescent="0.25">
      <c r="A990" s="1084"/>
      <c r="B990" s="650" t="s">
        <v>72</v>
      </c>
      <c r="C990" s="18"/>
      <c r="D990" s="711"/>
      <c r="E990" s="643"/>
      <c r="F990" s="21"/>
      <c r="G990" s="23"/>
      <c r="H990" s="26"/>
      <c r="I990" s="42"/>
    </row>
    <row r="991" spans="1:9" ht="14.45" customHeight="1" x14ac:dyDescent="0.25">
      <c r="A991" s="1084"/>
      <c r="B991" s="651" t="s">
        <v>71</v>
      </c>
      <c r="C991" s="43"/>
      <c r="D991" s="712"/>
      <c r="E991" s="643"/>
      <c r="F991" s="21"/>
      <c r="G991" s="24"/>
      <c r="H991" s="431"/>
      <c r="I991" s="432"/>
    </row>
    <row r="992" spans="1:9" ht="14.45" customHeight="1" x14ac:dyDescent="0.25">
      <c r="A992" s="1084">
        <v>2</v>
      </c>
      <c r="B992" s="648" t="s">
        <v>69</v>
      </c>
      <c r="C992" s="25"/>
      <c r="D992" s="710"/>
      <c r="E992" s="643"/>
      <c r="F992" s="21"/>
      <c r="G992" s="22"/>
      <c r="H992" s="39"/>
      <c r="I992" s="40"/>
    </row>
    <row r="993" spans="1:9" ht="14.45" customHeight="1" x14ac:dyDescent="0.25">
      <c r="A993" s="1084"/>
      <c r="B993" s="649" t="s">
        <v>70</v>
      </c>
      <c r="C993" s="18"/>
      <c r="D993" s="711"/>
      <c r="E993" s="643"/>
      <c r="F993" s="21"/>
      <c r="G993" s="23"/>
      <c r="H993" s="35"/>
      <c r="I993" s="41"/>
    </row>
    <row r="994" spans="1:9" ht="14.45" customHeight="1" x14ac:dyDescent="0.25">
      <c r="A994" s="1084"/>
      <c r="B994" s="649" t="s">
        <v>68</v>
      </c>
      <c r="C994" s="18"/>
      <c r="D994" s="711"/>
      <c r="E994" s="643"/>
      <c r="F994" s="21"/>
      <c r="G994" s="23"/>
      <c r="H994" s="35"/>
      <c r="I994" s="41"/>
    </row>
    <row r="995" spans="1:9" ht="14.45" customHeight="1" x14ac:dyDescent="0.25">
      <c r="A995" s="1084"/>
      <c r="B995" s="649" t="s">
        <v>67</v>
      </c>
      <c r="C995" s="18"/>
      <c r="D995" s="711"/>
      <c r="E995" s="643"/>
      <c r="F995" s="21"/>
      <c r="G995" s="23"/>
      <c r="H995" s="35"/>
      <c r="I995" s="41"/>
    </row>
    <row r="996" spans="1:9" ht="14.45" customHeight="1" x14ac:dyDescent="0.25">
      <c r="A996" s="1084"/>
      <c r="B996" s="649" t="s">
        <v>66</v>
      </c>
      <c r="C996" s="18"/>
      <c r="D996" s="711"/>
      <c r="E996" s="643"/>
      <c r="F996" s="21"/>
      <c r="G996" s="23"/>
      <c r="H996" s="35"/>
      <c r="I996" s="41"/>
    </row>
    <row r="997" spans="1:9" ht="14.45" customHeight="1" x14ac:dyDescent="0.25">
      <c r="A997" s="1084"/>
      <c r="B997" s="650" t="s">
        <v>73</v>
      </c>
      <c r="C997" s="18"/>
      <c r="D997" s="711"/>
      <c r="E997" s="643"/>
      <c r="F997" s="21"/>
      <c r="G997" s="23"/>
      <c r="H997" s="35"/>
      <c r="I997" s="41"/>
    </row>
    <row r="998" spans="1:9" ht="14.45" customHeight="1" x14ac:dyDescent="0.25">
      <c r="A998" s="1084"/>
      <c r="B998" s="650" t="s">
        <v>74</v>
      </c>
      <c r="C998" s="18"/>
      <c r="D998" s="711"/>
      <c r="E998" s="643"/>
      <c r="F998" s="21"/>
      <c r="G998" s="23"/>
      <c r="H998" s="35"/>
      <c r="I998" s="41"/>
    </row>
    <row r="999" spans="1:9" ht="14.45" customHeight="1" x14ac:dyDescent="0.25">
      <c r="A999" s="1084"/>
      <c r="B999" s="650" t="s">
        <v>72</v>
      </c>
      <c r="C999" s="18"/>
      <c r="D999" s="711"/>
      <c r="E999" s="643"/>
      <c r="F999" s="21"/>
      <c r="G999" s="23"/>
      <c r="H999" s="26"/>
      <c r="I999" s="42"/>
    </row>
    <row r="1000" spans="1:9" ht="14.45" customHeight="1" x14ac:dyDescent="0.25">
      <c r="A1000" s="1084"/>
      <c r="B1000" s="651" t="s">
        <v>71</v>
      </c>
      <c r="C1000" s="43"/>
      <c r="D1000" s="712"/>
      <c r="E1000" s="643"/>
      <c r="F1000" s="21"/>
      <c r="G1000" s="24"/>
      <c r="H1000" s="431"/>
      <c r="I1000" s="432"/>
    </row>
    <row r="1001" spans="1:9" ht="14.45" customHeight="1" x14ac:dyDescent="0.25">
      <c r="A1001" s="1085">
        <v>3</v>
      </c>
      <c r="B1001" s="648" t="s">
        <v>69</v>
      </c>
      <c r="C1001" s="25"/>
      <c r="D1001" s="710"/>
      <c r="E1001" s="643"/>
      <c r="F1001" s="21"/>
      <c r="G1001" s="22"/>
      <c r="H1001" s="39"/>
      <c r="I1001" s="40"/>
    </row>
    <row r="1002" spans="1:9" ht="14.45" customHeight="1" x14ac:dyDescent="0.25">
      <c r="A1002" s="1086"/>
      <c r="B1002" s="649" t="s">
        <v>70</v>
      </c>
      <c r="C1002" s="18"/>
      <c r="D1002" s="711"/>
      <c r="E1002" s="643"/>
      <c r="F1002" s="21"/>
      <c r="G1002" s="23"/>
      <c r="H1002" s="35"/>
      <c r="I1002" s="41"/>
    </row>
    <row r="1003" spans="1:9" ht="14.45" customHeight="1" x14ac:dyDescent="0.25">
      <c r="A1003" s="1086"/>
      <c r="B1003" s="649" t="s">
        <v>68</v>
      </c>
      <c r="C1003" s="18"/>
      <c r="D1003" s="711"/>
      <c r="E1003" s="643"/>
      <c r="F1003" s="21"/>
      <c r="G1003" s="23"/>
      <c r="H1003" s="35"/>
      <c r="I1003" s="41"/>
    </row>
    <row r="1004" spans="1:9" ht="14.45" customHeight="1" x14ac:dyDescent="0.25">
      <c r="A1004" s="1086"/>
      <c r="B1004" s="649" t="s">
        <v>67</v>
      </c>
      <c r="C1004" s="18"/>
      <c r="D1004" s="711"/>
      <c r="E1004" s="643"/>
      <c r="F1004" s="21"/>
      <c r="G1004" s="23"/>
      <c r="H1004" s="35"/>
      <c r="I1004" s="41"/>
    </row>
    <row r="1005" spans="1:9" ht="14.45" customHeight="1" x14ac:dyDescent="0.25">
      <c r="A1005" s="1086"/>
      <c r="B1005" s="649" t="s">
        <v>66</v>
      </c>
      <c r="C1005" s="18"/>
      <c r="D1005" s="711"/>
      <c r="E1005" s="643"/>
      <c r="F1005" s="21"/>
      <c r="G1005" s="23"/>
      <c r="H1005" s="35"/>
      <c r="I1005" s="41"/>
    </row>
    <row r="1006" spans="1:9" ht="14.45" customHeight="1" x14ac:dyDescent="0.25">
      <c r="A1006" s="1086"/>
      <c r="B1006" s="650" t="s">
        <v>73</v>
      </c>
      <c r="C1006" s="18"/>
      <c r="D1006" s="711"/>
      <c r="E1006" s="643"/>
      <c r="F1006" s="21"/>
      <c r="G1006" s="23"/>
      <c r="H1006" s="35"/>
      <c r="I1006" s="41"/>
    </row>
    <row r="1007" spans="1:9" ht="14.45" customHeight="1" x14ac:dyDescent="0.25">
      <c r="A1007" s="1086"/>
      <c r="B1007" s="650" t="s">
        <v>74</v>
      </c>
      <c r="C1007" s="18"/>
      <c r="D1007" s="711"/>
      <c r="E1007" s="643"/>
      <c r="F1007" s="21"/>
      <c r="G1007" s="23"/>
      <c r="H1007" s="35"/>
      <c r="I1007" s="41"/>
    </row>
    <row r="1008" spans="1:9" ht="14.45" customHeight="1" x14ac:dyDescent="0.25">
      <c r="A1008" s="1086"/>
      <c r="B1008" s="650" t="s">
        <v>72</v>
      </c>
      <c r="C1008" s="18"/>
      <c r="D1008" s="711"/>
      <c r="E1008" s="643"/>
      <c r="F1008" s="21"/>
      <c r="G1008" s="23"/>
      <c r="H1008" s="26"/>
      <c r="I1008" s="42"/>
    </row>
    <row r="1009" spans="1:9" ht="14.45" customHeight="1" x14ac:dyDescent="0.25">
      <c r="A1009" s="1086"/>
      <c r="B1009" s="651" t="s">
        <v>71</v>
      </c>
      <c r="C1009" s="43"/>
      <c r="D1009" s="712"/>
      <c r="E1009" s="643"/>
      <c r="F1009" s="21"/>
      <c r="G1009" s="23"/>
      <c r="H1009" s="431"/>
      <c r="I1009" s="432"/>
    </row>
    <row r="1010" spans="1:9" ht="14.45" customHeight="1" x14ac:dyDescent="0.25">
      <c r="A1010" s="1084">
        <v>1</v>
      </c>
      <c r="B1010" s="648" t="s">
        <v>69</v>
      </c>
      <c r="C1010" s="25"/>
      <c r="D1010" s="710"/>
      <c r="E1010" s="643"/>
      <c r="F1010" s="21"/>
      <c r="G1010" s="22"/>
      <c r="H1010" s="39"/>
      <c r="I1010" s="40"/>
    </row>
    <row r="1011" spans="1:9" ht="14.45" customHeight="1" x14ac:dyDescent="0.25">
      <c r="A1011" s="1084"/>
      <c r="B1011" s="649" t="s">
        <v>70</v>
      </c>
      <c r="C1011" s="18"/>
      <c r="D1011" s="711"/>
      <c r="E1011" s="643"/>
      <c r="F1011" s="21"/>
      <c r="G1011" s="23"/>
      <c r="H1011" s="35"/>
      <c r="I1011" s="41"/>
    </row>
    <row r="1012" spans="1:9" ht="14.45" customHeight="1" x14ac:dyDescent="0.25">
      <c r="A1012" s="1084"/>
      <c r="B1012" s="649" t="s">
        <v>68</v>
      </c>
      <c r="C1012" s="18"/>
      <c r="D1012" s="711"/>
      <c r="E1012" s="643"/>
      <c r="F1012" s="21"/>
      <c r="G1012" s="23"/>
      <c r="H1012" s="35"/>
      <c r="I1012" s="41"/>
    </row>
    <row r="1013" spans="1:9" ht="14.45" customHeight="1" x14ac:dyDescent="0.25">
      <c r="A1013" s="1084"/>
      <c r="B1013" s="649" t="s">
        <v>67</v>
      </c>
      <c r="C1013" s="18"/>
      <c r="D1013" s="711"/>
      <c r="E1013" s="643"/>
      <c r="F1013" s="21"/>
      <c r="G1013" s="23"/>
      <c r="H1013" s="35"/>
      <c r="I1013" s="41"/>
    </row>
    <row r="1014" spans="1:9" ht="14.45" customHeight="1" x14ac:dyDescent="0.25">
      <c r="A1014" s="1084"/>
      <c r="B1014" s="649" t="s">
        <v>66</v>
      </c>
      <c r="C1014" s="18"/>
      <c r="D1014" s="711"/>
      <c r="E1014" s="643"/>
      <c r="F1014" s="21"/>
      <c r="G1014" s="23"/>
      <c r="H1014" s="35"/>
      <c r="I1014" s="41"/>
    </row>
    <row r="1015" spans="1:9" ht="14.45" customHeight="1" x14ac:dyDescent="0.25">
      <c r="A1015" s="1084"/>
      <c r="B1015" s="650" t="s">
        <v>73</v>
      </c>
      <c r="C1015" s="18"/>
      <c r="D1015" s="711"/>
      <c r="E1015" s="643"/>
      <c r="F1015" s="21"/>
      <c r="G1015" s="23"/>
      <c r="H1015" s="35"/>
      <c r="I1015" s="41"/>
    </row>
    <row r="1016" spans="1:9" ht="14.45" customHeight="1" x14ac:dyDescent="0.25">
      <c r="A1016" s="1084"/>
      <c r="B1016" s="650" t="s">
        <v>74</v>
      </c>
      <c r="C1016" s="18"/>
      <c r="D1016" s="711"/>
      <c r="E1016" s="643"/>
      <c r="F1016" s="21"/>
      <c r="G1016" s="23"/>
      <c r="H1016" s="35"/>
      <c r="I1016" s="41"/>
    </row>
    <row r="1017" spans="1:9" ht="14.45" customHeight="1" x14ac:dyDescent="0.25">
      <c r="A1017" s="1084"/>
      <c r="B1017" s="650" t="s">
        <v>72</v>
      </c>
      <c r="C1017" s="18"/>
      <c r="D1017" s="711"/>
      <c r="E1017" s="643"/>
      <c r="F1017" s="21"/>
      <c r="G1017" s="23"/>
      <c r="H1017" s="26"/>
      <c r="I1017" s="42"/>
    </row>
    <row r="1018" spans="1:9" ht="14.45" customHeight="1" x14ac:dyDescent="0.25">
      <c r="A1018" s="1084"/>
      <c r="B1018" s="651" t="s">
        <v>71</v>
      </c>
      <c r="C1018" s="43"/>
      <c r="D1018" s="712"/>
      <c r="E1018" s="643"/>
      <c r="F1018" s="21"/>
      <c r="G1018" s="24"/>
      <c r="H1018" s="431"/>
      <c r="I1018" s="432"/>
    </row>
    <row r="1019" spans="1:9" ht="14.45" customHeight="1" x14ac:dyDescent="0.25">
      <c r="A1019" s="1084">
        <v>2</v>
      </c>
      <c r="B1019" s="648" t="s">
        <v>69</v>
      </c>
      <c r="C1019" s="25"/>
      <c r="D1019" s="710"/>
      <c r="E1019" s="643"/>
      <c r="F1019" s="21"/>
      <c r="G1019" s="22"/>
      <c r="H1019" s="39"/>
      <c r="I1019" s="40"/>
    </row>
    <row r="1020" spans="1:9" ht="14.45" customHeight="1" x14ac:dyDescent="0.25">
      <c r="A1020" s="1084"/>
      <c r="B1020" s="649" t="s">
        <v>70</v>
      </c>
      <c r="C1020" s="18"/>
      <c r="D1020" s="711"/>
      <c r="E1020" s="643"/>
      <c r="F1020" s="21"/>
      <c r="G1020" s="23"/>
      <c r="H1020" s="35"/>
      <c r="I1020" s="41"/>
    </row>
    <row r="1021" spans="1:9" ht="14.45" customHeight="1" x14ac:dyDescent="0.25">
      <c r="A1021" s="1084"/>
      <c r="B1021" s="649" t="s">
        <v>68</v>
      </c>
      <c r="C1021" s="18"/>
      <c r="D1021" s="711"/>
      <c r="E1021" s="643"/>
      <c r="F1021" s="21"/>
      <c r="G1021" s="23"/>
      <c r="H1021" s="35"/>
      <c r="I1021" s="41"/>
    </row>
    <row r="1022" spans="1:9" ht="14.45" customHeight="1" x14ac:dyDescent="0.25">
      <c r="A1022" s="1084"/>
      <c r="B1022" s="649" t="s">
        <v>67</v>
      </c>
      <c r="C1022" s="18"/>
      <c r="D1022" s="711"/>
      <c r="E1022" s="643"/>
      <c r="F1022" s="21"/>
      <c r="G1022" s="23"/>
      <c r="H1022" s="35"/>
      <c r="I1022" s="41"/>
    </row>
    <row r="1023" spans="1:9" ht="14.45" customHeight="1" x14ac:dyDescent="0.25">
      <c r="A1023" s="1084"/>
      <c r="B1023" s="649" t="s">
        <v>66</v>
      </c>
      <c r="C1023" s="18"/>
      <c r="D1023" s="711"/>
      <c r="E1023" s="643"/>
      <c r="F1023" s="21"/>
      <c r="G1023" s="23"/>
      <c r="H1023" s="35"/>
      <c r="I1023" s="41"/>
    </row>
    <row r="1024" spans="1:9" ht="14.45" customHeight="1" x14ac:dyDescent="0.25">
      <c r="A1024" s="1084"/>
      <c r="B1024" s="650" t="s">
        <v>73</v>
      </c>
      <c r="C1024" s="18"/>
      <c r="D1024" s="711"/>
      <c r="E1024" s="643"/>
      <c r="F1024" s="21"/>
      <c r="G1024" s="23"/>
      <c r="H1024" s="35"/>
      <c r="I1024" s="41"/>
    </row>
    <row r="1025" spans="1:9" ht="14.45" customHeight="1" x14ac:dyDescent="0.25">
      <c r="A1025" s="1084"/>
      <c r="B1025" s="650" t="s">
        <v>74</v>
      </c>
      <c r="C1025" s="18"/>
      <c r="D1025" s="711"/>
      <c r="E1025" s="643"/>
      <c r="F1025" s="21"/>
      <c r="G1025" s="23"/>
      <c r="H1025" s="35"/>
      <c r="I1025" s="41"/>
    </row>
    <row r="1026" spans="1:9" ht="14.45" customHeight="1" x14ac:dyDescent="0.25">
      <c r="A1026" s="1084"/>
      <c r="B1026" s="650" t="s">
        <v>72</v>
      </c>
      <c r="C1026" s="18"/>
      <c r="D1026" s="711"/>
      <c r="E1026" s="643"/>
      <c r="F1026" s="21"/>
      <c r="G1026" s="23"/>
      <c r="H1026" s="26"/>
      <c r="I1026" s="42"/>
    </row>
    <row r="1027" spans="1:9" ht="14.45" customHeight="1" x14ac:dyDescent="0.25">
      <c r="A1027" s="1084"/>
      <c r="B1027" s="651" t="s">
        <v>71</v>
      </c>
      <c r="C1027" s="43"/>
      <c r="D1027" s="712"/>
      <c r="E1027" s="643"/>
      <c r="F1027" s="21"/>
      <c r="G1027" s="24"/>
      <c r="H1027" s="431"/>
      <c r="I1027" s="432"/>
    </row>
    <row r="1028" spans="1:9" ht="14.45" customHeight="1" x14ac:dyDescent="0.25">
      <c r="A1028" s="1085">
        <v>3</v>
      </c>
      <c r="B1028" s="648" t="s">
        <v>69</v>
      </c>
      <c r="C1028" s="25"/>
      <c r="D1028" s="710"/>
      <c r="E1028" s="643"/>
      <c r="F1028" s="21"/>
      <c r="G1028" s="22"/>
      <c r="H1028" s="39"/>
      <c r="I1028" s="40"/>
    </row>
    <row r="1029" spans="1:9" ht="14.45" customHeight="1" x14ac:dyDescent="0.25">
      <c r="A1029" s="1086"/>
      <c r="B1029" s="649" t="s">
        <v>70</v>
      </c>
      <c r="C1029" s="18"/>
      <c r="D1029" s="711"/>
      <c r="E1029" s="643"/>
      <c r="F1029" s="21"/>
      <c r="G1029" s="23"/>
      <c r="H1029" s="35"/>
      <c r="I1029" s="41"/>
    </row>
    <row r="1030" spans="1:9" ht="14.45" customHeight="1" x14ac:dyDescent="0.25">
      <c r="A1030" s="1086"/>
      <c r="B1030" s="649" t="s">
        <v>68</v>
      </c>
      <c r="C1030" s="18"/>
      <c r="D1030" s="711"/>
      <c r="E1030" s="643"/>
      <c r="F1030" s="21"/>
      <c r="G1030" s="23"/>
      <c r="H1030" s="35"/>
      <c r="I1030" s="41"/>
    </row>
    <row r="1031" spans="1:9" ht="14.45" customHeight="1" x14ac:dyDescent="0.25">
      <c r="A1031" s="1086"/>
      <c r="B1031" s="649" t="s">
        <v>67</v>
      </c>
      <c r="C1031" s="18"/>
      <c r="D1031" s="711"/>
      <c r="E1031" s="643"/>
      <c r="F1031" s="21"/>
      <c r="G1031" s="23"/>
      <c r="H1031" s="35"/>
      <c r="I1031" s="41"/>
    </row>
    <row r="1032" spans="1:9" ht="14.45" customHeight="1" x14ac:dyDescent="0.25">
      <c r="A1032" s="1086"/>
      <c r="B1032" s="649" t="s">
        <v>66</v>
      </c>
      <c r="C1032" s="18"/>
      <c r="D1032" s="711"/>
      <c r="E1032" s="643"/>
      <c r="F1032" s="21"/>
      <c r="G1032" s="23"/>
      <c r="H1032" s="35"/>
      <c r="I1032" s="41"/>
    </row>
    <row r="1033" spans="1:9" ht="14.45" customHeight="1" x14ac:dyDescent="0.25">
      <c r="A1033" s="1086"/>
      <c r="B1033" s="650" t="s">
        <v>73</v>
      </c>
      <c r="C1033" s="18"/>
      <c r="D1033" s="711"/>
      <c r="E1033" s="643"/>
      <c r="F1033" s="21"/>
      <c r="G1033" s="23"/>
      <c r="H1033" s="35"/>
      <c r="I1033" s="41"/>
    </row>
    <row r="1034" spans="1:9" ht="14.45" customHeight="1" x14ac:dyDescent="0.25">
      <c r="A1034" s="1086"/>
      <c r="B1034" s="650" t="s">
        <v>74</v>
      </c>
      <c r="C1034" s="18"/>
      <c r="D1034" s="711"/>
      <c r="E1034" s="643"/>
      <c r="F1034" s="21"/>
      <c r="G1034" s="23"/>
      <c r="H1034" s="35"/>
      <c r="I1034" s="41"/>
    </row>
    <row r="1035" spans="1:9" ht="14.45" customHeight="1" x14ac:dyDescent="0.25">
      <c r="A1035" s="1086"/>
      <c r="B1035" s="650" t="s">
        <v>72</v>
      </c>
      <c r="C1035" s="18"/>
      <c r="D1035" s="711"/>
      <c r="E1035" s="643"/>
      <c r="F1035" s="21"/>
      <c r="G1035" s="23"/>
      <c r="H1035" s="26"/>
      <c r="I1035" s="42"/>
    </row>
    <row r="1036" spans="1:9" ht="14.45" customHeight="1" x14ac:dyDescent="0.25">
      <c r="A1036" s="1086"/>
      <c r="B1036" s="651" t="s">
        <v>71</v>
      </c>
      <c r="C1036" s="43"/>
      <c r="D1036" s="712"/>
      <c r="E1036" s="643"/>
      <c r="F1036" s="21"/>
      <c r="G1036" s="24"/>
      <c r="H1036" s="431"/>
      <c r="I1036" s="432"/>
    </row>
    <row r="1037" spans="1:9" ht="14.45" customHeight="1" x14ac:dyDescent="0.25">
      <c r="A1037" s="1084">
        <v>1</v>
      </c>
      <c r="B1037" s="648" t="s">
        <v>69</v>
      </c>
      <c r="C1037" s="25"/>
      <c r="D1037" s="710"/>
      <c r="E1037" s="643"/>
      <c r="F1037" s="21"/>
      <c r="G1037" s="22"/>
      <c r="H1037" s="39"/>
      <c r="I1037" s="40"/>
    </row>
    <row r="1038" spans="1:9" ht="14.45" customHeight="1" x14ac:dyDescent="0.25">
      <c r="A1038" s="1084"/>
      <c r="B1038" s="649" t="s">
        <v>70</v>
      </c>
      <c r="C1038" s="18"/>
      <c r="D1038" s="711"/>
      <c r="E1038" s="643"/>
      <c r="F1038" s="21"/>
      <c r="G1038" s="23"/>
      <c r="H1038" s="35"/>
      <c r="I1038" s="41"/>
    </row>
    <row r="1039" spans="1:9" ht="14.45" customHeight="1" x14ac:dyDescent="0.25">
      <c r="A1039" s="1084"/>
      <c r="B1039" s="649" t="s">
        <v>68</v>
      </c>
      <c r="C1039" s="18"/>
      <c r="D1039" s="711"/>
      <c r="E1039" s="643"/>
      <c r="F1039" s="21"/>
      <c r="G1039" s="23"/>
      <c r="H1039" s="35"/>
      <c r="I1039" s="41"/>
    </row>
    <row r="1040" spans="1:9" ht="14.45" customHeight="1" x14ac:dyDescent="0.25">
      <c r="A1040" s="1084"/>
      <c r="B1040" s="649" t="s">
        <v>67</v>
      </c>
      <c r="C1040" s="18"/>
      <c r="D1040" s="711"/>
      <c r="E1040" s="643"/>
      <c r="F1040" s="21"/>
      <c r="G1040" s="23"/>
      <c r="H1040" s="35"/>
      <c r="I1040" s="41"/>
    </row>
    <row r="1041" spans="1:9" ht="14.45" customHeight="1" x14ac:dyDescent="0.25">
      <c r="A1041" s="1084"/>
      <c r="B1041" s="649" t="s">
        <v>66</v>
      </c>
      <c r="C1041" s="18"/>
      <c r="D1041" s="711"/>
      <c r="E1041" s="643"/>
      <c r="F1041" s="21"/>
      <c r="G1041" s="23"/>
      <c r="H1041" s="35"/>
      <c r="I1041" s="41"/>
    </row>
    <row r="1042" spans="1:9" ht="14.45" customHeight="1" x14ac:dyDescent="0.25">
      <c r="A1042" s="1084"/>
      <c r="B1042" s="650" t="s">
        <v>73</v>
      </c>
      <c r="C1042" s="18"/>
      <c r="D1042" s="711"/>
      <c r="E1042" s="643"/>
      <c r="F1042" s="21"/>
      <c r="G1042" s="23"/>
      <c r="H1042" s="35"/>
      <c r="I1042" s="41"/>
    </row>
    <row r="1043" spans="1:9" ht="14.45" customHeight="1" x14ac:dyDescent="0.25">
      <c r="A1043" s="1084"/>
      <c r="B1043" s="650" t="s">
        <v>74</v>
      </c>
      <c r="C1043" s="18"/>
      <c r="D1043" s="711"/>
      <c r="E1043" s="643"/>
      <c r="F1043" s="21"/>
      <c r="G1043" s="23"/>
      <c r="H1043" s="35"/>
      <c r="I1043" s="41"/>
    </row>
    <row r="1044" spans="1:9" ht="14.45" customHeight="1" x14ac:dyDescent="0.25">
      <c r="A1044" s="1084"/>
      <c r="B1044" s="650" t="s">
        <v>72</v>
      </c>
      <c r="C1044" s="18"/>
      <c r="D1044" s="711"/>
      <c r="E1044" s="643"/>
      <c r="F1044" s="21"/>
      <c r="G1044" s="23"/>
      <c r="H1044" s="26"/>
      <c r="I1044" s="42"/>
    </row>
    <row r="1045" spans="1:9" ht="14.45" customHeight="1" x14ac:dyDescent="0.25">
      <c r="A1045" s="1084"/>
      <c r="B1045" s="651" t="s">
        <v>71</v>
      </c>
      <c r="C1045" s="43"/>
      <c r="D1045" s="712"/>
      <c r="E1045" s="643"/>
      <c r="F1045" s="21"/>
      <c r="G1045" s="24"/>
      <c r="H1045" s="431"/>
      <c r="I1045" s="432"/>
    </row>
    <row r="1046" spans="1:9" ht="14.45" customHeight="1" x14ac:dyDescent="0.25">
      <c r="A1046" s="1084">
        <v>2</v>
      </c>
      <c r="B1046" s="648" t="s">
        <v>69</v>
      </c>
      <c r="C1046" s="25"/>
      <c r="D1046" s="710"/>
      <c r="E1046" s="643"/>
      <c r="F1046" s="21"/>
      <c r="G1046" s="22"/>
      <c r="H1046" s="39"/>
      <c r="I1046" s="40"/>
    </row>
    <row r="1047" spans="1:9" ht="14.45" customHeight="1" x14ac:dyDescent="0.25">
      <c r="A1047" s="1084"/>
      <c r="B1047" s="649" t="s">
        <v>70</v>
      </c>
      <c r="C1047" s="18"/>
      <c r="D1047" s="711"/>
      <c r="E1047" s="643"/>
      <c r="F1047" s="21"/>
      <c r="G1047" s="23"/>
      <c r="H1047" s="35"/>
      <c r="I1047" s="41"/>
    </row>
    <row r="1048" spans="1:9" ht="14.45" customHeight="1" x14ac:dyDescent="0.25">
      <c r="A1048" s="1084"/>
      <c r="B1048" s="649" t="s">
        <v>68</v>
      </c>
      <c r="C1048" s="18"/>
      <c r="D1048" s="711"/>
      <c r="E1048" s="643"/>
      <c r="F1048" s="21"/>
      <c r="G1048" s="23"/>
      <c r="H1048" s="35"/>
      <c r="I1048" s="41"/>
    </row>
    <row r="1049" spans="1:9" ht="14.45" customHeight="1" x14ac:dyDescent="0.25">
      <c r="A1049" s="1084"/>
      <c r="B1049" s="649" t="s">
        <v>67</v>
      </c>
      <c r="C1049" s="18"/>
      <c r="D1049" s="711"/>
      <c r="E1049" s="643"/>
      <c r="F1049" s="21"/>
      <c r="G1049" s="23"/>
      <c r="H1049" s="35"/>
      <c r="I1049" s="41"/>
    </row>
    <row r="1050" spans="1:9" ht="14.45" customHeight="1" x14ac:dyDescent="0.25">
      <c r="A1050" s="1084"/>
      <c r="B1050" s="649" t="s">
        <v>66</v>
      </c>
      <c r="C1050" s="18"/>
      <c r="D1050" s="711"/>
      <c r="E1050" s="643"/>
      <c r="F1050" s="21"/>
      <c r="G1050" s="23"/>
      <c r="H1050" s="35"/>
      <c r="I1050" s="41"/>
    </row>
    <row r="1051" spans="1:9" ht="14.45" customHeight="1" x14ac:dyDescent="0.25">
      <c r="A1051" s="1084"/>
      <c r="B1051" s="650" t="s">
        <v>73</v>
      </c>
      <c r="C1051" s="18"/>
      <c r="D1051" s="711"/>
      <c r="E1051" s="643"/>
      <c r="F1051" s="21"/>
      <c r="G1051" s="23"/>
      <c r="H1051" s="35"/>
      <c r="I1051" s="41"/>
    </row>
    <row r="1052" spans="1:9" ht="14.45" customHeight="1" x14ac:dyDescent="0.25">
      <c r="A1052" s="1084"/>
      <c r="B1052" s="650" t="s">
        <v>74</v>
      </c>
      <c r="C1052" s="18"/>
      <c r="D1052" s="711"/>
      <c r="E1052" s="643"/>
      <c r="F1052" s="21"/>
      <c r="G1052" s="23"/>
      <c r="H1052" s="35"/>
      <c r="I1052" s="41"/>
    </row>
    <row r="1053" spans="1:9" ht="14.45" customHeight="1" x14ac:dyDescent="0.25">
      <c r="A1053" s="1084"/>
      <c r="B1053" s="650" t="s">
        <v>72</v>
      </c>
      <c r="C1053" s="18"/>
      <c r="D1053" s="711"/>
      <c r="E1053" s="643"/>
      <c r="F1053" s="21"/>
      <c r="G1053" s="23"/>
      <c r="H1053" s="26"/>
      <c r="I1053" s="42"/>
    </row>
    <row r="1054" spans="1:9" ht="14.45" customHeight="1" x14ac:dyDescent="0.25">
      <c r="A1054" s="1084"/>
      <c r="B1054" s="651" t="s">
        <v>71</v>
      </c>
      <c r="C1054" s="43"/>
      <c r="D1054" s="712"/>
      <c r="E1054" s="643"/>
      <c r="F1054" s="21"/>
      <c r="G1054" s="24"/>
      <c r="H1054" s="431"/>
      <c r="I1054" s="432"/>
    </row>
    <row r="1055" spans="1:9" ht="14.45" customHeight="1" x14ac:dyDescent="0.25">
      <c r="A1055" s="1085">
        <v>3</v>
      </c>
      <c r="B1055" s="648" t="s">
        <v>69</v>
      </c>
      <c r="C1055" s="25"/>
      <c r="D1055" s="710"/>
      <c r="E1055" s="643"/>
      <c r="F1055" s="21"/>
      <c r="G1055" s="22"/>
      <c r="H1055" s="39"/>
      <c r="I1055" s="40"/>
    </row>
    <row r="1056" spans="1:9" ht="14.45" customHeight="1" x14ac:dyDescent="0.25">
      <c r="A1056" s="1086"/>
      <c r="B1056" s="649" t="s">
        <v>70</v>
      </c>
      <c r="C1056" s="18"/>
      <c r="D1056" s="711"/>
      <c r="E1056" s="643"/>
      <c r="F1056" s="21"/>
      <c r="G1056" s="23"/>
      <c r="H1056" s="35"/>
      <c r="I1056" s="41"/>
    </row>
    <row r="1057" spans="1:20" ht="14.45" customHeight="1" x14ac:dyDescent="0.25">
      <c r="A1057" s="1086"/>
      <c r="B1057" s="649" t="s">
        <v>68</v>
      </c>
      <c r="C1057" s="18"/>
      <c r="D1057" s="711"/>
      <c r="E1057" s="643"/>
      <c r="F1057" s="21"/>
      <c r="G1057" s="23"/>
      <c r="H1057" s="35"/>
      <c r="I1057" s="41"/>
    </row>
    <row r="1058" spans="1:20" ht="14.45" customHeight="1" x14ac:dyDescent="0.25">
      <c r="A1058" s="1086"/>
      <c r="B1058" s="649" t="s">
        <v>67</v>
      </c>
      <c r="C1058" s="18"/>
      <c r="D1058" s="711"/>
      <c r="E1058" s="643"/>
      <c r="F1058" s="21"/>
      <c r="G1058" s="23"/>
      <c r="H1058" s="35"/>
      <c r="I1058" s="41"/>
    </row>
    <row r="1059" spans="1:20" ht="14.45" customHeight="1" x14ac:dyDescent="0.25">
      <c r="A1059" s="1086"/>
      <c r="B1059" s="649" t="s">
        <v>66</v>
      </c>
      <c r="C1059" s="18"/>
      <c r="D1059" s="711"/>
      <c r="E1059" s="643"/>
      <c r="F1059" s="21"/>
      <c r="G1059" s="23"/>
      <c r="H1059" s="35"/>
      <c r="I1059" s="41"/>
    </row>
    <row r="1060" spans="1:20" ht="14.45" customHeight="1" x14ac:dyDescent="0.25">
      <c r="A1060" s="1086"/>
      <c r="B1060" s="650" t="s">
        <v>73</v>
      </c>
      <c r="C1060" s="18"/>
      <c r="D1060" s="711"/>
      <c r="E1060" s="643"/>
      <c r="F1060" s="21"/>
      <c r="G1060" s="23"/>
      <c r="H1060" s="35"/>
      <c r="I1060" s="41"/>
    </row>
    <row r="1061" spans="1:20" ht="14.45" customHeight="1" x14ac:dyDescent="0.25">
      <c r="A1061" s="1086"/>
      <c r="B1061" s="650" t="s">
        <v>74</v>
      </c>
      <c r="C1061" s="18"/>
      <c r="D1061" s="711"/>
      <c r="E1061" s="643"/>
      <c r="F1061" s="21"/>
      <c r="G1061" s="23"/>
      <c r="H1061" s="35"/>
      <c r="I1061" s="41"/>
    </row>
    <row r="1062" spans="1:20" ht="14.45" customHeight="1" x14ac:dyDescent="0.25">
      <c r="A1062" s="1086"/>
      <c r="B1062" s="650" t="s">
        <v>72</v>
      </c>
      <c r="C1062" s="18"/>
      <c r="D1062" s="711"/>
      <c r="E1062" s="643"/>
      <c r="F1062" s="21"/>
      <c r="G1062" s="23"/>
      <c r="H1062" s="26"/>
      <c r="I1062" s="42"/>
    </row>
    <row r="1063" spans="1:20" ht="14.45" customHeight="1" x14ac:dyDescent="0.25">
      <c r="A1063" s="1086"/>
      <c r="B1063" s="651" t="s">
        <v>71</v>
      </c>
      <c r="C1063" s="43"/>
      <c r="D1063" s="712"/>
      <c r="E1063" s="643"/>
      <c r="F1063" s="21"/>
      <c r="G1063" s="24"/>
      <c r="H1063" s="431"/>
      <c r="I1063" s="432"/>
    </row>
    <row r="1064" spans="1:20" ht="14.45" customHeight="1" x14ac:dyDescent="0.25">
      <c r="A1064" s="1084">
        <v>1</v>
      </c>
      <c r="B1064" s="648" t="s">
        <v>69</v>
      </c>
      <c r="C1064" s="25"/>
      <c r="D1064" s="710"/>
      <c r="E1064" s="643"/>
      <c r="F1064" s="21"/>
      <c r="G1064" s="22"/>
      <c r="H1064" s="39"/>
      <c r="I1064" s="40"/>
      <c r="K1064" s="28" t="s">
        <v>60</v>
      </c>
      <c r="L1064" s="19"/>
      <c r="M1064" s="16"/>
      <c r="N1064" s="15"/>
      <c r="O1064" s="15"/>
      <c r="P1064" s="15"/>
      <c r="Q1064" s="15"/>
    </row>
    <row r="1065" spans="1:20" ht="15" customHeight="1" thickBot="1" x14ac:dyDescent="0.3">
      <c r="A1065" s="1084"/>
      <c r="B1065" s="649" t="s">
        <v>70</v>
      </c>
      <c r="C1065" s="18"/>
      <c r="D1065" s="711"/>
      <c r="E1065" s="643"/>
      <c r="F1065" s="21"/>
      <c r="G1065" s="23"/>
      <c r="H1065" s="35"/>
      <c r="I1065" s="41"/>
      <c r="K1065" s="46" t="s">
        <v>14</v>
      </c>
      <c r="L1065" s="47" t="s">
        <v>61</v>
      </c>
      <c r="M1065" s="48"/>
      <c r="N1065" s="49" t="s">
        <v>62</v>
      </c>
      <c r="O1065" s="49" t="s">
        <v>63</v>
      </c>
      <c r="P1065" s="49" t="s">
        <v>64</v>
      </c>
      <c r="Q1065" s="49" t="s">
        <v>65</v>
      </c>
    </row>
    <row r="1066" spans="1:20" ht="14.45" customHeight="1" x14ac:dyDescent="0.25">
      <c r="A1066" s="1084"/>
      <c r="B1066" s="649" t="s">
        <v>68</v>
      </c>
      <c r="C1066" s="18"/>
      <c r="D1066" s="711"/>
      <c r="E1066" s="643"/>
      <c r="F1066" s="21"/>
      <c r="G1066" s="23"/>
      <c r="H1066" s="35"/>
      <c r="I1066" s="41"/>
      <c r="K1066" s="29"/>
      <c r="L1066" s="30"/>
      <c r="M1066" s="30"/>
      <c r="N1066" s="31"/>
      <c r="O1066" s="31"/>
      <c r="P1066" s="31"/>
      <c r="Q1066" s="32"/>
    </row>
    <row r="1067" spans="1:20" ht="14.45" customHeight="1" x14ac:dyDescent="0.25">
      <c r="A1067" s="1084"/>
      <c r="B1067" s="649" t="s">
        <v>67</v>
      </c>
      <c r="C1067" s="18"/>
      <c r="D1067" s="711"/>
      <c r="E1067" s="643"/>
      <c r="F1067" s="21"/>
      <c r="G1067" s="23"/>
      <c r="H1067" s="35"/>
      <c r="I1067" s="41"/>
      <c r="T1067" s="28"/>
    </row>
    <row r="1068" spans="1:20" ht="14.45" customHeight="1" x14ac:dyDescent="0.25">
      <c r="A1068" s="1084"/>
      <c r="B1068" s="649" t="s">
        <v>66</v>
      </c>
      <c r="C1068" s="18"/>
      <c r="D1068" s="711"/>
      <c r="E1068" s="643"/>
      <c r="F1068" s="21"/>
      <c r="G1068" s="23"/>
      <c r="H1068" s="35"/>
      <c r="I1068" s="41"/>
      <c r="S1068" s="44"/>
    </row>
    <row r="1069" spans="1:20" ht="14.45" customHeight="1" x14ac:dyDescent="0.25">
      <c r="A1069" s="1084"/>
      <c r="B1069" s="650" t="s">
        <v>73</v>
      </c>
      <c r="C1069" s="18"/>
      <c r="D1069" s="711"/>
      <c r="E1069" s="643"/>
      <c r="F1069" s="21"/>
      <c r="G1069" s="23"/>
      <c r="H1069" s="35"/>
      <c r="I1069" s="41"/>
    </row>
    <row r="1070" spans="1:20" ht="14.45" customHeight="1" x14ac:dyDescent="0.25">
      <c r="A1070" s="1084"/>
      <c r="B1070" s="650" t="s">
        <v>74</v>
      </c>
      <c r="C1070" s="18"/>
      <c r="D1070" s="711"/>
      <c r="E1070" s="643"/>
      <c r="F1070" s="21"/>
      <c r="G1070" s="23"/>
      <c r="H1070" s="35"/>
      <c r="I1070" s="41"/>
      <c r="T1070" s="45"/>
    </row>
    <row r="1071" spans="1:20" ht="14.45" customHeight="1" x14ac:dyDescent="0.25">
      <c r="A1071" s="1084"/>
      <c r="B1071" s="650" t="s">
        <v>72</v>
      </c>
      <c r="C1071" s="18"/>
      <c r="D1071" s="711"/>
      <c r="E1071" s="643"/>
      <c r="F1071" s="21"/>
      <c r="G1071" s="23"/>
      <c r="H1071" s="26"/>
      <c r="I1071" s="42"/>
    </row>
    <row r="1072" spans="1:20" ht="14.45" customHeight="1" x14ac:dyDescent="0.25">
      <c r="A1072" s="1084"/>
      <c r="B1072" s="651" t="s">
        <v>71</v>
      </c>
      <c r="C1072" s="43"/>
      <c r="D1072" s="712"/>
      <c r="E1072" s="643"/>
      <c r="F1072" s="21"/>
      <c r="G1072" s="24"/>
      <c r="H1072" s="431"/>
      <c r="I1072" s="432"/>
    </row>
    <row r="1073" spans="1:9" ht="14.45" customHeight="1" x14ac:dyDescent="0.25">
      <c r="A1073" s="1084">
        <v>2</v>
      </c>
      <c r="B1073" s="648" t="s">
        <v>69</v>
      </c>
      <c r="C1073" s="25"/>
      <c r="D1073" s="710"/>
      <c r="E1073" s="643"/>
      <c r="F1073" s="21"/>
      <c r="G1073" s="22"/>
      <c r="H1073" s="39"/>
      <c r="I1073" s="40"/>
    </row>
    <row r="1074" spans="1:9" ht="14.45" customHeight="1" x14ac:dyDescent="0.25">
      <c r="A1074" s="1084"/>
      <c r="B1074" s="649" t="s">
        <v>70</v>
      </c>
      <c r="C1074" s="18"/>
      <c r="D1074" s="711"/>
      <c r="E1074" s="643"/>
      <c r="F1074" s="21"/>
      <c r="G1074" s="23"/>
      <c r="H1074" s="35"/>
      <c r="I1074" s="41"/>
    </row>
    <row r="1075" spans="1:9" ht="14.45" customHeight="1" x14ac:dyDescent="0.25">
      <c r="A1075" s="1084"/>
      <c r="B1075" s="649" t="s">
        <v>68</v>
      </c>
      <c r="C1075" s="18"/>
      <c r="D1075" s="711"/>
      <c r="E1075" s="643"/>
      <c r="F1075" s="21"/>
      <c r="G1075" s="23"/>
      <c r="H1075" s="35"/>
      <c r="I1075" s="41"/>
    </row>
    <row r="1076" spans="1:9" ht="14.45" customHeight="1" x14ac:dyDescent="0.25">
      <c r="A1076" s="1084"/>
      <c r="B1076" s="649" t="s">
        <v>67</v>
      </c>
      <c r="C1076" s="18"/>
      <c r="D1076" s="711"/>
      <c r="E1076" s="643"/>
      <c r="F1076" s="21"/>
      <c r="G1076" s="23"/>
      <c r="H1076" s="35"/>
      <c r="I1076" s="41"/>
    </row>
    <row r="1077" spans="1:9" ht="14.45" customHeight="1" x14ac:dyDescent="0.25">
      <c r="A1077" s="1084"/>
      <c r="B1077" s="649" t="s">
        <v>66</v>
      </c>
      <c r="C1077" s="18"/>
      <c r="D1077" s="711"/>
      <c r="E1077" s="643"/>
      <c r="F1077" s="21"/>
      <c r="G1077" s="23"/>
      <c r="H1077" s="35"/>
      <c r="I1077" s="41"/>
    </row>
    <row r="1078" spans="1:9" ht="14.45" customHeight="1" x14ac:dyDescent="0.25">
      <c r="A1078" s="1084"/>
      <c r="B1078" s="650" t="s">
        <v>73</v>
      </c>
      <c r="C1078" s="18"/>
      <c r="D1078" s="711"/>
      <c r="E1078" s="643"/>
      <c r="F1078" s="21"/>
      <c r="G1078" s="23"/>
      <c r="H1078" s="35"/>
      <c r="I1078" s="41"/>
    </row>
    <row r="1079" spans="1:9" ht="14.45" customHeight="1" x14ac:dyDescent="0.25">
      <c r="A1079" s="1084"/>
      <c r="B1079" s="650" t="s">
        <v>74</v>
      </c>
      <c r="C1079" s="18"/>
      <c r="D1079" s="711"/>
      <c r="E1079" s="643"/>
      <c r="F1079" s="21"/>
      <c r="G1079" s="23"/>
      <c r="H1079" s="35"/>
      <c r="I1079" s="41"/>
    </row>
    <row r="1080" spans="1:9" ht="14.45" customHeight="1" x14ac:dyDescent="0.25">
      <c r="A1080" s="1084"/>
      <c r="B1080" s="650" t="s">
        <v>72</v>
      </c>
      <c r="C1080" s="18"/>
      <c r="D1080" s="711"/>
      <c r="E1080" s="643"/>
      <c r="F1080" s="21"/>
      <c r="G1080" s="23"/>
      <c r="H1080" s="26"/>
      <c r="I1080" s="42"/>
    </row>
    <row r="1081" spans="1:9" ht="14.45" customHeight="1" x14ac:dyDescent="0.25">
      <c r="A1081" s="1084"/>
      <c r="B1081" s="651" t="s">
        <v>71</v>
      </c>
      <c r="C1081" s="43"/>
      <c r="D1081" s="712"/>
      <c r="E1081" s="643"/>
      <c r="F1081" s="21"/>
      <c r="G1081" s="24"/>
      <c r="H1081" s="431"/>
      <c r="I1081" s="432"/>
    </row>
    <row r="1082" spans="1:9" ht="14.45" customHeight="1" x14ac:dyDescent="0.25">
      <c r="A1082" s="1085">
        <v>3</v>
      </c>
      <c r="B1082" s="648" t="s">
        <v>69</v>
      </c>
      <c r="C1082" s="25"/>
      <c r="D1082" s="710"/>
      <c r="E1082" s="643"/>
      <c r="F1082" s="21"/>
      <c r="G1082" s="22"/>
      <c r="H1082" s="39"/>
      <c r="I1082" s="40"/>
    </row>
    <row r="1083" spans="1:9" ht="14.45" customHeight="1" x14ac:dyDescent="0.25">
      <c r="A1083" s="1086"/>
      <c r="B1083" s="649" t="s">
        <v>70</v>
      </c>
      <c r="C1083" s="18"/>
      <c r="D1083" s="711"/>
      <c r="E1083" s="643"/>
      <c r="F1083" s="21"/>
      <c r="G1083" s="23"/>
      <c r="H1083" s="35"/>
      <c r="I1083" s="41"/>
    </row>
    <row r="1084" spans="1:9" ht="14.45" customHeight="1" x14ac:dyDescent="0.25">
      <c r="A1084" s="1086"/>
      <c r="B1084" s="649" t="s">
        <v>68</v>
      </c>
      <c r="C1084" s="18"/>
      <c r="D1084" s="711"/>
      <c r="E1084" s="643"/>
      <c r="F1084" s="21"/>
      <c r="G1084" s="23"/>
      <c r="H1084" s="35"/>
      <c r="I1084" s="41"/>
    </row>
    <row r="1085" spans="1:9" ht="14.45" customHeight="1" x14ac:dyDescent="0.25">
      <c r="A1085" s="1086"/>
      <c r="B1085" s="649" t="s">
        <v>67</v>
      </c>
      <c r="C1085" s="18"/>
      <c r="D1085" s="711"/>
      <c r="E1085" s="643"/>
      <c r="F1085" s="21"/>
      <c r="G1085" s="23"/>
      <c r="H1085" s="35"/>
      <c r="I1085" s="41"/>
    </row>
    <row r="1086" spans="1:9" ht="14.45" customHeight="1" x14ac:dyDescent="0.25">
      <c r="A1086" s="1086"/>
      <c r="B1086" s="649" t="s">
        <v>66</v>
      </c>
      <c r="C1086" s="18"/>
      <c r="D1086" s="711"/>
      <c r="E1086" s="643"/>
      <c r="F1086" s="21"/>
      <c r="G1086" s="23"/>
      <c r="H1086" s="35"/>
      <c r="I1086" s="41"/>
    </row>
    <row r="1087" spans="1:9" ht="14.45" customHeight="1" x14ac:dyDescent="0.25">
      <c r="A1087" s="1086"/>
      <c r="B1087" s="650" t="s">
        <v>73</v>
      </c>
      <c r="C1087" s="18"/>
      <c r="D1087" s="711"/>
      <c r="E1087" s="643"/>
      <c r="F1087" s="21"/>
      <c r="G1087" s="23"/>
      <c r="H1087" s="35"/>
      <c r="I1087" s="41"/>
    </row>
    <row r="1088" spans="1:9" ht="14.45" customHeight="1" x14ac:dyDescent="0.25">
      <c r="A1088" s="1086"/>
      <c r="B1088" s="650" t="s">
        <v>74</v>
      </c>
      <c r="C1088" s="18"/>
      <c r="D1088" s="711"/>
      <c r="E1088" s="643"/>
      <c r="F1088" s="21"/>
      <c r="G1088" s="23"/>
      <c r="H1088" s="35"/>
      <c r="I1088" s="41"/>
    </row>
    <row r="1089" spans="1:20" ht="14.45" customHeight="1" x14ac:dyDescent="0.25">
      <c r="A1089" s="1086"/>
      <c r="B1089" s="650" t="s">
        <v>72</v>
      </c>
      <c r="C1089" s="18"/>
      <c r="D1089" s="711"/>
      <c r="E1089" s="643"/>
      <c r="F1089" s="21"/>
      <c r="G1089" s="23"/>
      <c r="H1089" s="26"/>
      <c r="I1089" s="42"/>
    </row>
    <row r="1090" spans="1:20" ht="14.45" customHeight="1" x14ac:dyDescent="0.25">
      <c r="A1090" s="1086"/>
      <c r="B1090" s="651" t="s">
        <v>71</v>
      </c>
      <c r="C1090" s="43"/>
      <c r="D1090" s="712"/>
      <c r="E1090" s="643"/>
      <c r="F1090" s="21"/>
      <c r="G1090" s="24"/>
      <c r="H1090" s="431"/>
      <c r="I1090" s="432"/>
    </row>
    <row r="1091" spans="1:20" ht="14.45" customHeight="1" x14ac:dyDescent="0.25">
      <c r="A1091" s="1084">
        <v>1</v>
      </c>
      <c r="B1091" s="648" t="s">
        <v>69</v>
      </c>
      <c r="C1091" s="25"/>
      <c r="D1091" s="710"/>
      <c r="E1091" s="643"/>
      <c r="F1091" s="21"/>
      <c r="G1091" s="22"/>
      <c r="H1091" s="39"/>
      <c r="I1091" s="40"/>
    </row>
    <row r="1092" spans="1:20" ht="14.45" customHeight="1" x14ac:dyDescent="0.25">
      <c r="A1092" s="1084"/>
      <c r="B1092" s="649" t="s">
        <v>70</v>
      </c>
      <c r="C1092" s="18"/>
      <c r="D1092" s="711"/>
      <c r="E1092" s="643"/>
      <c r="F1092" s="21"/>
      <c r="G1092" s="23"/>
      <c r="H1092" s="35"/>
      <c r="I1092" s="41"/>
    </row>
    <row r="1093" spans="1:20" ht="14.45" customHeight="1" x14ac:dyDescent="0.25">
      <c r="A1093" s="1084"/>
      <c r="B1093" s="649" t="s">
        <v>68</v>
      </c>
      <c r="C1093" s="18"/>
      <c r="D1093" s="711"/>
      <c r="E1093" s="643"/>
      <c r="F1093" s="21"/>
      <c r="G1093" s="23"/>
      <c r="H1093" s="35"/>
      <c r="I1093" s="41"/>
    </row>
    <row r="1094" spans="1:20" ht="14.45" customHeight="1" x14ac:dyDescent="0.25">
      <c r="A1094" s="1084"/>
      <c r="B1094" s="649" t="s">
        <v>67</v>
      </c>
      <c r="C1094" s="18"/>
      <c r="D1094" s="711"/>
      <c r="E1094" s="643"/>
      <c r="F1094" s="21"/>
      <c r="G1094" s="23"/>
      <c r="H1094" s="35"/>
      <c r="I1094" s="41"/>
    </row>
    <row r="1095" spans="1:20" ht="14.45" customHeight="1" x14ac:dyDescent="0.25">
      <c r="A1095" s="1084"/>
      <c r="B1095" s="649" t="s">
        <v>66</v>
      </c>
      <c r="C1095" s="18"/>
      <c r="D1095" s="711"/>
      <c r="E1095" s="643"/>
      <c r="F1095" s="21"/>
      <c r="G1095" s="23"/>
      <c r="H1095" s="35"/>
      <c r="I1095" s="41"/>
    </row>
    <row r="1096" spans="1:20" ht="14.45" customHeight="1" x14ac:dyDescent="0.25">
      <c r="A1096" s="1084"/>
      <c r="B1096" s="650" t="s">
        <v>73</v>
      </c>
      <c r="C1096" s="18"/>
      <c r="D1096" s="711"/>
      <c r="E1096" s="643"/>
      <c r="F1096" s="21"/>
      <c r="G1096" s="23"/>
      <c r="H1096" s="35"/>
      <c r="I1096" s="41"/>
    </row>
    <row r="1097" spans="1:20" ht="14.45" customHeight="1" x14ac:dyDescent="0.25">
      <c r="A1097" s="1084"/>
      <c r="B1097" s="650" t="s">
        <v>74</v>
      </c>
      <c r="C1097" s="18"/>
      <c r="D1097" s="711"/>
      <c r="E1097" s="643"/>
      <c r="F1097" s="21"/>
      <c r="G1097" s="23"/>
      <c r="H1097" s="35"/>
      <c r="I1097" s="41"/>
    </row>
    <row r="1098" spans="1:20" ht="14.45" customHeight="1" x14ac:dyDescent="0.25">
      <c r="A1098" s="1084"/>
      <c r="B1098" s="650" t="s">
        <v>72</v>
      </c>
      <c r="C1098" s="18"/>
      <c r="D1098" s="711"/>
      <c r="E1098" s="643"/>
      <c r="F1098" s="21"/>
      <c r="G1098" s="23"/>
      <c r="H1098" s="26"/>
      <c r="I1098" s="42"/>
    </row>
    <row r="1099" spans="1:20" ht="14.45" customHeight="1" x14ac:dyDescent="0.25">
      <c r="A1099" s="1084"/>
      <c r="B1099" s="651" t="s">
        <v>71</v>
      </c>
      <c r="C1099" s="43"/>
      <c r="D1099" s="712"/>
      <c r="E1099" s="643"/>
      <c r="F1099" s="21"/>
      <c r="G1099" s="24"/>
      <c r="H1099" s="431"/>
      <c r="I1099" s="432"/>
    </row>
    <row r="1100" spans="1:20" ht="14.45" customHeight="1" x14ac:dyDescent="0.25">
      <c r="A1100" s="1084">
        <v>2</v>
      </c>
      <c r="B1100" s="648" t="s">
        <v>69</v>
      </c>
      <c r="C1100" s="25"/>
      <c r="D1100" s="710"/>
      <c r="E1100" s="643"/>
      <c r="F1100" s="21"/>
      <c r="G1100" s="22"/>
      <c r="H1100" s="39"/>
      <c r="I1100" s="40"/>
      <c r="K1100" s="28" t="s">
        <v>60</v>
      </c>
      <c r="L1100" s="19"/>
      <c r="M1100" s="16"/>
      <c r="N1100" s="15"/>
      <c r="O1100" s="15"/>
      <c r="P1100" s="15"/>
      <c r="Q1100" s="15"/>
    </row>
    <row r="1101" spans="1:20" ht="15" customHeight="1" thickBot="1" x14ac:dyDescent="0.3">
      <c r="A1101" s="1084"/>
      <c r="B1101" s="649" t="s">
        <v>70</v>
      </c>
      <c r="C1101" s="18"/>
      <c r="D1101" s="711"/>
      <c r="E1101" s="643"/>
      <c r="F1101" s="21"/>
      <c r="G1101" s="23"/>
      <c r="H1101" s="35"/>
      <c r="I1101" s="41"/>
      <c r="K1101" s="46" t="s">
        <v>14</v>
      </c>
      <c r="L1101" s="47" t="s">
        <v>61</v>
      </c>
      <c r="M1101" s="48"/>
      <c r="N1101" s="49" t="s">
        <v>62</v>
      </c>
      <c r="O1101" s="49" t="s">
        <v>63</v>
      </c>
      <c r="P1101" s="49" t="s">
        <v>64</v>
      </c>
      <c r="Q1101" s="49" t="s">
        <v>65</v>
      </c>
    </row>
    <row r="1102" spans="1:20" ht="14.45" customHeight="1" x14ac:dyDescent="0.25">
      <c r="A1102" s="1084"/>
      <c r="B1102" s="649" t="s">
        <v>68</v>
      </c>
      <c r="C1102" s="18"/>
      <c r="D1102" s="711"/>
      <c r="E1102" s="643"/>
      <c r="F1102" s="21"/>
      <c r="G1102" s="23"/>
      <c r="H1102" s="35"/>
      <c r="I1102" s="41"/>
      <c r="K1102" s="29"/>
      <c r="L1102" s="30"/>
      <c r="M1102" s="30"/>
      <c r="N1102" s="31"/>
      <c r="O1102" s="31"/>
      <c r="P1102" s="31"/>
      <c r="Q1102" s="32"/>
    </row>
    <row r="1103" spans="1:20" ht="14.45" customHeight="1" x14ac:dyDescent="0.25">
      <c r="A1103" s="1084"/>
      <c r="B1103" s="649" t="s">
        <v>67</v>
      </c>
      <c r="C1103" s="18"/>
      <c r="D1103" s="711"/>
      <c r="E1103" s="643"/>
      <c r="F1103" s="21"/>
      <c r="G1103" s="23"/>
      <c r="H1103" s="35"/>
      <c r="I1103" s="41"/>
      <c r="T1103" s="28"/>
    </row>
    <row r="1104" spans="1:20" ht="14.45" customHeight="1" x14ac:dyDescent="0.25">
      <c r="A1104" s="1084"/>
      <c r="B1104" s="649" t="s">
        <v>66</v>
      </c>
      <c r="C1104" s="18"/>
      <c r="D1104" s="711"/>
      <c r="E1104" s="643"/>
      <c r="F1104" s="21"/>
      <c r="G1104" s="23"/>
      <c r="H1104" s="35"/>
      <c r="I1104" s="41"/>
      <c r="S1104" s="44"/>
    </row>
    <row r="1105" spans="1:20" ht="14.45" customHeight="1" x14ac:dyDescent="0.25">
      <c r="A1105" s="1084"/>
      <c r="B1105" s="650" t="s">
        <v>73</v>
      </c>
      <c r="C1105" s="18"/>
      <c r="D1105" s="711"/>
      <c r="E1105" s="643"/>
      <c r="F1105" s="21"/>
      <c r="G1105" s="23"/>
      <c r="H1105" s="35"/>
      <c r="I1105" s="41"/>
    </row>
    <row r="1106" spans="1:20" ht="14.45" customHeight="1" x14ac:dyDescent="0.25">
      <c r="A1106" s="1084"/>
      <c r="B1106" s="650" t="s">
        <v>74</v>
      </c>
      <c r="C1106" s="18"/>
      <c r="D1106" s="711"/>
      <c r="E1106" s="643"/>
      <c r="F1106" s="21"/>
      <c r="G1106" s="23"/>
      <c r="H1106" s="35"/>
      <c r="I1106" s="41"/>
      <c r="T1106" s="45"/>
    </row>
    <row r="1107" spans="1:20" ht="14.45" customHeight="1" x14ac:dyDescent="0.25">
      <c r="A1107" s="1084"/>
      <c r="B1107" s="650" t="s">
        <v>72</v>
      </c>
      <c r="C1107" s="18"/>
      <c r="D1107" s="711"/>
      <c r="E1107" s="643"/>
      <c r="F1107" s="21"/>
      <c r="G1107" s="23"/>
      <c r="H1107" s="26"/>
      <c r="I1107" s="42"/>
    </row>
    <row r="1108" spans="1:20" ht="14.45" customHeight="1" x14ac:dyDescent="0.25">
      <c r="A1108" s="1084"/>
      <c r="B1108" s="651" t="s">
        <v>71</v>
      </c>
      <c r="C1108" s="43"/>
      <c r="D1108" s="712"/>
      <c r="E1108" s="643"/>
      <c r="F1108" s="21"/>
      <c r="G1108" s="24"/>
      <c r="H1108" s="431"/>
      <c r="I1108" s="432"/>
    </row>
    <row r="1109" spans="1:20" ht="14.45" customHeight="1" x14ac:dyDescent="0.25">
      <c r="A1109" s="1085">
        <v>3</v>
      </c>
      <c r="B1109" s="648" t="s">
        <v>69</v>
      </c>
      <c r="C1109" s="25"/>
      <c r="D1109" s="710"/>
      <c r="E1109" s="643"/>
      <c r="F1109" s="21"/>
      <c r="G1109" s="22"/>
      <c r="H1109" s="39"/>
      <c r="I1109" s="40"/>
    </row>
    <row r="1110" spans="1:20" ht="14.45" customHeight="1" x14ac:dyDescent="0.25">
      <c r="A1110" s="1086"/>
      <c r="B1110" s="649" t="s">
        <v>70</v>
      </c>
      <c r="C1110" s="18"/>
      <c r="D1110" s="711"/>
      <c r="E1110" s="643"/>
      <c r="F1110" s="21"/>
      <c r="G1110" s="23"/>
      <c r="H1110" s="35"/>
      <c r="I1110" s="41"/>
    </row>
    <row r="1111" spans="1:20" ht="14.45" customHeight="1" x14ac:dyDescent="0.25">
      <c r="A1111" s="1086"/>
      <c r="B1111" s="649" t="s">
        <v>68</v>
      </c>
      <c r="C1111" s="18"/>
      <c r="D1111" s="711"/>
      <c r="E1111" s="643"/>
      <c r="F1111" s="21"/>
      <c r="G1111" s="23"/>
      <c r="H1111" s="35"/>
      <c r="I1111" s="41"/>
    </row>
    <row r="1112" spans="1:20" ht="14.45" customHeight="1" x14ac:dyDescent="0.25">
      <c r="A1112" s="1086"/>
      <c r="B1112" s="649" t="s">
        <v>67</v>
      </c>
      <c r="C1112" s="18"/>
      <c r="D1112" s="711"/>
      <c r="E1112" s="643"/>
      <c r="F1112" s="21"/>
      <c r="G1112" s="23"/>
      <c r="H1112" s="35"/>
      <c r="I1112" s="41"/>
    </row>
    <row r="1113" spans="1:20" ht="14.45" customHeight="1" x14ac:dyDescent="0.25">
      <c r="A1113" s="1086"/>
      <c r="B1113" s="649" t="s">
        <v>66</v>
      </c>
      <c r="C1113" s="18"/>
      <c r="D1113" s="711"/>
      <c r="E1113" s="643"/>
      <c r="F1113" s="21"/>
      <c r="G1113" s="23"/>
      <c r="H1113" s="35"/>
      <c r="I1113" s="41"/>
    </row>
    <row r="1114" spans="1:20" ht="14.45" customHeight="1" x14ac:dyDescent="0.25">
      <c r="A1114" s="1086"/>
      <c r="B1114" s="650" t="s">
        <v>73</v>
      </c>
      <c r="C1114" s="18"/>
      <c r="D1114" s="711"/>
      <c r="E1114" s="643"/>
      <c r="F1114" s="21"/>
      <c r="G1114" s="23"/>
      <c r="H1114" s="35"/>
      <c r="I1114" s="41"/>
    </row>
    <row r="1115" spans="1:20" ht="14.45" customHeight="1" x14ac:dyDescent="0.25">
      <c r="A1115" s="1086"/>
      <c r="B1115" s="650" t="s">
        <v>74</v>
      </c>
      <c r="C1115" s="18"/>
      <c r="D1115" s="711"/>
      <c r="E1115" s="643"/>
      <c r="F1115" s="21"/>
      <c r="G1115" s="23"/>
      <c r="H1115" s="35"/>
      <c r="I1115" s="41"/>
    </row>
    <row r="1116" spans="1:20" ht="14.45" customHeight="1" x14ac:dyDescent="0.25">
      <c r="A1116" s="1086"/>
      <c r="B1116" s="650" t="s">
        <v>72</v>
      </c>
      <c r="C1116" s="18"/>
      <c r="D1116" s="711"/>
      <c r="E1116" s="643"/>
      <c r="F1116" s="21"/>
      <c r="G1116" s="23"/>
      <c r="H1116" s="26"/>
      <c r="I1116" s="42"/>
    </row>
    <row r="1117" spans="1:20" ht="14.45" customHeight="1" x14ac:dyDescent="0.25">
      <c r="A1117" s="1086"/>
      <c r="B1117" s="651" t="s">
        <v>71</v>
      </c>
      <c r="C1117" s="43"/>
      <c r="D1117" s="712"/>
      <c r="E1117" s="643"/>
      <c r="F1117" s="21"/>
      <c r="G1117" s="24"/>
      <c r="H1117" s="431"/>
      <c r="I1117" s="432"/>
    </row>
    <row r="1118" spans="1:20" ht="14.45" customHeight="1" x14ac:dyDescent="0.25">
      <c r="A1118" s="1084">
        <v>1</v>
      </c>
      <c r="B1118" s="648" t="s">
        <v>69</v>
      </c>
      <c r="C1118" s="25"/>
      <c r="D1118" s="710"/>
      <c r="E1118" s="643"/>
      <c r="F1118" s="21"/>
      <c r="G1118" s="22"/>
      <c r="H1118" s="39"/>
      <c r="I1118" s="40"/>
    </row>
    <row r="1119" spans="1:20" ht="14.45" customHeight="1" x14ac:dyDescent="0.25">
      <c r="A1119" s="1084"/>
      <c r="B1119" s="649" t="s">
        <v>70</v>
      </c>
      <c r="C1119" s="18"/>
      <c r="D1119" s="711"/>
      <c r="E1119" s="643"/>
      <c r="F1119" s="21"/>
      <c r="G1119" s="23"/>
      <c r="H1119" s="35"/>
      <c r="I1119" s="41"/>
    </row>
    <row r="1120" spans="1:20" ht="14.45" customHeight="1" x14ac:dyDescent="0.25">
      <c r="A1120" s="1084"/>
      <c r="B1120" s="649" t="s">
        <v>68</v>
      </c>
      <c r="C1120" s="18"/>
      <c r="D1120" s="711"/>
      <c r="E1120" s="643"/>
      <c r="F1120" s="21"/>
      <c r="G1120" s="23"/>
      <c r="H1120" s="35"/>
      <c r="I1120" s="41"/>
    </row>
    <row r="1121" spans="1:9" ht="14.45" customHeight="1" x14ac:dyDescent="0.25">
      <c r="A1121" s="1084"/>
      <c r="B1121" s="649" t="s">
        <v>67</v>
      </c>
      <c r="C1121" s="18"/>
      <c r="D1121" s="711"/>
      <c r="E1121" s="643"/>
      <c r="F1121" s="21"/>
      <c r="G1121" s="23"/>
      <c r="H1121" s="35"/>
      <c r="I1121" s="41"/>
    </row>
    <row r="1122" spans="1:9" ht="14.45" customHeight="1" x14ac:dyDescent="0.25">
      <c r="A1122" s="1084"/>
      <c r="B1122" s="649" t="s">
        <v>66</v>
      </c>
      <c r="C1122" s="18"/>
      <c r="D1122" s="711"/>
      <c r="E1122" s="643"/>
      <c r="F1122" s="21"/>
      <c r="G1122" s="23"/>
      <c r="H1122" s="35"/>
      <c r="I1122" s="41"/>
    </row>
    <row r="1123" spans="1:9" ht="14.45" customHeight="1" x14ac:dyDescent="0.25">
      <c r="A1123" s="1084"/>
      <c r="B1123" s="650" t="s">
        <v>73</v>
      </c>
      <c r="C1123" s="18"/>
      <c r="D1123" s="711"/>
      <c r="E1123" s="643"/>
      <c r="F1123" s="21"/>
      <c r="G1123" s="23"/>
      <c r="H1123" s="35"/>
      <c r="I1123" s="41"/>
    </row>
    <row r="1124" spans="1:9" ht="14.45" customHeight="1" x14ac:dyDescent="0.25">
      <c r="A1124" s="1084"/>
      <c r="B1124" s="650" t="s">
        <v>74</v>
      </c>
      <c r="C1124" s="18"/>
      <c r="D1124" s="711"/>
      <c r="E1124" s="643"/>
      <c r="F1124" s="21"/>
      <c r="G1124" s="23"/>
      <c r="H1124" s="35"/>
      <c r="I1124" s="41"/>
    </row>
    <row r="1125" spans="1:9" ht="14.45" customHeight="1" x14ac:dyDescent="0.25">
      <c r="A1125" s="1084"/>
      <c r="B1125" s="650" t="s">
        <v>72</v>
      </c>
      <c r="C1125" s="18"/>
      <c r="D1125" s="711"/>
      <c r="E1125" s="643"/>
      <c r="F1125" s="21"/>
      <c r="G1125" s="23"/>
      <c r="H1125" s="26"/>
      <c r="I1125" s="42"/>
    </row>
    <row r="1126" spans="1:9" ht="14.45" customHeight="1" x14ac:dyDescent="0.25">
      <c r="A1126" s="1084"/>
      <c r="B1126" s="651" t="s">
        <v>71</v>
      </c>
      <c r="C1126" s="43"/>
      <c r="D1126" s="712"/>
      <c r="E1126" s="643"/>
      <c r="F1126" s="21"/>
      <c r="G1126" s="24"/>
      <c r="H1126" s="431"/>
      <c r="I1126" s="432"/>
    </row>
    <row r="1127" spans="1:9" ht="14.45" customHeight="1" x14ac:dyDescent="0.25">
      <c r="A1127" s="1084">
        <v>2</v>
      </c>
      <c r="B1127" s="648" t="s">
        <v>69</v>
      </c>
      <c r="C1127" s="25"/>
      <c r="D1127" s="710"/>
      <c r="E1127" s="643"/>
      <c r="F1127" s="21"/>
      <c r="G1127" s="22"/>
      <c r="H1127" s="39"/>
      <c r="I1127" s="40"/>
    </row>
    <row r="1128" spans="1:9" ht="14.45" customHeight="1" x14ac:dyDescent="0.25">
      <c r="A1128" s="1084"/>
      <c r="B1128" s="649" t="s">
        <v>70</v>
      </c>
      <c r="C1128" s="18"/>
      <c r="D1128" s="711"/>
      <c r="E1128" s="643"/>
      <c r="F1128" s="21"/>
      <c r="G1128" s="23"/>
      <c r="H1128" s="35"/>
      <c r="I1128" s="41"/>
    </row>
    <row r="1129" spans="1:9" ht="14.45" customHeight="1" x14ac:dyDescent="0.25">
      <c r="A1129" s="1084"/>
      <c r="B1129" s="649" t="s">
        <v>68</v>
      </c>
      <c r="C1129" s="18"/>
      <c r="D1129" s="711"/>
      <c r="E1129" s="643"/>
      <c r="F1129" s="21"/>
      <c r="G1129" s="23"/>
      <c r="H1129" s="35"/>
      <c r="I1129" s="41"/>
    </row>
    <row r="1130" spans="1:9" ht="14.45" customHeight="1" x14ac:dyDescent="0.25">
      <c r="A1130" s="1084"/>
      <c r="B1130" s="649" t="s">
        <v>67</v>
      </c>
      <c r="C1130" s="18"/>
      <c r="D1130" s="711"/>
      <c r="E1130" s="643"/>
      <c r="F1130" s="21"/>
      <c r="G1130" s="23"/>
      <c r="H1130" s="35"/>
      <c r="I1130" s="41"/>
    </row>
    <row r="1131" spans="1:9" ht="14.45" customHeight="1" x14ac:dyDescent="0.25">
      <c r="A1131" s="1084"/>
      <c r="B1131" s="649" t="s">
        <v>66</v>
      </c>
      <c r="C1131" s="18"/>
      <c r="D1131" s="711"/>
      <c r="E1131" s="643"/>
      <c r="F1131" s="21"/>
      <c r="G1131" s="23"/>
      <c r="H1131" s="35"/>
      <c r="I1131" s="41"/>
    </row>
    <row r="1132" spans="1:9" ht="14.45" customHeight="1" x14ac:dyDescent="0.25">
      <c r="A1132" s="1084"/>
      <c r="B1132" s="650" t="s">
        <v>73</v>
      </c>
      <c r="C1132" s="18"/>
      <c r="D1132" s="711"/>
      <c r="E1132" s="643"/>
      <c r="F1132" s="21"/>
      <c r="G1132" s="23"/>
      <c r="H1132" s="35"/>
      <c r="I1132" s="41"/>
    </row>
    <row r="1133" spans="1:9" ht="14.45" customHeight="1" x14ac:dyDescent="0.25">
      <c r="A1133" s="1084"/>
      <c r="B1133" s="650" t="s">
        <v>74</v>
      </c>
      <c r="C1133" s="18"/>
      <c r="D1133" s="711"/>
      <c r="E1133" s="643"/>
      <c r="F1133" s="21"/>
      <c r="G1133" s="23"/>
      <c r="H1133" s="35"/>
      <c r="I1133" s="41"/>
    </row>
    <row r="1134" spans="1:9" ht="14.45" customHeight="1" x14ac:dyDescent="0.25">
      <c r="A1134" s="1084"/>
      <c r="B1134" s="650" t="s">
        <v>72</v>
      </c>
      <c r="C1134" s="18"/>
      <c r="D1134" s="711"/>
      <c r="E1134" s="643"/>
      <c r="F1134" s="21"/>
      <c r="G1134" s="23"/>
      <c r="H1134" s="26"/>
      <c r="I1134" s="42"/>
    </row>
    <row r="1135" spans="1:9" ht="14.45" customHeight="1" x14ac:dyDescent="0.25">
      <c r="A1135" s="1084"/>
      <c r="B1135" s="651" t="s">
        <v>71</v>
      </c>
      <c r="C1135" s="43"/>
      <c r="D1135" s="712"/>
      <c r="E1135" s="643"/>
      <c r="F1135" s="21"/>
      <c r="G1135" s="24"/>
      <c r="H1135" s="431"/>
      <c r="I1135" s="432"/>
    </row>
    <row r="1136" spans="1:9" ht="14.45" customHeight="1" x14ac:dyDescent="0.25">
      <c r="A1136" s="1085">
        <v>3</v>
      </c>
      <c r="B1136" s="648" t="s">
        <v>69</v>
      </c>
      <c r="C1136" s="25"/>
      <c r="D1136" s="710"/>
      <c r="E1136" s="643"/>
      <c r="F1136" s="21"/>
      <c r="G1136" s="22"/>
      <c r="H1136" s="39"/>
      <c r="I1136" s="40"/>
    </row>
    <row r="1137" spans="1:9" ht="14.45" customHeight="1" x14ac:dyDescent="0.25">
      <c r="A1137" s="1086"/>
      <c r="B1137" s="649" t="s">
        <v>70</v>
      </c>
      <c r="C1137" s="18"/>
      <c r="D1137" s="711"/>
      <c r="E1137" s="643"/>
      <c r="F1137" s="21"/>
      <c r="G1137" s="23"/>
      <c r="H1137" s="35"/>
      <c r="I1137" s="41"/>
    </row>
    <row r="1138" spans="1:9" ht="14.45" customHeight="1" x14ac:dyDescent="0.25">
      <c r="A1138" s="1086"/>
      <c r="B1138" s="649" t="s">
        <v>68</v>
      </c>
      <c r="C1138" s="18"/>
      <c r="D1138" s="711"/>
      <c r="E1138" s="643"/>
      <c r="F1138" s="21"/>
      <c r="G1138" s="23"/>
      <c r="H1138" s="35"/>
      <c r="I1138" s="41"/>
    </row>
    <row r="1139" spans="1:9" ht="14.45" customHeight="1" x14ac:dyDescent="0.25">
      <c r="A1139" s="1086"/>
      <c r="B1139" s="649" t="s">
        <v>67</v>
      </c>
      <c r="C1139" s="18"/>
      <c r="D1139" s="711"/>
      <c r="E1139" s="643"/>
      <c r="F1139" s="21"/>
      <c r="G1139" s="23"/>
      <c r="H1139" s="35"/>
      <c r="I1139" s="41"/>
    </row>
    <row r="1140" spans="1:9" ht="14.45" customHeight="1" x14ac:dyDescent="0.25">
      <c r="A1140" s="1086"/>
      <c r="B1140" s="649" t="s">
        <v>66</v>
      </c>
      <c r="C1140" s="18"/>
      <c r="D1140" s="711"/>
      <c r="E1140" s="643"/>
      <c r="F1140" s="21"/>
      <c r="G1140" s="23"/>
      <c r="H1140" s="35"/>
      <c r="I1140" s="41"/>
    </row>
    <row r="1141" spans="1:9" ht="14.45" customHeight="1" x14ac:dyDescent="0.25">
      <c r="A1141" s="1086"/>
      <c r="B1141" s="650" t="s">
        <v>73</v>
      </c>
      <c r="C1141" s="18"/>
      <c r="D1141" s="711"/>
      <c r="E1141" s="643"/>
      <c r="F1141" s="21"/>
      <c r="G1141" s="23"/>
      <c r="H1141" s="35"/>
      <c r="I1141" s="41"/>
    </row>
    <row r="1142" spans="1:9" ht="14.45" customHeight="1" x14ac:dyDescent="0.25">
      <c r="A1142" s="1086"/>
      <c r="B1142" s="650" t="s">
        <v>74</v>
      </c>
      <c r="C1142" s="18"/>
      <c r="D1142" s="711"/>
      <c r="E1142" s="643"/>
      <c r="F1142" s="21"/>
      <c r="G1142" s="23"/>
      <c r="H1142" s="35"/>
      <c r="I1142" s="41"/>
    </row>
    <row r="1143" spans="1:9" ht="14.45" customHeight="1" x14ac:dyDescent="0.25">
      <c r="A1143" s="1086"/>
      <c r="B1143" s="650" t="s">
        <v>72</v>
      </c>
      <c r="C1143" s="18"/>
      <c r="D1143" s="711"/>
      <c r="E1143" s="643"/>
      <c r="F1143" s="21"/>
      <c r="G1143" s="23"/>
      <c r="H1143" s="26"/>
      <c r="I1143" s="42"/>
    </row>
    <row r="1144" spans="1:9" ht="14.45" customHeight="1" x14ac:dyDescent="0.25">
      <c r="A1144" s="1086"/>
      <c r="B1144" s="651" t="s">
        <v>71</v>
      </c>
      <c r="C1144" s="43"/>
      <c r="D1144" s="712"/>
      <c r="E1144" s="643"/>
      <c r="F1144" s="21"/>
      <c r="G1144" s="24"/>
      <c r="H1144" s="431"/>
      <c r="I1144" s="432"/>
    </row>
    <row r="1145" spans="1:9" ht="14.45" customHeight="1" x14ac:dyDescent="0.25">
      <c r="A1145" s="1084">
        <v>1</v>
      </c>
      <c r="B1145" s="648" t="s">
        <v>69</v>
      </c>
      <c r="C1145" s="25"/>
      <c r="D1145" s="710"/>
      <c r="E1145" s="643"/>
      <c r="F1145" s="21"/>
      <c r="G1145" s="22"/>
      <c r="H1145" s="39"/>
      <c r="I1145" s="40"/>
    </row>
    <row r="1146" spans="1:9" ht="14.45" customHeight="1" x14ac:dyDescent="0.25">
      <c r="A1146" s="1084"/>
      <c r="B1146" s="649" t="s">
        <v>70</v>
      </c>
      <c r="C1146" s="18"/>
      <c r="D1146" s="711"/>
      <c r="E1146" s="643"/>
      <c r="F1146" s="21"/>
      <c r="G1146" s="23"/>
      <c r="H1146" s="35"/>
      <c r="I1146" s="41"/>
    </row>
    <row r="1147" spans="1:9" ht="14.45" customHeight="1" x14ac:dyDescent="0.25">
      <c r="A1147" s="1084"/>
      <c r="B1147" s="649" t="s">
        <v>68</v>
      </c>
      <c r="C1147" s="18"/>
      <c r="D1147" s="711"/>
      <c r="E1147" s="643"/>
      <c r="F1147" s="21"/>
      <c r="G1147" s="23"/>
      <c r="H1147" s="35"/>
      <c r="I1147" s="41"/>
    </row>
    <row r="1148" spans="1:9" ht="14.45" customHeight="1" x14ac:dyDescent="0.25">
      <c r="A1148" s="1084"/>
      <c r="B1148" s="649" t="s">
        <v>67</v>
      </c>
      <c r="C1148" s="18"/>
      <c r="D1148" s="711"/>
      <c r="E1148" s="643"/>
      <c r="F1148" s="21"/>
      <c r="G1148" s="23"/>
      <c r="H1148" s="35"/>
      <c r="I1148" s="41"/>
    </row>
    <row r="1149" spans="1:9" ht="14.45" customHeight="1" x14ac:dyDescent="0.25">
      <c r="A1149" s="1084"/>
      <c r="B1149" s="649" t="s">
        <v>66</v>
      </c>
      <c r="C1149" s="18"/>
      <c r="D1149" s="711"/>
      <c r="E1149" s="643"/>
      <c r="F1149" s="21"/>
      <c r="G1149" s="23"/>
      <c r="H1149" s="35"/>
      <c r="I1149" s="41"/>
    </row>
    <row r="1150" spans="1:9" ht="14.45" customHeight="1" x14ac:dyDescent="0.25">
      <c r="A1150" s="1084"/>
      <c r="B1150" s="650" t="s">
        <v>73</v>
      </c>
      <c r="C1150" s="18"/>
      <c r="D1150" s="711"/>
      <c r="E1150" s="643"/>
      <c r="F1150" s="21"/>
      <c r="G1150" s="23"/>
      <c r="H1150" s="35"/>
      <c r="I1150" s="41"/>
    </row>
    <row r="1151" spans="1:9" ht="14.45" customHeight="1" x14ac:dyDescent="0.25">
      <c r="A1151" s="1084"/>
      <c r="B1151" s="650" t="s">
        <v>74</v>
      </c>
      <c r="C1151" s="18"/>
      <c r="D1151" s="711"/>
      <c r="E1151" s="643"/>
      <c r="F1151" s="21"/>
      <c r="G1151" s="23"/>
      <c r="H1151" s="35"/>
      <c r="I1151" s="41"/>
    </row>
    <row r="1152" spans="1:9" ht="14.45" customHeight="1" x14ac:dyDescent="0.25">
      <c r="A1152" s="1084"/>
      <c r="B1152" s="650" t="s">
        <v>72</v>
      </c>
      <c r="C1152" s="18"/>
      <c r="D1152" s="711"/>
      <c r="E1152" s="643"/>
      <c r="F1152" s="21"/>
      <c r="G1152" s="23"/>
      <c r="H1152" s="26"/>
      <c r="I1152" s="42"/>
    </row>
    <row r="1153" spans="1:20" ht="14.45" customHeight="1" x14ac:dyDescent="0.25">
      <c r="A1153" s="1084"/>
      <c r="B1153" s="651" t="s">
        <v>71</v>
      </c>
      <c r="C1153" s="43"/>
      <c r="D1153" s="712"/>
      <c r="E1153" s="643"/>
      <c r="F1153" s="21"/>
      <c r="G1153" s="24"/>
      <c r="H1153" s="431"/>
      <c r="I1153" s="432"/>
    </row>
    <row r="1154" spans="1:20" ht="14.45" customHeight="1" x14ac:dyDescent="0.25">
      <c r="A1154" s="1084">
        <v>2</v>
      </c>
      <c r="B1154" s="648" t="s">
        <v>69</v>
      </c>
      <c r="C1154" s="25"/>
      <c r="D1154" s="710"/>
      <c r="E1154" s="643"/>
      <c r="F1154" s="21"/>
      <c r="G1154" s="22"/>
      <c r="H1154" s="39"/>
      <c r="I1154" s="40"/>
    </row>
    <row r="1155" spans="1:20" ht="14.45" customHeight="1" x14ac:dyDescent="0.25">
      <c r="A1155" s="1084"/>
      <c r="B1155" s="649" t="s">
        <v>70</v>
      </c>
      <c r="C1155" s="18"/>
      <c r="D1155" s="711"/>
      <c r="E1155" s="643"/>
      <c r="F1155" s="21"/>
      <c r="G1155" s="23"/>
      <c r="H1155" s="35"/>
      <c r="I1155" s="41"/>
    </row>
    <row r="1156" spans="1:20" ht="14.45" customHeight="1" x14ac:dyDescent="0.25">
      <c r="A1156" s="1084"/>
      <c r="B1156" s="649" t="s">
        <v>68</v>
      </c>
      <c r="C1156" s="18"/>
      <c r="D1156" s="711"/>
      <c r="E1156" s="643"/>
      <c r="F1156" s="21"/>
      <c r="G1156" s="23"/>
      <c r="H1156" s="35"/>
      <c r="I1156" s="41"/>
    </row>
    <row r="1157" spans="1:20" ht="14.45" customHeight="1" x14ac:dyDescent="0.25">
      <c r="A1157" s="1084"/>
      <c r="B1157" s="649" t="s">
        <v>67</v>
      </c>
      <c r="C1157" s="18"/>
      <c r="D1157" s="711"/>
      <c r="E1157" s="643"/>
      <c r="F1157" s="21"/>
      <c r="G1157" s="23"/>
      <c r="H1157" s="35"/>
      <c r="I1157" s="41"/>
    </row>
    <row r="1158" spans="1:20" ht="14.45" customHeight="1" x14ac:dyDescent="0.25">
      <c r="A1158" s="1084"/>
      <c r="B1158" s="649" t="s">
        <v>66</v>
      </c>
      <c r="C1158" s="18"/>
      <c r="D1158" s="711"/>
      <c r="E1158" s="643"/>
      <c r="F1158" s="21"/>
      <c r="G1158" s="23"/>
      <c r="H1158" s="35"/>
      <c r="I1158" s="41"/>
    </row>
    <row r="1159" spans="1:20" ht="14.45" customHeight="1" x14ac:dyDescent="0.25">
      <c r="A1159" s="1084"/>
      <c r="B1159" s="650" t="s">
        <v>73</v>
      </c>
      <c r="C1159" s="18"/>
      <c r="D1159" s="711"/>
      <c r="E1159" s="643"/>
      <c r="F1159" s="21"/>
      <c r="G1159" s="23"/>
      <c r="H1159" s="35"/>
      <c r="I1159" s="41"/>
    </row>
    <row r="1160" spans="1:20" ht="14.45" customHeight="1" x14ac:dyDescent="0.25">
      <c r="A1160" s="1084"/>
      <c r="B1160" s="650" t="s">
        <v>74</v>
      </c>
      <c r="C1160" s="18"/>
      <c r="D1160" s="711"/>
      <c r="E1160" s="643"/>
      <c r="F1160" s="21"/>
      <c r="G1160" s="23"/>
      <c r="H1160" s="35"/>
      <c r="I1160" s="41"/>
    </row>
    <row r="1161" spans="1:20" ht="14.45" customHeight="1" x14ac:dyDescent="0.25">
      <c r="A1161" s="1084"/>
      <c r="B1161" s="650" t="s">
        <v>72</v>
      </c>
      <c r="C1161" s="18"/>
      <c r="D1161" s="711"/>
      <c r="E1161" s="643"/>
      <c r="F1161" s="21"/>
      <c r="G1161" s="23"/>
      <c r="H1161" s="26"/>
      <c r="I1161" s="42"/>
    </row>
    <row r="1162" spans="1:20" ht="14.45" customHeight="1" x14ac:dyDescent="0.25">
      <c r="A1162" s="1084"/>
      <c r="B1162" s="651" t="s">
        <v>71</v>
      </c>
      <c r="C1162" s="43"/>
      <c r="D1162" s="712"/>
      <c r="E1162" s="643"/>
      <c r="F1162" s="21"/>
      <c r="G1162" s="24"/>
      <c r="H1162" s="431"/>
      <c r="I1162" s="432"/>
    </row>
    <row r="1163" spans="1:20" ht="14.45" customHeight="1" x14ac:dyDescent="0.25">
      <c r="A1163" s="1085">
        <v>3</v>
      </c>
      <c r="B1163" s="648" t="s">
        <v>69</v>
      </c>
      <c r="C1163" s="25"/>
      <c r="D1163" s="710"/>
      <c r="E1163" s="643"/>
      <c r="F1163" s="21"/>
      <c r="G1163" s="22"/>
      <c r="H1163" s="39"/>
      <c r="I1163" s="40"/>
      <c r="K1163" s="28" t="s">
        <v>60</v>
      </c>
      <c r="L1163" s="19"/>
      <c r="M1163" s="16"/>
      <c r="N1163" s="15"/>
      <c r="O1163" s="15"/>
      <c r="P1163" s="15"/>
      <c r="Q1163" s="15"/>
    </row>
    <row r="1164" spans="1:20" ht="15" customHeight="1" thickBot="1" x14ac:dyDescent="0.3">
      <c r="A1164" s="1086"/>
      <c r="B1164" s="649" t="s">
        <v>70</v>
      </c>
      <c r="C1164" s="18"/>
      <c r="D1164" s="711"/>
      <c r="E1164" s="643"/>
      <c r="F1164" s="21"/>
      <c r="G1164" s="23"/>
      <c r="H1164" s="35"/>
      <c r="I1164" s="41"/>
      <c r="K1164" s="46" t="s">
        <v>14</v>
      </c>
      <c r="L1164" s="47" t="s">
        <v>61</v>
      </c>
      <c r="M1164" s="48"/>
      <c r="N1164" s="49" t="s">
        <v>62</v>
      </c>
      <c r="O1164" s="49" t="s">
        <v>63</v>
      </c>
      <c r="P1164" s="49" t="s">
        <v>64</v>
      </c>
      <c r="Q1164" s="49" t="s">
        <v>65</v>
      </c>
    </row>
    <row r="1165" spans="1:20" ht="14.45" customHeight="1" x14ac:dyDescent="0.25">
      <c r="A1165" s="1086"/>
      <c r="B1165" s="649" t="s">
        <v>68</v>
      </c>
      <c r="C1165" s="18"/>
      <c r="D1165" s="711"/>
      <c r="E1165" s="643"/>
      <c r="F1165" s="21"/>
      <c r="G1165" s="23"/>
      <c r="H1165" s="35"/>
      <c r="I1165" s="41"/>
      <c r="K1165" s="29"/>
      <c r="L1165" s="30"/>
      <c r="M1165" s="30"/>
      <c r="N1165" s="31"/>
      <c r="O1165" s="31"/>
      <c r="P1165" s="31"/>
      <c r="Q1165" s="32"/>
    </row>
    <row r="1166" spans="1:20" ht="14.45" customHeight="1" x14ac:dyDescent="0.25">
      <c r="A1166" s="1086"/>
      <c r="B1166" s="649" t="s">
        <v>67</v>
      </c>
      <c r="C1166" s="18"/>
      <c r="D1166" s="711"/>
      <c r="E1166" s="643"/>
      <c r="F1166" s="21"/>
      <c r="G1166" s="23"/>
      <c r="H1166" s="35"/>
      <c r="I1166" s="41"/>
      <c r="T1166" s="28"/>
    </row>
    <row r="1167" spans="1:20" ht="14.45" customHeight="1" x14ac:dyDescent="0.25">
      <c r="A1167" s="1086"/>
      <c r="B1167" s="649" t="s">
        <v>66</v>
      </c>
      <c r="C1167" s="18"/>
      <c r="D1167" s="711"/>
      <c r="E1167" s="643"/>
      <c r="F1167" s="21"/>
      <c r="G1167" s="23"/>
      <c r="H1167" s="35"/>
      <c r="I1167" s="41"/>
      <c r="S1167" s="44"/>
    </row>
    <row r="1168" spans="1:20" ht="14.45" customHeight="1" x14ac:dyDescent="0.25">
      <c r="A1168" s="1086"/>
      <c r="B1168" s="650" t="s">
        <v>73</v>
      </c>
      <c r="C1168" s="18"/>
      <c r="D1168" s="711"/>
      <c r="E1168" s="643"/>
      <c r="F1168" s="21"/>
      <c r="G1168" s="23"/>
      <c r="H1168" s="35"/>
      <c r="I1168" s="41"/>
    </row>
    <row r="1169" spans="1:20" ht="14.45" customHeight="1" x14ac:dyDescent="0.25">
      <c r="A1169" s="1086"/>
      <c r="B1169" s="650" t="s">
        <v>74</v>
      </c>
      <c r="C1169" s="18"/>
      <c r="D1169" s="711"/>
      <c r="E1169" s="643"/>
      <c r="F1169" s="21"/>
      <c r="G1169" s="23"/>
      <c r="H1169" s="35"/>
      <c r="I1169" s="41"/>
      <c r="T1169" s="45"/>
    </row>
    <row r="1170" spans="1:20" ht="14.45" customHeight="1" x14ac:dyDescent="0.25">
      <c r="A1170" s="1086"/>
      <c r="B1170" s="650" t="s">
        <v>72</v>
      </c>
      <c r="C1170" s="18"/>
      <c r="D1170" s="711"/>
      <c r="E1170" s="643"/>
      <c r="F1170" s="21"/>
      <c r="G1170" s="23"/>
      <c r="H1170" s="26"/>
      <c r="I1170" s="42"/>
    </row>
    <row r="1171" spans="1:20" ht="14.45" customHeight="1" x14ac:dyDescent="0.25">
      <c r="A1171" s="1086"/>
      <c r="B1171" s="651" t="s">
        <v>71</v>
      </c>
      <c r="C1171" s="43"/>
      <c r="D1171" s="712"/>
      <c r="E1171" s="643"/>
      <c r="F1171" s="21"/>
      <c r="G1171" s="24"/>
      <c r="H1171" s="431"/>
      <c r="I1171" s="432"/>
    </row>
    <row r="1172" spans="1:20" ht="14.45" customHeight="1" x14ac:dyDescent="0.25">
      <c r="A1172" s="1084">
        <v>1</v>
      </c>
      <c r="B1172" s="648" t="s">
        <v>69</v>
      </c>
      <c r="C1172" s="25"/>
      <c r="D1172" s="710"/>
      <c r="E1172" s="643"/>
      <c r="F1172" s="21"/>
      <c r="G1172" s="22"/>
      <c r="H1172" s="39"/>
      <c r="I1172" s="40"/>
    </row>
    <row r="1173" spans="1:20" ht="14.45" customHeight="1" x14ac:dyDescent="0.25">
      <c r="A1173" s="1084"/>
      <c r="B1173" s="649" t="s">
        <v>70</v>
      </c>
      <c r="C1173" s="18"/>
      <c r="D1173" s="711"/>
      <c r="E1173" s="643"/>
      <c r="F1173" s="21"/>
      <c r="G1173" s="23"/>
      <c r="H1173" s="35"/>
      <c r="I1173" s="41"/>
    </row>
    <row r="1174" spans="1:20" ht="14.45" customHeight="1" x14ac:dyDescent="0.25">
      <c r="A1174" s="1084"/>
      <c r="B1174" s="649" t="s">
        <v>68</v>
      </c>
      <c r="C1174" s="18"/>
      <c r="D1174" s="711"/>
      <c r="E1174" s="643"/>
      <c r="F1174" s="21"/>
      <c r="G1174" s="23"/>
      <c r="H1174" s="35"/>
      <c r="I1174" s="41"/>
    </row>
    <row r="1175" spans="1:20" ht="14.45" customHeight="1" x14ac:dyDescent="0.25">
      <c r="A1175" s="1084"/>
      <c r="B1175" s="649" t="s">
        <v>67</v>
      </c>
      <c r="C1175" s="18"/>
      <c r="D1175" s="711"/>
      <c r="E1175" s="643"/>
      <c r="F1175" s="21"/>
      <c r="G1175" s="23"/>
      <c r="H1175" s="35"/>
      <c r="I1175" s="41"/>
    </row>
    <row r="1176" spans="1:20" ht="14.45" customHeight="1" x14ac:dyDescent="0.25">
      <c r="A1176" s="1084"/>
      <c r="B1176" s="649" t="s">
        <v>66</v>
      </c>
      <c r="C1176" s="18"/>
      <c r="D1176" s="711"/>
      <c r="E1176" s="643"/>
      <c r="F1176" s="21"/>
      <c r="G1176" s="23"/>
      <c r="H1176" s="35"/>
      <c r="I1176" s="41"/>
    </row>
    <row r="1177" spans="1:20" ht="14.45" customHeight="1" x14ac:dyDescent="0.25">
      <c r="A1177" s="1084"/>
      <c r="B1177" s="650" t="s">
        <v>73</v>
      </c>
      <c r="C1177" s="18"/>
      <c r="D1177" s="711"/>
      <c r="E1177" s="643"/>
      <c r="F1177" s="21"/>
      <c r="G1177" s="23"/>
      <c r="H1177" s="35"/>
      <c r="I1177" s="41"/>
    </row>
    <row r="1178" spans="1:20" ht="14.45" customHeight="1" x14ac:dyDescent="0.25">
      <c r="A1178" s="1084"/>
      <c r="B1178" s="650" t="s">
        <v>74</v>
      </c>
      <c r="C1178" s="18"/>
      <c r="D1178" s="711"/>
      <c r="E1178" s="643"/>
      <c r="F1178" s="21"/>
      <c r="G1178" s="23"/>
      <c r="H1178" s="35"/>
      <c r="I1178" s="41"/>
    </row>
    <row r="1179" spans="1:20" ht="14.45" customHeight="1" x14ac:dyDescent="0.25">
      <c r="A1179" s="1084"/>
      <c r="B1179" s="650" t="s">
        <v>72</v>
      </c>
      <c r="C1179" s="18"/>
      <c r="D1179" s="711"/>
      <c r="E1179" s="643"/>
      <c r="F1179" s="21"/>
      <c r="G1179" s="23"/>
      <c r="H1179" s="26"/>
      <c r="I1179" s="42"/>
    </row>
    <row r="1180" spans="1:20" ht="14.45" customHeight="1" x14ac:dyDescent="0.25">
      <c r="A1180" s="1084"/>
      <c r="B1180" s="651" t="s">
        <v>71</v>
      </c>
      <c r="C1180" s="43"/>
      <c r="D1180" s="712"/>
      <c r="E1180" s="643"/>
      <c r="F1180" s="21"/>
      <c r="G1180" s="24"/>
      <c r="H1180" s="431"/>
      <c r="I1180" s="432"/>
    </row>
    <row r="1181" spans="1:20" ht="14.45" customHeight="1" x14ac:dyDescent="0.25">
      <c r="A1181" s="1084">
        <v>2</v>
      </c>
      <c r="B1181" s="648" t="s">
        <v>69</v>
      </c>
      <c r="C1181" s="25"/>
      <c r="D1181" s="710"/>
      <c r="E1181" s="643"/>
      <c r="F1181" s="21"/>
      <c r="G1181" s="22"/>
      <c r="H1181" s="39"/>
      <c r="I1181" s="40"/>
    </row>
    <row r="1182" spans="1:20" ht="14.45" customHeight="1" x14ac:dyDescent="0.25">
      <c r="A1182" s="1084"/>
      <c r="B1182" s="649" t="s">
        <v>70</v>
      </c>
      <c r="C1182" s="18"/>
      <c r="D1182" s="711"/>
      <c r="E1182" s="643"/>
      <c r="F1182" s="21"/>
      <c r="G1182" s="23"/>
      <c r="H1182" s="35"/>
      <c r="I1182" s="41"/>
    </row>
    <row r="1183" spans="1:20" ht="14.45" customHeight="1" x14ac:dyDescent="0.25">
      <c r="A1183" s="1084"/>
      <c r="B1183" s="649" t="s">
        <v>68</v>
      </c>
      <c r="C1183" s="18"/>
      <c r="D1183" s="711"/>
      <c r="E1183" s="643"/>
      <c r="F1183" s="21"/>
      <c r="G1183" s="23"/>
      <c r="H1183" s="35"/>
      <c r="I1183" s="41"/>
    </row>
    <row r="1184" spans="1:20" ht="14.45" customHeight="1" x14ac:dyDescent="0.25">
      <c r="A1184" s="1084"/>
      <c r="B1184" s="649" t="s">
        <v>67</v>
      </c>
      <c r="C1184" s="18"/>
      <c r="D1184" s="711"/>
      <c r="E1184" s="643"/>
      <c r="F1184" s="21"/>
      <c r="G1184" s="23"/>
      <c r="H1184" s="35"/>
      <c r="I1184" s="41"/>
    </row>
    <row r="1185" spans="1:9" ht="14.45" customHeight="1" x14ac:dyDescent="0.25">
      <c r="A1185" s="1084"/>
      <c r="B1185" s="649" t="s">
        <v>66</v>
      </c>
      <c r="C1185" s="18"/>
      <c r="D1185" s="711"/>
      <c r="E1185" s="643"/>
      <c r="F1185" s="21"/>
      <c r="G1185" s="23"/>
      <c r="H1185" s="35"/>
      <c r="I1185" s="41"/>
    </row>
    <row r="1186" spans="1:9" ht="14.45" customHeight="1" x14ac:dyDescent="0.25">
      <c r="A1186" s="1084"/>
      <c r="B1186" s="650" t="s">
        <v>73</v>
      </c>
      <c r="C1186" s="18"/>
      <c r="D1186" s="711"/>
      <c r="E1186" s="643"/>
      <c r="F1186" s="21"/>
      <c r="G1186" s="23"/>
      <c r="H1186" s="35"/>
      <c r="I1186" s="41"/>
    </row>
    <row r="1187" spans="1:9" ht="14.45" customHeight="1" x14ac:dyDescent="0.25">
      <c r="A1187" s="1084"/>
      <c r="B1187" s="650" t="s">
        <v>74</v>
      </c>
      <c r="C1187" s="18"/>
      <c r="D1187" s="711"/>
      <c r="E1187" s="643"/>
      <c r="F1187" s="21"/>
      <c r="G1187" s="23"/>
      <c r="H1187" s="35"/>
      <c r="I1187" s="41"/>
    </row>
    <row r="1188" spans="1:9" ht="14.45" customHeight="1" x14ac:dyDescent="0.25">
      <c r="A1188" s="1084"/>
      <c r="B1188" s="650" t="s">
        <v>72</v>
      </c>
      <c r="C1188" s="18"/>
      <c r="D1188" s="711"/>
      <c r="E1188" s="643"/>
      <c r="F1188" s="21"/>
      <c r="G1188" s="23"/>
      <c r="H1188" s="26"/>
      <c r="I1188" s="42"/>
    </row>
    <row r="1189" spans="1:9" ht="14.45" customHeight="1" x14ac:dyDescent="0.25">
      <c r="A1189" s="1084"/>
      <c r="B1189" s="651" t="s">
        <v>71</v>
      </c>
      <c r="C1189" s="43"/>
      <c r="D1189" s="712"/>
      <c r="E1189" s="643"/>
      <c r="F1189" s="21"/>
      <c r="G1189" s="24"/>
      <c r="H1189" s="431"/>
      <c r="I1189" s="432"/>
    </row>
    <row r="1190" spans="1:9" ht="14.45" customHeight="1" x14ac:dyDescent="0.25">
      <c r="A1190" s="1085">
        <v>3</v>
      </c>
      <c r="B1190" s="648" t="s">
        <v>69</v>
      </c>
      <c r="C1190" s="25"/>
      <c r="D1190" s="710"/>
      <c r="E1190" s="643"/>
      <c r="F1190" s="21"/>
      <c r="G1190" s="22"/>
      <c r="H1190" s="39"/>
      <c r="I1190" s="40"/>
    </row>
    <row r="1191" spans="1:9" ht="14.45" customHeight="1" x14ac:dyDescent="0.25">
      <c r="A1191" s="1086"/>
      <c r="B1191" s="649" t="s">
        <v>70</v>
      </c>
      <c r="C1191" s="18"/>
      <c r="D1191" s="711"/>
      <c r="E1191" s="643"/>
      <c r="F1191" s="21"/>
      <c r="G1191" s="23"/>
      <c r="H1191" s="35"/>
      <c r="I1191" s="41"/>
    </row>
    <row r="1192" spans="1:9" ht="14.45" customHeight="1" x14ac:dyDescent="0.25">
      <c r="A1192" s="1086"/>
      <c r="B1192" s="649" t="s">
        <v>68</v>
      </c>
      <c r="C1192" s="18"/>
      <c r="D1192" s="711"/>
      <c r="E1192" s="643"/>
      <c r="F1192" s="21"/>
      <c r="G1192" s="23"/>
      <c r="H1192" s="35"/>
      <c r="I1192" s="41"/>
    </row>
    <row r="1193" spans="1:9" ht="14.45" customHeight="1" x14ac:dyDescent="0.25">
      <c r="A1193" s="1086"/>
      <c r="B1193" s="649" t="s">
        <v>67</v>
      </c>
      <c r="C1193" s="18"/>
      <c r="D1193" s="711"/>
      <c r="E1193" s="643"/>
      <c r="F1193" s="21"/>
      <c r="G1193" s="23"/>
      <c r="H1193" s="35"/>
      <c r="I1193" s="41"/>
    </row>
    <row r="1194" spans="1:9" ht="14.45" customHeight="1" x14ac:dyDescent="0.25">
      <c r="A1194" s="1086"/>
      <c r="B1194" s="649" t="s">
        <v>66</v>
      </c>
      <c r="C1194" s="18"/>
      <c r="D1194" s="711"/>
      <c r="E1194" s="643"/>
      <c r="F1194" s="21"/>
      <c r="G1194" s="23"/>
      <c r="H1194" s="35"/>
      <c r="I1194" s="41"/>
    </row>
    <row r="1195" spans="1:9" ht="14.45" customHeight="1" x14ac:dyDescent="0.25">
      <c r="A1195" s="1086"/>
      <c r="B1195" s="650" t="s">
        <v>73</v>
      </c>
      <c r="C1195" s="18"/>
      <c r="D1195" s="711"/>
      <c r="E1195" s="643"/>
      <c r="F1195" s="21"/>
      <c r="G1195" s="23"/>
      <c r="H1195" s="35"/>
      <c r="I1195" s="41"/>
    </row>
    <row r="1196" spans="1:9" ht="14.45" customHeight="1" x14ac:dyDescent="0.25">
      <c r="A1196" s="1086"/>
      <c r="B1196" s="650" t="s">
        <v>74</v>
      </c>
      <c r="C1196" s="18"/>
      <c r="D1196" s="711"/>
      <c r="E1196" s="643"/>
      <c r="F1196" s="21"/>
      <c r="G1196" s="23"/>
      <c r="H1196" s="35"/>
      <c r="I1196" s="41"/>
    </row>
    <row r="1197" spans="1:9" ht="14.45" customHeight="1" x14ac:dyDescent="0.25">
      <c r="A1197" s="1086"/>
      <c r="B1197" s="650" t="s">
        <v>72</v>
      </c>
      <c r="C1197" s="18"/>
      <c r="D1197" s="711"/>
      <c r="E1197" s="643"/>
      <c r="F1197" s="21"/>
      <c r="G1197" s="23"/>
      <c r="H1197" s="26"/>
      <c r="I1197" s="42"/>
    </row>
    <row r="1198" spans="1:9" ht="14.45" customHeight="1" x14ac:dyDescent="0.25">
      <c r="A1198" s="1086"/>
      <c r="B1198" s="651" t="s">
        <v>71</v>
      </c>
      <c r="C1198" s="43"/>
      <c r="D1198" s="712"/>
      <c r="E1198" s="643"/>
      <c r="F1198" s="21"/>
      <c r="G1198" s="24"/>
      <c r="H1198" s="431"/>
      <c r="I1198" s="432"/>
    </row>
    <row r="1199" spans="1:9" ht="14.45" customHeight="1" x14ac:dyDescent="0.25">
      <c r="A1199" s="1084">
        <v>1</v>
      </c>
      <c r="B1199" s="648" t="s">
        <v>69</v>
      </c>
      <c r="C1199" s="25"/>
      <c r="D1199" s="710"/>
      <c r="E1199" s="643"/>
      <c r="F1199" s="21"/>
      <c r="G1199" s="22"/>
      <c r="H1199" s="39"/>
      <c r="I1199" s="40"/>
    </row>
    <row r="1200" spans="1:9" ht="14.45" customHeight="1" x14ac:dyDescent="0.25">
      <c r="A1200" s="1084"/>
      <c r="B1200" s="649" t="s">
        <v>70</v>
      </c>
      <c r="C1200" s="18"/>
      <c r="D1200" s="711"/>
      <c r="E1200" s="643"/>
      <c r="F1200" s="21"/>
      <c r="G1200" s="23"/>
      <c r="H1200" s="35"/>
      <c r="I1200" s="41"/>
    </row>
    <row r="1201" spans="1:20" ht="14.45" customHeight="1" x14ac:dyDescent="0.25">
      <c r="A1201" s="1084"/>
      <c r="B1201" s="649" t="s">
        <v>68</v>
      </c>
      <c r="C1201" s="18"/>
      <c r="D1201" s="711"/>
      <c r="E1201" s="643"/>
      <c r="F1201" s="21"/>
      <c r="G1201" s="23"/>
      <c r="H1201" s="35"/>
      <c r="I1201" s="41"/>
    </row>
    <row r="1202" spans="1:20" ht="14.45" customHeight="1" x14ac:dyDescent="0.25">
      <c r="A1202" s="1084"/>
      <c r="B1202" s="649" t="s">
        <v>67</v>
      </c>
      <c r="C1202" s="18"/>
      <c r="D1202" s="711"/>
      <c r="E1202" s="643"/>
      <c r="F1202" s="21"/>
      <c r="G1202" s="23"/>
      <c r="H1202" s="35"/>
      <c r="I1202" s="41"/>
    </row>
    <row r="1203" spans="1:20" ht="14.45" customHeight="1" x14ac:dyDescent="0.25">
      <c r="A1203" s="1084"/>
      <c r="B1203" s="649" t="s">
        <v>66</v>
      </c>
      <c r="C1203" s="18"/>
      <c r="D1203" s="711"/>
      <c r="E1203" s="643"/>
      <c r="F1203" s="21"/>
      <c r="G1203" s="23"/>
      <c r="H1203" s="35"/>
      <c r="I1203" s="41"/>
    </row>
    <row r="1204" spans="1:20" ht="14.45" customHeight="1" x14ac:dyDescent="0.25">
      <c r="A1204" s="1084"/>
      <c r="B1204" s="650" t="s">
        <v>73</v>
      </c>
      <c r="C1204" s="18"/>
      <c r="D1204" s="711"/>
      <c r="E1204" s="643"/>
      <c r="F1204" s="21"/>
      <c r="G1204" s="23"/>
      <c r="H1204" s="35"/>
      <c r="I1204" s="41"/>
    </row>
    <row r="1205" spans="1:20" ht="14.45" customHeight="1" x14ac:dyDescent="0.25">
      <c r="A1205" s="1084"/>
      <c r="B1205" s="650" t="s">
        <v>74</v>
      </c>
      <c r="C1205" s="18"/>
      <c r="D1205" s="711"/>
      <c r="E1205" s="643"/>
      <c r="F1205" s="21"/>
      <c r="G1205" s="23"/>
      <c r="H1205" s="35"/>
      <c r="I1205" s="41"/>
    </row>
    <row r="1206" spans="1:20" ht="14.45" customHeight="1" x14ac:dyDescent="0.25">
      <c r="A1206" s="1084"/>
      <c r="B1206" s="650" t="s">
        <v>72</v>
      </c>
      <c r="C1206" s="18"/>
      <c r="D1206" s="711"/>
      <c r="E1206" s="643"/>
      <c r="F1206" s="21"/>
      <c r="G1206" s="23"/>
      <c r="H1206" s="26"/>
      <c r="I1206" s="42"/>
    </row>
    <row r="1207" spans="1:20" ht="14.45" customHeight="1" x14ac:dyDescent="0.25">
      <c r="A1207" s="1084"/>
      <c r="B1207" s="651" t="s">
        <v>71</v>
      </c>
      <c r="C1207" s="43"/>
      <c r="D1207" s="712"/>
      <c r="E1207" s="643"/>
      <c r="F1207" s="21"/>
      <c r="G1207" s="24"/>
      <c r="H1207" s="431"/>
      <c r="I1207" s="432"/>
    </row>
    <row r="1208" spans="1:20" ht="14.45" customHeight="1" x14ac:dyDescent="0.25">
      <c r="A1208" s="1084">
        <v>2</v>
      </c>
      <c r="B1208" s="648" t="s">
        <v>69</v>
      </c>
      <c r="C1208" s="25"/>
      <c r="D1208" s="710"/>
      <c r="E1208" s="643"/>
      <c r="F1208" s="21"/>
      <c r="G1208" s="22"/>
      <c r="H1208" s="39"/>
      <c r="I1208" s="40"/>
      <c r="K1208" s="28" t="s">
        <v>60</v>
      </c>
      <c r="L1208" s="19"/>
      <c r="M1208" s="16"/>
      <c r="N1208" s="15"/>
      <c r="O1208" s="15"/>
      <c r="P1208" s="15"/>
      <c r="Q1208" s="15"/>
    </row>
    <row r="1209" spans="1:20" ht="15" customHeight="1" thickBot="1" x14ac:dyDescent="0.3">
      <c r="A1209" s="1084"/>
      <c r="B1209" s="649" t="s">
        <v>70</v>
      </c>
      <c r="C1209" s="18"/>
      <c r="D1209" s="711"/>
      <c r="E1209" s="643"/>
      <c r="F1209" s="21"/>
      <c r="G1209" s="23"/>
      <c r="H1209" s="35"/>
      <c r="I1209" s="41"/>
      <c r="K1209" s="46" t="s">
        <v>14</v>
      </c>
      <c r="L1209" s="47" t="s">
        <v>61</v>
      </c>
      <c r="M1209" s="48"/>
      <c r="N1209" s="49" t="s">
        <v>62</v>
      </c>
      <c r="O1209" s="49" t="s">
        <v>63</v>
      </c>
      <c r="P1209" s="49" t="s">
        <v>64</v>
      </c>
      <c r="Q1209" s="49" t="s">
        <v>65</v>
      </c>
    </row>
    <row r="1210" spans="1:20" ht="14.45" customHeight="1" x14ac:dyDescent="0.25">
      <c r="A1210" s="1084"/>
      <c r="B1210" s="649" t="s">
        <v>68</v>
      </c>
      <c r="C1210" s="18"/>
      <c r="D1210" s="711"/>
      <c r="E1210" s="643"/>
      <c r="F1210" s="21"/>
      <c r="G1210" s="23"/>
      <c r="H1210" s="35"/>
      <c r="I1210" s="41"/>
      <c r="K1210" s="29"/>
      <c r="L1210" s="30"/>
      <c r="M1210" s="30"/>
      <c r="N1210" s="31"/>
      <c r="O1210" s="31"/>
      <c r="P1210" s="31"/>
      <c r="Q1210" s="32"/>
    </row>
    <row r="1211" spans="1:20" ht="14.45" customHeight="1" x14ac:dyDescent="0.25">
      <c r="A1211" s="1084"/>
      <c r="B1211" s="649" t="s">
        <v>67</v>
      </c>
      <c r="C1211" s="18"/>
      <c r="D1211" s="711"/>
      <c r="E1211" s="643"/>
      <c r="F1211" s="21"/>
      <c r="G1211" s="23"/>
      <c r="H1211" s="35"/>
      <c r="I1211" s="41"/>
      <c r="T1211" s="28"/>
    </row>
    <row r="1212" spans="1:20" ht="14.45" customHeight="1" x14ac:dyDescent="0.25">
      <c r="A1212" s="1084"/>
      <c r="B1212" s="649" t="s">
        <v>66</v>
      </c>
      <c r="C1212" s="18"/>
      <c r="D1212" s="711"/>
      <c r="E1212" s="643"/>
      <c r="F1212" s="21"/>
      <c r="G1212" s="23"/>
      <c r="H1212" s="35"/>
      <c r="I1212" s="41"/>
      <c r="S1212" s="44"/>
    </row>
    <row r="1213" spans="1:20" ht="14.45" customHeight="1" x14ac:dyDescent="0.25">
      <c r="A1213" s="1084"/>
      <c r="B1213" s="650" t="s">
        <v>73</v>
      </c>
      <c r="C1213" s="18"/>
      <c r="D1213" s="711"/>
      <c r="E1213" s="643"/>
      <c r="F1213" s="21"/>
      <c r="G1213" s="23"/>
      <c r="H1213" s="35"/>
      <c r="I1213" s="41"/>
    </row>
    <row r="1214" spans="1:20" ht="14.45" customHeight="1" x14ac:dyDescent="0.25">
      <c r="A1214" s="1084"/>
      <c r="B1214" s="650" t="s">
        <v>74</v>
      </c>
      <c r="C1214" s="18"/>
      <c r="D1214" s="711"/>
      <c r="E1214" s="643"/>
      <c r="F1214" s="21"/>
      <c r="G1214" s="23"/>
      <c r="H1214" s="35"/>
      <c r="I1214" s="41"/>
      <c r="T1214" s="45"/>
    </row>
    <row r="1215" spans="1:20" ht="14.45" customHeight="1" x14ac:dyDescent="0.25">
      <c r="A1215" s="1084"/>
      <c r="B1215" s="650" t="s">
        <v>72</v>
      </c>
      <c r="C1215" s="18"/>
      <c r="D1215" s="711"/>
      <c r="E1215" s="643"/>
      <c r="F1215" s="21"/>
      <c r="G1215" s="23"/>
      <c r="H1215" s="26"/>
      <c r="I1215" s="42"/>
    </row>
    <row r="1216" spans="1:20" ht="14.45" customHeight="1" x14ac:dyDescent="0.25">
      <c r="A1216" s="1084"/>
      <c r="B1216" s="651" t="s">
        <v>71</v>
      </c>
      <c r="C1216" s="43"/>
      <c r="D1216" s="712"/>
      <c r="E1216" s="643"/>
      <c r="F1216" s="21"/>
      <c r="G1216" s="24"/>
      <c r="H1216" s="431"/>
      <c r="I1216" s="432"/>
    </row>
    <row r="1217" spans="1:9" ht="14.45" customHeight="1" x14ac:dyDescent="0.25">
      <c r="A1217" s="1085">
        <v>3</v>
      </c>
      <c r="B1217" s="648" t="s">
        <v>69</v>
      </c>
      <c r="C1217" s="25"/>
      <c r="D1217" s="710"/>
      <c r="E1217" s="643"/>
      <c r="F1217" s="21"/>
      <c r="G1217" s="22"/>
      <c r="H1217" s="39"/>
      <c r="I1217" s="40"/>
    </row>
    <row r="1218" spans="1:9" ht="14.45" customHeight="1" x14ac:dyDescent="0.25">
      <c r="A1218" s="1086"/>
      <c r="B1218" s="649" t="s">
        <v>70</v>
      </c>
      <c r="C1218" s="18"/>
      <c r="D1218" s="711"/>
      <c r="E1218" s="643"/>
      <c r="F1218" s="21"/>
      <c r="G1218" s="23"/>
      <c r="H1218" s="35"/>
      <c r="I1218" s="41"/>
    </row>
    <row r="1219" spans="1:9" ht="14.45" customHeight="1" x14ac:dyDescent="0.25">
      <c r="A1219" s="1086"/>
      <c r="B1219" s="649" t="s">
        <v>68</v>
      </c>
      <c r="C1219" s="18"/>
      <c r="D1219" s="711"/>
      <c r="E1219" s="643"/>
      <c r="F1219" s="21"/>
      <c r="G1219" s="23"/>
      <c r="H1219" s="35"/>
      <c r="I1219" s="41"/>
    </row>
    <row r="1220" spans="1:9" ht="14.45" customHeight="1" x14ac:dyDescent="0.25">
      <c r="A1220" s="1086"/>
      <c r="B1220" s="649" t="s">
        <v>67</v>
      </c>
      <c r="C1220" s="18"/>
      <c r="D1220" s="711"/>
      <c r="E1220" s="643"/>
      <c r="F1220" s="21"/>
      <c r="G1220" s="23"/>
      <c r="H1220" s="35"/>
      <c r="I1220" s="41"/>
    </row>
    <row r="1221" spans="1:9" ht="14.45" customHeight="1" x14ac:dyDescent="0.25">
      <c r="A1221" s="1086"/>
      <c r="B1221" s="649" t="s">
        <v>66</v>
      </c>
      <c r="C1221" s="18"/>
      <c r="D1221" s="711"/>
      <c r="E1221" s="643"/>
      <c r="F1221" s="21"/>
      <c r="G1221" s="23"/>
      <c r="H1221" s="35"/>
      <c r="I1221" s="41"/>
    </row>
    <row r="1222" spans="1:9" ht="14.45" customHeight="1" x14ac:dyDescent="0.25">
      <c r="A1222" s="1086"/>
      <c r="B1222" s="650" t="s">
        <v>73</v>
      </c>
      <c r="C1222" s="18"/>
      <c r="D1222" s="711"/>
      <c r="E1222" s="643"/>
      <c r="F1222" s="21"/>
      <c r="G1222" s="23"/>
      <c r="H1222" s="35"/>
      <c r="I1222" s="41"/>
    </row>
    <row r="1223" spans="1:9" ht="14.45" customHeight="1" x14ac:dyDescent="0.25">
      <c r="A1223" s="1086"/>
      <c r="B1223" s="650" t="s">
        <v>74</v>
      </c>
      <c r="C1223" s="18"/>
      <c r="D1223" s="711"/>
      <c r="E1223" s="643"/>
      <c r="F1223" s="21"/>
      <c r="G1223" s="23"/>
      <c r="H1223" s="35"/>
      <c r="I1223" s="41"/>
    </row>
    <row r="1224" spans="1:9" ht="14.45" customHeight="1" x14ac:dyDescent="0.25">
      <c r="A1224" s="1086"/>
      <c r="B1224" s="650" t="s">
        <v>72</v>
      </c>
      <c r="C1224" s="18"/>
      <c r="D1224" s="711"/>
      <c r="E1224" s="643"/>
      <c r="F1224" s="21"/>
      <c r="G1224" s="23"/>
      <c r="H1224" s="26"/>
      <c r="I1224" s="42"/>
    </row>
    <row r="1225" spans="1:9" ht="14.45" customHeight="1" x14ac:dyDescent="0.25">
      <c r="A1225" s="1086"/>
      <c r="B1225" s="651" t="s">
        <v>71</v>
      </c>
      <c r="C1225" s="43"/>
      <c r="D1225" s="712"/>
      <c r="E1225" s="643"/>
      <c r="F1225" s="21"/>
      <c r="G1225" s="24"/>
      <c r="H1225" s="431"/>
      <c r="I1225" s="432"/>
    </row>
    <row r="1226" spans="1:9" ht="14.45" customHeight="1" x14ac:dyDescent="0.25">
      <c r="A1226" s="1084">
        <v>1</v>
      </c>
      <c r="B1226" s="648" t="s">
        <v>69</v>
      </c>
      <c r="C1226" s="25"/>
      <c r="D1226" s="710"/>
      <c r="E1226" s="643"/>
      <c r="F1226" s="21"/>
      <c r="G1226" s="22"/>
      <c r="H1226" s="39"/>
      <c r="I1226" s="40"/>
    </row>
    <row r="1227" spans="1:9" ht="14.45" customHeight="1" x14ac:dyDescent="0.25">
      <c r="A1227" s="1084"/>
      <c r="B1227" s="649" t="s">
        <v>70</v>
      </c>
      <c r="C1227" s="18"/>
      <c r="D1227" s="711"/>
      <c r="E1227" s="643"/>
      <c r="F1227" s="21"/>
      <c r="G1227" s="23"/>
      <c r="H1227" s="35"/>
      <c r="I1227" s="41"/>
    </row>
    <row r="1228" spans="1:9" ht="14.45" customHeight="1" x14ac:dyDescent="0.25">
      <c r="A1228" s="1084"/>
      <c r="B1228" s="649" t="s">
        <v>68</v>
      </c>
      <c r="C1228" s="18"/>
      <c r="D1228" s="711"/>
      <c r="E1228" s="643"/>
      <c r="F1228" s="21"/>
      <c r="G1228" s="23"/>
      <c r="H1228" s="35"/>
      <c r="I1228" s="41"/>
    </row>
    <row r="1229" spans="1:9" ht="14.45" customHeight="1" x14ac:dyDescent="0.25">
      <c r="A1229" s="1084"/>
      <c r="B1229" s="649" t="s">
        <v>67</v>
      </c>
      <c r="C1229" s="18"/>
      <c r="D1229" s="711"/>
      <c r="E1229" s="643"/>
      <c r="F1229" s="21"/>
      <c r="G1229" s="23"/>
      <c r="H1229" s="35"/>
      <c r="I1229" s="41"/>
    </row>
    <row r="1230" spans="1:9" ht="14.45" customHeight="1" x14ac:dyDescent="0.25">
      <c r="A1230" s="1084"/>
      <c r="B1230" s="649" t="s">
        <v>66</v>
      </c>
      <c r="C1230" s="18"/>
      <c r="D1230" s="711"/>
      <c r="E1230" s="643"/>
      <c r="F1230" s="21"/>
      <c r="G1230" s="23"/>
      <c r="H1230" s="35"/>
      <c r="I1230" s="41"/>
    </row>
    <row r="1231" spans="1:9" ht="14.45" customHeight="1" x14ac:dyDescent="0.25">
      <c r="A1231" s="1084"/>
      <c r="B1231" s="650" t="s">
        <v>73</v>
      </c>
      <c r="C1231" s="18"/>
      <c r="D1231" s="711"/>
      <c r="E1231" s="643"/>
      <c r="F1231" s="21"/>
      <c r="G1231" s="23"/>
      <c r="H1231" s="35"/>
      <c r="I1231" s="41"/>
    </row>
    <row r="1232" spans="1:9" ht="14.45" customHeight="1" x14ac:dyDescent="0.25">
      <c r="A1232" s="1084"/>
      <c r="B1232" s="650" t="s">
        <v>74</v>
      </c>
      <c r="C1232" s="18"/>
      <c r="D1232" s="711"/>
      <c r="E1232" s="643"/>
      <c r="F1232" s="21"/>
      <c r="G1232" s="23"/>
      <c r="H1232" s="35"/>
      <c r="I1232" s="41"/>
    </row>
    <row r="1233" spans="1:9" ht="14.45" customHeight="1" x14ac:dyDescent="0.25">
      <c r="A1233" s="1084"/>
      <c r="B1233" s="650" t="s">
        <v>72</v>
      </c>
      <c r="C1233" s="18"/>
      <c r="D1233" s="711"/>
      <c r="E1233" s="643"/>
      <c r="F1233" s="21"/>
      <c r="G1233" s="23"/>
      <c r="H1233" s="26"/>
      <c r="I1233" s="42"/>
    </row>
    <row r="1234" spans="1:9" ht="14.45" customHeight="1" x14ac:dyDescent="0.25">
      <c r="A1234" s="1084"/>
      <c r="B1234" s="651" t="s">
        <v>71</v>
      </c>
      <c r="C1234" s="43"/>
      <c r="D1234" s="712"/>
      <c r="E1234" s="643"/>
      <c r="F1234" s="21"/>
      <c r="G1234" s="24"/>
      <c r="H1234" s="431"/>
      <c r="I1234" s="432"/>
    </row>
    <row r="1235" spans="1:9" ht="14.45" customHeight="1" x14ac:dyDescent="0.25">
      <c r="A1235" s="1084">
        <v>2</v>
      </c>
      <c r="B1235" s="648" t="s">
        <v>69</v>
      </c>
      <c r="C1235" s="25"/>
      <c r="D1235" s="710"/>
      <c r="E1235" s="643"/>
      <c r="F1235" s="21"/>
      <c r="G1235" s="22"/>
      <c r="H1235" s="39"/>
      <c r="I1235" s="40"/>
    </row>
    <row r="1236" spans="1:9" ht="14.45" customHeight="1" x14ac:dyDescent="0.25">
      <c r="A1236" s="1084"/>
      <c r="B1236" s="649" t="s">
        <v>70</v>
      </c>
      <c r="C1236" s="18"/>
      <c r="D1236" s="711"/>
      <c r="E1236" s="643"/>
      <c r="F1236" s="21"/>
      <c r="G1236" s="23"/>
      <c r="H1236" s="35"/>
      <c r="I1236" s="41"/>
    </row>
    <row r="1237" spans="1:9" ht="14.45" customHeight="1" x14ac:dyDescent="0.25">
      <c r="A1237" s="1084"/>
      <c r="B1237" s="649" t="s">
        <v>68</v>
      </c>
      <c r="C1237" s="18"/>
      <c r="D1237" s="711"/>
      <c r="E1237" s="643"/>
      <c r="F1237" s="21"/>
      <c r="G1237" s="23"/>
      <c r="H1237" s="35"/>
      <c r="I1237" s="41"/>
    </row>
    <row r="1238" spans="1:9" ht="14.45" customHeight="1" x14ac:dyDescent="0.25">
      <c r="A1238" s="1084"/>
      <c r="B1238" s="649" t="s">
        <v>67</v>
      </c>
      <c r="C1238" s="18"/>
      <c r="D1238" s="711"/>
      <c r="E1238" s="643"/>
      <c r="F1238" s="21"/>
      <c r="G1238" s="23"/>
      <c r="H1238" s="35"/>
      <c r="I1238" s="41"/>
    </row>
    <row r="1239" spans="1:9" ht="14.45" customHeight="1" x14ac:dyDescent="0.25">
      <c r="A1239" s="1084"/>
      <c r="B1239" s="649" t="s">
        <v>66</v>
      </c>
      <c r="C1239" s="18"/>
      <c r="D1239" s="711"/>
      <c r="E1239" s="643"/>
      <c r="F1239" s="21"/>
      <c r="G1239" s="23"/>
      <c r="H1239" s="35"/>
      <c r="I1239" s="41"/>
    </row>
    <row r="1240" spans="1:9" ht="14.45" customHeight="1" x14ac:dyDescent="0.25">
      <c r="A1240" s="1084"/>
      <c r="B1240" s="650" t="s">
        <v>73</v>
      </c>
      <c r="C1240" s="18"/>
      <c r="D1240" s="711"/>
      <c r="E1240" s="643"/>
      <c r="F1240" s="21"/>
      <c r="G1240" s="23"/>
      <c r="H1240" s="35"/>
      <c r="I1240" s="41"/>
    </row>
    <row r="1241" spans="1:9" ht="14.45" customHeight="1" x14ac:dyDescent="0.25">
      <c r="A1241" s="1084"/>
      <c r="B1241" s="650" t="s">
        <v>74</v>
      </c>
      <c r="C1241" s="18"/>
      <c r="D1241" s="711"/>
      <c r="E1241" s="643"/>
      <c r="F1241" s="21"/>
      <c r="G1241" s="23"/>
      <c r="H1241" s="35"/>
      <c r="I1241" s="41"/>
    </row>
    <row r="1242" spans="1:9" ht="14.45" customHeight="1" x14ac:dyDescent="0.25">
      <c r="A1242" s="1084"/>
      <c r="B1242" s="650" t="s">
        <v>72</v>
      </c>
      <c r="C1242" s="18"/>
      <c r="D1242" s="711"/>
      <c r="E1242" s="643"/>
      <c r="F1242" s="21"/>
      <c r="G1242" s="23"/>
      <c r="H1242" s="26"/>
      <c r="I1242" s="42"/>
    </row>
    <row r="1243" spans="1:9" ht="14.45" customHeight="1" x14ac:dyDescent="0.25">
      <c r="A1243" s="1084"/>
      <c r="B1243" s="651" t="s">
        <v>71</v>
      </c>
      <c r="C1243" s="43"/>
      <c r="D1243" s="712"/>
      <c r="E1243" s="643"/>
      <c r="F1243" s="21"/>
      <c r="G1243" s="24"/>
      <c r="H1243" s="431"/>
      <c r="I1243" s="432"/>
    </row>
    <row r="1244" spans="1:9" ht="14.45" customHeight="1" x14ac:dyDescent="0.25">
      <c r="A1244" s="1085">
        <v>3</v>
      </c>
      <c r="B1244" s="648" t="s">
        <v>69</v>
      </c>
      <c r="C1244" s="25"/>
      <c r="D1244" s="710"/>
      <c r="E1244" s="643"/>
      <c r="F1244" s="21"/>
      <c r="G1244" s="22"/>
      <c r="H1244" s="39"/>
      <c r="I1244" s="40"/>
    </row>
    <row r="1245" spans="1:9" ht="14.45" customHeight="1" x14ac:dyDescent="0.25">
      <c r="A1245" s="1086"/>
      <c r="B1245" s="649" t="s">
        <v>70</v>
      </c>
      <c r="C1245" s="18"/>
      <c r="D1245" s="711"/>
      <c r="E1245" s="643"/>
      <c r="F1245" s="21"/>
      <c r="G1245" s="23"/>
      <c r="H1245" s="35"/>
      <c r="I1245" s="41"/>
    </row>
    <row r="1246" spans="1:9" ht="14.45" customHeight="1" x14ac:dyDescent="0.25">
      <c r="A1246" s="1086"/>
      <c r="B1246" s="649" t="s">
        <v>68</v>
      </c>
      <c r="C1246" s="18"/>
      <c r="D1246" s="711"/>
      <c r="E1246" s="643"/>
      <c r="F1246" s="21"/>
      <c r="G1246" s="23"/>
      <c r="H1246" s="35"/>
      <c r="I1246" s="41"/>
    </row>
    <row r="1247" spans="1:9" ht="14.45" customHeight="1" x14ac:dyDescent="0.25">
      <c r="A1247" s="1086"/>
      <c r="B1247" s="649" t="s">
        <v>67</v>
      </c>
      <c r="C1247" s="18"/>
      <c r="D1247" s="711"/>
      <c r="E1247" s="643"/>
      <c r="F1247" s="21"/>
      <c r="G1247" s="23"/>
      <c r="H1247" s="35"/>
      <c r="I1247" s="41"/>
    </row>
    <row r="1248" spans="1:9" ht="14.45" customHeight="1" x14ac:dyDescent="0.25">
      <c r="A1248" s="1086"/>
      <c r="B1248" s="649" t="s">
        <v>66</v>
      </c>
      <c r="C1248" s="18"/>
      <c r="D1248" s="711"/>
      <c r="E1248" s="643"/>
      <c r="F1248" s="21"/>
      <c r="G1248" s="23"/>
      <c r="H1248" s="35"/>
      <c r="I1248" s="41"/>
    </row>
    <row r="1249" spans="1:20" ht="14.45" customHeight="1" x14ac:dyDescent="0.25">
      <c r="A1249" s="1086"/>
      <c r="B1249" s="650" t="s">
        <v>73</v>
      </c>
      <c r="C1249" s="18"/>
      <c r="D1249" s="711"/>
      <c r="E1249" s="643"/>
      <c r="F1249" s="21"/>
      <c r="G1249" s="23"/>
      <c r="H1249" s="35"/>
      <c r="I1249" s="41"/>
    </row>
    <row r="1250" spans="1:20" ht="14.45" customHeight="1" x14ac:dyDescent="0.25">
      <c r="A1250" s="1086"/>
      <c r="B1250" s="650" t="s">
        <v>74</v>
      </c>
      <c r="C1250" s="18"/>
      <c r="D1250" s="711"/>
      <c r="E1250" s="643"/>
      <c r="F1250" s="21"/>
      <c r="G1250" s="23"/>
      <c r="H1250" s="35"/>
      <c r="I1250" s="41"/>
    </row>
    <row r="1251" spans="1:20" ht="14.45" customHeight="1" x14ac:dyDescent="0.25">
      <c r="A1251" s="1086"/>
      <c r="B1251" s="650" t="s">
        <v>72</v>
      </c>
      <c r="C1251" s="18"/>
      <c r="D1251" s="711"/>
      <c r="E1251" s="643"/>
      <c r="F1251" s="21"/>
      <c r="G1251" s="23"/>
      <c r="H1251" s="26"/>
      <c r="I1251" s="42"/>
    </row>
    <row r="1252" spans="1:20" ht="14.45" customHeight="1" x14ac:dyDescent="0.25">
      <c r="A1252" s="1086"/>
      <c r="B1252" s="651" t="s">
        <v>71</v>
      </c>
      <c r="C1252" s="43"/>
      <c r="D1252" s="712"/>
      <c r="E1252" s="643"/>
      <c r="F1252" s="21"/>
      <c r="G1252" s="24"/>
      <c r="H1252" s="431"/>
      <c r="I1252" s="432"/>
    </row>
    <row r="1253" spans="1:20" ht="14.45" customHeight="1" x14ac:dyDescent="0.25">
      <c r="A1253" s="1084">
        <v>1</v>
      </c>
      <c r="B1253" s="648" t="s">
        <v>69</v>
      </c>
      <c r="C1253" s="25"/>
      <c r="D1253" s="710"/>
      <c r="E1253" s="643"/>
      <c r="F1253" s="21"/>
      <c r="G1253" s="22"/>
      <c r="H1253" s="39"/>
      <c r="I1253" s="40"/>
      <c r="K1253" s="28" t="s">
        <v>60</v>
      </c>
      <c r="L1253" s="19"/>
      <c r="M1253" s="16"/>
      <c r="N1253" s="15"/>
      <c r="O1253" s="15"/>
      <c r="P1253" s="15"/>
      <c r="Q1253" s="15"/>
    </row>
    <row r="1254" spans="1:20" ht="15" customHeight="1" thickBot="1" x14ac:dyDescent="0.3">
      <c r="A1254" s="1084"/>
      <c r="B1254" s="649" t="s">
        <v>70</v>
      </c>
      <c r="C1254" s="18"/>
      <c r="D1254" s="711"/>
      <c r="E1254" s="643"/>
      <c r="F1254" s="21"/>
      <c r="G1254" s="23"/>
      <c r="H1254" s="35"/>
      <c r="I1254" s="41"/>
      <c r="K1254" s="46" t="s">
        <v>14</v>
      </c>
      <c r="L1254" s="47" t="s">
        <v>61</v>
      </c>
      <c r="M1254" s="48"/>
      <c r="N1254" s="49" t="s">
        <v>62</v>
      </c>
      <c r="O1254" s="49" t="s">
        <v>63</v>
      </c>
      <c r="P1254" s="49" t="s">
        <v>64</v>
      </c>
      <c r="Q1254" s="49" t="s">
        <v>65</v>
      </c>
    </row>
    <row r="1255" spans="1:20" ht="14.45" customHeight="1" x14ac:dyDescent="0.25">
      <c r="A1255" s="1084"/>
      <c r="B1255" s="649" t="s">
        <v>68</v>
      </c>
      <c r="C1255" s="18"/>
      <c r="D1255" s="711"/>
      <c r="E1255" s="643"/>
      <c r="F1255" s="21"/>
      <c r="G1255" s="23"/>
      <c r="H1255" s="35"/>
      <c r="I1255" s="41"/>
      <c r="K1255" s="29"/>
      <c r="L1255" s="30"/>
      <c r="M1255" s="30"/>
      <c r="N1255" s="31"/>
      <c r="O1255" s="31"/>
      <c r="P1255" s="31"/>
      <c r="Q1255" s="32"/>
    </row>
    <row r="1256" spans="1:20" ht="14.45" customHeight="1" x14ac:dyDescent="0.25">
      <c r="A1256" s="1084"/>
      <c r="B1256" s="649" t="s">
        <v>67</v>
      </c>
      <c r="C1256" s="18"/>
      <c r="D1256" s="711"/>
      <c r="E1256" s="643"/>
      <c r="F1256" s="21"/>
      <c r="G1256" s="23"/>
      <c r="H1256" s="35"/>
      <c r="I1256" s="41"/>
      <c r="T1256" s="28"/>
    </row>
    <row r="1257" spans="1:20" ht="14.45" customHeight="1" x14ac:dyDescent="0.25">
      <c r="A1257" s="1084"/>
      <c r="B1257" s="649" t="s">
        <v>66</v>
      </c>
      <c r="C1257" s="18"/>
      <c r="D1257" s="711"/>
      <c r="E1257" s="643"/>
      <c r="F1257" s="21"/>
      <c r="G1257" s="23"/>
      <c r="H1257" s="35"/>
      <c r="I1257" s="41"/>
      <c r="S1257" s="44"/>
    </row>
    <row r="1258" spans="1:20" ht="14.45" customHeight="1" x14ac:dyDescent="0.25">
      <c r="A1258" s="1084"/>
      <c r="B1258" s="650" t="s">
        <v>73</v>
      </c>
      <c r="C1258" s="18"/>
      <c r="D1258" s="711"/>
      <c r="E1258" s="643"/>
      <c r="F1258" s="21"/>
      <c r="G1258" s="23"/>
      <c r="H1258" s="35"/>
      <c r="I1258" s="41"/>
    </row>
    <row r="1259" spans="1:20" ht="14.45" customHeight="1" x14ac:dyDescent="0.25">
      <c r="A1259" s="1084"/>
      <c r="B1259" s="650" t="s">
        <v>74</v>
      </c>
      <c r="C1259" s="18"/>
      <c r="D1259" s="711"/>
      <c r="E1259" s="643"/>
      <c r="F1259" s="21"/>
      <c r="G1259" s="23"/>
      <c r="H1259" s="35"/>
      <c r="I1259" s="41"/>
      <c r="T1259" s="45"/>
    </row>
    <row r="1260" spans="1:20" ht="14.45" customHeight="1" x14ac:dyDescent="0.25">
      <c r="A1260" s="1084"/>
      <c r="B1260" s="650" t="s">
        <v>72</v>
      </c>
      <c r="C1260" s="18"/>
      <c r="D1260" s="711"/>
      <c r="E1260" s="643"/>
      <c r="F1260" s="21"/>
      <c r="G1260" s="23"/>
      <c r="H1260" s="26"/>
      <c r="I1260" s="42"/>
    </row>
    <row r="1261" spans="1:20" ht="14.45" customHeight="1" x14ac:dyDescent="0.25">
      <c r="A1261" s="1084"/>
      <c r="B1261" s="651" t="s">
        <v>71</v>
      </c>
      <c r="C1261" s="43"/>
      <c r="D1261" s="712"/>
      <c r="E1261" s="643"/>
      <c r="F1261" s="21"/>
      <c r="G1261" s="24"/>
      <c r="H1261" s="431"/>
      <c r="I1261" s="432"/>
    </row>
    <row r="1262" spans="1:20" ht="14.45" customHeight="1" x14ac:dyDescent="0.25">
      <c r="A1262" s="1084">
        <v>2</v>
      </c>
      <c r="B1262" s="648" t="s">
        <v>69</v>
      </c>
      <c r="C1262" s="25"/>
      <c r="D1262" s="710"/>
      <c r="E1262" s="643"/>
      <c r="F1262" s="21"/>
      <c r="G1262" s="22"/>
      <c r="H1262" s="39"/>
      <c r="I1262" s="40"/>
    </row>
    <row r="1263" spans="1:20" ht="14.45" customHeight="1" x14ac:dyDescent="0.25">
      <c r="A1263" s="1084"/>
      <c r="B1263" s="649" t="s">
        <v>70</v>
      </c>
      <c r="C1263" s="18"/>
      <c r="D1263" s="711"/>
      <c r="E1263" s="643"/>
      <c r="F1263" s="21"/>
      <c r="G1263" s="23"/>
      <c r="H1263" s="35"/>
      <c r="I1263" s="41"/>
    </row>
    <row r="1264" spans="1:20" ht="14.45" customHeight="1" x14ac:dyDescent="0.25">
      <c r="A1264" s="1084"/>
      <c r="B1264" s="649" t="s">
        <v>68</v>
      </c>
      <c r="C1264" s="18"/>
      <c r="D1264" s="711"/>
      <c r="E1264" s="643"/>
      <c r="F1264" s="21"/>
      <c r="G1264" s="23"/>
      <c r="H1264" s="35"/>
      <c r="I1264" s="41"/>
    </row>
    <row r="1265" spans="1:20" ht="14.45" customHeight="1" x14ac:dyDescent="0.25">
      <c r="A1265" s="1084"/>
      <c r="B1265" s="649" t="s">
        <v>67</v>
      </c>
      <c r="C1265" s="18"/>
      <c r="D1265" s="711"/>
      <c r="E1265" s="643"/>
      <c r="F1265" s="21"/>
      <c r="G1265" s="23"/>
      <c r="H1265" s="35"/>
      <c r="I1265" s="41"/>
    </row>
    <row r="1266" spans="1:20" ht="14.45" customHeight="1" x14ac:dyDescent="0.25">
      <c r="A1266" s="1084"/>
      <c r="B1266" s="649" t="s">
        <v>66</v>
      </c>
      <c r="C1266" s="18"/>
      <c r="D1266" s="711"/>
      <c r="E1266" s="643"/>
      <c r="F1266" s="21"/>
      <c r="G1266" s="23"/>
      <c r="H1266" s="35"/>
      <c r="I1266" s="41"/>
    </row>
    <row r="1267" spans="1:20" ht="14.45" customHeight="1" x14ac:dyDescent="0.25">
      <c r="A1267" s="1084"/>
      <c r="B1267" s="650" t="s">
        <v>73</v>
      </c>
      <c r="C1267" s="18"/>
      <c r="D1267" s="711"/>
      <c r="E1267" s="643"/>
      <c r="F1267" s="21"/>
      <c r="G1267" s="23"/>
      <c r="H1267" s="35"/>
      <c r="I1267" s="41"/>
    </row>
    <row r="1268" spans="1:20" ht="14.45" customHeight="1" x14ac:dyDescent="0.25">
      <c r="A1268" s="1084"/>
      <c r="B1268" s="650" t="s">
        <v>74</v>
      </c>
      <c r="C1268" s="18"/>
      <c r="D1268" s="711"/>
      <c r="E1268" s="643"/>
      <c r="F1268" s="21"/>
      <c r="G1268" s="23"/>
      <c r="H1268" s="35"/>
      <c r="I1268" s="41"/>
    </row>
    <row r="1269" spans="1:20" ht="14.45" customHeight="1" x14ac:dyDescent="0.25">
      <c r="A1269" s="1084"/>
      <c r="B1269" s="650" t="s">
        <v>72</v>
      </c>
      <c r="C1269" s="18"/>
      <c r="D1269" s="711"/>
      <c r="E1269" s="643"/>
      <c r="F1269" s="21"/>
      <c r="G1269" s="23"/>
      <c r="H1269" s="26"/>
      <c r="I1269" s="42"/>
    </row>
    <row r="1270" spans="1:20" ht="14.45" customHeight="1" x14ac:dyDescent="0.25">
      <c r="A1270" s="1084"/>
      <c r="B1270" s="651" t="s">
        <v>71</v>
      </c>
      <c r="C1270" s="43"/>
      <c r="D1270" s="712"/>
      <c r="E1270" s="643"/>
      <c r="F1270" s="21"/>
      <c r="G1270" s="24"/>
      <c r="H1270" s="431"/>
      <c r="I1270" s="432"/>
    </row>
    <row r="1271" spans="1:20" ht="14.45" customHeight="1" x14ac:dyDescent="0.25">
      <c r="A1271" s="1085">
        <v>3</v>
      </c>
      <c r="B1271" s="648" t="s">
        <v>69</v>
      </c>
      <c r="C1271" s="25"/>
      <c r="D1271" s="710"/>
      <c r="E1271" s="643"/>
      <c r="F1271" s="21"/>
      <c r="G1271" s="22"/>
      <c r="H1271" s="39"/>
      <c r="I1271" s="40"/>
      <c r="K1271" s="28" t="s">
        <v>60</v>
      </c>
      <c r="L1271" s="19"/>
      <c r="M1271" s="16"/>
      <c r="N1271" s="15"/>
      <c r="O1271" s="15"/>
      <c r="P1271" s="15"/>
      <c r="Q1271" s="15"/>
    </row>
    <row r="1272" spans="1:20" ht="15" customHeight="1" thickBot="1" x14ac:dyDescent="0.3">
      <c r="A1272" s="1086"/>
      <c r="B1272" s="649" t="s">
        <v>70</v>
      </c>
      <c r="C1272" s="18"/>
      <c r="D1272" s="711"/>
      <c r="E1272" s="643"/>
      <c r="F1272" s="21"/>
      <c r="G1272" s="23"/>
      <c r="H1272" s="35"/>
      <c r="I1272" s="41"/>
      <c r="K1272" s="46" t="s">
        <v>14</v>
      </c>
      <c r="L1272" s="47" t="s">
        <v>61</v>
      </c>
      <c r="M1272" s="48"/>
      <c r="N1272" s="49" t="s">
        <v>62</v>
      </c>
      <c r="O1272" s="49" t="s">
        <v>63</v>
      </c>
      <c r="P1272" s="49" t="s">
        <v>64</v>
      </c>
      <c r="Q1272" s="49" t="s">
        <v>65</v>
      </c>
    </row>
    <row r="1273" spans="1:20" ht="14.45" customHeight="1" x14ac:dyDescent="0.25">
      <c r="A1273" s="1086"/>
      <c r="B1273" s="649" t="s">
        <v>68</v>
      </c>
      <c r="C1273" s="18"/>
      <c r="D1273" s="711"/>
      <c r="E1273" s="643"/>
      <c r="F1273" s="21"/>
      <c r="G1273" s="23"/>
      <c r="H1273" s="35"/>
      <c r="I1273" s="41"/>
      <c r="K1273" s="29"/>
      <c r="L1273" s="30"/>
      <c r="M1273" s="30"/>
      <c r="N1273" s="31"/>
      <c r="O1273" s="31"/>
      <c r="P1273" s="31"/>
      <c r="Q1273" s="32"/>
    </row>
    <row r="1274" spans="1:20" ht="14.45" customHeight="1" x14ac:dyDescent="0.25">
      <c r="A1274" s="1086"/>
      <c r="B1274" s="649" t="s">
        <v>67</v>
      </c>
      <c r="C1274" s="18"/>
      <c r="D1274" s="711"/>
      <c r="E1274" s="643"/>
      <c r="F1274" s="21"/>
      <c r="G1274" s="23"/>
      <c r="H1274" s="35"/>
      <c r="I1274" s="41"/>
      <c r="T1274" s="28"/>
    </row>
    <row r="1275" spans="1:20" ht="14.45" customHeight="1" x14ac:dyDescent="0.25">
      <c r="A1275" s="1086"/>
      <c r="B1275" s="649" t="s">
        <v>66</v>
      </c>
      <c r="C1275" s="18"/>
      <c r="D1275" s="711"/>
      <c r="E1275" s="643"/>
      <c r="F1275" s="21"/>
      <c r="G1275" s="23"/>
      <c r="H1275" s="35"/>
      <c r="I1275" s="41"/>
      <c r="S1275" s="44"/>
    </row>
    <row r="1276" spans="1:20" ht="14.45" customHeight="1" x14ac:dyDescent="0.25">
      <c r="A1276" s="1086"/>
      <c r="B1276" s="650" t="s">
        <v>73</v>
      </c>
      <c r="C1276" s="18"/>
      <c r="D1276" s="711"/>
      <c r="E1276" s="643"/>
      <c r="F1276" s="21"/>
      <c r="G1276" s="23"/>
      <c r="H1276" s="35"/>
      <c r="I1276" s="41"/>
    </row>
    <row r="1277" spans="1:20" ht="14.45" customHeight="1" x14ac:dyDescent="0.25">
      <c r="A1277" s="1086"/>
      <c r="B1277" s="650" t="s">
        <v>74</v>
      </c>
      <c r="C1277" s="18"/>
      <c r="D1277" s="711"/>
      <c r="E1277" s="643"/>
      <c r="F1277" s="21"/>
      <c r="G1277" s="23"/>
      <c r="H1277" s="35"/>
      <c r="I1277" s="41"/>
      <c r="T1277" s="45"/>
    </row>
    <row r="1278" spans="1:20" ht="14.45" customHeight="1" x14ac:dyDescent="0.25">
      <c r="A1278" s="1086"/>
      <c r="B1278" s="650" t="s">
        <v>72</v>
      </c>
      <c r="C1278" s="18"/>
      <c r="D1278" s="711"/>
      <c r="E1278" s="643"/>
      <c r="F1278" s="21"/>
      <c r="G1278" s="23"/>
      <c r="H1278" s="26"/>
      <c r="I1278" s="42"/>
    </row>
    <row r="1279" spans="1:20" ht="14.45" customHeight="1" x14ac:dyDescent="0.25">
      <c r="A1279" s="1086"/>
      <c r="B1279" s="651" t="s">
        <v>71</v>
      </c>
      <c r="C1279" s="43"/>
      <c r="D1279" s="712"/>
      <c r="E1279" s="643"/>
      <c r="F1279" s="21"/>
      <c r="G1279" s="24"/>
      <c r="H1279" s="431"/>
      <c r="I1279" s="432"/>
    </row>
    <row r="1280" spans="1:20" ht="14.45" customHeight="1" x14ac:dyDescent="0.25">
      <c r="A1280" s="1084">
        <v>1</v>
      </c>
      <c r="B1280" s="648" t="s">
        <v>69</v>
      </c>
      <c r="C1280" s="25"/>
      <c r="D1280" s="710"/>
      <c r="E1280" s="643"/>
      <c r="F1280" s="21"/>
      <c r="G1280" s="22"/>
      <c r="H1280" s="39"/>
      <c r="I1280" s="40"/>
    </row>
    <row r="1281" spans="1:9" ht="14.45" customHeight="1" x14ac:dyDescent="0.25">
      <c r="A1281" s="1084"/>
      <c r="B1281" s="649" t="s">
        <v>70</v>
      </c>
      <c r="C1281" s="18"/>
      <c r="D1281" s="711"/>
      <c r="E1281" s="643"/>
      <c r="F1281" s="21"/>
      <c r="G1281" s="23"/>
      <c r="H1281" s="35"/>
      <c r="I1281" s="41"/>
    </row>
    <row r="1282" spans="1:9" ht="14.45" customHeight="1" x14ac:dyDescent="0.25">
      <c r="A1282" s="1084"/>
      <c r="B1282" s="649" t="s">
        <v>68</v>
      </c>
      <c r="C1282" s="18"/>
      <c r="D1282" s="711"/>
      <c r="E1282" s="643"/>
      <c r="F1282" s="21"/>
      <c r="G1282" s="23"/>
      <c r="H1282" s="35"/>
      <c r="I1282" s="41"/>
    </row>
    <row r="1283" spans="1:9" ht="14.45" customHeight="1" x14ac:dyDescent="0.25">
      <c r="A1283" s="1084"/>
      <c r="B1283" s="649" t="s">
        <v>67</v>
      </c>
      <c r="C1283" s="18"/>
      <c r="D1283" s="711"/>
      <c r="E1283" s="643"/>
      <c r="F1283" s="21"/>
      <c r="G1283" s="23"/>
      <c r="H1283" s="35"/>
      <c r="I1283" s="41"/>
    </row>
    <row r="1284" spans="1:9" ht="14.45" customHeight="1" x14ac:dyDescent="0.25">
      <c r="A1284" s="1084"/>
      <c r="B1284" s="649" t="s">
        <v>66</v>
      </c>
      <c r="C1284" s="18"/>
      <c r="D1284" s="711"/>
      <c r="E1284" s="643"/>
      <c r="F1284" s="21"/>
      <c r="G1284" s="23"/>
      <c r="H1284" s="35"/>
      <c r="I1284" s="41"/>
    </row>
    <row r="1285" spans="1:9" ht="14.45" customHeight="1" x14ac:dyDescent="0.25">
      <c r="A1285" s="1084"/>
      <c r="B1285" s="650" t="s">
        <v>73</v>
      </c>
      <c r="C1285" s="18"/>
      <c r="D1285" s="711"/>
      <c r="E1285" s="643"/>
      <c r="F1285" s="21"/>
      <c r="G1285" s="23"/>
      <c r="H1285" s="35"/>
      <c r="I1285" s="41"/>
    </row>
    <row r="1286" spans="1:9" ht="14.45" customHeight="1" x14ac:dyDescent="0.25">
      <c r="A1286" s="1084"/>
      <c r="B1286" s="650" t="s">
        <v>74</v>
      </c>
      <c r="C1286" s="18"/>
      <c r="D1286" s="711"/>
      <c r="E1286" s="643"/>
      <c r="F1286" s="21"/>
      <c r="G1286" s="23"/>
      <c r="H1286" s="35"/>
      <c r="I1286" s="41"/>
    </row>
    <row r="1287" spans="1:9" ht="14.45" customHeight="1" x14ac:dyDescent="0.25">
      <c r="A1287" s="1084"/>
      <c r="B1287" s="650" t="s">
        <v>72</v>
      </c>
      <c r="C1287" s="18"/>
      <c r="D1287" s="711"/>
      <c r="E1287" s="643"/>
      <c r="F1287" s="21"/>
      <c r="G1287" s="23"/>
      <c r="H1287" s="26"/>
      <c r="I1287" s="42"/>
    </row>
    <row r="1288" spans="1:9" ht="14.45" customHeight="1" x14ac:dyDescent="0.25">
      <c r="A1288" s="1084"/>
      <c r="B1288" s="651" t="s">
        <v>71</v>
      </c>
      <c r="C1288" s="43"/>
      <c r="D1288" s="712"/>
      <c r="E1288" s="643"/>
      <c r="F1288" s="21"/>
      <c r="G1288" s="24"/>
      <c r="H1288" s="431"/>
      <c r="I1288" s="432"/>
    </row>
    <row r="1289" spans="1:9" ht="14.45" customHeight="1" x14ac:dyDescent="0.25">
      <c r="A1289" s="1084">
        <v>2</v>
      </c>
      <c r="B1289" s="648" t="s">
        <v>69</v>
      </c>
      <c r="C1289" s="25"/>
      <c r="D1289" s="710"/>
      <c r="E1289" s="643"/>
      <c r="F1289" s="21"/>
      <c r="G1289" s="22"/>
      <c r="H1289" s="39"/>
      <c r="I1289" s="40"/>
    </row>
    <row r="1290" spans="1:9" ht="14.45" customHeight="1" x14ac:dyDescent="0.25">
      <c r="A1290" s="1084"/>
      <c r="B1290" s="649" t="s">
        <v>70</v>
      </c>
      <c r="C1290" s="18"/>
      <c r="D1290" s="711"/>
      <c r="E1290" s="643"/>
      <c r="F1290" s="21"/>
      <c r="G1290" s="23"/>
      <c r="H1290" s="35"/>
      <c r="I1290" s="41"/>
    </row>
    <row r="1291" spans="1:9" ht="14.45" customHeight="1" x14ac:dyDescent="0.25">
      <c r="A1291" s="1084"/>
      <c r="B1291" s="649" t="s">
        <v>68</v>
      </c>
      <c r="C1291" s="18"/>
      <c r="D1291" s="711"/>
      <c r="E1291" s="643"/>
      <c r="F1291" s="21"/>
      <c r="G1291" s="23"/>
      <c r="H1291" s="35"/>
      <c r="I1291" s="41"/>
    </row>
    <row r="1292" spans="1:9" ht="14.45" customHeight="1" x14ac:dyDescent="0.25">
      <c r="A1292" s="1084"/>
      <c r="B1292" s="649" t="s">
        <v>67</v>
      </c>
      <c r="C1292" s="18"/>
      <c r="D1292" s="711"/>
      <c r="E1292" s="643"/>
      <c r="F1292" s="21"/>
      <c r="G1292" s="23"/>
      <c r="H1292" s="35"/>
      <c r="I1292" s="41"/>
    </row>
    <row r="1293" spans="1:9" ht="14.45" customHeight="1" x14ac:dyDescent="0.25">
      <c r="A1293" s="1084"/>
      <c r="B1293" s="649" t="s">
        <v>66</v>
      </c>
      <c r="C1293" s="18"/>
      <c r="D1293" s="711"/>
      <c r="E1293" s="643"/>
      <c r="F1293" s="21"/>
      <c r="G1293" s="23"/>
      <c r="H1293" s="35"/>
      <c r="I1293" s="41"/>
    </row>
    <row r="1294" spans="1:9" ht="14.45" customHeight="1" x14ac:dyDescent="0.25">
      <c r="A1294" s="1084"/>
      <c r="B1294" s="650" t="s">
        <v>73</v>
      </c>
      <c r="C1294" s="18"/>
      <c r="D1294" s="711"/>
      <c r="E1294" s="643"/>
      <c r="F1294" s="21"/>
      <c r="G1294" s="23"/>
      <c r="H1294" s="35"/>
      <c r="I1294" s="41"/>
    </row>
    <row r="1295" spans="1:9" ht="14.45" customHeight="1" x14ac:dyDescent="0.25">
      <c r="A1295" s="1084"/>
      <c r="B1295" s="650" t="s">
        <v>74</v>
      </c>
      <c r="C1295" s="18"/>
      <c r="D1295" s="711"/>
      <c r="E1295" s="643"/>
      <c r="F1295" s="21"/>
      <c r="G1295" s="23"/>
      <c r="H1295" s="35"/>
      <c r="I1295" s="41"/>
    </row>
    <row r="1296" spans="1:9" ht="14.45" customHeight="1" x14ac:dyDescent="0.25">
      <c r="A1296" s="1084"/>
      <c r="B1296" s="650" t="s">
        <v>72</v>
      </c>
      <c r="C1296" s="18"/>
      <c r="D1296" s="711"/>
      <c r="E1296" s="643"/>
      <c r="F1296" s="21"/>
      <c r="G1296" s="23"/>
      <c r="H1296" s="26"/>
      <c r="I1296" s="42"/>
    </row>
    <row r="1297" spans="1:9" ht="14.45" customHeight="1" x14ac:dyDescent="0.25">
      <c r="A1297" s="1084"/>
      <c r="B1297" s="651" t="s">
        <v>71</v>
      </c>
      <c r="C1297" s="43"/>
      <c r="D1297" s="712"/>
      <c r="E1297" s="643"/>
      <c r="F1297" s="21"/>
      <c r="G1297" s="24"/>
      <c r="H1297" s="431"/>
      <c r="I1297" s="432"/>
    </row>
    <row r="1298" spans="1:9" ht="14.45" customHeight="1" x14ac:dyDescent="0.25">
      <c r="A1298" s="1085">
        <v>3</v>
      </c>
      <c r="B1298" s="648" t="s">
        <v>69</v>
      </c>
      <c r="C1298" s="25"/>
      <c r="D1298" s="710"/>
      <c r="E1298" s="643"/>
      <c r="F1298" s="21"/>
      <c r="G1298" s="22"/>
      <c r="H1298" s="39"/>
      <c r="I1298" s="40"/>
    </row>
    <row r="1299" spans="1:9" ht="14.45" customHeight="1" x14ac:dyDescent="0.25">
      <c r="A1299" s="1086"/>
      <c r="B1299" s="649" t="s">
        <v>70</v>
      </c>
      <c r="C1299" s="18"/>
      <c r="D1299" s="711"/>
      <c r="E1299" s="643"/>
      <c r="F1299" s="21"/>
      <c r="G1299" s="23"/>
      <c r="H1299" s="35"/>
      <c r="I1299" s="41"/>
    </row>
    <row r="1300" spans="1:9" ht="14.45" customHeight="1" x14ac:dyDescent="0.25">
      <c r="A1300" s="1086"/>
      <c r="B1300" s="649" t="s">
        <v>68</v>
      </c>
      <c r="C1300" s="18"/>
      <c r="D1300" s="711"/>
      <c r="E1300" s="643"/>
      <c r="F1300" s="21"/>
      <c r="G1300" s="23"/>
      <c r="H1300" s="35"/>
      <c r="I1300" s="41"/>
    </row>
    <row r="1301" spans="1:9" ht="14.45" customHeight="1" x14ac:dyDescent="0.25">
      <c r="A1301" s="1086"/>
      <c r="B1301" s="649" t="s">
        <v>67</v>
      </c>
      <c r="C1301" s="18"/>
      <c r="D1301" s="711"/>
      <c r="E1301" s="643"/>
      <c r="F1301" s="21"/>
      <c r="G1301" s="23"/>
      <c r="H1301" s="35"/>
      <c r="I1301" s="41"/>
    </row>
    <row r="1302" spans="1:9" ht="14.45" customHeight="1" x14ac:dyDescent="0.25">
      <c r="A1302" s="1086"/>
      <c r="B1302" s="649" t="s">
        <v>66</v>
      </c>
      <c r="C1302" s="18"/>
      <c r="D1302" s="711"/>
      <c r="E1302" s="643"/>
      <c r="F1302" s="21"/>
      <c r="G1302" s="23"/>
      <c r="H1302" s="35"/>
      <c r="I1302" s="41"/>
    </row>
    <row r="1303" spans="1:9" ht="14.45" customHeight="1" x14ac:dyDescent="0.25">
      <c r="A1303" s="1086"/>
      <c r="B1303" s="650" t="s">
        <v>73</v>
      </c>
      <c r="C1303" s="18"/>
      <c r="D1303" s="711"/>
      <c r="E1303" s="643"/>
      <c r="F1303" s="21"/>
      <c r="G1303" s="23"/>
      <c r="H1303" s="35"/>
      <c r="I1303" s="41"/>
    </row>
    <row r="1304" spans="1:9" ht="14.45" customHeight="1" x14ac:dyDescent="0.25">
      <c r="A1304" s="1086"/>
      <c r="B1304" s="650" t="s">
        <v>74</v>
      </c>
      <c r="C1304" s="18"/>
      <c r="D1304" s="711"/>
      <c r="E1304" s="643"/>
      <c r="F1304" s="21"/>
      <c r="G1304" s="23"/>
      <c r="H1304" s="35"/>
      <c r="I1304" s="41"/>
    </row>
    <row r="1305" spans="1:9" ht="14.45" customHeight="1" x14ac:dyDescent="0.25">
      <c r="A1305" s="1086"/>
      <c r="B1305" s="650" t="s">
        <v>72</v>
      </c>
      <c r="C1305" s="18"/>
      <c r="D1305" s="711"/>
      <c r="E1305" s="643"/>
      <c r="F1305" s="21"/>
      <c r="G1305" s="23"/>
      <c r="H1305" s="26"/>
      <c r="I1305" s="42"/>
    </row>
    <row r="1306" spans="1:9" ht="14.45" customHeight="1" x14ac:dyDescent="0.25">
      <c r="A1306" s="1086"/>
      <c r="B1306" s="651" t="s">
        <v>71</v>
      </c>
      <c r="C1306" s="43"/>
      <c r="D1306" s="712"/>
      <c r="E1306" s="643"/>
      <c r="F1306" s="21"/>
      <c r="G1306" s="24"/>
      <c r="H1306" s="431"/>
      <c r="I1306" s="432"/>
    </row>
    <row r="1307" spans="1:9" ht="14.45" customHeight="1" x14ac:dyDescent="0.25">
      <c r="A1307" s="1084">
        <v>1</v>
      </c>
      <c r="B1307" s="648" t="s">
        <v>69</v>
      </c>
      <c r="C1307" s="25"/>
      <c r="D1307" s="710"/>
      <c r="E1307" s="643"/>
      <c r="F1307" s="21"/>
      <c r="G1307" s="22"/>
      <c r="H1307" s="39"/>
      <c r="I1307" s="40"/>
    </row>
    <row r="1308" spans="1:9" ht="14.45" customHeight="1" x14ac:dyDescent="0.25">
      <c r="A1308" s="1084"/>
      <c r="B1308" s="649" t="s">
        <v>70</v>
      </c>
      <c r="C1308" s="18"/>
      <c r="D1308" s="711"/>
      <c r="E1308" s="643"/>
      <c r="F1308" s="21"/>
      <c r="G1308" s="23"/>
      <c r="H1308" s="35"/>
      <c r="I1308" s="41"/>
    </row>
    <row r="1309" spans="1:9" ht="14.45" customHeight="1" x14ac:dyDescent="0.25">
      <c r="A1309" s="1084"/>
      <c r="B1309" s="649" t="s">
        <v>68</v>
      </c>
      <c r="C1309" s="18"/>
      <c r="D1309" s="711"/>
      <c r="E1309" s="643"/>
      <c r="F1309" s="21"/>
      <c r="G1309" s="23"/>
      <c r="H1309" s="35"/>
      <c r="I1309" s="41"/>
    </row>
    <row r="1310" spans="1:9" ht="14.45" customHeight="1" x14ac:dyDescent="0.25">
      <c r="A1310" s="1084"/>
      <c r="B1310" s="649" t="s">
        <v>67</v>
      </c>
      <c r="C1310" s="18"/>
      <c r="D1310" s="711"/>
      <c r="E1310" s="643"/>
      <c r="F1310" s="21"/>
      <c r="G1310" s="23"/>
      <c r="H1310" s="35"/>
      <c r="I1310" s="41"/>
    </row>
    <row r="1311" spans="1:9" ht="14.45" customHeight="1" x14ac:dyDescent="0.25">
      <c r="A1311" s="1084"/>
      <c r="B1311" s="649" t="s">
        <v>66</v>
      </c>
      <c r="C1311" s="18"/>
      <c r="D1311" s="711"/>
      <c r="E1311" s="643"/>
      <c r="F1311" s="21"/>
      <c r="G1311" s="23"/>
      <c r="H1311" s="35"/>
      <c r="I1311" s="41"/>
    </row>
    <row r="1312" spans="1:9" ht="14.45" customHeight="1" x14ac:dyDescent="0.25">
      <c r="A1312" s="1084"/>
      <c r="B1312" s="650" t="s">
        <v>73</v>
      </c>
      <c r="C1312" s="18"/>
      <c r="D1312" s="711"/>
      <c r="E1312" s="643"/>
      <c r="F1312" s="21"/>
      <c r="G1312" s="23"/>
      <c r="H1312" s="35"/>
      <c r="I1312" s="41"/>
    </row>
    <row r="1313" spans="1:9" ht="14.45" customHeight="1" x14ac:dyDescent="0.25">
      <c r="A1313" s="1084"/>
      <c r="B1313" s="650" t="s">
        <v>74</v>
      </c>
      <c r="C1313" s="18"/>
      <c r="D1313" s="711"/>
      <c r="E1313" s="643"/>
      <c r="F1313" s="21"/>
      <c r="G1313" s="23"/>
      <c r="H1313" s="35"/>
      <c r="I1313" s="41"/>
    </row>
    <row r="1314" spans="1:9" ht="14.45" customHeight="1" x14ac:dyDescent="0.25">
      <c r="A1314" s="1084"/>
      <c r="B1314" s="650" t="s">
        <v>72</v>
      </c>
      <c r="C1314" s="18"/>
      <c r="D1314" s="711"/>
      <c r="E1314" s="643"/>
      <c r="F1314" s="21"/>
      <c r="G1314" s="23"/>
      <c r="H1314" s="26"/>
      <c r="I1314" s="42"/>
    </row>
    <row r="1315" spans="1:9" ht="14.45" customHeight="1" x14ac:dyDescent="0.25">
      <c r="A1315" s="1084"/>
      <c r="B1315" s="651" t="s">
        <v>71</v>
      </c>
      <c r="C1315" s="43"/>
      <c r="D1315" s="712"/>
      <c r="E1315" s="643"/>
      <c r="F1315" s="21"/>
      <c r="G1315" s="24"/>
      <c r="H1315" s="431"/>
      <c r="I1315" s="432"/>
    </row>
    <row r="1316" spans="1:9" ht="14.45" customHeight="1" x14ac:dyDescent="0.25">
      <c r="A1316" s="1084">
        <v>2</v>
      </c>
      <c r="B1316" s="648" t="s">
        <v>69</v>
      </c>
      <c r="C1316" s="25"/>
      <c r="D1316" s="710"/>
      <c r="E1316" s="643"/>
      <c r="F1316" s="21"/>
      <c r="G1316" s="22"/>
      <c r="H1316" s="39"/>
      <c r="I1316" s="40"/>
    </row>
    <row r="1317" spans="1:9" ht="14.45" customHeight="1" x14ac:dyDescent="0.25">
      <c r="A1317" s="1084"/>
      <c r="B1317" s="649" t="s">
        <v>70</v>
      </c>
      <c r="C1317" s="18"/>
      <c r="D1317" s="711"/>
      <c r="E1317" s="643"/>
      <c r="F1317" s="21"/>
      <c r="G1317" s="23"/>
      <c r="H1317" s="35"/>
      <c r="I1317" s="41"/>
    </row>
    <row r="1318" spans="1:9" ht="14.45" customHeight="1" x14ac:dyDescent="0.25">
      <c r="A1318" s="1084"/>
      <c r="B1318" s="649" t="s">
        <v>68</v>
      </c>
      <c r="C1318" s="18"/>
      <c r="D1318" s="711"/>
      <c r="E1318" s="643"/>
      <c r="F1318" s="21"/>
      <c r="G1318" s="23"/>
      <c r="H1318" s="35"/>
      <c r="I1318" s="41"/>
    </row>
    <row r="1319" spans="1:9" ht="14.45" customHeight="1" x14ac:dyDescent="0.25">
      <c r="A1319" s="1084"/>
      <c r="B1319" s="649" t="s">
        <v>67</v>
      </c>
      <c r="C1319" s="18"/>
      <c r="D1319" s="711"/>
      <c r="E1319" s="643"/>
      <c r="F1319" s="21"/>
      <c r="G1319" s="23"/>
      <c r="H1319" s="35"/>
      <c r="I1319" s="41"/>
    </row>
    <row r="1320" spans="1:9" ht="14.45" customHeight="1" x14ac:dyDescent="0.25">
      <c r="A1320" s="1084"/>
      <c r="B1320" s="649" t="s">
        <v>66</v>
      </c>
      <c r="C1320" s="18"/>
      <c r="D1320" s="711"/>
      <c r="E1320" s="643"/>
      <c r="F1320" s="21"/>
      <c r="G1320" s="23"/>
      <c r="H1320" s="35"/>
      <c r="I1320" s="41"/>
    </row>
    <row r="1321" spans="1:9" ht="14.45" customHeight="1" x14ac:dyDescent="0.25">
      <c r="A1321" s="1084"/>
      <c r="B1321" s="650" t="s">
        <v>73</v>
      </c>
      <c r="C1321" s="18"/>
      <c r="D1321" s="711"/>
      <c r="E1321" s="643"/>
      <c r="F1321" s="21"/>
      <c r="G1321" s="23"/>
      <c r="H1321" s="35"/>
      <c r="I1321" s="41"/>
    </row>
    <row r="1322" spans="1:9" ht="14.45" customHeight="1" x14ac:dyDescent="0.25">
      <c r="A1322" s="1084"/>
      <c r="B1322" s="650" t="s">
        <v>74</v>
      </c>
      <c r="C1322" s="18"/>
      <c r="D1322" s="711"/>
      <c r="E1322" s="643"/>
      <c r="F1322" s="21"/>
      <c r="G1322" s="23"/>
      <c r="H1322" s="35"/>
      <c r="I1322" s="41"/>
    </row>
    <row r="1323" spans="1:9" ht="14.45" customHeight="1" x14ac:dyDescent="0.25">
      <c r="A1323" s="1084"/>
      <c r="B1323" s="650" t="s">
        <v>72</v>
      </c>
      <c r="C1323" s="18"/>
      <c r="D1323" s="711"/>
      <c r="E1323" s="643"/>
      <c r="F1323" s="21"/>
      <c r="G1323" s="23"/>
      <c r="H1323" s="26"/>
      <c r="I1323" s="42"/>
    </row>
    <row r="1324" spans="1:9" ht="14.45" customHeight="1" x14ac:dyDescent="0.25">
      <c r="A1324" s="1084"/>
      <c r="B1324" s="651" t="s">
        <v>71</v>
      </c>
      <c r="C1324" s="43"/>
      <c r="D1324" s="712"/>
      <c r="E1324" s="643"/>
      <c r="F1324" s="21"/>
      <c r="G1324" s="24"/>
      <c r="H1324" s="431"/>
      <c r="I1324" s="432"/>
    </row>
    <row r="1325" spans="1:9" ht="14.45" customHeight="1" x14ac:dyDescent="0.25">
      <c r="A1325" s="1085">
        <v>3</v>
      </c>
      <c r="B1325" s="648" t="s">
        <v>69</v>
      </c>
      <c r="C1325" s="25"/>
      <c r="D1325" s="710"/>
      <c r="E1325" s="643"/>
      <c r="F1325" s="21"/>
      <c r="G1325" s="22"/>
      <c r="H1325" s="39"/>
      <c r="I1325" s="40"/>
    </row>
    <row r="1326" spans="1:9" ht="14.45" customHeight="1" x14ac:dyDescent="0.25">
      <c r="A1326" s="1086"/>
      <c r="B1326" s="649" t="s">
        <v>70</v>
      </c>
      <c r="C1326" s="18"/>
      <c r="D1326" s="711"/>
      <c r="E1326" s="643"/>
      <c r="F1326" s="21"/>
      <c r="G1326" s="23"/>
      <c r="H1326" s="35"/>
      <c r="I1326" s="41"/>
    </row>
    <row r="1327" spans="1:9" ht="14.45" customHeight="1" x14ac:dyDescent="0.25">
      <c r="A1327" s="1086"/>
      <c r="B1327" s="649" t="s">
        <v>68</v>
      </c>
      <c r="C1327" s="18"/>
      <c r="D1327" s="711"/>
      <c r="E1327" s="643"/>
      <c r="F1327" s="21"/>
      <c r="G1327" s="23"/>
      <c r="H1327" s="35"/>
      <c r="I1327" s="41"/>
    </row>
    <row r="1328" spans="1:9" ht="14.45" customHeight="1" x14ac:dyDescent="0.25">
      <c r="A1328" s="1086"/>
      <c r="B1328" s="649" t="s">
        <v>67</v>
      </c>
      <c r="C1328" s="18"/>
      <c r="D1328" s="711"/>
      <c r="E1328" s="643"/>
      <c r="F1328" s="21"/>
      <c r="G1328" s="23"/>
      <c r="H1328" s="35"/>
      <c r="I1328" s="41"/>
    </row>
    <row r="1329" spans="1:9" ht="14.45" customHeight="1" x14ac:dyDescent="0.25">
      <c r="A1329" s="1086"/>
      <c r="B1329" s="649" t="s">
        <v>66</v>
      </c>
      <c r="C1329" s="18"/>
      <c r="D1329" s="711"/>
      <c r="E1329" s="643"/>
      <c r="F1329" s="21"/>
      <c r="G1329" s="23"/>
      <c r="H1329" s="35"/>
      <c r="I1329" s="41"/>
    </row>
    <row r="1330" spans="1:9" ht="14.45" customHeight="1" x14ac:dyDescent="0.25">
      <c r="A1330" s="1086"/>
      <c r="B1330" s="650" t="s">
        <v>73</v>
      </c>
      <c r="C1330" s="18"/>
      <c r="D1330" s="711"/>
      <c r="E1330" s="643"/>
      <c r="F1330" s="21"/>
      <c r="G1330" s="23"/>
      <c r="H1330" s="35"/>
      <c r="I1330" s="41"/>
    </row>
    <row r="1331" spans="1:9" ht="14.45" customHeight="1" x14ac:dyDescent="0.25">
      <c r="A1331" s="1086"/>
      <c r="B1331" s="650" t="s">
        <v>74</v>
      </c>
      <c r="C1331" s="18"/>
      <c r="D1331" s="711"/>
      <c r="E1331" s="643"/>
      <c r="F1331" s="21"/>
      <c r="G1331" s="23"/>
      <c r="H1331" s="35"/>
      <c r="I1331" s="41"/>
    </row>
    <row r="1332" spans="1:9" ht="14.45" customHeight="1" x14ac:dyDescent="0.25">
      <c r="A1332" s="1086"/>
      <c r="B1332" s="650" t="s">
        <v>72</v>
      </c>
      <c r="C1332" s="18"/>
      <c r="D1332" s="711"/>
      <c r="E1332" s="643"/>
      <c r="F1332" s="21"/>
      <c r="G1332" s="23"/>
      <c r="H1332" s="26"/>
      <c r="I1332" s="42"/>
    </row>
    <row r="1333" spans="1:9" ht="14.45" customHeight="1" x14ac:dyDescent="0.25">
      <c r="A1333" s="1086"/>
      <c r="B1333" s="651" t="s">
        <v>71</v>
      </c>
      <c r="C1333" s="43"/>
      <c r="D1333" s="712"/>
      <c r="E1333" s="643"/>
      <c r="F1333" s="21"/>
      <c r="G1333" s="24"/>
      <c r="H1333" s="431"/>
      <c r="I1333" s="432"/>
    </row>
    <row r="1334" spans="1:9" ht="14.45" customHeight="1" x14ac:dyDescent="0.25">
      <c r="A1334" s="1084">
        <v>1</v>
      </c>
      <c r="B1334" s="648" t="s">
        <v>69</v>
      </c>
      <c r="C1334" s="25"/>
      <c r="D1334" s="710"/>
      <c r="E1334" s="643"/>
      <c r="F1334" s="21"/>
      <c r="G1334" s="22"/>
      <c r="H1334" s="39"/>
      <c r="I1334" s="40"/>
    </row>
    <row r="1335" spans="1:9" ht="14.45" customHeight="1" x14ac:dyDescent="0.25">
      <c r="A1335" s="1084"/>
      <c r="B1335" s="649" t="s">
        <v>70</v>
      </c>
      <c r="C1335" s="18"/>
      <c r="D1335" s="711"/>
      <c r="E1335" s="643"/>
      <c r="F1335" s="21"/>
      <c r="G1335" s="23"/>
      <c r="H1335" s="35"/>
      <c r="I1335" s="41"/>
    </row>
    <row r="1336" spans="1:9" ht="14.45" customHeight="1" x14ac:dyDescent="0.25">
      <c r="A1336" s="1084"/>
      <c r="B1336" s="649" t="s">
        <v>68</v>
      </c>
      <c r="C1336" s="18"/>
      <c r="D1336" s="711"/>
      <c r="E1336" s="643"/>
      <c r="F1336" s="21"/>
      <c r="G1336" s="23"/>
      <c r="H1336" s="35"/>
      <c r="I1336" s="41"/>
    </row>
    <row r="1337" spans="1:9" ht="14.45" customHeight="1" x14ac:dyDescent="0.25">
      <c r="A1337" s="1084"/>
      <c r="B1337" s="649" t="s">
        <v>67</v>
      </c>
      <c r="C1337" s="18"/>
      <c r="D1337" s="711"/>
      <c r="E1337" s="643"/>
      <c r="F1337" s="21"/>
      <c r="G1337" s="23"/>
      <c r="H1337" s="35"/>
      <c r="I1337" s="41"/>
    </row>
    <row r="1338" spans="1:9" ht="14.45" customHeight="1" x14ac:dyDescent="0.25">
      <c r="A1338" s="1084"/>
      <c r="B1338" s="649" t="s">
        <v>66</v>
      </c>
      <c r="C1338" s="18"/>
      <c r="D1338" s="711"/>
      <c r="E1338" s="643"/>
      <c r="F1338" s="21"/>
      <c r="G1338" s="23"/>
      <c r="H1338" s="35"/>
      <c r="I1338" s="41"/>
    </row>
    <row r="1339" spans="1:9" ht="14.45" customHeight="1" x14ac:dyDescent="0.25">
      <c r="A1339" s="1084"/>
      <c r="B1339" s="650" t="s">
        <v>73</v>
      </c>
      <c r="C1339" s="18"/>
      <c r="D1339" s="711"/>
      <c r="E1339" s="643"/>
      <c r="F1339" s="21"/>
      <c r="G1339" s="23"/>
      <c r="H1339" s="35"/>
      <c r="I1339" s="41"/>
    </row>
    <row r="1340" spans="1:9" ht="14.45" customHeight="1" x14ac:dyDescent="0.25">
      <c r="A1340" s="1084"/>
      <c r="B1340" s="650" t="s">
        <v>74</v>
      </c>
      <c r="C1340" s="18"/>
      <c r="D1340" s="711"/>
      <c r="E1340" s="643"/>
      <c r="F1340" s="21"/>
      <c r="G1340" s="23"/>
      <c r="H1340" s="35"/>
      <c r="I1340" s="41"/>
    </row>
    <row r="1341" spans="1:9" ht="14.45" customHeight="1" x14ac:dyDescent="0.25">
      <c r="A1341" s="1084"/>
      <c r="B1341" s="650" t="s">
        <v>72</v>
      </c>
      <c r="C1341" s="18"/>
      <c r="D1341" s="711"/>
      <c r="E1341" s="643"/>
      <c r="F1341" s="21"/>
      <c r="G1341" s="23"/>
      <c r="H1341" s="26"/>
      <c r="I1341" s="42"/>
    </row>
    <row r="1342" spans="1:9" ht="14.45" customHeight="1" x14ac:dyDescent="0.25">
      <c r="A1342" s="1084"/>
      <c r="B1342" s="651" t="s">
        <v>71</v>
      </c>
      <c r="C1342" s="43"/>
      <c r="D1342" s="712"/>
      <c r="E1342" s="643"/>
      <c r="F1342" s="21"/>
      <c r="G1342" s="24"/>
      <c r="H1342" s="431"/>
      <c r="I1342" s="432"/>
    </row>
    <row r="1343" spans="1:9" ht="14.45" customHeight="1" x14ac:dyDescent="0.25">
      <c r="A1343" s="1084">
        <v>2</v>
      </c>
      <c r="B1343" s="648" t="s">
        <v>69</v>
      </c>
      <c r="C1343" s="25"/>
      <c r="D1343" s="710"/>
      <c r="E1343" s="643"/>
      <c r="F1343" s="21"/>
      <c r="G1343" s="22"/>
      <c r="H1343" s="39"/>
      <c r="I1343" s="40"/>
    </row>
    <row r="1344" spans="1:9" ht="14.45" customHeight="1" x14ac:dyDescent="0.25">
      <c r="A1344" s="1084"/>
      <c r="B1344" s="649" t="s">
        <v>70</v>
      </c>
      <c r="C1344" s="18"/>
      <c r="D1344" s="711"/>
      <c r="E1344" s="643"/>
      <c r="F1344" s="21"/>
      <c r="G1344" s="23"/>
      <c r="H1344" s="35"/>
      <c r="I1344" s="41"/>
    </row>
    <row r="1345" spans="1:9" ht="14.45" customHeight="1" x14ac:dyDescent="0.25">
      <c r="A1345" s="1084"/>
      <c r="B1345" s="649" t="s">
        <v>68</v>
      </c>
      <c r="C1345" s="18"/>
      <c r="D1345" s="711"/>
      <c r="E1345" s="643"/>
      <c r="F1345" s="21"/>
      <c r="G1345" s="23"/>
      <c r="H1345" s="35"/>
      <c r="I1345" s="41"/>
    </row>
    <row r="1346" spans="1:9" ht="14.45" customHeight="1" x14ac:dyDescent="0.25">
      <c r="A1346" s="1084"/>
      <c r="B1346" s="649" t="s">
        <v>67</v>
      </c>
      <c r="C1346" s="18"/>
      <c r="D1346" s="711"/>
      <c r="E1346" s="643"/>
      <c r="F1346" s="21"/>
      <c r="G1346" s="23"/>
      <c r="H1346" s="35"/>
      <c r="I1346" s="41"/>
    </row>
    <row r="1347" spans="1:9" ht="14.45" customHeight="1" x14ac:dyDescent="0.25">
      <c r="A1347" s="1084"/>
      <c r="B1347" s="649" t="s">
        <v>66</v>
      </c>
      <c r="C1347" s="18"/>
      <c r="D1347" s="711"/>
      <c r="E1347" s="643"/>
      <c r="F1347" s="21"/>
      <c r="G1347" s="23"/>
      <c r="H1347" s="35"/>
      <c r="I1347" s="41"/>
    </row>
    <row r="1348" spans="1:9" ht="14.45" customHeight="1" x14ac:dyDescent="0.25">
      <c r="A1348" s="1084"/>
      <c r="B1348" s="650" t="s">
        <v>73</v>
      </c>
      <c r="C1348" s="18"/>
      <c r="D1348" s="711"/>
      <c r="E1348" s="643"/>
      <c r="F1348" s="21"/>
      <c r="G1348" s="23"/>
      <c r="H1348" s="35"/>
      <c r="I1348" s="41"/>
    </row>
    <row r="1349" spans="1:9" ht="14.45" customHeight="1" x14ac:dyDescent="0.25">
      <c r="A1349" s="1084"/>
      <c r="B1349" s="650" t="s">
        <v>74</v>
      </c>
      <c r="C1349" s="18"/>
      <c r="D1349" s="711"/>
      <c r="E1349" s="643"/>
      <c r="F1349" s="21"/>
      <c r="G1349" s="23"/>
      <c r="H1349" s="35"/>
      <c r="I1349" s="41"/>
    </row>
    <row r="1350" spans="1:9" ht="14.45" customHeight="1" x14ac:dyDescent="0.25">
      <c r="A1350" s="1084"/>
      <c r="B1350" s="650" t="s">
        <v>72</v>
      </c>
      <c r="C1350" s="18"/>
      <c r="D1350" s="711"/>
      <c r="E1350" s="643"/>
      <c r="F1350" s="21"/>
      <c r="G1350" s="23"/>
      <c r="H1350" s="26"/>
      <c r="I1350" s="42"/>
    </row>
    <row r="1351" spans="1:9" ht="14.45" customHeight="1" x14ac:dyDescent="0.25">
      <c r="A1351" s="1084"/>
      <c r="B1351" s="651" t="s">
        <v>71</v>
      </c>
      <c r="C1351" s="43"/>
      <c r="D1351" s="712"/>
      <c r="E1351" s="643"/>
      <c r="F1351" s="21"/>
      <c r="G1351" s="24"/>
      <c r="H1351" s="431"/>
      <c r="I1351" s="432"/>
    </row>
    <row r="1352" spans="1:9" ht="14.45" customHeight="1" x14ac:dyDescent="0.25">
      <c r="A1352" s="1085">
        <v>3</v>
      </c>
      <c r="B1352" s="648" t="s">
        <v>69</v>
      </c>
      <c r="C1352" s="25"/>
      <c r="D1352" s="710"/>
      <c r="E1352" s="643"/>
      <c r="F1352" s="21"/>
      <c r="G1352" s="22"/>
      <c r="H1352" s="39"/>
      <c r="I1352" s="40"/>
    </row>
    <row r="1353" spans="1:9" ht="14.45" customHeight="1" x14ac:dyDescent="0.25">
      <c r="A1353" s="1086"/>
      <c r="B1353" s="649" t="s">
        <v>70</v>
      </c>
      <c r="C1353" s="18"/>
      <c r="D1353" s="711"/>
      <c r="E1353" s="643"/>
      <c r="F1353" s="21"/>
      <c r="G1353" s="23"/>
      <c r="H1353" s="35"/>
      <c r="I1353" s="41"/>
    </row>
    <row r="1354" spans="1:9" ht="14.45" customHeight="1" x14ac:dyDescent="0.25">
      <c r="A1354" s="1086"/>
      <c r="B1354" s="649" t="s">
        <v>68</v>
      </c>
      <c r="C1354" s="18"/>
      <c r="D1354" s="711"/>
      <c r="E1354" s="643"/>
      <c r="F1354" s="21"/>
      <c r="G1354" s="23"/>
      <c r="H1354" s="35"/>
      <c r="I1354" s="41"/>
    </row>
    <row r="1355" spans="1:9" ht="14.45" customHeight="1" x14ac:dyDescent="0.25">
      <c r="A1355" s="1086"/>
      <c r="B1355" s="649" t="s">
        <v>67</v>
      </c>
      <c r="C1355" s="18"/>
      <c r="D1355" s="711"/>
      <c r="E1355" s="643"/>
      <c r="F1355" s="21"/>
      <c r="G1355" s="23"/>
      <c r="H1355" s="35"/>
      <c r="I1355" s="41"/>
    </row>
    <row r="1356" spans="1:9" ht="14.45" customHeight="1" x14ac:dyDescent="0.25">
      <c r="A1356" s="1086"/>
      <c r="B1356" s="649" t="s">
        <v>66</v>
      </c>
      <c r="C1356" s="18"/>
      <c r="D1356" s="711"/>
      <c r="E1356" s="643"/>
      <c r="F1356" s="21"/>
      <c r="G1356" s="23"/>
      <c r="H1356" s="35"/>
      <c r="I1356" s="41"/>
    </row>
    <row r="1357" spans="1:9" ht="14.45" customHeight="1" x14ac:dyDescent="0.25">
      <c r="A1357" s="1086"/>
      <c r="B1357" s="650" t="s">
        <v>73</v>
      </c>
      <c r="C1357" s="18"/>
      <c r="D1357" s="711"/>
      <c r="E1357" s="643"/>
      <c r="F1357" s="21"/>
      <c r="G1357" s="23"/>
      <c r="H1357" s="35"/>
      <c r="I1357" s="41"/>
    </row>
    <row r="1358" spans="1:9" ht="14.45" customHeight="1" x14ac:dyDescent="0.25">
      <c r="A1358" s="1086"/>
      <c r="B1358" s="650" t="s">
        <v>74</v>
      </c>
      <c r="C1358" s="18"/>
      <c r="D1358" s="711"/>
      <c r="E1358" s="643"/>
      <c r="F1358" s="21"/>
      <c r="G1358" s="23"/>
      <c r="H1358" s="35"/>
      <c r="I1358" s="41"/>
    </row>
    <row r="1359" spans="1:9" ht="14.45" customHeight="1" x14ac:dyDescent="0.25">
      <c r="A1359" s="1086"/>
      <c r="B1359" s="650" t="s">
        <v>72</v>
      </c>
      <c r="C1359" s="18"/>
      <c r="D1359" s="711"/>
      <c r="E1359" s="643"/>
      <c r="F1359" s="21"/>
      <c r="G1359" s="23"/>
      <c r="H1359" s="26"/>
      <c r="I1359" s="42"/>
    </row>
    <row r="1360" spans="1:9" ht="14.45" customHeight="1" x14ac:dyDescent="0.25">
      <c r="A1360" s="1086"/>
      <c r="B1360" s="651" t="s">
        <v>71</v>
      </c>
      <c r="C1360" s="43"/>
      <c r="D1360" s="712"/>
      <c r="E1360" s="643"/>
      <c r="F1360" s="21"/>
      <c r="G1360" s="24"/>
      <c r="H1360" s="431"/>
      <c r="I1360" s="432"/>
    </row>
    <row r="1361" spans="1:9" ht="14.45" customHeight="1" x14ac:dyDescent="0.25">
      <c r="A1361" s="1084">
        <v>1</v>
      </c>
      <c r="B1361" s="648" t="s">
        <v>69</v>
      </c>
      <c r="C1361" s="25"/>
      <c r="D1361" s="710"/>
      <c r="E1361" s="643"/>
      <c r="F1361" s="21"/>
      <c r="G1361" s="22"/>
      <c r="H1361" s="39"/>
      <c r="I1361" s="40"/>
    </row>
    <row r="1362" spans="1:9" ht="14.45" customHeight="1" x14ac:dyDescent="0.25">
      <c r="A1362" s="1084"/>
      <c r="B1362" s="649" t="s">
        <v>70</v>
      </c>
      <c r="C1362" s="18"/>
      <c r="D1362" s="711"/>
      <c r="E1362" s="643"/>
      <c r="F1362" s="21"/>
      <c r="G1362" s="23"/>
      <c r="H1362" s="35"/>
      <c r="I1362" s="41"/>
    </row>
    <row r="1363" spans="1:9" ht="14.45" customHeight="1" x14ac:dyDescent="0.25">
      <c r="A1363" s="1084"/>
      <c r="B1363" s="649" t="s">
        <v>68</v>
      </c>
      <c r="C1363" s="18"/>
      <c r="D1363" s="711"/>
      <c r="E1363" s="643"/>
      <c r="F1363" s="21"/>
      <c r="G1363" s="23"/>
      <c r="H1363" s="35"/>
      <c r="I1363" s="41"/>
    </row>
    <row r="1364" spans="1:9" ht="14.45" customHeight="1" x14ac:dyDescent="0.25">
      <c r="A1364" s="1084"/>
      <c r="B1364" s="649" t="s">
        <v>67</v>
      </c>
      <c r="C1364" s="18"/>
      <c r="D1364" s="711"/>
      <c r="E1364" s="643"/>
      <c r="F1364" s="21"/>
      <c r="G1364" s="23"/>
      <c r="H1364" s="35"/>
      <c r="I1364" s="41"/>
    </row>
    <row r="1365" spans="1:9" ht="14.45" customHeight="1" x14ac:dyDescent="0.25">
      <c r="A1365" s="1084"/>
      <c r="B1365" s="649" t="s">
        <v>66</v>
      </c>
      <c r="C1365" s="18"/>
      <c r="D1365" s="711"/>
      <c r="E1365" s="643"/>
      <c r="F1365" s="21"/>
      <c r="G1365" s="23"/>
      <c r="H1365" s="35"/>
      <c r="I1365" s="41"/>
    </row>
    <row r="1366" spans="1:9" ht="14.45" customHeight="1" x14ac:dyDescent="0.25">
      <c r="A1366" s="1084"/>
      <c r="B1366" s="650" t="s">
        <v>73</v>
      </c>
      <c r="C1366" s="18"/>
      <c r="D1366" s="711"/>
      <c r="E1366" s="643"/>
      <c r="F1366" s="21"/>
      <c r="G1366" s="23"/>
      <c r="H1366" s="35"/>
      <c r="I1366" s="41"/>
    </row>
    <row r="1367" spans="1:9" ht="14.45" customHeight="1" x14ac:dyDescent="0.25">
      <c r="A1367" s="1084"/>
      <c r="B1367" s="650" t="s">
        <v>74</v>
      </c>
      <c r="C1367" s="18"/>
      <c r="D1367" s="711"/>
      <c r="E1367" s="643"/>
      <c r="F1367" s="21"/>
      <c r="G1367" s="23"/>
      <c r="H1367" s="35"/>
      <c r="I1367" s="41"/>
    </row>
    <row r="1368" spans="1:9" ht="14.45" customHeight="1" x14ac:dyDescent="0.25">
      <c r="A1368" s="1084"/>
      <c r="B1368" s="650" t="s">
        <v>72</v>
      </c>
      <c r="C1368" s="18"/>
      <c r="D1368" s="711"/>
      <c r="E1368" s="643"/>
      <c r="F1368" s="21"/>
      <c r="G1368" s="23"/>
      <c r="H1368" s="26"/>
      <c r="I1368" s="42"/>
    </row>
    <row r="1369" spans="1:9" ht="14.45" customHeight="1" x14ac:dyDescent="0.25">
      <c r="A1369" s="1084"/>
      <c r="B1369" s="651" t="s">
        <v>71</v>
      </c>
      <c r="C1369" s="43"/>
      <c r="D1369" s="712"/>
      <c r="E1369" s="643"/>
      <c r="F1369" s="21"/>
      <c r="G1369" s="24"/>
      <c r="H1369" s="431"/>
      <c r="I1369" s="432"/>
    </row>
    <row r="1370" spans="1:9" ht="14.45" customHeight="1" x14ac:dyDescent="0.25">
      <c r="A1370" s="1084">
        <v>2</v>
      </c>
      <c r="B1370" s="648" t="s">
        <v>69</v>
      </c>
      <c r="C1370" s="25"/>
      <c r="D1370" s="710"/>
      <c r="E1370" s="643"/>
      <c r="F1370" s="21"/>
      <c r="G1370" s="22"/>
      <c r="H1370" s="39"/>
      <c r="I1370" s="40"/>
    </row>
    <row r="1371" spans="1:9" ht="14.45" customHeight="1" x14ac:dyDescent="0.25">
      <c r="A1371" s="1084"/>
      <c r="B1371" s="649" t="s">
        <v>70</v>
      </c>
      <c r="C1371" s="18"/>
      <c r="D1371" s="711"/>
      <c r="E1371" s="643"/>
      <c r="F1371" s="21"/>
      <c r="G1371" s="23"/>
      <c r="H1371" s="35"/>
      <c r="I1371" s="41"/>
    </row>
    <row r="1372" spans="1:9" ht="14.45" customHeight="1" x14ac:dyDescent="0.25">
      <c r="A1372" s="1084"/>
      <c r="B1372" s="649" t="s">
        <v>68</v>
      </c>
      <c r="C1372" s="18"/>
      <c r="D1372" s="711"/>
      <c r="E1372" s="643"/>
      <c r="F1372" s="21"/>
      <c r="G1372" s="23"/>
      <c r="H1372" s="35"/>
      <c r="I1372" s="41"/>
    </row>
    <row r="1373" spans="1:9" ht="14.45" customHeight="1" x14ac:dyDescent="0.25">
      <c r="A1373" s="1084"/>
      <c r="B1373" s="649" t="s">
        <v>67</v>
      </c>
      <c r="C1373" s="18"/>
      <c r="D1373" s="711"/>
      <c r="E1373" s="643"/>
      <c r="F1373" s="21"/>
      <c r="G1373" s="23"/>
      <c r="H1373" s="35"/>
      <c r="I1373" s="41"/>
    </row>
    <row r="1374" spans="1:9" ht="14.45" customHeight="1" x14ac:dyDescent="0.25">
      <c r="A1374" s="1084"/>
      <c r="B1374" s="649" t="s">
        <v>66</v>
      </c>
      <c r="C1374" s="18"/>
      <c r="D1374" s="711"/>
      <c r="E1374" s="643"/>
      <c r="F1374" s="21"/>
      <c r="G1374" s="23"/>
      <c r="H1374" s="35"/>
      <c r="I1374" s="41"/>
    </row>
    <row r="1375" spans="1:9" ht="14.45" customHeight="1" x14ac:dyDescent="0.25">
      <c r="A1375" s="1084"/>
      <c r="B1375" s="650" t="s">
        <v>73</v>
      </c>
      <c r="C1375" s="18"/>
      <c r="D1375" s="711"/>
      <c r="E1375" s="643"/>
      <c r="F1375" s="21"/>
      <c r="G1375" s="23"/>
      <c r="H1375" s="35"/>
      <c r="I1375" s="41"/>
    </row>
    <row r="1376" spans="1:9" ht="14.45" customHeight="1" x14ac:dyDescent="0.25">
      <c r="A1376" s="1084"/>
      <c r="B1376" s="650" t="s">
        <v>74</v>
      </c>
      <c r="C1376" s="18"/>
      <c r="D1376" s="711"/>
      <c r="E1376" s="643"/>
      <c r="F1376" s="21"/>
      <c r="G1376" s="23"/>
      <c r="H1376" s="35"/>
      <c r="I1376" s="41"/>
    </row>
    <row r="1377" spans="1:9" ht="14.45" customHeight="1" x14ac:dyDescent="0.25">
      <c r="A1377" s="1084"/>
      <c r="B1377" s="650" t="s">
        <v>72</v>
      </c>
      <c r="C1377" s="18"/>
      <c r="D1377" s="711"/>
      <c r="E1377" s="643"/>
      <c r="F1377" s="21"/>
      <c r="G1377" s="23"/>
      <c r="H1377" s="26"/>
      <c r="I1377" s="42"/>
    </row>
    <row r="1378" spans="1:9" ht="14.45" customHeight="1" x14ac:dyDescent="0.25">
      <c r="A1378" s="1084"/>
      <c r="B1378" s="651" t="s">
        <v>71</v>
      </c>
      <c r="C1378" s="43"/>
      <c r="D1378" s="712"/>
      <c r="E1378" s="643"/>
      <c r="F1378" s="21"/>
      <c r="G1378" s="24"/>
      <c r="H1378" s="431"/>
      <c r="I1378" s="432"/>
    </row>
    <row r="1379" spans="1:9" ht="14.45" customHeight="1" x14ac:dyDescent="0.25">
      <c r="A1379" s="1085">
        <v>3</v>
      </c>
      <c r="B1379" s="648" t="s">
        <v>69</v>
      </c>
      <c r="C1379" s="25"/>
      <c r="D1379" s="710"/>
      <c r="E1379" s="643"/>
      <c r="F1379" s="21"/>
      <c r="G1379" s="22"/>
      <c r="H1379" s="39"/>
      <c r="I1379" s="40"/>
    </row>
    <row r="1380" spans="1:9" ht="14.45" customHeight="1" x14ac:dyDescent="0.25">
      <c r="A1380" s="1086"/>
      <c r="B1380" s="649" t="s">
        <v>70</v>
      </c>
      <c r="C1380" s="18"/>
      <c r="D1380" s="711"/>
      <c r="E1380" s="643"/>
      <c r="F1380" s="21"/>
      <c r="G1380" s="23"/>
      <c r="H1380" s="35"/>
      <c r="I1380" s="41"/>
    </row>
    <row r="1381" spans="1:9" ht="14.45" customHeight="1" x14ac:dyDescent="0.25">
      <c r="A1381" s="1086"/>
      <c r="B1381" s="649" t="s">
        <v>68</v>
      </c>
      <c r="C1381" s="18"/>
      <c r="D1381" s="711"/>
      <c r="E1381" s="643"/>
      <c r="F1381" s="21"/>
      <c r="G1381" s="23"/>
      <c r="H1381" s="35"/>
      <c r="I1381" s="41"/>
    </row>
    <row r="1382" spans="1:9" ht="14.45" customHeight="1" x14ac:dyDescent="0.25">
      <c r="A1382" s="1086"/>
      <c r="B1382" s="649" t="s">
        <v>67</v>
      </c>
      <c r="C1382" s="18"/>
      <c r="D1382" s="711"/>
      <c r="E1382" s="643"/>
      <c r="F1382" s="21"/>
      <c r="G1382" s="23"/>
      <c r="H1382" s="35"/>
      <c r="I1382" s="41"/>
    </row>
    <row r="1383" spans="1:9" ht="14.45" customHeight="1" x14ac:dyDescent="0.25">
      <c r="A1383" s="1086"/>
      <c r="B1383" s="649" t="s">
        <v>66</v>
      </c>
      <c r="C1383" s="18"/>
      <c r="D1383" s="711"/>
      <c r="E1383" s="643"/>
      <c r="F1383" s="21"/>
      <c r="G1383" s="23"/>
      <c r="H1383" s="35"/>
      <c r="I1383" s="41"/>
    </row>
    <row r="1384" spans="1:9" ht="14.45" customHeight="1" x14ac:dyDescent="0.25">
      <c r="A1384" s="1086"/>
      <c r="B1384" s="650" t="s">
        <v>73</v>
      </c>
      <c r="C1384" s="18"/>
      <c r="D1384" s="711"/>
      <c r="E1384" s="643"/>
      <c r="F1384" s="21"/>
      <c r="G1384" s="23"/>
      <c r="H1384" s="35"/>
      <c r="I1384" s="41"/>
    </row>
    <row r="1385" spans="1:9" ht="14.45" customHeight="1" x14ac:dyDescent="0.25">
      <c r="A1385" s="1086"/>
      <c r="B1385" s="650" t="s">
        <v>74</v>
      </c>
      <c r="C1385" s="18"/>
      <c r="D1385" s="711"/>
      <c r="E1385" s="643"/>
      <c r="F1385" s="21"/>
      <c r="G1385" s="23"/>
      <c r="H1385" s="35"/>
      <c r="I1385" s="41"/>
    </row>
    <row r="1386" spans="1:9" ht="14.45" customHeight="1" x14ac:dyDescent="0.25">
      <c r="A1386" s="1086"/>
      <c r="B1386" s="650" t="s">
        <v>72</v>
      </c>
      <c r="C1386" s="18"/>
      <c r="D1386" s="711"/>
      <c r="E1386" s="643"/>
      <c r="F1386" s="21"/>
      <c r="G1386" s="23"/>
      <c r="H1386" s="26"/>
      <c r="I1386" s="42"/>
    </row>
    <row r="1387" spans="1:9" ht="14.45" customHeight="1" x14ac:dyDescent="0.25">
      <c r="A1387" s="1086"/>
      <c r="B1387" s="651" t="s">
        <v>71</v>
      </c>
      <c r="C1387" s="43"/>
      <c r="D1387" s="712"/>
      <c r="E1387" s="643"/>
      <c r="F1387" s="21"/>
      <c r="G1387" s="24"/>
      <c r="H1387" s="431"/>
      <c r="I1387" s="432"/>
    </row>
    <row r="1388" spans="1:9" ht="14.45" customHeight="1" x14ac:dyDescent="0.25">
      <c r="A1388" s="1084">
        <v>1</v>
      </c>
      <c r="B1388" s="648" t="s">
        <v>69</v>
      </c>
      <c r="C1388" s="25"/>
      <c r="D1388" s="710"/>
      <c r="E1388" s="643"/>
      <c r="F1388" s="21"/>
      <c r="G1388" s="22"/>
      <c r="H1388" s="39"/>
      <c r="I1388" s="40"/>
    </row>
    <row r="1389" spans="1:9" ht="14.45" customHeight="1" x14ac:dyDescent="0.25">
      <c r="A1389" s="1084"/>
      <c r="B1389" s="649" t="s">
        <v>70</v>
      </c>
      <c r="C1389" s="18"/>
      <c r="D1389" s="711"/>
      <c r="E1389" s="643"/>
      <c r="F1389" s="21"/>
      <c r="G1389" s="23"/>
      <c r="H1389" s="35"/>
      <c r="I1389" s="41"/>
    </row>
    <row r="1390" spans="1:9" ht="14.45" customHeight="1" x14ac:dyDescent="0.25">
      <c r="A1390" s="1084"/>
      <c r="B1390" s="649" t="s">
        <v>68</v>
      </c>
      <c r="C1390" s="18"/>
      <c r="D1390" s="711"/>
      <c r="E1390" s="643"/>
      <c r="F1390" s="21"/>
      <c r="G1390" s="23"/>
      <c r="H1390" s="35"/>
      <c r="I1390" s="41"/>
    </row>
    <row r="1391" spans="1:9" ht="14.45" customHeight="1" x14ac:dyDescent="0.25">
      <c r="A1391" s="1084"/>
      <c r="B1391" s="649" t="s">
        <v>67</v>
      </c>
      <c r="C1391" s="18"/>
      <c r="D1391" s="711"/>
      <c r="E1391" s="643"/>
      <c r="F1391" s="21"/>
      <c r="G1391" s="23"/>
      <c r="H1391" s="35"/>
      <c r="I1391" s="41"/>
    </row>
    <row r="1392" spans="1:9" ht="14.45" customHeight="1" x14ac:dyDescent="0.25">
      <c r="A1392" s="1084"/>
      <c r="B1392" s="649" t="s">
        <v>66</v>
      </c>
      <c r="C1392" s="18"/>
      <c r="D1392" s="711"/>
      <c r="E1392" s="643"/>
      <c r="F1392" s="21"/>
      <c r="G1392" s="23"/>
      <c r="H1392" s="35"/>
      <c r="I1392" s="41"/>
    </row>
    <row r="1393" spans="1:9" ht="14.45" customHeight="1" x14ac:dyDescent="0.25">
      <c r="A1393" s="1084"/>
      <c r="B1393" s="650" t="s">
        <v>73</v>
      </c>
      <c r="C1393" s="18"/>
      <c r="D1393" s="711"/>
      <c r="E1393" s="643"/>
      <c r="F1393" s="21"/>
      <c r="G1393" s="23"/>
      <c r="H1393" s="35"/>
      <c r="I1393" s="41"/>
    </row>
    <row r="1394" spans="1:9" ht="14.45" customHeight="1" x14ac:dyDescent="0.25">
      <c r="A1394" s="1084"/>
      <c r="B1394" s="650" t="s">
        <v>74</v>
      </c>
      <c r="C1394" s="18"/>
      <c r="D1394" s="711"/>
      <c r="E1394" s="643"/>
      <c r="F1394" s="21"/>
      <c r="G1394" s="23"/>
      <c r="H1394" s="35"/>
      <c r="I1394" s="41"/>
    </row>
    <row r="1395" spans="1:9" ht="14.45" customHeight="1" x14ac:dyDescent="0.25">
      <c r="A1395" s="1084"/>
      <c r="B1395" s="650" t="s">
        <v>72</v>
      </c>
      <c r="C1395" s="18"/>
      <c r="D1395" s="711"/>
      <c r="E1395" s="643"/>
      <c r="F1395" s="21"/>
      <c r="G1395" s="23"/>
      <c r="H1395" s="26"/>
      <c r="I1395" s="42"/>
    </row>
    <row r="1396" spans="1:9" ht="14.45" customHeight="1" x14ac:dyDescent="0.25">
      <c r="A1396" s="1084"/>
      <c r="B1396" s="651" t="s">
        <v>71</v>
      </c>
      <c r="C1396" s="43"/>
      <c r="D1396" s="712"/>
      <c r="E1396" s="643"/>
      <c r="F1396" s="21"/>
      <c r="G1396" s="24"/>
      <c r="H1396" s="431"/>
      <c r="I1396" s="432"/>
    </row>
    <row r="1397" spans="1:9" ht="14.45" customHeight="1" x14ac:dyDescent="0.25">
      <c r="A1397" s="1084">
        <v>2</v>
      </c>
      <c r="B1397" s="648" t="s">
        <v>69</v>
      </c>
      <c r="C1397" s="25"/>
      <c r="D1397" s="710"/>
      <c r="E1397" s="643"/>
      <c r="F1397" s="21"/>
      <c r="G1397" s="22"/>
      <c r="H1397" s="39"/>
      <c r="I1397" s="40"/>
    </row>
    <row r="1398" spans="1:9" ht="14.45" customHeight="1" x14ac:dyDescent="0.25">
      <c r="A1398" s="1084"/>
      <c r="B1398" s="649" t="s">
        <v>70</v>
      </c>
      <c r="C1398" s="18"/>
      <c r="D1398" s="711"/>
      <c r="E1398" s="643"/>
      <c r="F1398" s="21"/>
      <c r="G1398" s="23"/>
      <c r="H1398" s="35"/>
      <c r="I1398" s="41"/>
    </row>
    <row r="1399" spans="1:9" ht="14.45" customHeight="1" x14ac:dyDescent="0.25">
      <c r="A1399" s="1084"/>
      <c r="B1399" s="649" t="s">
        <v>68</v>
      </c>
      <c r="C1399" s="18"/>
      <c r="D1399" s="711"/>
      <c r="E1399" s="643"/>
      <c r="F1399" s="21"/>
      <c r="G1399" s="23"/>
      <c r="H1399" s="35"/>
      <c r="I1399" s="41"/>
    </row>
    <row r="1400" spans="1:9" ht="14.45" customHeight="1" x14ac:dyDescent="0.25">
      <c r="A1400" s="1084"/>
      <c r="B1400" s="649" t="s">
        <v>67</v>
      </c>
      <c r="C1400" s="18"/>
      <c r="D1400" s="711"/>
      <c r="E1400" s="643"/>
      <c r="F1400" s="21"/>
      <c r="G1400" s="23"/>
      <c r="H1400" s="35"/>
      <c r="I1400" s="41"/>
    </row>
    <row r="1401" spans="1:9" ht="14.45" customHeight="1" x14ac:dyDescent="0.25">
      <c r="A1401" s="1084"/>
      <c r="B1401" s="649" t="s">
        <v>66</v>
      </c>
      <c r="C1401" s="18"/>
      <c r="D1401" s="711"/>
      <c r="E1401" s="643"/>
      <c r="F1401" s="21"/>
      <c r="G1401" s="23"/>
      <c r="H1401" s="35"/>
      <c r="I1401" s="41"/>
    </row>
    <row r="1402" spans="1:9" ht="14.45" customHeight="1" x14ac:dyDescent="0.25">
      <c r="A1402" s="1084"/>
      <c r="B1402" s="650" t="s">
        <v>73</v>
      </c>
      <c r="C1402" s="18"/>
      <c r="D1402" s="711"/>
      <c r="E1402" s="643"/>
      <c r="F1402" s="21"/>
      <c r="G1402" s="23"/>
      <c r="H1402" s="35"/>
      <c r="I1402" s="41"/>
    </row>
    <row r="1403" spans="1:9" ht="14.45" customHeight="1" x14ac:dyDescent="0.25">
      <c r="A1403" s="1084"/>
      <c r="B1403" s="650" t="s">
        <v>74</v>
      </c>
      <c r="C1403" s="18"/>
      <c r="D1403" s="711"/>
      <c r="E1403" s="643"/>
      <c r="F1403" s="21"/>
      <c r="G1403" s="23"/>
      <c r="H1403" s="35"/>
      <c r="I1403" s="41"/>
    </row>
    <row r="1404" spans="1:9" ht="14.45" customHeight="1" x14ac:dyDescent="0.25">
      <c r="A1404" s="1084"/>
      <c r="B1404" s="650" t="s">
        <v>72</v>
      </c>
      <c r="C1404" s="18"/>
      <c r="D1404" s="711"/>
      <c r="E1404" s="643"/>
      <c r="F1404" s="21"/>
      <c r="G1404" s="23"/>
      <c r="H1404" s="26"/>
      <c r="I1404" s="42"/>
    </row>
    <row r="1405" spans="1:9" ht="14.45" customHeight="1" x14ac:dyDescent="0.25">
      <c r="A1405" s="1084"/>
      <c r="B1405" s="651" t="s">
        <v>71</v>
      </c>
      <c r="C1405" s="43"/>
      <c r="D1405" s="712"/>
      <c r="E1405" s="643"/>
      <c r="F1405" s="21"/>
      <c r="G1405" s="24"/>
      <c r="H1405" s="431"/>
      <c r="I1405" s="432"/>
    </row>
    <row r="1406" spans="1:9" ht="14.45" customHeight="1" x14ac:dyDescent="0.25">
      <c r="A1406" s="1085">
        <v>3</v>
      </c>
      <c r="B1406" s="648" t="s">
        <v>69</v>
      </c>
      <c r="C1406" s="25"/>
      <c r="D1406" s="710"/>
      <c r="E1406" s="643"/>
      <c r="F1406" s="21"/>
      <c r="G1406" s="22"/>
      <c r="H1406" s="39"/>
      <c r="I1406" s="40"/>
    </row>
    <row r="1407" spans="1:9" ht="14.45" customHeight="1" x14ac:dyDescent="0.25">
      <c r="A1407" s="1086"/>
      <c r="B1407" s="649" t="s">
        <v>70</v>
      </c>
      <c r="C1407" s="18"/>
      <c r="D1407" s="711"/>
      <c r="E1407" s="643"/>
      <c r="F1407" s="21"/>
      <c r="G1407" s="23"/>
      <c r="H1407" s="35"/>
      <c r="I1407" s="41"/>
    </row>
    <row r="1408" spans="1:9" ht="14.45" customHeight="1" x14ac:dyDescent="0.25">
      <c r="A1408" s="1086"/>
      <c r="B1408" s="649" t="s">
        <v>68</v>
      </c>
      <c r="C1408" s="18"/>
      <c r="D1408" s="711"/>
      <c r="E1408" s="643"/>
      <c r="F1408" s="21"/>
      <c r="G1408" s="23"/>
      <c r="H1408" s="35"/>
      <c r="I1408" s="41"/>
    </row>
    <row r="1409" spans="1:9" ht="14.45" customHeight="1" x14ac:dyDescent="0.25">
      <c r="A1409" s="1086"/>
      <c r="B1409" s="649" t="s">
        <v>67</v>
      </c>
      <c r="C1409" s="18"/>
      <c r="D1409" s="711"/>
      <c r="E1409" s="643"/>
      <c r="F1409" s="21"/>
      <c r="G1409" s="23"/>
      <c r="H1409" s="35"/>
      <c r="I1409" s="41"/>
    </row>
    <row r="1410" spans="1:9" ht="14.45" customHeight="1" x14ac:dyDescent="0.25">
      <c r="A1410" s="1086"/>
      <c r="B1410" s="649" t="s">
        <v>66</v>
      </c>
      <c r="C1410" s="18"/>
      <c r="D1410" s="711"/>
      <c r="E1410" s="643"/>
      <c r="F1410" s="21"/>
      <c r="G1410" s="23"/>
      <c r="H1410" s="35"/>
      <c r="I1410" s="41"/>
    </row>
    <row r="1411" spans="1:9" ht="14.45" customHeight="1" x14ac:dyDescent="0.25">
      <c r="A1411" s="1086"/>
      <c r="B1411" s="650" t="s">
        <v>73</v>
      </c>
      <c r="C1411" s="18"/>
      <c r="D1411" s="711"/>
      <c r="E1411" s="643"/>
      <c r="F1411" s="21"/>
      <c r="G1411" s="23"/>
      <c r="H1411" s="35"/>
      <c r="I1411" s="41"/>
    </row>
    <row r="1412" spans="1:9" ht="14.45" customHeight="1" x14ac:dyDescent="0.25">
      <c r="A1412" s="1086"/>
      <c r="B1412" s="650" t="s">
        <v>74</v>
      </c>
      <c r="C1412" s="18"/>
      <c r="D1412" s="711"/>
      <c r="E1412" s="643"/>
      <c r="F1412" s="21"/>
      <c r="G1412" s="23"/>
      <c r="H1412" s="35"/>
      <c r="I1412" s="41"/>
    </row>
    <row r="1413" spans="1:9" ht="14.45" customHeight="1" x14ac:dyDescent="0.25">
      <c r="A1413" s="1086"/>
      <c r="B1413" s="650" t="s">
        <v>72</v>
      </c>
      <c r="C1413" s="18"/>
      <c r="D1413" s="711"/>
      <c r="E1413" s="643"/>
      <c r="F1413" s="21"/>
      <c r="G1413" s="23"/>
      <c r="H1413" s="26"/>
      <c r="I1413" s="42"/>
    </row>
    <row r="1414" spans="1:9" ht="14.45" customHeight="1" x14ac:dyDescent="0.25">
      <c r="A1414" s="1086"/>
      <c r="B1414" s="651" t="s">
        <v>71</v>
      </c>
      <c r="C1414" s="43"/>
      <c r="D1414" s="712"/>
      <c r="E1414" s="643"/>
      <c r="F1414" s="21"/>
      <c r="G1414" s="24"/>
      <c r="H1414" s="431"/>
      <c r="I1414" s="432"/>
    </row>
    <row r="1415" spans="1:9" ht="14.45" customHeight="1" x14ac:dyDescent="0.25">
      <c r="A1415" s="1084">
        <v>1</v>
      </c>
      <c r="B1415" s="648" t="s">
        <v>69</v>
      </c>
      <c r="C1415" s="25"/>
      <c r="D1415" s="710"/>
      <c r="E1415" s="643"/>
      <c r="F1415" s="21"/>
      <c r="G1415" s="22"/>
      <c r="H1415" s="39"/>
      <c r="I1415" s="40"/>
    </row>
    <row r="1416" spans="1:9" ht="14.45" customHeight="1" x14ac:dyDescent="0.25">
      <c r="A1416" s="1084"/>
      <c r="B1416" s="649" t="s">
        <v>70</v>
      </c>
      <c r="C1416" s="18"/>
      <c r="D1416" s="711"/>
      <c r="E1416" s="643"/>
      <c r="F1416" s="21"/>
      <c r="G1416" s="23"/>
      <c r="H1416" s="35"/>
      <c r="I1416" s="41"/>
    </row>
    <row r="1417" spans="1:9" ht="14.45" customHeight="1" x14ac:dyDescent="0.25">
      <c r="A1417" s="1084"/>
      <c r="B1417" s="649" t="s">
        <v>68</v>
      </c>
      <c r="C1417" s="18"/>
      <c r="D1417" s="711"/>
      <c r="E1417" s="643"/>
      <c r="F1417" s="21"/>
      <c r="G1417" s="23"/>
      <c r="H1417" s="35"/>
      <c r="I1417" s="41"/>
    </row>
    <row r="1418" spans="1:9" ht="14.45" customHeight="1" x14ac:dyDescent="0.25">
      <c r="A1418" s="1084"/>
      <c r="B1418" s="649" t="s">
        <v>67</v>
      </c>
      <c r="C1418" s="18"/>
      <c r="D1418" s="711"/>
      <c r="E1418" s="643"/>
      <c r="F1418" s="21"/>
      <c r="G1418" s="23"/>
      <c r="H1418" s="35"/>
      <c r="I1418" s="41"/>
    </row>
    <row r="1419" spans="1:9" ht="14.45" customHeight="1" x14ac:dyDescent="0.25">
      <c r="A1419" s="1084"/>
      <c r="B1419" s="649" t="s">
        <v>66</v>
      </c>
      <c r="C1419" s="18"/>
      <c r="D1419" s="711"/>
      <c r="E1419" s="643"/>
      <c r="F1419" s="21"/>
      <c r="G1419" s="23"/>
      <c r="H1419" s="35"/>
      <c r="I1419" s="41"/>
    </row>
    <row r="1420" spans="1:9" ht="14.45" customHeight="1" x14ac:dyDescent="0.25">
      <c r="A1420" s="1084"/>
      <c r="B1420" s="650" t="s">
        <v>73</v>
      </c>
      <c r="C1420" s="18"/>
      <c r="D1420" s="711"/>
      <c r="E1420" s="643"/>
      <c r="F1420" s="21"/>
      <c r="G1420" s="23"/>
      <c r="H1420" s="35"/>
      <c r="I1420" s="41"/>
    </row>
    <row r="1421" spans="1:9" ht="14.45" customHeight="1" x14ac:dyDescent="0.25">
      <c r="A1421" s="1084"/>
      <c r="B1421" s="650" t="s">
        <v>74</v>
      </c>
      <c r="C1421" s="18"/>
      <c r="D1421" s="711"/>
      <c r="E1421" s="643"/>
      <c r="F1421" s="21"/>
      <c r="G1421" s="23"/>
      <c r="H1421" s="35"/>
      <c r="I1421" s="41"/>
    </row>
    <row r="1422" spans="1:9" ht="14.45" customHeight="1" x14ac:dyDescent="0.25">
      <c r="A1422" s="1084"/>
      <c r="B1422" s="650" t="s">
        <v>72</v>
      </c>
      <c r="C1422" s="18"/>
      <c r="D1422" s="711"/>
      <c r="E1422" s="643"/>
      <c r="F1422" s="21"/>
      <c r="G1422" s="23"/>
      <c r="H1422" s="26"/>
      <c r="I1422" s="42"/>
    </row>
    <row r="1423" spans="1:9" ht="14.45" customHeight="1" x14ac:dyDescent="0.25">
      <c r="A1423" s="1084"/>
      <c r="B1423" s="651" t="s">
        <v>71</v>
      </c>
      <c r="C1423" s="43"/>
      <c r="D1423" s="712"/>
      <c r="E1423" s="643"/>
      <c r="F1423" s="21"/>
      <c r="G1423" s="24"/>
      <c r="H1423" s="431"/>
      <c r="I1423" s="432"/>
    </row>
    <row r="1424" spans="1:9" ht="14.45" customHeight="1" x14ac:dyDescent="0.25">
      <c r="A1424" s="1084">
        <v>2</v>
      </c>
      <c r="B1424" s="648" t="s">
        <v>69</v>
      </c>
      <c r="C1424" s="25"/>
      <c r="D1424" s="710"/>
      <c r="E1424" s="643"/>
      <c r="F1424" s="21"/>
      <c r="G1424" s="22"/>
      <c r="H1424" s="39"/>
      <c r="I1424" s="40"/>
    </row>
    <row r="1425" spans="1:9" ht="14.45" customHeight="1" x14ac:dyDescent="0.25">
      <c r="A1425" s="1084"/>
      <c r="B1425" s="649" t="s">
        <v>70</v>
      </c>
      <c r="C1425" s="18"/>
      <c r="D1425" s="711"/>
      <c r="E1425" s="643"/>
      <c r="F1425" s="21"/>
      <c r="G1425" s="23"/>
      <c r="H1425" s="35"/>
      <c r="I1425" s="41"/>
    </row>
    <row r="1426" spans="1:9" ht="14.45" customHeight="1" x14ac:dyDescent="0.25">
      <c r="A1426" s="1084"/>
      <c r="B1426" s="649" t="s">
        <v>68</v>
      </c>
      <c r="C1426" s="18"/>
      <c r="D1426" s="711"/>
      <c r="E1426" s="643"/>
      <c r="F1426" s="21"/>
      <c r="G1426" s="23"/>
      <c r="H1426" s="35"/>
      <c r="I1426" s="41"/>
    </row>
    <row r="1427" spans="1:9" ht="14.45" customHeight="1" x14ac:dyDescent="0.25">
      <c r="A1427" s="1084"/>
      <c r="B1427" s="649" t="s">
        <v>67</v>
      </c>
      <c r="C1427" s="18"/>
      <c r="D1427" s="711"/>
      <c r="E1427" s="643"/>
      <c r="F1427" s="21"/>
      <c r="G1427" s="23"/>
      <c r="H1427" s="35"/>
      <c r="I1427" s="41"/>
    </row>
    <row r="1428" spans="1:9" ht="14.45" customHeight="1" x14ac:dyDescent="0.25">
      <c r="A1428" s="1084"/>
      <c r="B1428" s="649" t="s">
        <v>66</v>
      </c>
      <c r="C1428" s="18"/>
      <c r="D1428" s="711"/>
      <c r="E1428" s="643"/>
      <c r="F1428" s="21"/>
      <c r="G1428" s="23"/>
      <c r="H1428" s="35"/>
      <c r="I1428" s="41"/>
    </row>
    <row r="1429" spans="1:9" ht="14.45" customHeight="1" x14ac:dyDescent="0.25">
      <c r="A1429" s="1084"/>
      <c r="B1429" s="650" t="s">
        <v>73</v>
      </c>
      <c r="C1429" s="18"/>
      <c r="D1429" s="711"/>
      <c r="E1429" s="643"/>
      <c r="F1429" s="21"/>
      <c r="G1429" s="23"/>
      <c r="H1429" s="35"/>
      <c r="I1429" s="41"/>
    </row>
    <row r="1430" spans="1:9" ht="14.45" customHeight="1" x14ac:dyDescent="0.25">
      <c r="A1430" s="1084"/>
      <c r="B1430" s="650" t="s">
        <v>74</v>
      </c>
      <c r="C1430" s="18"/>
      <c r="D1430" s="711"/>
      <c r="E1430" s="643"/>
      <c r="F1430" s="21"/>
      <c r="G1430" s="23"/>
      <c r="H1430" s="35"/>
      <c r="I1430" s="41"/>
    </row>
    <row r="1431" spans="1:9" ht="14.45" customHeight="1" x14ac:dyDescent="0.25">
      <c r="A1431" s="1084"/>
      <c r="B1431" s="650" t="s">
        <v>72</v>
      </c>
      <c r="C1431" s="18"/>
      <c r="D1431" s="711"/>
      <c r="E1431" s="643"/>
      <c r="F1431" s="21"/>
      <c r="G1431" s="23"/>
      <c r="H1431" s="26"/>
      <c r="I1431" s="42"/>
    </row>
    <row r="1432" spans="1:9" ht="14.45" customHeight="1" x14ac:dyDescent="0.25">
      <c r="A1432" s="1084"/>
      <c r="B1432" s="651" t="s">
        <v>71</v>
      </c>
      <c r="C1432" s="43"/>
      <c r="D1432" s="712"/>
      <c r="E1432" s="643"/>
      <c r="F1432" s="21"/>
      <c r="G1432" s="24"/>
      <c r="H1432" s="431"/>
      <c r="I1432" s="432"/>
    </row>
    <row r="1433" spans="1:9" ht="14.45" customHeight="1" x14ac:dyDescent="0.25">
      <c r="A1433" s="1085">
        <v>3</v>
      </c>
      <c r="B1433" s="648" t="s">
        <v>69</v>
      </c>
      <c r="C1433" s="25"/>
      <c r="D1433" s="710"/>
      <c r="E1433" s="643"/>
      <c r="F1433" s="21"/>
      <c r="G1433" s="22"/>
      <c r="H1433" s="39"/>
      <c r="I1433" s="40"/>
    </row>
    <row r="1434" spans="1:9" ht="14.45" customHeight="1" x14ac:dyDescent="0.25">
      <c r="A1434" s="1086"/>
      <c r="B1434" s="649" t="s">
        <v>70</v>
      </c>
      <c r="C1434" s="18"/>
      <c r="D1434" s="711"/>
      <c r="E1434" s="643"/>
      <c r="F1434" s="21"/>
      <c r="G1434" s="23"/>
      <c r="H1434" s="35"/>
      <c r="I1434" s="41"/>
    </row>
    <row r="1435" spans="1:9" ht="14.45" customHeight="1" x14ac:dyDescent="0.25">
      <c r="A1435" s="1086"/>
      <c r="B1435" s="649" t="s">
        <v>68</v>
      </c>
      <c r="C1435" s="18"/>
      <c r="D1435" s="711"/>
      <c r="E1435" s="643"/>
      <c r="F1435" s="21"/>
      <c r="G1435" s="23"/>
      <c r="H1435" s="35"/>
      <c r="I1435" s="41"/>
    </row>
    <row r="1436" spans="1:9" ht="14.45" customHeight="1" x14ac:dyDescent="0.25">
      <c r="A1436" s="1086"/>
      <c r="B1436" s="649" t="s">
        <v>67</v>
      </c>
      <c r="C1436" s="18"/>
      <c r="D1436" s="711"/>
      <c r="E1436" s="643"/>
      <c r="F1436" s="21"/>
      <c r="G1436" s="23"/>
      <c r="H1436" s="35"/>
      <c r="I1436" s="41"/>
    </row>
    <row r="1437" spans="1:9" ht="14.45" customHeight="1" x14ac:dyDescent="0.25">
      <c r="A1437" s="1086"/>
      <c r="B1437" s="649" t="s">
        <v>66</v>
      </c>
      <c r="C1437" s="18"/>
      <c r="D1437" s="711"/>
      <c r="E1437" s="643"/>
      <c r="F1437" s="21"/>
      <c r="G1437" s="23"/>
      <c r="H1437" s="35"/>
      <c r="I1437" s="41"/>
    </row>
    <row r="1438" spans="1:9" ht="14.45" customHeight="1" x14ac:dyDescent="0.25">
      <c r="A1438" s="1086"/>
      <c r="B1438" s="650" t="s">
        <v>73</v>
      </c>
      <c r="C1438" s="18"/>
      <c r="D1438" s="711"/>
      <c r="E1438" s="643"/>
      <c r="F1438" s="21"/>
      <c r="G1438" s="23"/>
      <c r="H1438" s="35"/>
      <c r="I1438" s="41"/>
    </row>
    <row r="1439" spans="1:9" ht="14.45" customHeight="1" x14ac:dyDescent="0.25">
      <c r="A1439" s="1086"/>
      <c r="B1439" s="650" t="s">
        <v>74</v>
      </c>
      <c r="C1439" s="18"/>
      <c r="D1439" s="711"/>
      <c r="E1439" s="643"/>
      <c r="F1439" s="21"/>
      <c r="G1439" s="23"/>
      <c r="H1439" s="35"/>
      <c r="I1439" s="41"/>
    </row>
    <row r="1440" spans="1:9" ht="14.45" customHeight="1" x14ac:dyDescent="0.25">
      <c r="A1440" s="1086"/>
      <c r="B1440" s="650" t="s">
        <v>72</v>
      </c>
      <c r="C1440" s="18"/>
      <c r="D1440" s="711"/>
      <c r="E1440" s="643"/>
      <c r="F1440" s="21"/>
      <c r="G1440" s="23"/>
      <c r="H1440" s="26"/>
      <c r="I1440" s="42"/>
    </row>
    <row r="1441" spans="1:9" ht="14.45" customHeight="1" x14ac:dyDescent="0.25">
      <c r="A1441" s="1086"/>
      <c r="B1441" s="651" t="s">
        <v>71</v>
      </c>
      <c r="C1441" s="43"/>
      <c r="D1441" s="712"/>
      <c r="E1441" s="643"/>
      <c r="F1441" s="21"/>
      <c r="G1441" s="24"/>
      <c r="H1441" s="431"/>
      <c r="I1441" s="432"/>
    </row>
    <row r="1442" spans="1:9" ht="14.45" customHeight="1" x14ac:dyDescent="0.25">
      <c r="A1442" s="1084">
        <v>1</v>
      </c>
      <c r="B1442" s="648" t="s">
        <v>69</v>
      </c>
      <c r="C1442" s="25"/>
      <c r="D1442" s="710"/>
      <c r="E1442" s="643"/>
      <c r="F1442" s="21"/>
      <c r="G1442" s="22"/>
      <c r="H1442" s="39"/>
      <c r="I1442" s="40"/>
    </row>
    <row r="1443" spans="1:9" ht="14.45" customHeight="1" x14ac:dyDescent="0.25">
      <c r="A1443" s="1084"/>
      <c r="B1443" s="649" t="s">
        <v>70</v>
      </c>
      <c r="C1443" s="18"/>
      <c r="D1443" s="711"/>
      <c r="E1443" s="643"/>
      <c r="F1443" s="21"/>
      <c r="G1443" s="23"/>
      <c r="H1443" s="35"/>
      <c r="I1443" s="41"/>
    </row>
    <row r="1444" spans="1:9" ht="14.45" customHeight="1" x14ac:dyDescent="0.25">
      <c r="A1444" s="1084"/>
      <c r="B1444" s="649" t="s">
        <v>68</v>
      </c>
      <c r="C1444" s="18"/>
      <c r="D1444" s="711"/>
      <c r="E1444" s="643"/>
      <c r="F1444" s="21"/>
      <c r="G1444" s="23"/>
      <c r="H1444" s="35"/>
      <c r="I1444" s="41"/>
    </row>
    <row r="1445" spans="1:9" ht="14.45" customHeight="1" x14ac:dyDescent="0.25">
      <c r="A1445" s="1084"/>
      <c r="B1445" s="649" t="s">
        <v>67</v>
      </c>
      <c r="C1445" s="18"/>
      <c r="D1445" s="711"/>
      <c r="E1445" s="643"/>
      <c r="F1445" s="21"/>
      <c r="G1445" s="23"/>
      <c r="H1445" s="35"/>
      <c r="I1445" s="41"/>
    </row>
    <row r="1446" spans="1:9" ht="14.45" customHeight="1" x14ac:dyDescent="0.25">
      <c r="A1446" s="1084"/>
      <c r="B1446" s="649" t="s">
        <v>66</v>
      </c>
      <c r="C1446" s="18"/>
      <c r="D1446" s="711"/>
      <c r="E1446" s="643"/>
      <c r="F1446" s="21"/>
      <c r="G1446" s="23"/>
      <c r="H1446" s="35"/>
      <c r="I1446" s="41"/>
    </row>
    <row r="1447" spans="1:9" ht="14.45" customHeight="1" x14ac:dyDescent="0.25">
      <c r="A1447" s="1084"/>
      <c r="B1447" s="650" t="s">
        <v>73</v>
      </c>
      <c r="C1447" s="18"/>
      <c r="D1447" s="711"/>
      <c r="E1447" s="643"/>
      <c r="F1447" s="21"/>
      <c r="G1447" s="23"/>
      <c r="H1447" s="35"/>
      <c r="I1447" s="41"/>
    </row>
    <row r="1448" spans="1:9" ht="14.45" customHeight="1" x14ac:dyDescent="0.25">
      <c r="A1448" s="1084"/>
      <c r="B1448" s="650" t="s">
        <v>74</v>
      </c>
      <c r="C1448" s="18"/>
      <c r="D1448" s="711"/>
      <c r="E1448" s="643"/>
      <c r="F1448" s="21"/>
      <c r="G1448" s="23"/>
      <c r="H1448" s="35"/>
      <c r="I1448" s="41"/>
    </row>
    <row r="1449" spans="1:9" ht="14.45" customHeight="1" x14ac:dyDescent="0.25">
      <c r="A1449" s="1084"/>
      <c r="B1449" s="650" t="s">
        <v>72</v>
      </c>
      <c r="C1449" s="18"/>
      <c r="D1449" s="711"/>
      <c r="E1449" s="643"/>
      <c r="F1449" s="21"/>
      <c r="G1449" s="23"/>
      <c r="H1449" s="26"/>
      <c r="I1449" s="42"/>
    </row>
    <row r="1450" spans="1:9" ht="14.45" customHeight="1" x14ac:dyDescent="0.25">
      <c r="A1450" s="1084"/>
      <c r="B1450" s="651" t="s">
        <v>71</v>
      </c>
      <c r="C1450" s="43"/>
      <c r="D1450" s="712"/>
      <c r="E1450" s="643"/>
      <c r="F1450" s="21"/>
      <c r="G1450" s="24"/>
      <c r="H1450" s="431"/>
      <c r="I1450" s="432"/>
    </row>
    <row r="1451" spans="1:9" ht="14.45" customHeight="1" x14ac:dyDescent="0.25">
      <c r="A1451" s="1084">
        <v>2</v>
      </c>
      <c r="B1451" s="648" t="s">
        <v>69</v>
      </c>
      <c r="C1451" s="25"/>
      <c r="D1451" s="710"/>
      <c r="E1451" s="643"/>
      <c r="F1451" s="21"/>
      <c r="G1451" s="22"/>
      <c r="H1451" s="39"/>
      <c r="I1451" s="40"/>
    </row>
    <row r="1452" spans="1:9" ht="14.45" customHeight="1" x14ac:dyDescent="0.25">
      <c r="A1452" s="1084"/>
      <c r="B1452" s="649" t="s">
        <v>70</v>
      </c>
      <c r="C1452" s="18"/>
      <c r="D1452" s="711"/>
      <c r="E1452" s="643"/>
      <c r="F1452" s="21"/>
      <c r="G1452" s="23"/>
      <c r="H1452" s="35"/>
      <c r="I1452" s="41"/>
    </row>
    <row r="1453" spans="1:9" ht="14.45" customHeight="1" x14ac:dyDescent="0.25">
      <c r="A1453" s="1084"/>
      <c r="B1453" s="649" t="s">
        <v>68</v>
      </c>
      <c r="C1453" s="18"/>
      <c r="D1453" s="711"/>
      <c r="E1453" s="643"/>
      <c r="F1453" s="21"/>
      <c r="G1453" s="23"/>
      <c r="H1453" s="35"/>
      <c r="I1453" s="41"/>
    </row>
    <row r="1454" spans="1:9" ht="14.45" customHeight="1" x14ac:dyDescent="0.25">
      <c r="A1454" s="1084"/>
      <c r="B1454" s="649" t="s">
        <v>67</v>
      </c>
      <c r="C1454" s="18"/>
      <c r="D1454" s="711"/>
      <c r="E1454" s="643"/>
      <c r="F1454" s="21"/>
      <c r="G1454" s="23"/>
      <c r="H1454" s="35"/>
      <c r="I1454" s="41"/>
    </row>
    <row r="1455" spans="1:9" ht="14.45" customHeight="1" x14ac:dyDescent="0.25">
      <c r="A1455" s="1084"/>
      <c r="B1455" s="649" t="s">
        <v>66</v>
      </c>
      <c r="C1455" s="18"/>
      <c r="D1455" s="711"/>
      <c r="E1455" s="643"/>
      <c r="F1455" s="21"/>
      <c r="G1455" s="23"/>
      <c r="H1455" s="35"/>
      <c r="I1455" s="41"/>
    </row>
    <row r="1456" spans="1:9" ht="14.45" customHeight="1" x14ac:dyDescent="0.25">
      <c r="A1456" s="1084"/>
      <c r="B1456" s="650" t="s">
        <v>73</v>
      </c>
      <c r="C1456" s="18"/>
      <c r="D1456" s="711"/>
      <c r="E1456" s="643"/>
      <c r="F1456" s="21"/>
      <c r="G1456" s="23"/>
      <c r="H1456" s="35"/>
      <c r="I1456" s="41"/>
    </row>
    <row r="1457" spans="1:9" ht="14.45" customHeight="1" x14ac:dyDescent="0.25">
      <c r="A1457" s="1084"/>
      <c r="B1457" s="650" t="s">
        <v>74</v>
      </c>
      <c r="C1457" s="18"/>
      <c r="D1457" s="711"/>
      <c r="E1457" s="643"/>
      <c r="F1457" s="21"/>
      <c r="G1457" s="23"/>
      <c r="H1457" s="35"/>
      <c r="I1457" s="41"/>
    </row>
    <row r="1458" spans="1:9" ht="14.45" customHeight="1" x14ac:dyDescent="0.25">
      <c r="A1458" s="1084"/>
      <c r="B1458" s="650" t="s">
        <v>72</v>
      </c>
      <c r="C1458" s="18"/>
      <c r="D1458" s="711"/>
      <c r="E1458" s="643"/>
      <c r="F1458" s="21"/>
      <c r="G1458" s="23"/>
      <c r="H1458" s="26"/>
      <c r="I1458" s="42"/>
    </row>
    <row r="1459" spans="1:9" ht="14.45" customHeight="1" x14ac:dyDescent="0.25">
      <c r="A1459" s="1084"/>
      <c r="B1459" s="651" t="s">
        <v>71</v>
      </c>
      <c r="C1459" s="43"/>
      <c r="D1459" s="712"/>
      <c r="E1459" s="643"/>
      <c r="F1459" s="21"/>
      <c r="G1459" s="24"/>
      <c r="H1459" s="431"/>
      <c r="I1459" s="432"/>
    </row>
    <row r="1460" spans="1:9" ht="14.45" customHeight="1" x14ac:dyDescent="0.25">
      <c r="A1460" s="1085">
        <v>3</v>
      </c>
      <c r="B1460" s="648" t="s">
        <v>69</v>
      </c>
      <c r="C1460" s="25"/>
      <c r="D1460" s="710"/>
      <c r="E1460" s="643"/>
      <c r="F1460" s="21"/>
      <c r="G1460" s="22"/>
      <c r="H1460" s="39"/>
      <c r="I1460" s="40"/>
    </row>
    <row r="1461" spans="1:9" ht="14.45" customHeight="1" x14ac:dyDescent="0.25">
      <c r="A1461" s="1086"/>
      <c r="B1461" s="649" t="s">
        <v>70</v>
      </c>
      <c r="C1461" s="18"/>
      <c r="D1461" s="711"/>
      <c r="E1461" s="643"/>
      <c r="F1461" s="21"/>
      <c r="G1461" s="23"/>
      <c r="H1461" s="35"/>
      <c r="I1461" s="41"/>
    </row>
    <row r="1462" spans="1:9" ht="14.45" customHeight="1" x14ac:dyDescent="0.25">
      <c r="A1462" s="1086"/>
      <c r="B1462" s="649" t="s">
        <v>68</v>
      </c>
      <c r="C1462" s="18"/>
      <c r="D1462" s="711"/>
      <c r="E1462" s="643"/>
      <c r="F1462" s="21"/>
      <c r="G1462" s="23"/>
      <c r="H1462" s="35"/>
      <c r="I1462" s="41"/>
    </row>
    <row r="1463" spans="1:9" ht="14.45" customHeight="1" x14ac:dyDescent="0.25">
      <c r="A1463" s="1086"/>
      <c r="B1463" s="649" t="s">
        <v>67</v>
      </c>
      <c r="C1463" s="18"/>
      <c r="D1463" s="711"/>
      <c r="E1463" s="643"/>
      <c r="F1463" s="21"/>
      <c r="G1463" s="23"/>
      <c r="H1463" s="35"/>
      <c r="I1463" s="41"/>
    </row>
    <row r="1464" spans="1:9" ht="14.45" customHeight="1" x14ac:dyDescent="0.25">
      <c r="A1464" s="1086"/>
      <c r="B1464" s="649" t="s">
        <v>66</v>
      </c>
      <c r="C1464" s="18"/>
      <c r="D1464" s="711"/>
      <c r="E1464" s="643"/>
      <c r="F1464" s="21"/>
      <c r="G1464" s="23"/>
      <c r="H1464" s="35"/>
      <c r="I1464" s="41"/>
    </row>
    <row r="1465" spans="1:9" ht="14.45" customHeight="1" x14ac:dyDescent="0.25">
      <c r="A1465" s="1086"/>
      <c r="B1465" s="650" t="s">
        <v>73</v>
      </c>
      <c r="C1465" s="18"/>
      <c r="D1465" s="711"/>
      <c r="E1465" s="643"/>
      <c r="F1465" s="21"/>
      <c r="G1465" s="23"/>
      <c r="H1465" s="35"/>
      <c r="I1465" s="41"/>
    </row>
    <row r="1466" spans="1:9" ht="14.45" customHeight="1" x14ac:dyDescent="0.25">
      <c r="A1466" s="1086"/>
      <c r="B1466" s="650" t="s">
        <v>74</v>
      </c>
      <c r="C1466" s="18"/>
      <c r="D1466" s="711"/>
      <c r="E1466" s="643"/>
      <c r="F1466" s="21"/>
      <c r="G1466" s="23"/>
      <c r="H1466" s="35"/>
      <c r="I1466" s="41"/>
    </row>
    <row r="1467" spans="1:9" ht="14.45" customHeight="1" x14ac:dyDescent="0.25">
      <c r="A1467" s="1086"/>
      <c r="B1467" s="650" t="s">
        <v>72</v>
      </c>
      <c r="C1467" s="18"/>
      <c r="D1467" s="711"/>
      <c r="E1467" s="643"/>
      <c r="F1467" s="21"/>
      <c r="G1467" s="23"/>
      <c r="H1467" s="26"/>
      <c r="I1467" s="42"/>
    </row>
    <row r="1468" spans="1:9" ht="14.45" customHeight="1" x14ac:dyDescent="0.25">
      <c r="A1468" s="1086"/>
      <c r="B1468" s="651" t="s">
        <v>71</v>
      </c>
      <c r="C1468" s="43"/>
      <c r="D1468" s="712"/>
      <c r="E1468" s="643"/>
      <c r="F1468" s="21"/>
      <c r="G1468" s="24"/>
      <c r="H1468" s="431"/>
      <c r="I1468" s="432"/>
    </row>
    <row r="1469" spans="1:9" ht="14.45" customHeight="1" x14ac:dyDescent="0.25">
      <c r="A1469" s="1084">
        <v>1</v>
      </c>
      <c r="B1469" s="648" t="s">
        <v>69</v>
      </c>
      <c r="C1469" s="25"/>
      <c r="D1469" s="710"/>
      <c r="E1469" s="643"/>
      <c r="F1469" s="21"/>
      <c r="G1469" s="22"/>
      <c r="H1469" s="39"/>
      <c r="I1469" s="40"/>
    </row>
    <row r="1470" spans="1:9" ht="14.45" customHeight="1" x14ac:dyDescent="0.25">
      <c r="A1470" s="1084"/>
      <c r="B1470" s="649" t="s">
        <v>70</v>
      </c>
      <c r="C1470" s="18"/>
      <c r="D1470" s="711"/>
      <c r="E1470" s="643"/>
      <c r="F1470" s="21"/>
      <c r="G1470" s="23"/>
      <c r="H1470" s="35"/>
      <c r="I1470" s="41"/>
    </row>
    <row r="1471" spans="1:9" ht="14.45" customHeight="1" x14ac:dyDescent="0.25">
      <c r="A1471" s="1084"/>
      <c r="B1471" s="649" t="s">
        <v>68</v>
      </c>
      <c r="C1471" s="18"/>
      <c r="D1471" s="711"/>
      <c r="E1471" s="643"/>
      <c r="F1471" s="21"/>
      <c r="G1471" s="23"/>
      <c r="H1471" s="35"/>
      <c r="I1471" s="41"/>
    </row>
    <row r="1472" spans="1:9" ht="14.45" customHeight="1" x14ac:dyDescent="0.25">
      <c r="A1472" s="1084"/>
      <c r="B1472" s="649" t="s">
        <v>67</v>
      </c>
      <c r="C1472" s="18"/>
      <c r="D1472" s="711"/>
      <c r="E1472" s="643"/>
      <c r="F1472" s="21"/>
      <c r="G1472" s="23"/>
      <c r="H1472" s="35"/>
      <c r="I1472" s="41"/>
    </row>
    <row r="1473" spans="1:9" ht="14.45" customHeight="1" x14ac:dyDescent="0.25">
      <c r="A1473" s="1084"/>
      <c r="B1473" s="649" t="s">
        <v>66</v>
      </c>
      <c r="C1473" s="18"/>
      <c r="D1473" s="711"/>
      <c r="E1473" s="643"/>
      <c r="F1473" s="21"/>
      <c r="G1473" s="23"/>
      <c r="H1473" s="35"/>
      <c r="I1473" s="41"/>
    </row>
    <row r="1474" spans="1:9" ht="14.45" customHeight="1" x14ac:dyDescent="0.25">
      <c r="A1474" s="1084"/>
      <c r="B1474" s="650" t="s">
        <v>73</v>
      </c>
      <c r="C1474" s="18"/>
      <c r="D1474" s="711"/>
      <c r="E1474" s="643"/>
      <c r="F1474" s="21"/>
      <c r="G1474" s="23"/>
      <c r="H1474" s="35"/>
      <c r="I1474" s="41"/>
    </row>
    <row r="1475" spans="1:9" ht="14.45" customHeight="1" x14ac:dyDescent="0.25">
      <c r="A1475" s="1084"/>
      <c r="B1475" s="650" t="s">
        <v>74</v>
      </c>
      <c r="C1475" s="18"/>
      <c r="D1475" s="711"/>
      <c r="E1475" s="643"/>
      <c r="F1475" s="21"/>
      <c r="G1475" s="23"/>
      <c r="H1475" s="35"/>
      <c r="I1475" s="41"/>
    </row>
    <row r="1476" spans="1:9" ht="14.45" customHeight="1" x14ac:dyDescent="0.25">
      <c r="A1476" s="1084"/>
      <c r="B1476" s="650" t="s">
        <v>72</v>
      </c>
      <c r="C1476" s="18"/>
      <c r="D1476" s="711"/>
      <c r="E1476" s="643"/>
      <c r="F1476" s="21"/>
      <c r="G1476" s="23"/>
      <c r="H1476" s="26"/>
      <c r="I1476" s="42"/>
    </row>
    <row r="1477" spans="1:9" ht="14.45" customHeight="1" x14ac:dyDescent="0.25">
      <c r="A1477" s="1084"/>
      <c r="B1477" s="651" t="s">
        <v>71</v>
      </c>
      <c r="C1477" s="43"/>
      <c r="D1477" s="712"/>
      <c r="E1477" s="643"/>
      <c r="F1477" s="21"/>
      <c r="G1477" s="24"/>
      <c r="H1477" s="431"/>
      <c r="I1477" s="432"/>
    </row>
    <row r="1478" spans="1:9" ht="14.45" customHeight="1" x14ac:dyDescent="0.25">
      <c r="A1478" s="1084">
        <v>2</v>
      </c>
      <c r="B1478" s="648" t="s">
        <v>69</v>
      </c>
      <c r="C1478" s="25"/>
      <c r="D1478" s="710"/>
      <c r="E1478" s="643"/>
      <c r="F1478" s="21"/>
      <c r="G1478" s="22"/>
      <c r="H1478" s="39"/>
      <c r="I1478" s="40"/>
    </row>
    <row r="1479" spans="1:9" ht="14.45" customHeight="1" x14ac:dyDescent="0.25">
      <c r="A1479" s="1084"/>
      <c r="B1479" s="649" t="s">
        <v>70</v>
      </c>
      <c r="C1479" s="18"/>
      <c r="D1479" s="711"/>
      <c r="E1479" s="643"/>
      <c r="F1479" s="21"/>
      <c r="G1479" s="23"/>
      <c r="H1479" s="35"/>
      <c r="I1479" s="41"/>
    </row>
    <row r="1480" spans="1:9" ht="14.45" customHeight="1" x14ac:dyDescent="0.25">
      <c r="A1480" s="1084"/>
      <c r="B1480" s="649" t="s">
        <v>68</v>
      </c>
      <c r="C1480" s="18"/>
      <c r="D1480" s="711"/>
      <c r="E1480" s="643"/>
      <c r="F1480" s="21"/>
      <c r="G1480" s="23"/>
      <c r="H1480" s="35"/>
      <c r="I1480" s="41"/>
    </row>
    <row r="1481" spans="1:9" ht="14.45" customHeight="1" x14ac:dyDescent="0.25">
      <c r="A1481" s="1084"/>
      <c r="B1481" s="649" t="s">
        <v>67</v>
      </c>
      <c r="C1481" s="18"/>
      <c r="D1481" s="711"/>
      <c r="E1481" s="643"/>
      <c r="F1481" s="21"/>
      <c r="G1481" s="23"/>
      <c r="H1481" s="35"/>
      <c r="I1481" s="41"/>
    </row>
    <row r="1482" spans="1:9" ht="14.45" customHeight="1" x14ac:dyDescent="0.25">
      <c r="A1482" s="1084"/>
      <c r="B1482" s="649" t="s">
        <v>66</v>
      </c>
      <c r="C1482" s="18"/>
      <c r="D1482" s="711"/>
      <c r="E1482" s="643"/>
      <c r="F1482" s="21"/>
      <c r="G1482" s="23"/>
      <c r="H1482" s="35"/>
      <c r="I1482" s="41"/>
    </row>
    <row r="1483" spans="1:9" ht="14.45" customHeight="1" x14ac:dyDescent="0.25">
      <c r="A1483" s="1084"/>
      <c r="B1483" s="650" t="s">
        <v>73</v>
      </c>
      <c r="C1483" s="18"/>
      <c r="D1483" s="711"/>
      <c r="E1483" s="643"/>
      <c r="F1483" s="21"/>
      <c r="G1483" s="23"/>
      <c r="H1483" s="35"/>
      <c r="I1483" s="41"/>
    </row>
    <row r="1484" spans="1:9" ht="14.45" customHeight="1" x14ac:dyDescent="0.25">
      <c r="A1484" s="1084"/>
      <c r="B1484" s="650" t="s">
        <v>74</v>
      </c>
      <c r="C1484" s="18"/>
      <c r="D1484" s="711"/>
      <c r="E1484" s="643"/>
      <c r="F1484" s="21"/>
      <c r="G1484" s="23"/>
      <c r="H1484" s="35"/>
      <c r="I1484" s="41"/>
    </row>
    <row r="1485" spans="1:9" ht="14.45" customHeight="1" x14ac:dyDescent="0.25">
      <c r="A1485" s="1084"/>
      <c r="B1485" s="650" t="s">
        <v>72</v>
      </c>
      <c r="C1485" s="18"/>
      <c r="D1485" s="711"/>
      <c r="E1485" s="643"/>
      <c r="F1485" s="21"/>
      <c r="G1485" s="23"/>
      <c r="H1485" s="26"/>
      <c r="I1485" s="42"/>
    </row>
    <row r="1486" spans="1:9" ht="14.45" customHeight="1" x14ac:dyDescent="0.25">
      <c r="A1486" s="1084"/>
      <c r="B1486" s="651" t="s">
        <v>71</v>
      </c>
      <c r="C1486" s="43"/>
      <c r="D1486" s="712"/>
      <c r="E1486" s="643"/>
      <c r="F1486" s="21"/>
      <c r="G1486" s="24"/>
      <c r="H1486" s="431"/>
      <c r="I1486" s="432"/>
    </row>
    <row r="1487" spans="1:9" ht="14.45" customHeight="1" x14ac:dyDescent="0.25">
      <c r="A1487" s="1085">
        <v>3</v>
      </c>
      <c r="B1487" s="648" t="s">
        <v>69</v>
      </c>
      <c r="C1487" s="25"/>
      <c r="D1487" s="710"/>
      <c r="E1487" s="643"/>
      <c r="F1487" s="21"/>
      <c r="G1487" s="22"/>
      <c r="H1487" s="39"/>
      <c r="I1487" s="40"/>
    </row>
    <row r="1488" spans="1:9" ht="14.45" customHeight="1" x14ac:dyDescent="0.25">
      <c r="A1488" s="1086"/>
      <c r="B1488" s="649" t="s">
        <v>70</v>
      </c>
      <c r="C1488" s="18"/>
      <c r="D1488" s="711"/>
      <c r="E1488" s="643"/>
      <c r="F1488" s="21"/>
      <c r="G1488" s="23"/>
      <c r="H1488" s="35"/>
      <c r="I1488" s="41"/>
    </row>
    <row r="1489" spans="1:9" ht="14.45" customHeight="1" x14ac:dyDescent="0.25">
      <c r="A1489" s="1086"/>
      <c r="B1489" s="649" t="s">
        <v>68</v>
      </c>
      <c r="C1489" s="18"/>
      <c r="D1489" s="711"/>
      <c r="E1489" s="643"/>
      <c r="F1489" s="21"/>
      <c r="G1489" s="23"/>
      <c r="H1489" s="35"/>
      <c r="I1489" s="41"/>
    </row>
    <row r="1490" spans="1:9" ht="14.45" customHeight="1" x14ac:dyDescent="0.25">
      <c r="A1490" s="1086"/>
      <c r="B1490" s="649" t="s">
        <v>67</v>
      </c>
      <c r="C1490" s="18"/>
      <c r="D1490" s="711"/>
      <c r="E1490" s="643"/>
      <c r="F1490" s="21"/>
      <c r="G1490" s="23"/>
      <c r="H1490" s="35"/>
      <c r="I1490" s="41"/>
    </row>
    <row r="1491" spans="1:9" ht="14.45" customHeight="1" x14ac:dyDescent="0.25">
      <c r="A1491" s="1086"/>
      <c r="B1491" s="649" t="s">
        <v>66</v>
      </c>
      <c r="C1491" s="18"/>
      <c r="D1491" s="711"/>
      <c r="E1491" s="643"/>
      <c r="F1491" s="21"/>
      <c r="G1491" s="23"/>
      <c r="H1491" s="35"/>
      <c r="I1491" s="41"/>
    </row>
    <row r="1492" spans="1:9" ht="14.45" customHeight="1" x14ac:dyDescent="0.25">
      <c r="A1492" s="1086"/>
      <c r="B1492" s="650" t="s">
        <v>73</v>
      </c>
      <c r="C1492" s="18"/>
      <c r="D1492" s="711"/>
      <c r="E1492" s="643"/>
      <c r="F1492" s="21"/>
      <c r="G1492" s="23"/>
      <c r="H1492" s="35"/>
      <c r="I1492" s="41"/>
    </row>
    <row r="1493" spans="1:9" ht="14.45" customHeight="1" x14ac:dyDescent="0.25">
      <c r="A1493" s="1086"/>
      <c r="B1493" s="650" t="s">
        <v>74</v>
      </c>
      <c r="C1493" s="18"/>
      <c r="D1493" s="711"/>
      <c r="E1493" s="643"/>
      <c r="F1493" s="21"/>
      <c r="G1493" s="23"/>
      <c r="H1493" s="35"/>
      <c r="I1493" s="41"/>
    </row>
    <row r="1494" spans="1:9" ht="14.45" customHeight="1" x14ac:dyDescent="0.25">
      <c r="A1494" s="1086"/>
      <c r="B1494" s="650" t="s">
        <v>72</v>
      </c>
      <c r="C1494" s="18"/>
      <c r="D1494" s="711"/>
      <c r="E1494" s="643"/>
      <c r="F1494" s="21"/>
      <c r="G1494" s="23"/>
      <c r="H1494" s="26"/>
      <c r="I1494" s="42"/>
    </row>
    <row r="1495" spans="1:9" ht="14.45" customHeight="1" x14ac:dyDescent="0.25">
      <c r="A1495" s="1086"/>
      <c r="B1495" s="651" t="s">
        <v>71</v>
      </c>
      <c r="C1495" s="43"/>
      <c r="D1495" s="712"/>
      <c r="E1495" s="643"/>
      <c r="F1495" s="21"/>
      <c r="G1495" s="24"/>
      <c r="H1495" s="431"/>
      <c r="I1495" s="432"/>
    </row>
    <row r="1496" spans="1:9" ht="14.45" customHeight="1" x14ac:dyDescent="0.25">
      <c r="A1496" s="1084">
        <v>1</v>
      </c>
      <c r="B1496" s="648" t="s">
        <v>69</v>
      </c>
      <c r="C1496" s="25"/>
      <c r="D1496" s="710"/>
      <c r="E1496" s="643"/>
      <c r="F1496" s="21"/>
      <c r="G1496" s="22"/>
      <c r="H1496" s="39"/>
      <c r="I1496" s="40"/>
    </row>
    <row r="1497" spans="1:9" ht="14.45" customHeight="1" x14ac:dyDescent="0.25">
      <c r="A1497" s="1084"/>
      <c r="B1497" s="649" t="s">
        <v>70</v>
      </c>
      <c r="C1497" s="18"/>
      <c r="D1497" s="711"/>
      <c r="E1497" s="643"/>
      <c r="F1497" s="21"/>
      <c r="G1497" s="23"/>
      <c r="H1497" s="35"/>
      <c r="I1497" s="41"/>
    </row>
    <row r="1498" spans="1:9" ht="14.45" customHeight="1" x14ac:dyDescent="0.25">
      <c r="A1498" s="1084"/>
      <c r="B1498" s="649" t="s">
        <v>68</v>
      </c>
      <c r="C1498" s="18"/>
      <c r="D1498" s="711"/>
      <c r="E1498" s="643"/>
      <c r="F1498" s="21"/>
      <c r="G1498" s="23"/>
      <c r="H1498" s="35"/>
      <c r="I1498" s="41"/>
    </row>
    <row r="1499" spans="1:9" ht="14.45" customHeight="1" x14ac:dyDescent="0.25">
      <c r="A1499" s="1084"/>
      <c r="B1499" s="649" t="s">
        <v>67</v>
      </c>
      <c r="C1499" s="18"/>
      <c r="D1499" s="711"/>
      <c r="E1499" s="643"/>
      <c r="F1499" s="21"/>
      <c r="G1499" s="23"/>
      <c r="H1499" s="35"/>
      <c r="I1499" s="41"/>
    </row>
    <row r="1500" spans="1:9" ht="14.45" customHeight="1" x14ac:dyDescent="0.25">
      <c r="A1500" s="1084"/>
      <c r="B1500" s="649" t="s">
        <v>66</v>
      </c>
      <c r="C1500" s="18"/>
      <c r="D1500" s="711"/>
      <c r="E1500" s="643"/>
      <c r="F1500" s="21"/>
      <c r="G1500" s="23"/>
      <c r="H1500" s="35"/>
      <c r="I1500" s="41"/>
    </row>
    <row r="1501" spans="1:9" ht="14.45" customHeight="1" x14ac:dyDescent="0.25">
      <c r="A1501" s="1084"/>
      <c r="B1501" s="650" t="s">
        <v>73</v>
      </c>
      <c r="C1501" s="18"/>
      <c r="D1501" s="711"/>
      <c r="E1501" s="643"/>
      <c r="F1501" s="21"/>
      <c r="G1501" s="23"/>
      <c r="H1501" s="35"/>
      <c r="I1501" s="41"/>
    </row>
    <row r="1502" spans="1:9" ht="14.45" customHeight="1" x14ac:dyDescent="0.25">
      <c r="A1502" s="1084"/>
      <c r="B1502" s="650" t="s">
        <v>74</v>
      </c>
      <c r="C1502" s="18"/>
      <c r="D1502" s="711"/>
      <c r="E1502" s="643"/>
      <c r="F1502" s="21"/>
      <c r="G1502" s="23"/>
      <c r="H1502" s="35"/>
      <c r="I1502" s="41"/>
    </row>
    <row r="1503" spans="1:9" ht="14.45" customHeight="1" x14ac:dyDescent="0.25">
      <c r="A1503" s="1084"/>
      <c r="B1503" s="650" t="s">
        <v>72</v>
      </c>
      <c r="C1503" s="18"/>
      <c r="D1503" s="711"/>
      <c r="E1503" s="643"/>
      <c r="F1503" s="21"/>
      <c r="G1503" s="23"/>
      <c r="H1503" s="26"/>
      <c r="I1503" s="42"/>
    </row>
    <row r="1504" spans="1:9" ht="14.45" customHeight="1" x14ac:dyDescent="0.25">
      <c r="A1504" s="1084"/>
      <c r="B1504" s="651" t="s">
        <v>71</v>
      </c>
      <c r="C1504" s="43"/>
      <c r="D1504" s="712"/>
      <c r="E1504" s="643"/>
      <c r="F1504" s="21"/>
      <c r="G1504" s="24"/>
      <c r="H1504" s="431"/>
      <c r="I1504" s="432"/>
    </row>
    <row r="1505" spans="1:9" ht="14.45" customHeight="1" x14ac:dyDescent="0.25">
      <c r="A1505" s="1084">
        <v>2</v>
      </c>
      <c r="B1505" s="648" t="s">
        <v>69</v>
      </c>
      <c r="C1505" s="25"/>
      <c r="D1505" s="710"/>
      <c r="E1505" s="643"/>
      <c r="F1505" s="21"/>
      <c r="G1505" s="22"/>
      <c r="H1505" s="39"/>
      <c r="I1505" s="40"/>
    </row>
    <row r="1506" spans="1:9" ht="14.45" customHeight="1" x14ac:dyDescent="0.25">
      <c r="A1506" s="1084"/>
      <c r="B1506" s="649" t="s">
        <v>70</v>
      </c>
      <c r="C1506" s="18"/>
      <c r="D1506" s="711"/>
      <c r="E1506" s="643"/>
      <c r="F1506" s="21"/>
      <c r="G1506" s="23"/>
      <c r="H1506" s="35"/>
      <c r="I1506" s="41"/>
    </row>
    <row r="1507" spans="1:9" ht="14.45" customHeight="1" x14ac:dyDescent="0.25">
      <c r="A1507" s="1084"/>
      <c r="B1507" s="649" t="s">
        <v>68</v>
      </c>
      <c r="C1507" s="18"/>
      <c r="D1507" s="711"/>
      <c r="E1507" s="643"/>
      <c r="F1507" s="21"/>
      <c r="G1507" s="23"/>
      <c r="H1507" s="35"/>
      <c r="I1507" s="41"/>
    </row>
    <row r="1508" spans="1:9" ht="14.45" customHeight="1" x14ac:dyDescent="0.25">
      <c r="A1508" s="1084"/>
      <c r="B1508" s="649" t="s">
        <v>67</v>
      </c>
      <c r="C1508" s="18"/>
      <c r="D1508" s="711"/>
      <c r="E1508" s="643"/>
      <c r="F1508" s="21"/>
      <c r="G1508" s="23"/>
      <c r="H1508" s="35"/>
      <c r="I1508" s="41"/>
    </row>
    <row r="1509" spans="1:9" ht="14.45" customHeight="1" x14ac:dyDescent="0.25">
      <c r="A1509" s="1084"/>
      <c r="B1509" s="649" t="s">
        <v>66</v>
      </c>
      <c r="C1509" s="18"/>
      <c r="D1509" s="711"/>
      <c r="E1509" s="643"/>
      <c r="F1509" s="21"/>
      <c r="G1509" s="23"/>
      <c r="H1509" s="35"/>
      <c r="I1509" s="41"/>
    </row>
    <row r="1510" spans="1:9" ht="14.45" customHeight="1" x14ac:dyDescent="0.25">
      <c r="A1510" s="1084"/>
      <c r="B1510" s="650" t="s">
        <v>73</v>
      </c>
      <c r="C1510" s="18"/>
      <c r="D1510" s="711"/>
      <c r="E1510" s="643"/>
      <c r="F1510" s="21"/>
      <c r="G1510" s="23"/>
      <c r="H1510" s="35"/>
      <c r="I1510" s="41"/>
    </row>
    <row r="1511" spans="1:9" ht="14.45" customHeight="1" x14ac:dyDescent="0.25">
      <c r="A1511" s="1084"/>
      <c r="B1511" s="650" t="s">
        <v>74</v>
      </c>
      <c r="C1511" s="18"/>
      <c r="D1511" s="711"/>
      <c r="E1511" s="643"/>
      <c r="F1511" s="21"/>
      <c r="G1511" s="23"/>
      <c r="H1511" s="35"/>
      <c r="I1511" s="41"/>
    </row>
    <row r="1512" spans="1:9" ht="14.45" customHeight="1" x14ac:dyDescent="0.25">
      <c r="A1512" s="1084"/>
      <c r="B1512" s="650" t="s">
        <v>72</v>
      </c>
      <c r="C1512" s="18"/>
      <c r="D1512" s="711"/>
      <c r="E1512" s="643"/>
      <c r="F1512" s="21"/>
      <c r="G1512" s="23"/>
      <c r="H1512" s="26"/>
      <c r="I1512" s="42"/>
    </row>
    <row r="1513" spans="1:9" ht="14.45" customHeight="1" x14ac:dyDescent="0.25">
      <c r="A1513" s="1084"/>
      <c r="B1513" s="651" t="s">
        <v>71</v>
      </c>
      <c r="C1513" s="43"/>
      <c r="D1513" s="712"/>
      <c r="E1513" s="643"/>
      <c r="F1513" s="21"/>
      <c r="G1513" s="24"/>
      <c r="H1513" s="431"/>
      <c r="I1513" s="432"/>
    </row>
    <row r="1514" spans="1:9" ht="14.45" customHeight="1" x14ac:dyDescent="0.25">
      <c r="A1514" s="1085">
        <v>3</v>
      </c>
      <c r="B1514" s="648" t="s">
        <v>69</v>
      </c>
      <c r="C1514" s="25"/>
      <c r="D1514" s="710"/>
      <c r="E1514" s="643"/>
      <c r="F1514" s="21"/>
      <c r="G1514" s="22"/>
      <c r="H1514" s="39"/>
      <c r="I1514" s="40"/>
    </row>
    <row r="1515" spans="1:9" ht="14.45" customHeight="1" x14ac:dyDescent="0.25">
      <c r="A1515" s="1086"/>
      <c r="B1515" s="649" t="s">
        <v>70</v>
      </c>
      <c r="C1515" s="18"/>
      <c r="D1515" s="711"/>
      <c r="E1515" s="643"/>
      <c r="F1515" s="21"/>
      <c r="G1515" s="23"/>
      <c r="H1515" s="35"/>
      <c r="I1515" s="41"/>
    </row>
    <row r="1516" spans="1:9" ht="14.45" customHeight="1" x14ac:dyDescent="0.25">
      <c r="A1516" s="1086"/>
      <c r="B1516" s="649" t="s">
        <v>68</v>
      </c>
      <c r="C1516" s="18"/>
      <c r="D1516" s="711"/>
      <c r="E1516" s="643"/>
      <c r="F1516" s="21"/>
      <c r="G1516" s="23"/>
      <c r="H1516" s="35"/>
      <c r="I1516" s="41"/>
    </row>
    <row r="1517" spans="1:9" ht="14.45" customHeight="1" x14ac:dyDescent="0.25">
      <c r="A1517" s="1086"/>
      <c r="B1517" s="649" t="s">
        <v>67</v>
      </c>
      <c r="C1517" s="18"/>
      <c r="D1517" s="711"/>
      <c r="E1517" s="643"/>
      <c r="F1517" s="21"/>
      <c r="G1517" s="23"/>
      <c r="H1517" s="35"/>
      <c r="I1517" s="41"/>
    </row>
    <row r="1518" spans="1:9" ht="14.45" customHeight="1" x14ac:dyDescent="0.25">
      <c r="A1518" s="1086"/>
      <c r="B1518" s="649" t="s">
        <v>66</v>
      </c>
      <c r="C1518" s="18"/>
      <c r="D1518" s="711"/>
      <c r="E1518" s="643"/>
      <c r="F1518" s="21"/>
      <c r="G1518" s="23"/>
      <c r="H1518" s="35"/>
      <c r="I1518" s="41"/>
    </row>
    <row r="1519" spans="1:9" ht="14.45" customHeight="1" x14ac:dyDescent="0.25">
      <c r="A1519" s="1086"/>
      <c r="B1519" s="650" t="s">
        <v>73</v>
      </c>
      <c r="C1519" s="18"/>
      <c r="D1519" s="711"/>
      <c r="E1519" s="643"/>
      <c r="F1519" s="21"/>
      <c r="G1519" s="23"/>
      <c r="H1519" s="35"/>
      <c r="I1519" s="41"/>
    </row>
    <row r="1520" spans="1:9" ht="14.45" customHeight="1" x14ac:dyDescent="0.25">
      <c r="A1520" s="1086"/>
      <c r="B1520" s="650" t="s">
        <v>74</v>
      </c>
      <c r="C1520" s="18"/>
      <c r="D1520" s="711"/>
      <c r="E1520" s="643"/>
      <c r="F1520" s="21"/>
      <c r="G1520" s="23"/>
      <c r="H1520" s="35"/>
      <c r="I1520" s="41"/>
    </row>
    <row r="1521" spans="1:9" ht="14.45" customHeight="1" x14ac:dyDescent="0.25">
      <c r="A1521" s="1086"/>
      <c r="B1521" s="650" t="s">
        <v>72</v>
      </c>
      <c r="C1521" s="18"/>
      <c r="D1521" s="711"/>
      <c r="E1521" s="643"/>
      <c r="F1521" s="21"/>
      <c r="G1521" s="23"/>
      <c r="H1521" s="26"/>
      <c r="I1521" s="42"/>
    </row>
    <row r="1522" spans="1:9" ht="14.45" customHeight="1" x14ac:dyDescent="0.25">
      <c r="A1522" s="1086"/>
      <c r="B1522" s="651" t="s">
        <v>71</v>
      </c>
      <c r="C1522" s="43"/>
      <c r="D1522" s="712"/>
      <c r="E1522" s="643"/>
      <c r="F1522" s="21"/>
      <c r="G1522" s="24"/>
      <c r="H1522" s="431"/>
      <c r="I1522" s="432"/>
    </row>
    <row r="1523" spans="1:9" ht="14.45" customHeight="1" x14ac:dyDescent="0.25">
      <c r="A1523" s="1084">
        <v>1</v>
      </c>
      <c r="B1523" s="648" t="s">
        <v>69</v>
      </c>
      <c r="C1523" s="25"/>
      <c r="D1523" s="710"/>
      <c r="E1523" s="643"/>
      <c r="F1523" s="21"/>
      <c r="G1523" s="22"/>
      <c r="H1523" s="39"/>
      <c r="I1523" s="40"/>
    </row>
    <row r="1524" spans="1:9" ht="14.45" customHeight="1" x14ac:dyDescent="0.25">
      <c r="A1524" s="1084"/>
      <c r="B1524" s="649" t="s">
        <v>70</v>
      </c>
      <c r="C1524" s="18"/>
      <c r="D1524" s="711"/>
      <c r="E1524" s="643"/>
      <c r="F1524" s="21"/>
      <c r="G1524" s="23"/>
      <c r="H1524" s="35"/>
      <c r="I1524" s="41"/>
    </row>
    <row r="1525" spans="1:9" ht="14.45" customHeight="1" x14ac:dyDescent="0.25">
      <c r="A1525" s="1084"/>
      <c r="B1525" s="649" t="s">
        <v>68</v>
      </c>
      <c r="C1525" s="18"/>
      <c r="D1525" s="711"/>
      <c r="E1525" s="643"/>
      <c r="F1525" s="21"/>
      <c r="G1525" s="23"/>
      <c r="H1525" s="35"/>
      <c r="I1525" s="41"/>
    </row>
    <row r="1526" spans="1:9" ht="14.45" customHeight="1" x14ac:dyDescent="0.25">
      <c r="A1526" s="1084"/>
      <c r="B1526" s="649" t="s">
        <v>67</v>
      </c>
      <c r="C1526" s="18"/>
      <c r="D1526" s="711"/>
      <c r="E1526" s="643"/>
      <c r="F1526" s="21"/>
      <c r="G1526" s="23"/>
      <c r="H1526" s="35"/>
      <c r="I1526" s="41"/>
    </row>
    <row r="1527" spans="1:9" ht="14.45" customHeight="1" x14ac:dyDescent="0.25">
      <c r="A1527" s="1084"/>
      <c r="B1527" s="649" t="s">
        <v>66</v>
      </c>
      <c r="C1527" s="18"/>
      <c r="D1527" s="711"/>
      <c r="E1527" s="643"/>
      <c r="F1527" s="21"/>
      <c r="G1527" s="23"/>
      <c r="H1527" s="35"/>
      <c r="I1527" s="41"/>
    </row>
    <row r="1528" spans="1:9" ht="14.45" customHeight="1" x14ac:dyDescent="0.25">
      <c r="A1528" s="1084"/>
      <c r="B1528" s="650" t="s">
        <v>73</v>
      </c>
      <c r="C1528" s="18"/>
      <c r="D1528" s="711"/>
      <c r="E1528" s="643"/>
      <c r="F1528" s="21"/>
      <c r="G1528" s="23"/>
      <c r="H1528" s="35"/>
      <c r="I1528" s="41"/>
    </row>
    <row r="1529" spans="1:9" ht="14.45" customHeight="1" x14ac:dyDescent="0.25">
      <c r="A1529" s="1084"/>
      <c r="B1529" s="650" t="s">
        <v>74</v>
      </c>
      <c r="C1529" s="18"/>
      <c r="D1529" s="711"/>
      <c r="E1529" s="643"/>
      <c r="F1529" s="21"/>
      <c r="G1529" s="23"/>
      <c r="H1529" s="35"/>
      <c r="I1529" s="41"/>
    </row>
    <row r="1530" spans="1:9" ht="14.45" customHeight="1" x14ac:dyDescent="0.25">
      <c r="A1530" s="1084"/>
      <c r="B1530" s="650" t="s">
        <v>72</v>
      </c>
      <c r="C1530" s="18"/>
      <c r="D1530" s="711"/>
      <c r="E1530" s="643"/>
      <c r="F1530" s="21"/>
      <c r="G1530" s="23"/>
      <c r="H1530" s="26"/>
      <c r="I1530" s="42"/>
    </row>
    <row r="1531" spans="1:9" ht="14.45" customHeight="1" x14ac:dyDescent="0.25">
      <c r="A1531" s="1084"/>
      <c r="B1531" s="651" t="s">
        <v>71</v>
      </c>
      <c r="C1531" s="43"/>
      <c r="D1531" s="712"/>
      <c r="E1531" s="643"/>
      <c r="F1531" s="21"/>
      <c r="G1531" s="24"/>
      <c r="H1531" s="431"/>
      <c r="I1531" s="432"/>
    </row>
    <row r="1532" spans="1:9" ht="14.45" customHeight="1" x14ac:dyDescent="0.25">
      <c r="A1532" s="1084">
        <v>2</v>
      </c>
      <c r="B1532" s="648" t="s">
        <v>69</v>
      </c>
      <c r="C1532" s="25"/>
      <c r="D1532" s="710"/>
      <c r="E1532" s="643"/>
      <c r="F1532" s="21"/>
      <c r="G1532" s="22"/>
      <c r="H1532" s="39"/>
      <c r="I1532" s="40"/>
    </row>
    <row r="1533" spans="1:9" ht="14.45" customHeight="1" x14ac:dyDescent="0.25">
      <c r="A1533" s="1084"/>
      <c r="B1533" s="649" t="s">
        <v>70</v>
      </c>
      <c r="C1533" s="18"/>
      <c r="D1533" s="711"/>
      <c r="E1533" s="643"/>
      <c r="F1533" s="21"/>
      <c r="G1533" s="23"/>
      <c r="H1533" s="35"/>
      <c r="I1533" s="41"/>
    </row>
    <row r="1534" spans="1:9" ht="14.45" customHeight="1" x14ac:dyDescent="0.25">
      <c r="A1534" s="1084"/>
      <c r="B1534" s="649" t="s">
        <v>68</v>
      </c>
      <c r="C1534" s="18"/>
      <c r="D1534" s="711"/>
      <c r="E1534" s="643"/>
      <c r="F1534" s="21"/>
      <c r="G1534" s="23"/>
      <c r="H1534" s="35"/>
      <c r="I1534" s="41"/>
    </row>
    <row r="1535" spans="1:9" ht="14.45" customHeight="1" x14ac:dyDescent="0.25">
      <c r="A1535" s="1084"/>
      <c r="B1535" s="649" t="s">
        <v>67</v>
      </c>
      <c r="C1535" s="18"/>
      <c r="D1535" s="711"/>
      <c r="E1535" s="643"/>
      <c r="F1535" s="21"/>
      <c r="G1535" s="23"/>
      <c r="H1535" s="35"/>
      <c r="I1535" s="41"/>
    </row>
    <row r="1536" spans="1:9" ht="14.45" customHeight="1" x14ac:dyDescent="0.25">
      <c r="A1536" s="1084"/>
      <c r="B1536" s="649" t="s">
        <v>66</v>
      </c>
      <c r="C1536" s="18"/>
      <c r="D1536" s="711"/>
      <c r="E1536" s="643"/>
      <c r="F1536" s="21"/>
      <c r="G1536" s="23"/>
      <c r="H1536" s="35"/>
      <c r="I1536" s="41"/>
    </row>
    <row r="1537" spans="1:9" ht="14.45" customHeight="1" x14ac:dyDescent="0.25">
      <c r="A1537" s="1084"/>
      <c r="B1537" s="650" t="s">
        <v>73</v>
      </c>
      <c r="C1537" s="18"/>
      <c r="D1537" s="711"/>
      <c r="E1537" s="643"/>
      <c r="F1537" s="21"/>
      <c r="G1537" s="23"/>
      <c r="H1537" s="35"/>
      <c r="I1537" s="41"/>
    </row>
    <row r="1538" spans="1:9" ht="14.45" customHeight="1" x14ac:dyDescent="0.25">
      <c r="A1538" s="1084"/>
      <c r="B1538" s="650" t="s">
        <v>74</v>
      </c>
      <c r="C1538" s="18"/>
      <c r="D1538" s="711"/>
      <c r="E1538" s="643"/>
      <c r="F1538" s="21"/>
      <c r="G1538" s="23"/>
      <c r="H1538" s="35"/>
      <c r="I1538" s="41"/>
    </row>
    <row r="1539" spans="1:9" ht="14.45" customHeight="1" x14ac:dyDescent="0.25">
      <c r="A1539" s="1084"/>
      <c r="B1539" s="650" t="s">
        <v>72</v>
      </c>
      <c r="C1539" s="18"/>
      <c r="D1539" s="711"/>
      <c r="E1539" s="643"/>
      <c r="F1539" s="21"/>
      <c r="G1539" s="23"/>
      <c r="H1539" s="26"/>
      <c r="I1539" s="42"/>
    </row>
    <row r="1540" spans="1:9" ht="14.45" customHeight="1" x14ac:dyDescent="0.25">
      <c r="A1540" s="1084"/>
      <c r="B1540" s="651" t="s">
        <v>71</v>
      </c>
      <c r="C1540" s="43"/>
      <c r="D1540" s="712"/>
      <c r="E1540" s="643"/>
      <c r="F1540" s="21"/>
      <c r="G1540" s="24"/>
      <c r="H1540" s="431"/>
      <c r="I1540" s="432"/>
    </row>
    <row r="1541" spans="1:9" ht="14.45" customHeight="1" x14ac:dyDescent="0.25">
      <c r="A1541" s="1085">
        <v>3</v>
      </c>
      <c r="B1541" s="648" t="s">
        <v>69</v>
      </c>
      <c r="C1541" s="25"/>
      <c r="D1541" s="710"/>
      <c r="E1541" s="643"/>
      <c r="F1541" s="21"/>
      <c r="G1541" s="22"/>
      <c r="H1541" s="39"/>
      <c r="I1541" s="40"/>
    </row>
    <row r="1542" spans="1:9" ht="14.45" customHeight="1" x14ac:dyDescent="0.25">
      <c r="A1542" s="1086"/>
      <c r="B1542" s="649" t="s">
        <v>70</v>
      </c>
      <c r="C1542" s="18"/>
      <c r="D1542" s="711"/>
      <c r="E1542" s="643"/>
      <c r="F1542" s="21"/>
      <c r="G1542" s="23"/>
      <c r="H1542" s="35"/>
      <c r="I1542" s="41"/>
    </row>
    <row r="1543" spans="1:9" ht="14.45" customHeight="1" x14ac:dyDescent="0.25">
      <c r="A1543" s="1086"/>
      <c r="B1543" s="649" t="s">
        <v>68</v>
      </c>
      <c r="C1543" s="18"/>
      <c r="D1543" s="711"/>
      <c r="E1543" s="643"/>
      <c r="F1543" s="21"/>
      <c r="G1543" s="23"/>
      <c r="H1543" s="35"/>
      <c r="I1543" s="41"/>
    </row>
    <row r="1544" spans="1:9" ht="14.45" customHeight="1" x14ac:dyDescent="0.25">
      <c r="A1544" s="1086"/>
      <c r="B1544" s="649" t="s">
        <v>67</v>
      </c>
      <c r="C1544" s="18"/>
      <c r="D1544" s="711"/>
      <c r="E1544" s="643"/>
      <c r="F1544" s="21"/>
      <c r="G1544" s="23"/>
      <c r="H1544" s="35"/>
      <c r="I1544" s="41"/>
    </row>
    <row r="1545" spans="1:9" ht="14.45" customHeight="1" x14ac:dyDescent="0.25">
      <c r="A1545" s="1086"/>
      <c r="B1545" s="649" t="s">
        <v>66</v>
      </c>
      <c r="C1545" s="18"/>
      <c r="D1545" s="711"/>
      <c r="E1545" s="643"/>
      <c r="F1545" s="21"/>
      <c r="G1545" s="23"/>
      <c r="H1545" s="35"/>
      <c r="I1545" s="41"/>
    </row>
    <row r="1546" spans="1:9" ht="14.45" customHeight="1" x14ac:dyDescent="0.25">
      <c r="A1546" s="1086"/>
      <c r="B1546" s="650" t="s">
        <v>73</v>
      </c>
      <c r="C1546" s="18"/>
      <c r="D1546" s="711"/>
      <c r="E1546" s="643"/>
      <c r="F1546" s="21"/>
      <c r="G1546" s="23"/>
      <c r="H1546" s="35"/>
      <c r="I1546" s="41"/>
    </row>
    <row r="1547" spans="1:9" ht="14.45" customHeight="1" x14ac:dyDescent="0.25">
      <c r="A1547" s="1086"/>
      <c r="B1547" s="650" t="s">
        <v>74</v>
      </c>
      <c r="C1547" s="18"/>
      <c r="D1547" s="711"/>
      <c r="E1547" s="643"/>
      <c r="F1547" s="21"/>
      <c r="G1547" s="23"/>
      <c r="H1547" s="35"/>
      <c r="I1547" s="41"/>
    </row>
    <row r="1548" spans="1:9" ht="14.45" customHeight="1" x14ac:dyDescent="0.25">
      <c r="A1548" s="1086"/>
      <c r="B1548" s="650" t="s">
        <v>72</v>
      </c>
      <c r="C1548" s="18"/>
      <c r="D1548" s="711"/>
      <c r="E1548" s="643"/>
      <c r="F1548" s="21"/>
      <c r="G1548" s="23"/>
      <c r="H1548" s="26"/>
      <c r="I1548" s="42"/>
    </row>
    <row r="1549" spans="1:9" ht="14.45" customHeight="1" x14ac:dyDescent="0.25">
      <c r="A1549" s="1086"/>
      <c r="B1549" s="651" t="s">
        <v>71</v>
      </c>
      <c r="C1549" s="43"/>
      <c r="D1549" s="712"/>
      <c r="E1549" s="643"/>
      <c r="F1549" s="21"/>
      <c r="G1549" s="24"/>
      <c r="H1549" s="431"/>
      <c r="I1549" s="432"/>
    </row>
    <row r="1550" spans="1:9" ht="14.45" customHeight="1" x14ac:dyDescent="0.25">
      <c r="A1550" s="1084">
        <v>1</v>
      </c>
      <c r="B1550" s="648" t="s">
        <v>69</v>
      </c>
      <c r="C1550" s="25"/>
      <c r="D1550" s="710"/>
      <c r="E1550" s="643"/>
      <c r="F1550" s="21"/>
      <c r="G1550" s="22"/>
      <c r="H1550" s="39"/>
      <c r="I1550" s="40"/>
    </row>
    <row r="1551" spans="1:9" ht="14.45" customHeight="1" x14ac:dyDescent="0.25">
      <c r="A1551" s="1084"/>
      <c r="B1551" s="649" t="s">
        <v>70</v>
      </c>
      <c r="C1551" s="18"/>
      <c r="D1551" s="711"/>
      <c r="E1551" s="643"/>
      <c r="F1551" s="21"/>
      <c r="G1551" s="23"/>
      <c r="H1551" s="35"/>
      <c r="I1551" s="41"/>
    </row>
    <row r="1552" spans="1:9" ht="14.45" customHeight="1" x14ac:dyDescent="0.25">
      <c r="A1552" s="1084"/>
      <c r="B1552" s="649" t="s">
        <v>68</v>
      </c>
      <c r="C1552" s="18"/>
      <c r="D1552" s="711"/>
      <c r="E1552" s="643"/>
      <c r="F1552" s="21"/>
      <c r="G1552" s="23"/>
      <c r="H1552" s="35"/>
      <c r="I1552" s="41"/>
    </row>
    <row r="1553" spans="1:9" ht="14.45" customHeight="1" x14ac:dyDescent="0.25">
      <c r="A1553" s="1084"/>
      <c r="B1553" s="649" t="s">
        <v>67</v>
      </c>
      <c r="C1553" s="18"/>
      <c r="D1553" s="711"/>
      <c r="E1553" s="643"/>
      <c r="F1553" s="21"/>
      <c r="G1553" s="23"/>
      <c r="H1553" s="35"/>
      <c r="I1553" s="41"/>
    </row>
    <row r="1554" spans="1:9" ht="14.45" customHeight="1" x14ac:dyDescent="0.25">
      <c r="A1554" s="1084"/>
      <c r="B1554" s="649" t="s">
        <v>66</v>
      </c>
      <c r="C1554" s="18"/>
      <c r="D1554" s="711"/>
      <c r="E1554" s="643"/>
      <c r="F1554" s="21"/>
      <c r="G1554" s="23"/>
      <c r="H1554" s="35"/>
      <c r="I1554" s="41"/>
    </row>
    <row r="1555" spans="1:9" ht="14.45" customHeight="1" x14ac:dyDescent="0.25">
      <c r="A1555" s="1084"/>
      <c r="B1555" s="650" t="s">
        <v>73</v>
      </c>
      <c r="C1555" s="18"/>
      <c r="D1555" s="711"/>
      <c r="E1555" s="643"/>
      <c r="F1555" s="21"/>
      <c r="G1555" s="23"/>
      <c r="H1555" s="35"/>
      <c r="I1555" s="41"/>
    </row>
    <row r="1556" spans="1:9" ht="14.45" customHeight="1" x14ac:dyDescent="0.25">
      <c r="A1556" s="1084"/>
      <c r="B1556" s="650" t="s">
        <v>74</v>
      </c>
      <c r="C1556" s="18"/>
      <c r="D1556" s="711"/>
      <c r="E1556" s="643"/>
      <c r="F1556" s="21"/>
      <c r="G1556" s="23"/>
      <c r="H1556" s="35"/>
      <c r="I1556" s="41"/>
    </row>
    <row r="1557" spans="1:9" ht="14.45" customHeight="1" x14ac:dyDescent="0.25">
      <c r="A1557" s="1084"/>
      <c r="B1557" s="650" t="s">
        <v>72</v>
      </c>
      <c r="C1557" s="18"/>
      <c r="D1557" s="711"/>
      <c r="E1557" s="643"/>
      <c r="F1557" s="21"/>
      <c r="G1557" s="23"/>
      <c r="H1557" s="26"/>
      <c r="I1557" s="42"/>
    </row>
    <row r="1558" spans="1:9" ht="14.45" customHeight="1" x14ac:dyDescent="0.25">
      <c r="A1558" s="1084"/>
      <c r="B1558" s="651" t="s">
        <v>71</v>
      </c>
      <c r="C1558" s="43"/>
      <c r="D1558" s="712"/>
      <c r="E1558" s="643"/>
      <c r="F1558" s="21"/>
      <c r="G1558" s="24"/>
      <c r="H1558" s="431"/>
      <c r="I1558" s="432"/>
    </row>
    <row r="1559" spans="1:9" x14ac:dyDescent="0.25">
      <c r="A1559" s="1085">
        <v>2</v>
      </c>
      <c r="B1559" s="648" t="s">
        <v>69</v>
      </c>
      <c r="C1559" s="25"/>
      <c r="D1559" s="710"/>
      <c r="E1559" s="643"/>
      <c r="F1559" s="21"/>
      <c r="G1559" s="22"/>
      <c r="H1559" s="39"/>
      <c r="I1559" s="40"/>
    </row>
    <row r="1560" spans="1:9" x14ac:dyDescent="0.25">
      <c r="A1560" s="1086"/>
      <c r="B1560" s="649" t="s">
        <v>70</v>
      </c>
      <c r="C1560" s="18"/>
      <c r="D1560" s="711"/>
      <c r="E1560" s="643"/>
      <c r="F1560" s="21"/>
      <c r="G1560" s="23"/>
      <c r="H1560" s="35"/>
      <c r="I1560" s="41"/>
    </row>
    <row r="1561" spans="1:9" x14ac:dyDescent="0.25">
      <c r="A1561" s="1086"/>
      <c r="B1561" s="649" t="s">
        <v>68</v>
      </c>
      <c r="C1561" s="18"/>
      <c r="D1561" s="711"/>
      <c r="E1561" s="643"/>
      <c r="F1561" s="21"/>
      <c r="G1561" s="23"/>
      <c r="H1561" s="35"/>
      <c r="I1561" s="41"/>
    </row>
    <row r="1562" spans="1:9" x14ac:dyDescent="0.25">
      <c r="A1562" s="1086"/>
      <c r="B1562" s="649" t="s">
        <v>67</v>
      </c>
      <c r="C1562" s="18"/>
      <c r="D1562" s="711"/>
      <c r="E1562" s="643"/>
      <c r="F1562" s="21"/>
      <c r="G1562" s="23"/>
      <c r="H1562" s="35"/>
      <c r="I1562" s="41"/>
    </row>
    <row r="1563" spans="1:9" x14ac:dyDescent="0.25">
      <c r="A1563" s="1086"/>
      <c r="B1563" s="649" t="s">
        <v>66</v>
      </c>
      <c r="C1563" s="18"/>
      <c r="D1563" s="711"/>
      <c r="E1563" s="643"/>
      <c r="F1563" s="21"/>
      <c r="G1563" s="23"/>
      <c r="H1563" s="35"/>
      <c r="I1563" s="41"/>
    </row>
    <row r="1564" spans="1:9" x14ac:dyDescent="0.25">
      <c r="A1564" s="1086"/>
      <c r="B1564" s="650" t="s">
        <v>73</v>
      </c>
      <c r="C1564" s="18"/>
      <c r="D1564" s="711"/>
      <c r="E1564" s="643"/>
      <c r="F1564" s="21"/>
      <c r="G1564" s="23"/>
      <c r="H1564" s="35"/>
      <c r="I1564" s="41"/>
    </row>
    <row r="1565" spans="1:9" x14ac:dyDescent="0.25">
      <c r="A1565" s="1086"/>
      <c r="B1565" s="650" t="s">
        <v>74</v>
      </c>
      <c r="C1565" s="18"/>
      <c r="D1565" s="711"/>
      <c r="E1565" s="643"/>
      <c r="F1565" s="21"/>
      <c r="G1565" s="23"/>
      <c r="H1565" s="35"/>
      <c r="I1565" s="41"/>
    </row>
    <row r="1566" spans="1:9" x14ac:dyDescent="0.25">
      <c r="A1566" s="1086"/>
      <c r="B1566" s="650" t="s">
        <v>72</v>
      </c>
      <c r="C1566" s="18"/>
      <c r="D1566" s="711"/>
      <c r="E1566" s="643"/>
      <c r="F1566" s="21"/>
      <c r="G1566" s="23"/>
      <c r="H1566" s="26"/>
      <c r="I1566" s="42"/>
    </row>
    <row r="1567" spans="1:9" x14ac:dyDescent="0.25">
      <c r="A1567" s="1086"/>
      <c r="B1567" s="651" t="s">
        <v>71</v>
      </c>
      <c r="C1567" s="43"/>
      <c r="D1567" s="712"/>
      <c r="E1567" s="643"/>
      <c r="F1567" s="21"/>
      <c r="G1567" s="24"/>
      <c r="H1567" s="431"/>
      <c r="I1567" s="432"/>
    </row>
    <row r="1568" spans="1:9" x14ac:dyDescent="0.25">
      <c r="A1568" s="1085">
        <v>3</v>
      </c>
      <c r="B1568" s="648" t="s">
        <v>69</v>
      </c>
      <c r="C1568" s="25"/>
      <c r="D1568" s="710"/>
      <c r="E1568" s="643"/>
      <c r="F1568" s="21"/>
      <c r="G1568" s="22"/>
      <c r="H1568" s="39"/>
      <c r="I1568" s="40"/>
    </row>
    <row r="1569" spans="1:9" x14ac:dyDescent="0.25">
      <c r="A1569" s="1086"/>
      <c r="B1569" s="649" t="s">
        <v>70</v>
      </c>
      <c r="C1569" s="18"/>
      <c r="D1569" s="711"/>
      <c r="E1569" s="643"/>
      <c r="F1569" s="21"/>
      <c r="G1569" s="23"/>
      <c r="H1569" s="35"/>
      <c r="I1569" s="41"/>
    </row>
    <row r="1570" spans="1:9" x14ac:dyDescent="0.25">
      <c r="A1570" s="1086"/>
      <c r="B1570" s="649" t="s">
        <v>68</v>
      </c>
      <c r="C1570" s="18"/>
      <c r="D1570" s="711"/>
      <c r="E1570" s="643"/>
      <c r="F1570" s="21"/>
      <c r="G1570" s="23"/>
      <c r="H1570" s="35"/>
      <c r="I1570" s="41"/>
    </row>
    <row r="1571" spans="1:9" x14ac:dyDescent="0.25">
      <c r="A1571" s="1086"/>
      <c r="B1571" s="649" t="s">
        <v>67</v>
      </c>
      <c r="C1571" s="18"/>
      <c r="D1571" s="711"/>
      <c r="E1571" s="643"/>
      <c r="F1571" s="21"/>
      <c r="G1571" s="23"/>
      <c r="H1571" s="35"/>
      <c r="I1571" s="41"/>
    </row>
    <row r="1572" spans="1:9" x14ac:dyDescent="0.25">
      <c r="A1572" s="1086"/>
      <c r="B1572" s="649" t="s">
        <v>66</v>
      </c>
      <c r="C1572" s="18"/>
      <c r="D1572" s="711"/>
      <c r="E1572" s="643"/>
      <c r="F1572" s="21"/>
      <c r="G1572" s="23"/>
      <c r="H1572" s="35"/>
      <c r="I1572" s="41"/>
    </row>
    <row r="1573" spans="1:9" x14ac:dyDescent="0.25">
      <c r="A1573" s="1086"/>
      <c r="B1573" s="650" t="s">
        <v>73</v>
      </c>
      <c r="C1573" s="18"/>
      <c r="D1573" s="711"/>
      <c r="E1573" s="643"/>
      <c r="F1573" s="21"/>
      <c r="G1573" s="23"/>
      <c r="H1573" s="35"/>
      <c r="I1573" s="41"/>
    </row>
    <row r="1574" spans="1:9" x14ac:dyDescent="0.25">
      <c r="A1574" s="1086"/>
      <c r="B1574" s="650" t="s">
        <v>74</v>
      </c>
      <c r="C1574" s="18"/>
      <c r="D1574" s="711"/>
      <c r="E1574" s="643"/>
      <c r="F1574" s="21"/>
      <c r="G1574" s="23"/>
      <c r="H1574" s="35"/>
      <c r="I1574" s="41"/>
    </row>
    <row r="1575" spans="1:9" x14ac:dyDescent="0.25">
      <c r="A1575" s="1086"/>
      <c r="B1575" s="650" t="s">
        <v>72</v>
      </c>
      <c r="C1575" s="18"/>
      <c r="D1575" s="711"/>
      <c r="E1575" s="643"/>
      <c r="F1575" s="21"/>
      <c r="G1575" s="23"/>
      <c r="H1575" s="26"/>
      <c r="I1575" s="42"/>
    </row>
    <row r="1576" spans="1:9" x14ac:dyDescent="0.25">
      <c r="A1576" s="1086"/>
      <c r="B1576" s="651" t="s">
        <v>71</v>
      </c>
      <c r="C1576" s="43"/>
      <c r="D1576" s="712"/>
      <c r="E1576" s="643"/>
      <c r="F1576" s="21"/>
      <c r="G1576" s="24"/>
      <c r="H1576" s="431"/>
      <c r="I1576" s="432"/>
    </row>
    <row r="1577" spans="1:9" x14ac:dyDescent="0.25">
      <c r="A1577" s="1084">
        <v>1</v>
      </c>
    </row>
    <row r="1578" spans="1:9" x14ac:dyDescent="0.25">
      <c r="A1578" s="1084"/>
    </row>
    <row r="1579" spans="1:9" x14ac:dyDescent="0.25">
      <c r="A1579" s="1084"/>
    </row>
    <row r="1580" spans="1:9" x14ac:dyDescent="0.25">
      <c r="A1580" s="1084"/>
    </row>
    <row r="1581" spans="1:9" x14ac:dyDescent="0.25">
      <c r="A1581" s="1084"/>
    </row>
    <row r="1582" spans="1:9" x14ac:dyDescent="0.25">
      <c r="A1582" s="1084"/>
    </row>
    <row r="1583" spans="1:9" x14ac:dyDescent="0.25">
      <c r="A1583" s="1084"/>
    </row>
    <row r="1584" spans="1:9" x14ac:dyDescent="0.25">
      <c r="A1584" s="1084"/>
    </row>
    <row r="1585" spans="1:1" x14ac:dyDescent="0.25">
      <c r="A1585" s="1084"/>
    </row>
    <row r="1586" spans="1:1" x14ac:dyDescent="0.25">
      <c r="A1586" s="1084"/>
    </row>
    <row r="1587" spans="1:1" x14ac:dyDescent="0.25">
      <c r="A1587" s="1084">
        <v>2</v>
      </c>
    </row>
    <row r="1588" spans="1:1" x14ac:dyDescent="0.25">
      <c r="A1588" s="1084"/>
    </row>
    <row r="1589" spans="1:1" x14ac:dyDescent="0.25">
      <c r="A1589" s="1084"/>
    </row>
    <row r="1590" spans="1:1" x14ac:dyDescent="0.25">
      <c r="A1590" s="1084"/>
    </row>
    <row r="1591" spans="1:1" x14ac:dyDescent="0.25">
      <c r="A1591" s="1084"/>
    </row>
    <row r="1592" spans="1:1" x14ac:dyDescent="0.25">
      <c r="A1592" s="1084"/>
    </row>
    <row r="1593" spans="1:1" x14ac:dyDescent="0.25">
      <c r="A1593" s="1084"/>
    </row>
    <row r="1594" spans="1:1" x14ac:dyDescent="0.25">
      <c r="A1594" s="1084"/>
    </row>
    <row r="1595" spans="1:1" x14ac:dyDescent="0.25">
      <c r="A1595" s="1084"/>
    </row>
    <row r="1596" spans="1:1" x14ac:dyDescent="0.25">
      <c r="A1596" s="1084"/>
    </row>
    <row r="1597" spans="1:1" x14ac:dyDescent="0.25">
      <c r="A1597" s="1085">
        <v>3</v>
      </c>
    </row>
    <row r="1598" spans="1:1" x14ac:dyDescent="0.25">
      <c r="A1598" s="1086"/>
    </row>
    <row r="1599" spans="1:1" x14ac:dyDescent="0.25">
      <c r="A1599" s="1086"/>
    </row>
    <row r="1600" spans="1:1" x14ac:dyDescent="0.25">
      <c r="A1600" s="1086"/>
    </row>
    <row r="1601" spans="1:1" x14ac:dyDescent="0.25">
      <c r="A1601" s="1086"/>
    </row>
    <row r="1602" spans="1:1" x14ac:dyDescent="0.25">
      <c r="A1602" s="1086"/>
    </row>
    <row r="1603" spans="1:1" x14ac:dyDescent="0.25">
      <c r="A1603" s="1086"/>
    </row>
    <row r="1604" spans="1:1" x14ac:dyDescent="0.25">
      <c r="A1604" s="1086"/>
    </row>
    <row r="1605" spans="1:1" x14ac:dyDescent="0.25">
      <c r="A1605" s="1086"/>
    </row>
    <row r="1606" spans="1:1" x14ac:dyDescent="0.25">
      <c r="A1606" s="1086"/>
    </row>
  </sheetData>
  <mergeCells count="177">
    <mergeCell ref="A1559:A1567"/>
    <mergeCell ref="A1568:A1576"/>
    <mergeCell ref="A1577:A1586"/>
    <mergeCell ref="A1587:A1596"/>
    <mergeCell ref="A1597:A1606"/>
    <mergeCell ref="A165:A173"/>
    <mergeCell ref="A174:A182"/>
    <mergeCell ref="A183:A191"/>
    <mergeCell ref="A237:A245"/>
    <mergeCell ref="A246:A254"/>
    <mergeCell ref="A192:A200"/>
    <mergeCell ref="A201:A209"/>
    <mergeCell ref="A210:A218"/>
    <mergeCell ref="A219:A227"/>
    <mergeCell ref="A228:A236"/>
    <mergeCell ref="A300:A308"/>
    <mergeCell ref="A309:A317"/>
    <mergeCell ref="A318:A326"/>
    <mergeCell ref="A327:A335"/>
    <mergeCell ref="A336:A344"/>
    <mergeCell ref="A255:A263"/>
    <mergeCell ref="A264:A272"/>
    <mergeCell ref="A273:A281"/>
    <mergeCell ref="A282:A290"/>
    <mergeCell ref="A138:A146"/>
    <mergeCell ref="A57:A65"/>
    <mergeCell ref="A66:A74"/>
    <mergeCell ref="A75:A83"/>
    <mergeCell ref="A84:A92"/>
    <mergeCell ref="A93:A101"/>
    <mergeCell ref="A102:A110"/>
    <mergeCell ref="A147:A155"/>
    <mergeCell ref="A156:A164"/>
    <mergeCell ref="A48:A56"/>
    <mergeCell ref="A3:A11"/>
    <mergeCell ref="A12:A20"/>
    <mergeCell ref="A21:A29"/>
    <mergeCell ref="A30:A38"/>
    <mergeCell ref="A39:A47"/>
    <mergeCell ref="A111:A119"/>
    <mergeCell ref="A120:A128"/>
    <mergeCell ref="A129:A137"/>
    <mergeCell ref="A291:A299"/>
    <mergeCell ref="A390:A398"/>
    <mergeCell ref="A399:A407"/>
    <mergeCell ref="A408:A416"/>
    <mergeCell ref="A417:A425"/>
    <mergeCell ref="A426:A434"/>
    <mergeCell ref="A345:A353"/>
    <mergeCell ref="A354:A362"/>
    <mergeCell ref="A363:A371"/>
    <mergeCell ref="A372:A380"/>
    <mergeCell ref="A381:A389"/>
    <mergeCell ref="A480:A488"/>
    <mergeCell ref="A489:A497"/>
    <mergeCell ref="A498:A506"/>
    <mergeCell ref="A507:A515"/>
    <mergeCell ref="A516:A524"/>
    <mergeCell ref="A435:A443"/>
    <mergeCell ref="A444:A452"/>
    <mergeCell ref="A453:A461"/>
    <mergeCell ref="A462:A470"/>
    <mergeCell ref="A471:A479"/>
    <mergeCell ref="A570:A578"/>
    <mergeCell ref="A579:A587"/>
    <mergeCell ref="A588:A596"/>
    <mergeCell ref="A597:A605"/>
    <mergeCell ref="A606:A614"/>
    <mergeCell ref="A525:A533"/>
    <mergeCell ref="A534:A542"/>
    <mergeCell ref="A543:A551"/>
    <mergeCell ref="A552:A560"/>
    <mergeCell ref="A561:A569"/>
    <mergeCell ref="A660:A668"/>
    <mergeCell ref="A669:A677"/>
    <mergeCell ref="A678:A686"/>
    <mergeCell ref="A687:A695"/>
    <mergeCell ref="A696:A704"/>
    <mergeCell ref="A615:A623"/>
    <mergeCell ref="A624:A632"/>
    <mergeCell ref="A633:A641"/>
    <mergeCell ref="A642:A650"/>
    <mergeCell ref="A651:A659"/>
    <mergeCell ref="A750:A758"/>
    <mergeCell ref="A759:A768"/>
    <mergeCell ref="A769:A778"/>
    <mergeCell ref="A779:A788"/>
    <mergeCell ref="A789:A798"/>
    <mergeCell ref="A705:A713"/>
    <mergeCell ref="A714:A722"/>
    <mergeCell ref="A723:A731"/>
    <mergeCell ref="A732:A740"/>
    <mergeCell ref="A741:A749"/>
    <mergeCell ref="A847:A855"/>
    <mergeCell ref="A856:A864"/>
    <mergeCell ref="A865:A873"/>
    <mergeCell ref="A874:A882"/>
    <mergeCell ref="A883:A891"/>
    <mergeCell ref="A799:A808"/>
    <mergeCell ref="A809:A818"/>
    <mergeCell ref="A819:A828"/>
    <mergeCell ref="A829:A837"/>
    <mergeCell ref="A838:A846"/>
    <mergeCell ref="A938:A946"/>
    <mergeCell ref="A947:A955"/>
    <mergeCell ref="A956:A964"/>
    <mergeCell ref="A965:A973"/>
    <mergeCell ref="A974:A982"/>
    <mergeCell ref="A892:A901"/>
    <mergeCell ref="A902:A910"/>
    <mergeCell ref="A911:A919"/>
    <mergeCell ref="A920:A928"/>
    <mergeCell ref="A929:A937"/>
    <mergeCell ref="A983:A991"/>
    <mergeCell ref="A992:A1000"/>
    <mergeCell ref="A1001:A1009"/>
    <mergeCell ref="A1010:A1018"/>
    <mergeCell ref="A1019:A1027"/>
    <mergeCell ref="A1028:A1036"/>
    <mergeCell ref="A1037:A1045"/>
    <mergeCell ref="A1046:A1054"/>
    <mergeCell ref="A1055:A1063"/>
    <mergeCell ref="A1064:A1072"/>
    <mergeCell ref="A1073:A1081"/>
    <mergeCell ref="A1082:A1090"/>
    <mergeCell ref="A1091:A1099"/>
    <mergeCell ref="A1100:A1108"/>
    <mergeCell ref="A1109:A1117"/>
    <mergeCell ref="A1118:A1126"/>
    <mergeCell ref="A1127:A1135"/>
    <mergeCell ref="A1136:A1144"/>
    <mergeCell ref="A1145:A1153"/>
    <mergeCell ref="A1154:A1162"/>
    <mergeCell ref="A1163:A1171"/>
    <mergeCell ref="A1172:A1180"/>
    <mergeCell ref="A1181:A1189"/>
    <mergeCell ref="A1190:A1198"/>
    <mergeCell ref="A1199:A1207"/>
    <mergeCell ref="A1208:A1216"/>
    <mergeCell ref="A1217:A1225"/>
    <mergeCell ref="A1226:A1234"/>
    <mergeCell ref="A1235:A1243"/>
    <mergeCell ref="A1244:A1252"/>
    <mergeCell ref="A1253:A1261"/>
    <mergeCell ref="A1262:A1270"/>
    <mergeCell ref="A1271:A1279"/>
    <mergeCell ref="A1280:A1288"/>
    <mergeCell ref="A1289:A1297"/>
    <mergeCell ref="A1298:A1306"/>
    <mergeCell ref="A1307:A1315"/>
    <mergeCell ref="A1316:A1324"/>
    <mergeCell ref="A1325:A1333"/>
    <mergeCell ref="A1334:A1342"/>
    <mergeCell ref="A1343:A1351"/>
    <mergeCell ref="A1352:A1360"/>
    <mergeCell ref="A1361:A1369"/>
    <mergeCell ref="A1370:A1378"/>
    <mergeCell ref="A1379:A1387"/>
    <mergeCell ref="A1388:A1396"/>
    <mergeCell ref="A1397:A1405"/>
    <mergeCell ref="A1406:A1414"/>
    <mergeCell ref="A1415:A1423"/>
    <mergeCell ref="A1424:A1432"/>
    <mergeCell ref="A1433:A1441"/>
    <mergeCell ref="A1442:A1450"/>
    <mergeCell ref="A1451:A1459"/>
    <mergeCell ref="A1460:A1468"/>
    <mergeCell ref="A1550:A1558"/>
    <mergeCell ref="A1469:A1477"/>
    <mergeCell ref="A1478:A1486"/>
    <mergeCell ref="A1487:A1495"/>
    <mergeCell ref="A1496:A1504"/>
    <mergeCell ref="A1505:A1513"/>
    <mergeCell ref="A1514:A1522"/>
    <mergeCell ref="A1523:A1531"/>
    <mergeCell ref="A1532:A1540"/>
    <mergeCell ref="A1541:A15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D993-4ADC-4C9A-A48C-00F9F90909B1}">
  <dimension ref="A1:AO185"/>
  <sheetViews>
    <sheetView topLeftCell="A22" zoomScale="80" zoomScaleNormal="80" workbookViewId="0">
      <selection activeCell="G34" sqref="G34"/>
    </sheetView>
  </sheetViews>
  <sheetFormatPr defaultRowHeight="15" x14ac:dyDescent="0.25"/>
  <cols>
    <col min="1" max="1" width="11" customWidth="1"/>
    <col min="2" max="2" width="9.7109375" customWidth="1"/>
    <col min="3" max="3" width="7.85546875" customWidth="1"/>
    <col min="4" max="4" width="9.7109375" customWidth="1"/>
    <col min="5" max="5" width="6.85546875" customWidth="1"/>
    <col min="6" max="6" width="9.140625" customWidth="1"/>
    <col min="7" max="7" width="10.85546875" customWidth="1"/>
    <col min="8" max="8" width="13.140625" customWidth="1"/>
    <col min="9" max="9" width="12.85546875" customWidth="1"/>
    <col min="10" max="10" width="10.85546875" style="205" customWidth="1"/>
    <col min="11" max="11" width="9.28515625" customWidth="1"/>
    <col min="12" max="12" width="10.5703125" bestFit="1" customWidth="1"/>
    <col min="13" max="13" width="12.140625" bestFit="1" customWidth="1"/>
    <col min="14" max="14" width="8.28515625" customWidth="1"/>
    <col min="15" max="15" width="10.85546875" bestFit="1" customWidth="1"/>
    <col min="16" max="16" width="11.28515625" customWidth="1"/>
    <col min="17" max="17" width="10.28515625" bestFit="1" customWidth="1"/>
    <col min="18" max="18" width="12.28515625" bestFit="1" customWidth="1"/>
    <col min="19" max="19" width="5.7109375" customWidth="1"/>
    <col min="20" max="20" width="13.5703125" customWidth="1"/>
    <col min="21" max="21" width="11.85546875" customWidth="1"/>
    <col min="22" max="22" width="9" customWidth="1"/>
    <col min="23" max="26" width="5.28515625" customWidth="1"/>
    <col min="27" max="27" width="7.7109375" bestFit="1" customWidth="1"/>
    <col min="28" max="28" width="9" customWidth="1"/>
    <col min="29" max="29" width="9.140625" customWidth="1"/>
    <col min="30" max="30" width="7.85546875" customWidth="1"/>
    <col min="31" max="31" width="9.42578125" bestFit="1" customWidth="1"/>
    <col min="33" max="33" width="11" customWidth="1"/>
    <col min="34" max="34" width="8.85546875" customWidth="1"/>
    <col min="36" max="36" width="7.42578125" customWidth="1"/>
    <col min="38" max="38" width="12.7109375" customWidth="1"/>
    <col min="40" max="40" width="14" customWidth="1"/>
  </cols>
  <sheetData>
    <row r="1" spans="1:20" ht="22.5" x14ac:dyDescent="0.45">
      <c r="D1" s="194" t="s">
        <v>123</v>
      </c>
      <c r="T1" s="194" t="s">
        <v>134</v>
      </c>
    </row>
    <row r="2" spans="1:20" ht="15.75" thickBot="1" x14ac:dyDescent="0.3">
      <c r="C2" s="195" t="s">
        <v>147</v>
      </c>
      <c r="D2" s="195" t="s">
        <v>147</v>
      </c>
      <c r="E2" s="195" t="s">
        <v>147</v>
      </c>
      <c r="F2" s="195" t="s">
        <v>147</v>
      </c>
      <c r="G2" s="195" t="s">
        <v>147</v>
      </c>
      <c r="H2" s="195" t="s">
        <v>147</v>
      </c>
      <c r="I2" s="195" t="s">
        <v>147</v>
      </c>
      <c r="J2" s="195" t="s">
        <v>147</v>
      </c>
      <c r="K2" s="195" t="s">
        <v>147</v>
      </c>
      <c r="L2" s="195" t="s">
        <v>147</v>
      </c>
      <c r="M2" s="195" t="s">
        <v>147</v>
      </c>
      <c r="N2" s="195" t="s">
        <v>147</v>
      </c>
      <c r="O2" s="195" t="s">
        <v>147</v>
      </c>
      <c r="P2" s="195" t="s">
        <v>147</v>
      </c>
      <c r="Q2" s="195" t="s">
        <v>147</v>
      </c>
      <c r="R2" s="195" t="s">
        <v>147</v>
      </c>
      <c r="T2" s="195" t="s">
        <v>148</v>
      </c>
    </row>
    <row r="3" spans="1:20" x14ac:dyDescent="0.25">
      <c r="A3" s="1095" t="s">
        <v>50</v>
      </c>
      <c r="B3" s="1095"/>
      <c r="N3" s="1097" t="s">
        <v>149</v>
      </c>
      <c r="O3" s="1098"/>
    </row>
    <row r="4" spans="1:20" ht="15.75" thickBot="1" x14ac:dyDescent="0.3">
      <c r="A4" s="1096"/>
      <c r="B4" s="1096"/>
      <c r="N4" s="1099" t="s">
        <v>150</v>
      </c>
      <c r="O4" s="1100"/>
    </row>
    <row r="5" spans="1:20" ht="30" x14ac:dyDescent="0.25">
      <c r="A5" s="196"/>
      <c r="B5" s="197"/>
      <c r="C5" s="198"/>
      <c r="D5" s="198"/>
      <c r="E5" s="198"/>
      <c r="F5" s="198"/>
      <c r="G5" s="197"/>
      <c r="H5" s="199" t="s">
        <v>151</v>
      </c>
      <c r="I5" s="199" t="s">
        <v>92</v>
      </c>
      <c r="J5" s="198" t="s">
        <v>126</v>
      </c>
      <c r="K5" s="198" t="s">
        <v>152</v>
      </c>
      <c r="L5" s="199" t="s">
        <v>153</v>
      </c>
      <c r="M5" s="199" t="s">
        <v>154</v>
      </c>
      <c r="N5" s="1101" t="s">
        <v>155</v>
      </c>
      <c r="O5" s="999"/>
      <c r="P5" s="200" t="s">
        <v>156</v>
      </c>
      <c r="Q5" s="199"/>
      <c r="R5" s="201" t="s">
        <v>157</v>
      </c>
      <c r="T5" s="199" t="s">
        <v>92</v>
      </c>
    </row>
    <row r="6" spans="1:20" ht="15.75" thickBot="1" x14ac:dyDescent="0.3">
      <c r="A6" s="202"/>
      <c r="B6" s="203"/>
      <c r="C6" s="1102" t="s">
        <v>158</v>
      </c>
      <c r="D6" s="1103"/>
      <c r="E6" s="1103"/>
      <c r="F6" s="1103"/>
      <c r="G6" s="1104"/>
      <c r="H6" s="204" t="s">
        <v>129</v>
      </c>
      <c r="I6" s="204" t="s">
        <v>159</v>
      </c>
      <c r="J6" s="205" t="s">
        <v>128</v>
      </c>
      <c r="K6" s="205" t="s">
        <v>21</v>
      </c>
      <c r="L6" s="204" t="s">
        <v>160</v>
      </c>
      <c r="M6" s="204" t="s">
        <v>50</v>
      </c>
      <c r="N6" s="1105" t="s">
        <v>161</v>
      </c>
      <c r="O6" s="1106"/>
      <c r="P6" s="204" t="s">
        <v>50</v>
      </c>
      <c r="Q6" s="204" t="s">
        <v>162</v>
      </c>
      <c r="R6" s="203" t="s">
        <v>50</v>
      </c>
      <c r="T6" s="206" t="s">
        <v>49</v>
      </c>
    </row>
    <row r="7" spans="1:20" ht="15.75" thickBot="1" x14ac:dyDescent="0.3">
      <c r="A7" s="207" t="s">
        <v>95</v>
      </c>
      <c r="B7" s="208" t="s">
        <v>14</v>
      </c>
      <c r="C7" s="208" t="s">
        <v>163</v>
      </c>
      <c r="D7" s="208" t="s">
        <v>164</v>
      </c>
      <c r="E7" s="208" t="s">
        <v>165</v>
      </c>
      <c r="F7" s="208" t="s">
        <v>166</v>
      </c>
      <c r="G7" s="208" t="s">
        <v>167</v>
      </c>
      <c r="H7" s="209" t="s">
        <v>168</v>
      </c>
      <c r="I7" s="209" t="s">
        <v>129</v>
      </c>
      <c r="J7" s="210" t="s">
        <v>130</v>
      </c>
      <c r="K7" s="210" t="s">
        <v>169</v>
      </c>
      <c r="L7" s="209" t="s">
        <v>159</v>
      </c>
      <c r="M7" s="209" t="s">
        <v>170</v>
      </c>
      <c r="N7" s="207" t="s">
        <v>171</v>
      </c>
      <c r="O7" s="208" t="s">
        <v>126</v>
      </c>
      <c r="P7" s="209" t="s">
        <v>172</v>
      </c>
      <c r="Q7" s="209"/>
      <c r="R7" s="211" t="s">
        <v>170</v>
      </c>
      <c r="S7" s="36"/>
      <c r="T7" s="211" t="s">
        <v>170</v>
      </c>
    </row>
    <row r="8" spans="1:20" s="76" customFormat="1" x14ac:dyDescent="0.25">
      <c r="A8" s="212" t="str">
        <f t="shared" ref="A8:A27" si="0">A91</f>
        <v>Saturday</v>
      </c>
      <c r="B8" s="213">
        <v>44345</v>
      </c>
      <c r="C8" s="214">
        <f>SUM('Effort Data'!I3:I11)</f>
        <v>41</v>
      </c>
      <c r="D8" s="214">
        <f>SUM('Effort Data'!I12:I20)</f>
        <v>29</v>
      </c>
      <c r="E8" s="214">
        <f>SUM('Effort Data'!I21:I29)</f>
        <v>8</v>
      </c>
      <c r="F8" s="214"/>
      <c r="G8" s="215">
        <f>AVERAGE(C8:F8)</f>
        <v>26</v>
      </c>
      <c r="H8" s="216">
        <f>'Fishing hours'!P36</f>
        <v>17.5</v>
      </c>
      <c r="I8" s="217">
        <f>(G8*H8)</f>
        <v>455</v>
      </c>
      <c r="J8" s="763">
        <f>'Creel Data'!AV6</f>
        <v>43</v>
      </c>
      <c r="K8" s="218">
        <f>'Creel Data'!AY6</f>
        <v>16</v>
      </c>
      <c r="L8" s="219">
        <f>J8/K8</f>
        <v>2.6875</v>
      </c>
      <c r="M8" s="220">
        <f>(I8*L8)</f>
        <v>1222.8125</v>
      </c>
      <c r="N8" s="221"/>
      <c r="O8" s="220"/>
      <c r="P8" s="221"/>
      <c r="Q8" s="219"/>
      <c r="R8" s="222">
        <f t="shared" ref="R8:R39" si="1">M8*$Q$78</f>
        <v>1437.0217485658209</v>
      </c>
      <c r="S8" s="223"/>
      <c r="T8" s="222">
        <f>ABS(R91-R8)</f>
        <v>357.57277781152061</v>
      </c>
    </row>
    <row r="9" spans="1:20" s="76" customFormat="1" x14ac:dyDescent="0.25">
      <c r="A9" s="212" t="str">
        <f t="shared" si="0"/>
        <v>Sunday</v>
      </c>
      <c r="B9" s="213">
        <v>44346</v>
      </c>
      <c r="C9" s="224">
        <f>SUM('Effort Data'!I30:I38)</f>
        <v>33</v>
      </c>
      <c r="D9" s="224">
        <f>SUM('Effort Data'!I39:I47)</f>
        <v>23</v>
      </c>
      <c r="E9" s="224">
        <f>SUM('Effort Data'!I48:I56)</f>
        <v>11</v>
      </c>
      <c r="F9" s="224"/>
      <c r="G9" s="215">
        <f>AVERAGE(C9:E9)</f>
        <v>22.333333333333332</v>
      </c>
      <c r="H9" s="216">
        <f>'Fishing hours'!P37</f>
        <v>17.516666666666666</v>
      </c>
      <c r="I9" s="217">
        <f>(G9*H9)</f>
        <v>391.20555555555552</v>
      </c>
      <c r="J9" s="763">
        <f>'Creel Data'!AV30</f>
        <v>5</v>
      </c>
      <c r="K9" s="218">
        <f>'Creel Data'!AY30</f>
        <v>3</v>
      </c>
      <c r="L9" s="219">
        <f>J9/K9</f>
        <v>1.6666666666666667</v>
      </c>
      <c r="M9" s="220">
        <f>(I9*L9)</f>
        <v>652.00925925925924</v>
      </c>
      <c r="N9" s="418">
        <f>D9</f>
        <v>23</v>
      </c>
      <c r="O9" s="220">
        <f>N9*L9</f>
        <v>38.333333333333336</v>
      </c>
      <c r="P9" s="225">
        <f>'Effort Data'!N41</f>
        <v>64</v>
      </c>
      <c r="Q9" s="219">
        <f>P9/O9</f>
        <v>1.6695652173913043</v>
      </c>
      <c r="R9" s="222">
        <f>M9*$Q$78</f>
        <v>766.22661759006087</v>
      </c>
      <c r="S9" s="226"/>
      <c r="T9" s="222">
        <f t="shared" ref="T9:T39" si="2">ABS(R92-R9)</f>
        <v>725.81425297002829</v>
      </c>
    </row>
    <row r="10" spans="1:20" s="75" customFormat="1" x14ac:dyDescent="0.25">
      <c r="A10" s="227" t="str">
        <f t="shared" si="0"/>
        <v>Monday</v>
      </c>
      <c r="B10" s="228">
        <v>44347</v>
      </c>
      <c r="C10" s="229"/>
      <c r="D10" s="229"/>
      <c r="E10" s="229"/>
      <c r="F10" s="229"/>
      <c r="G10" s="230">
        <f>AVERAGE(C8:E9)</f>
        <v>24.166666666666668</v>
      </c>
      <c r="H10" s="238">
        <f>'Fishing hours'!P38</f>
        <v>17.549999999999997</v>
      </c>
      <c r="I10" s="231">
        <f>(G10*H10)</f>
        <v>424.12499999999994</v>
      </c>
      <c r="J10" s="764">
        <f>'Catch '!D95</f>
        <v>0</v>
      </c>
      <c r="K10" s="232"/>
      <c r="L10" s="233">
        <f>AVERAGE(L8:L9)</f>
        <v>2.1770833333333335</v>
      </c>
      <c r="M10" s="234">
        <f>(I10*L10)</f>
        <v>923.35546874999989</v>
      </c>
      <c r="N10" s="235"/>
      <c r="O10" s="234"/>
      <c r="P10" s="235"/>
      <c r="Q10" s="233"/>
      <c r="R10" s="236">
        <f t="shared" si="1"/>
        <v>1085.1065803227707</v>
      </c>
      <c r="S10" s="237"/>
      <c r="T10" s="236">
        <f t="shared" si="2"/>
        <v>564.91626557843392</v>
      </c>
    </row>
    <row r="11" spans="1:20" s="75" customFormat="1" x14ac:dyDescent="0.25">
      <c r="A11" s="227" t="str">
        <f t="shared" si="0"/>
        <v>Tuesday</v>
      </c>
      <c r="B11" s="228">
        <v>44348</v>
      </c>
      <c r="C11" s="229"/>
      <c r="D11" s="229"/>
      <c r="E11" s="229"/>
      <c r="F11" s="229"/>
      <c r="G11" s="230">
        <f>AVERAGE(C13:E14)</f>
        <v>3.8333333333333335</v>
      </c>
      <c r="H11" s="238">
        <f>'Fishing hours'!P39</f>
        <v>17.566666666666666</v>
      </c>
      <c r="I11" s="231">
        <f t="shared" ref="I11:I12" si="3">(G11*H11)</f>
        <v>67.338888888888889</v>
      </c>
      <c r="J11" s="764">
        <v>0</v>
      </c>
      <c r="K11" s="232"/>
      <c r="L11" s="233">
        <f>AVERAGE(L13:L14)</f>
        <v>2.2999999999999998</v>
      </c>
      <c r="M11" s="234">
        <f t="shared" ref="M11:M12" si="4">(I11*L11)</f>
        <v>154.87944444444443</v>
      </c>
      <c r="N11" s="235"/>
      <c r="O11" s="234"/>
      <c r="P11" s="235"/>
      <c r="Q11" s="233"/>
      <c r="R11" s="236">
        <f t="shared" si="1"/>
        <v>182.01083982414184</v>
      </c>
      <c r="S11" s="237"/>
      <c r="T11" s="236">
        <f t="shared" si="2"/>
        <v>8.5537412504750137</v>
      </c>
    </row>
    <row r="12" spans="1:20" s="75" customFormat="1" x14ac:dyDescent="0.25">
      <c r="A12" s="227" t="str">
        <f t="shared" si="0"/>
        <v>Wednesday</v>
      </c>
      <c r="B12" s="228">
        <v>44349</v>
      </c>
      <c r="C12" s="229"/>
      <c r="D12" s="229"/>
      <c r="E12" s="229"/>
      <c r="F12" s="229"/>
      <c r="G12" s="230">
        <f>AVERAGE(C13:E14)</f>
        <v>3.8333333333333335</v>
      </c>
      <c r="H12" s="238">
        <f>'Fishing hours'!P40</f>
        <v>17.600000000000001</v>
      </c>
      <c r="I12" s="231">
        <f t="shared" si="3"/>
        <v>67.466666666666669</v>
      </c>
      <c r="J12" s="764">
        <v>0</v>
      </c>
      <c r="K12" s="232"/>
      <c r="L12" s="233">
        <f>AVERAGE(L13:L14)</f>
        <v>2.2999999999999998</v>
      </c>
      <c r="M12" s="234">
        <f t="shared" si="4"/>
        <v>155.17333333333332</v>
      </c>
      <c r="N12" s="235"/>
      <c r="O12" s="234"/>
      <c r="P12" s="235"/>
      <c r="Q12" s="233"/>
      <c r="R12" s="236">
        <f t="shared" si="1"/>
        <v>182.35621143671136</v>
      </c>
      <c r="S12" s="237"/>
      <c r="T12" s="236">
        <f t="shared" si="2"/>
        <v>8.5699722585404459</v>
      </c>
    </row>
    <row r="13" spans="1:20" s="76" customFormat="1" x14ac:dyDescent="0.25">
      <c r="A13" s="212" t="str">
        <f t="shared" si="0"/>
        <v>Thursday</v>
      </c>
      <c r="B13" s="213">
        <v>44350</v>
      </c>
      <c r="C13" s="686">
        <f>SUM('Effort Data'!I57:I65)</f>
        <v>0</v>
      </c>
      <c r="D13" s="224">
        <f>SUM('Effort Data'!I66:I74)</f>
        <v>1</v>
      </c>
      <c r="E13" s="224">
        <f>SUM('Effort Data'!I75:I83)</f>
        <v>0</v>
      </c>
      <c r="F13" s="224"/>
      <c r="G13" s="215">
        <f t="shared" ref="G13:G23" si="5">AVERAGE(C13:F13)</f>
        <v>0.33333333333333331</v>
      </c>
      <c r="H13" s="216">
        <f>'Fishing hours'!P41</f>
        <v>17.633333333333333</v>
      </c>
      <c r="I13" s="217">
        <f>(G13*H13)</f>
        <v>5.8777777777777773</v>
      </c>
      <c r="J13" s="763">
        <f>'Creel Data'!AV40</f>
        <v>3</v>
      </c>
      <c r="K13" s="717">
        <f>'Creel Data'!AY40</f>
        <v>1</v>
      </c>
      <c r="L13" s="219">
        <f>J13/K13</f>
        <v>3</v>
      </c>
      <c r="M13" s="220">
        <f t="shared" ref="M13:M22" si="6">(I13*L13)</f>
        <v>17.633333333333333</v>
      </c>
      <c r="N13" s="225">
        <f>D13</f>
        <v>1</v>
      </c>
      <c r="O13" s="220">
        <f>N13*L13</f>
        <v>3</v>
      </c>
      <c r="P13" s="225">
        <f>'Effort Data'!N69</f>
        <v>3</v>
      </c>
      <c r="Q13" s="219">
        <f>P13/O13</f>
        <v>1</v>
      </c>
      <c r="R13" s="222">
        <f t="shared" si="1"/>
        <v>20.722296754171747</v>
      </c>
      <c r="S13" s="226"/>
      <c r="T13" s="222">
        <f t="shared" si="2"/>
        <v>44.827404743815862</v>
      </c>
    </row>
    <row r="14" spans="1:20" s="76" customFormat="1" x14ac:dyDescent="0.25">
      <c r="A14" s="212" t="str">
        <f t="shared" si="0"/>
        <v>Friday</v>
      </c>
      <c r="B14" s="213">
        <v>44351</v>
      </c>
      <c r="C14" s="224">
        <f>SUM('Effort Data'!I84:I92)</f>
        <v>10</v>
      </c>
      <c r="D14" s="224">
        <f>SUM('Effort Data'!H93:H101)</f>
        <v>8</v>
      </c>
      <c r="E14" s="224">
        <f>SUM('Effort Data'!I102:I110)</f>
        <v>4</v>
      </c>
      <c r="F14" s="224"/>
      <c r="G14" s="215">
        <f t="shared" si="5"/>
        <v>7.333333333333333</v>
      </c>
      <c r="H14" s="216">
        <f>'Fishing hours'!P42</f>
        <v>17.649999999999999</v>
      </c>
      <c r="I14" s="217">
        <f>(G14*H14)</f>
        <v>129.43333333333331</v>
      </c>
      <c r="J14" s="276">
        <f>'Creel Data'!AV46</f>
        <v>24</v>
      </c>
      <c r="K14" s="717">
        <f>'Creel Data'!AY48</f>
        <v>15</v>
      </c>
      <c r="L14" s="219">
        <f t="shared" ref="L14:L16" si="7">J14/K14</f>
        <v>1.6</v>
      </c>
      <c r="M14" s="220">
        <f t="shared" si="6"/>
        <v>207.09333333333331</v>
      </c>
      <c r="N14" s="225"/>
      <c r="O14" s="220"/>
      <c r="P14" s="225"/>
      <c r="Q14" s="219"/>
      <c r="R14" s="222">
        <f t="shared" si="1"/>
        <v>243.37142773973198</v>
      </c>
      <c r="S14" s="226"/>
      <c r="T14" s="222">
        <f t="shared" si="2"/>
        <v>24.947851588370099</v>
      </c>
    </row>
    <row r="15" spans="1:20" s="76" customFormat="1" x14ac:dyDescent="0.25">
      <c r="A15" s="212" t="str">
        <f t="shared" si="0"/>
        <v>Saturday</v>
      </c>
      <c r="B15" s="213">
        <v>44352</v>
      </c>
      <c r="C15" s="224">
        <f>SUM('Effort Data'!I111:I119)</f>
        <v>24</v>
      </c>
      <c r="D15" s="224">
        <f>SUM('Effort Data'!I120:I128)</f>
        <v>6</v>
      </c>
      <c r="E15" s="224">
        <f>SUM('Effort Data'!I129:I137)</f>
        <v>1</v>
      </c>
      <c r="F15" s="224"/>
      <c r="G15" s="215">
        <f t="shared" si="5"/>
        <v>10.333333333333334</v>
      </c>
      <c r="H15" s="216">
        <f>'Fishing hours'!P43</f>
        <v>17.649999999999999</v>
      </c>
      <c r="I15" s="217">
        <f t="shared" ref="I15:I39" si="8">(G15*H15)</f>
        <v>182.38333333333333</v>
      </c>
      <c r="J15" s="276">
        <f>'Creel Data'!AV53</f>
        <v>12</v>
      </c>
      <c r="K15" s="224">
        <f>'Creel Data'!AY55</f>
        <v>4</v>
      </c>
      <c r="L15" s="219">
        <f t="shared" si="7"/>
        <v>3</v>
      </c>
      <c r="M15" s="220">
        <f t="shared" si="6"/>
        <v>547.15</v>
      </c>
      <c r="N15" s="225"/>
      <c r="O15" s="220"/>
      <c r="P15" s="225"/>
      <c r="Q15" s="219"/>
      <c r="R15" s="222">
        <f t="shared" si="1"/>
        <v>642.99837442599653</v>
      </c>
      <c r="S15" s="226"/>
      <c r="T15" s="222">
        <f t="shared" si="2"/>
        <v>130.11247472562968</v>
      </c>
    </row>
    <row r="16" spans="1:20" s="76" customFormat="1" x14ac:dyDescent="0.25">
      <c r="A16" s="212" t="str">
        <f t="shared" si="0"/>
        <v>Sunday</v>
      </c>
      <c r="B16" s="213">
        <v>44353</v>
      </c>
      <c r="C16" s="224">
        <f>SUM('Effort Data'!I138:I146)</f>
        <v>16</v>
      </c>
      <c r="D16" s="224">
        <f>SUM('Effort Data'!I147:I155)</f>
        <v>11</v>
      </c>
      <c r="E16" s="224">
        <f>SUM('Effort Data'!I156:I164)</f>
        <v>6</v>
      </c>
      <c r="F16" s="224"/>
      <c r="G16" s="215">
        <f t="shared" si="5"/>
        <v>11</v>
      </c>
      <c r="H16" s="216">
        <f>'Fishing hours'!P44</f>
        <v>17.68333333333333</v>
      </c>
      <c r="I16" s="217">
        <f t="shared" si="8"/>
        <v>194.51666666666662</v>
      </c>
      <c r="J16" s="765">
        <f>'Creel Data'!AV64</f>
        <v>24</v>
      </c>
      <c r="K16" s="224">
        <f>'Creel Data'!AY66</f>
        <v>9</v>
      </c>
      <c r="L16" s="219">
        <f t="shared" si="7"/>
        <v>2.6666666666666665</v>
      </c>
      <c r="M16" s="220">
        <f t="shared" si="6"/>
        <v>518.71111111111099</v>
      </c>
      <c r="N16" s="225"/>
      <c r="O16" s="220"/>
      <c r="P16" s="225"/>
      <c r="Q16" s="219"/>
      <c r="R16" s="222">
        <f t="shared" si="1"/>
        <v>609.57763180324741</v>
      </c>
      <c r="S16" s="226"/>
      <c r="T16" s="222">
        <f t="shared" si="2"/>
        <v>4.3930171089813257</v>
      </c>
    </row>
    <row r="17" spans="1:20" s="76" customFormat="1" x14ac:dyDescent="0.25">
      <c r="A17" s="212" t="str">
        <f t="shared" si="0"/>
        <v>Monday</v>
      </c>
      <c r="B17" s="213">
        <v>44354</v>
      </c>
      <c r="C17" s="224">
        <f>SUM('Effort Data'!I165:I173)</f>
        <v>11</v>
      </c>
      <c r="D17" s="224">
        <f>SUM('Effort Data'!I174:I182)</f>
        <v>6</v>
      </c>
      <c r="E17" s="224">
        <f>SUM('Effort Data'!I183:I191)</f>
        <v>3</v>
      </c>
      <c r="F17" s="224"/>
      <c r="G17" s="215">
        <f t="shared" si="5"/>
        <v>6.666666666666667</v>
      </c>
      <c r="H17" s="216">
        <f>'Fishing hours'!P45</f>
        <v>17.700000000000003</v>
      </c>
      <c r="I17" s="217">
        <f t="shared" si="8"/>
        <v>118.00000000000003</v>
      </c>
      <c r="J17" s="765">
        <f>'Creel Data'!AV75</f>
        <v>21</v>
      </c>
      <c r="K17" s="224">
        <f>'Creel Data'!AY77</f>
        <v>7</v>
      </c>
      <c r="L17" s="219">
        <f>J17/K17</f>
        <v>3</v>
      </c>
      <c r="M17" s="220">
        <f t="shared" si="6"/>
        <v>354.00000000000011</v>
      </c>
      <c r="N17" s="225">
        <f>D17</f>
        <v>6</v>
      </c>
      <c r="O17" s="220">
        <f>N17*L17</f>
        <v>18</v>
      </c>
      <c r="P17" s="225">
        <f>'Effort Data'!O178</f>
        <v>23</v>
      </c>
      <c r="Q17" s="219">
        <f>P17/O17</f>
        <v>1.2777777777777777</v>
      </c>
      <c r="R17" s="222">
        <f t="shared" si="1"/>
        <v>416.01283842968627</v>
      </c>
      <c r="S17" s="226"/>
      <c r="T17" s="222">
        <f t="shared" si="2"/>
        <v>58.843384250307679</v>
      </c>
    </row>
    <row r="18" spans="1:20" s="76" customFormat="1" x14ac:dyDescent="0.25">
      <c r="A18" s="212" t="str">
        <f t="shared" si="0"/>
        <v>Tuesday</v>
      </c>
      <c r="B18" s="213">
        <v>44355</v>
      </c>
      <c r="C18" s="224">
        <f>SUM('Effort Data'!I194:I200)</f>
        <v>2</v>
      </c>
      <c r="D18" s="224">
        <f>SUM('Effort Data'!I201:I209)</f>
        <v>12</v>
      </c>
      <c r="E18" s="224">
        <f>SUM('Effort Data'!I210:I218)</f>
        <v>14</v>
      </c>
      <c r="F18" s="224"/>
      <c r="G18" s="215">
        <f t="shared" si="5"/>
        <v>9.3333333333333339</v>
      </c>
      <c r="H18" s="216">
        <f>'Fishing hours'!P46</f>
        <v>17.733333333333331</v>
      </c>
      <c r="I18" s="705">
        <f>(G18*H18)</f>
        <v>165.51111111111109</v>
      </c>
      <c r="J18" s="766">
        <f>'Creel Data'!AV86</f>
        <v>50</v>
      </c>
      <c r="K18" s="218">
        <f>'Creel Data'!AY86</f>
        <v>21</v>
      </c>
      <c r="L18" s="219">
        <f>J18/K18</f>
        <v>2.3809523809523809</v>
      </c>
      <c r="M18" s="220">
        <f>(I18*L18)</f>
        <v>394.07407407407402</v>
      </c>
      <c r="N18" s="225"/>
      <c r="O18" s="220"/>
      <c r="P18" s="225"/>
      <c r="Q18" s="219"/>
      <c r="R18" s="222">
        <f t="shared" si="1"/>
        <v>463.10698900312411</v>
      </c>
      <c r="S18" s="226"/>
      <c r="T18" s="222">
        <f t="shared" si="2"/>
        <v>262.75470097839514</v>
      </c>
    </row>
    <row r="19" spans="1:20" s="75" customFormat="1" x14ac:dyDescent="0.25">
      <c r="A19" s="227" t="str">
        <f t="shared" si="0"/>
        <v>Wednesday</v>
      </c>
      <c r="B19" s="228">
        <v>44356</v>
      </c>
      <c r="C19" s="229"/>
      <c r="D19" s="229"/>
      <c r="E19" s="229"/>
      <c r="F19" s="229"/>
      <c r="G19" s="230">
        <f>AVERAGE(C17:E18)</f>
        <v>8</v>
      </c>
      <c r="H19" s="238">
        <f>'Fishing hours'!P47</f>
        <v>17.733333333333331</v>
      </c>
      <c r="I19" s="690">
        <f>(G19*H19)</f>
        <v>141.86666666666665</v>
      </c>
      <c r="J19" s="764">
        <v>0</v>
      </c>
      <c r="K19" s="232"/>
      <c r="L19" s="233">
        <f>AVERAGE(L17:L18)</f>
        <v>2.6904761904761907</v>
      </c>
      <c r="M19" s="234">
        <f>(I19*L19)</f>
        <v>381.68888888888887</v>
      </c>
      <c r="N19" s="235"/>
      <c r="O19" s="234"/>
      <c r="P19" s="235"/>
      <c r="Q19" s="219"/>
      <c r="R19" s="236">
        <f>M19*$Q$78</f>
        <v>448.55219792016879</v>
      </c>
      <c r="S19" s="237"/>
      <c r="T19" s="236">
        <f>ABS(R102-R19)</f>
        <v>165.14972079641399</v>
      </c>
    </row>
    <row r="20" spans="1:20" s="75" customFormat="1" x14ac:dyDescent="0.25">
      <c r="A20" s="227" t="str">
        <f t="shared" si="0"/>
        <v>Thursday</v>
      </c>
      <c r="B20" s="228">
        <v>44357</v>
      </c>
      <c r="C20" s="229"/>
      <c r="D20" s="229"/>
      <c r="E20" s="229"/>
      <c r="F20" s="229"/>
      <c r="G20" s="230">
        <f>AVERAGE(C21:F21,C18:E18)</f>
        <v>11.666666666666666</v>
      </c>
      <c r="H20" s="238">
        <f>'Fishing hours'!P48</f>
        <v>17.75</v>
      </c>
      <c r="I20" s="231">
        <f t="shared" si="8"/>
        <v>207.08333333333331</v>
      </c>
      <c r="J20" s="283">
        <f>SUM('Effort Data'!L109:L117)</f>
        <v>0</v>
      </c>
      <c r="K20" s="229"/>
      <c r="L20" s="233">
        <f>AVERAGE(L18,L21)</f>
        <v>2.5904761904761902</v>
      </c>
      <c r="M20" s="234">
        <f t="shared" si="6"/>
        <v>536.44444444444434</v>
      </c>
      <c r="N20" s="235"/>
      <c r="O20" s="234"/>
      <c r="P20" s="235"/>
      <c r="Q20" s="219"/>
      <c r="R20" s="236">
        <f t="shared" si="1"/>
        <v>630.41744630838809</v>
      </c>
      <c r="S20" s="237"/>
      <c r="T20" s="236">
        <f t="shared" si="2"/>
        <v>30.254966448879259</v>
      </c>
    </row>
    <row r="21" spans="1:20" s="76" customFormat="1" x14ac:dyDescent="0.25">
      <c r="A21" s="212" t="str">
        <f t="shared" si="0"/>
        <v>Friday</v>
      </c>
      <c r="B21" s="213">
        <v>44358</v>
      </c>
      <c r="C21" s="224">
        <f>SUM('Effort Data'!I219:I227)</f>
        <v>19</v>
      </c>
      <c r="D21" s="224">
        <f>SUM('Effort Data'!I228:I236)</f>
        <v>17</v>
      </c>
      <c r="E21" s="224">
        <f>SUM('Effort Data'!I237:I245)</f>
        <v>6</v>
      </c>
      <c r="F21" s="224"/>
      <c r="G21" s="215">
        <f t="shared" si="5"/>
        <v>14</v>
      </c>
      <c r="H21" s="216">
        <f>'Fishing hours'!P49</f>
        <v>17.75</v>
      </c>
      <c r="I21" s="217">
        <f t="shared" si="8"/>
        <v>248.5</v>
      </c>
      <c r="J21" s="765">
        <f>'Creel Data'!AV104</f>
        <v>14</v>
      </c>
      <c r="K21" s="717">
        <f>'Creel Data'!AY104</f>
        <v>5</v>
      </c>
      <c r="L21" s="219">
        <f t="shared" ref="L21:L38" si="9">J21/K21</f>
        <v>2.8</v>
      </c>
      <c r="M21" s="220">
        <f t="shared" si="6"/>
        <v>695.8</v>
      </c>
      <c r="N21" s="225"/>
      <c r="O21" s="220"/>
      <c r="P21" s="225"/>
      <c r="Q21" s="219"/>
      <c r="R21" s="222">
        <f t="shared" si="1"/>
        <v>817.68851124117407</v>
      </c>
      <c r="S21" s="226"/>
      <c r="T21" s="222">
        <f t="shared" si="2"/>
        <v>20.137685520413015</v>
      </c>
    </row>
    <row r="22" spans="1:20" s="316" customFormat="1" x14ac:dyDescent="0.25">
      <c r="A22" s="212" t="str">
        <f t="shared" si="0"/>
        <v>Saturday</v>
      </c>
      <c r="B22" s="213">
        <v>44359</v>
      </c>
      <c r="C22" s="313">
        <f>SUM('Effort Data'!I246:I254)</f>
        <v>43</v>
      </c>
      <c r="D22" s="313">
        <f>SUM('Effort Data'!I255:I263)</f>
        <v>36</v>
      </c>
      <c r="E22" s="313">
        <f>SUM('Effort Data'!I264:I272)</f>
        <v>18</v>
      </c>
      <c r="F22" s="313"/>
      <c r="G22" s="215">
        <f t="shared" si="5"/>
        <v>32.333333333333336</v>
      </c>
      <c r="H22" s="216">
        <f>'Fishing hours'!P50</f>
        <v>17.766666666666666</v>
      </c>
      <c r="I22" s="217">
        <f t="shared" si="8"/>
        <v>574.45555555555552</v>
      </c>
      <c r="J22" s="765">
        <f>'Creel Data'!AV112</f>
        <v>65</v>
      </c>
      <c r="K22" s="717">
        <f>'Creel Data'!AY112</f>
        <v>22</v>
      </c>
      <c r="L22" s="219">
        <f t="shared" si="9"/>
        <v>2.9545454545454546</v>
      </c>
      <c r="M22" s="220">
        <f t="shared" si="6"/>
        <v>1697.2550505050503</v>
      </c>
      <c r="N22" s="314">
        <f>D22</f>
        <v>36</v>
      </c>
      <c r="O22" s="220">
        <f>N22*L22</f>
        <v>106.36363636363636</v>
      </c>
      <c r="P22" s="314">
        <f>'Effort Data'!O257</f>
        <v>119</v>
      </c>
      <c r="Q22" s="219">
        <f t="shared" ref="Q22:Q25" si="10">P22/O22</f>
        <v>1.1188034188034188</v>
      </c>
      <c r="R22" s="222">
        <f t="shared" si="1"/>
        <v>1994.5759635585489</v>
      </c>
      <c r="S22" s="315"/>
      <c r="T22" s="222">
        <f t="shared" si="2"/>
        <v>29.184063744230571</v>
      </c>
    </row>
    <row r="23" spans="1:20" s="316" customFormat="1" x14ac:dyDescent="0.25">
      <c r="A23" s="212" t="str">
        <f t="shared" si="0"/>
        <v>Sunday</v>
      </c>
      <c r="B23" s="213">
        <v>44360</v>
      </c>
      <c r="C23" s="313">
        <f>SUM('Effort Data'!I273:I281)</f>
        <v>18</v>
      </c>
      <c r="D23" s="313">
        <f>SUM('Effort Data'!I282:I290)</f>
        <v>12</v>
      </c>
      <c r="E23" s="313">
        <f>SUM('Effort Data'!I291:I299)</f>
        <v>3</v>
      </c>
      <c r="F23" s="313"/>
      <c r="G23" s="215">
        <f t="shared" si="5"/>
        <v>11</v>
      </c>
      <c r="H23" s="216">
        <f>'Fishing hours'!P51</f>
        <v>17.766666666666666</v>
      </c>
      <c r="I23" s="217">
        <f t="shared" si="8"/>
        <v>195.43333333333334</v>
      </c>
      <c r="J23" s="765">
        <f>'Creel Data'!AV137</f>
        <v>21</v>
      </c>
      <c r="K23" s="717">
        <f>'Creel Data'!AY137</f>
        <v>7</v>
      </c>
      <c r="L23" s="219">
        <f t="shared" si="9"/>
        <v>3</v>
      </c>
      <c r="M23" s="220">
        <f>(I23*L23)</f>
        <v>586.29999999999995</v>
      </c>
      <c r="N23" s="314"/>
      <c r="O23" s="220">
        <f t="shared" ref="O23:O25" si="11">N23*L23</f>
        <v>0</v>
      </c>
      <c r="P23" s="314"/>
      <c r="Q23" s="219"/>
      <c r="R23" s="222">
        <f t="shared" si="1"/>
        <v>689.00657393029655</v>
      </c>
      <c r="S23" s="315"/>
      <c r="T23" s="222">
        <f t="shared" si="2"/>
        <v>287.34639883659077</v>
      </c>
    </row>
    <row r="24" spans="1:20" s="75" customFormat="1" x14ac:dyDescent="0.25">
      <c r="A24" s="227" t="str">
        <f t="shared" si="0"/>
        <v>Monday</v>
      </c>
      <c r="B24" s="228">
        <v>44361</v>
      </c>
      <c r="C24" s="229"/>
      <c r="D24" s="229"/>
      <c r="E24" s="229"/>
      <c r="F24" s="229"/>
      <c r="G24" s="230">
        <f>AVERAGE(C25:E26)</f>
        <v>5.5</v>
      </c>
      <c r="H24" s="238">
        <f>'Fishing hours'!P52</f>
        <v>17.8</v>
      </c>
      <c r="I24" s="231">
        <f>(G24*H24)</f>
        <v>97.9</v>
      </c>
      <c r="J24" s="764">
        <v>0</v>
      </c>
      <c r="K24" s="232"/>
      <c r="L24" s="233">
        <f>AVERAGE(L25:L26)</f>
        <v>3.166666666666667</v>
      </c>
      <c r="M24" s="234">
        <f t="shared" ref="M24:M29" si="12">(I24*L24)</f>
        <v>310.01666666666671</v>
      </c>
      <c r="N24" s="235"/>
      <c r="O24" s="234"/>
      <c r="P24" s="235"/>
      <c r="Q24" s="219"/>
      <c r="R24" s="236">
        <f t="shared" si="1"/>
        <v>364.32461429522567</v>
      </c>
      <c r="S24" s="237"/>
      <c r="T24" s="236">
        <f t="shared" si="2"/>
        <v>49.468930568955102</v>
      </c>
    </row>
    <row r="25" spans="1:20" s="76" customFormat="1" x14ac:dyDescent="0.25">
      <c r="A25" s="212" t="str">
        <f t="shared" si="0"/>
        <v>Tuesday</v>
      </c>
      <c r="B25" s="213">
        <v>44362</v>
      </c>
      <c r="C25" s="224">
        <f>SUM('Effort Data'!I300:I308)</f>
        <v>9</v>
      </c>
      <c r="D25" s="224">
        <f>SUM('Effort Data'!I309:I317)</f>
        <v>3</v>
      </c>
      <c r="E25" s="224">
        <f>SUM('Effort Data'!I318:I326)</f>
        <v>0</v>
      </c>
      <c r="F25" s="224"/>
      <c r="G25" s="215">
        <f>AVERAGE(C25:E25)</f>
        <v>4</v>
      </c>
      <c r="H25" s="216">
        <f>'Fishing hours'!P53</f>
        <v>17.8</v>
      </c>
      <c r="I25" s="217">
        <f t="shared" si="8"/>
        <v>71.2</v>
      </c>
      <c r="J25" s="766">
        <f>'Creel Data'!AV150</f>
        <v>10</v>
      </c>
      <c r="K25" s="218">
        <f>'Creel Data'!AY150</f>
        <v>3</v>
      </c>
      <c r="L25" s="219">
        <f t="shared" si="9"/>
        <v>3.3333333333333335</v>
      </c>
      <c r="M25" s="220">
        <f t="shared" si="12"/>
        <v>237.33333333333334</v>
      </c>
      <c r="N25" s="225">
        <f>D25</f>
        <v>3</v>
      </c>
      <c r="O25" s="220">
        <f t="shared" si="11"/>
        <v>10</v>
      </c>
      <c r="P25" s="225">
        <f>'Effort Data'!O312</f>
        <v>6</v>
      </c>
      <c r="Q25" s="219">
        <f t="shared" si="10"/>
        <v>0.6</v>
      </c>
      <c r="R25" s="222">
        <f t="shared" si="1"/>
        <v>278.90879563270863</v>
      </c>
      <c r="S25" s="226"/>
      <c r="T25" s="222">
        <f t="shared" si="2"/>
        <v>0.86421199731950082</v>
      </c>
    </row>
    <row r="26" spans="1:20" s="76" customFormat="1" x14ac:dyDescent="0.25">
      <c r="A26" s="212" t="str">
        <f t="shared" si="0"/>
        <v>Wednesday</v>
      </c>
      <c r="B26" s="213">
        <v>44363</v>
      </c>
      <c r="C26" s="717">
        <f>SUM('Effort Data'!I327:I335)</f>
        <v>12</v>
      </c>
      <c r="D26" s="224">
        <f>SUM('Effort Data'!I336:I344)</f>
        <v>3</v>
      </c>
      <c r="E26" s="224">
        <f>SUM('Effort Data'!I345:I353)</f>
        <v>6</v>
      </c>
      <c r="F26" s="224"/>
      <c r="G26" s="215">
        <f t="shared" ref="G26:G38" si="13">AVERAGE(C26:F26)</f>
        <v>7</v>
      </c>
      <c r="H26" s="216">
        <f>'Fishing hours'!P54</f>
        <v>17.816666666666663</v>
      </c>
      <c r="I26" s="217">
        <f t="shared" si="8"/>
        <v>124.71666666666664</v>
      </c>
      <c r="J26" s="766">
        <f>'Creel Data'!AV158</f>
        <v>12</v>
      </c>
      <c r="K26" s="218">
        <f>'Creel Data'!AY158</f>
        <v>4</v>
      </c>
      <c r="L26" s="219">
        <f t="shared" si="9"/>
        <v>3</v>
      </c>
      <c r="M26" s="220">
        <f t="shared" si="12"/>
        <v>374.14999999999992</v>
      </c>
      <c r="N26" s="225"/>
      <c r="O26" s="220"/>
      <c r="P26" s="225"/>
      <c r="Q26" s="219"/>
      <c r="R26" s="222">
        <f t="shared" si="1"/>
        <v>439.6926652499069</v>
      </c>
      <c r="S26" s="226"/>
      <c r="T26" s="222">
        <f t="shared" si="2"/>
        <v>122.98966648341241</v>
      </c>
    </row>
    <row r="27" spans="1:20" s="75" customFormat="1" x14ac:dyDescent="0.25">
      <c r="A27" s="227" t="str">
        <f t="shared" si="0"/>
        <v>Thursday</v>
      </c>
      <c r="B27" s="228">
        <v>44364</v>
      </c>
      <c r="C27" s="224"/>
      <c r="D27" s="224"/>
      <c r="E27" s="224"/>
      <c r="F27" s="224"/>
      <c r="G27" s="230">
        <f>AVERAGE(C26:E26,C28:E28)</f>
        <v>12.166666666666666</v>
      </c>
      <c r="H27" s="238">
        <f>'Fishing hours'!P55</f>
        <v>17.816666666666663</v>
      </c>
      <c r="I27" s="231">
        <f t="shared" si="8"/>
        <v>216.76944444444439</v>
      </c>
      <c r="J27" s="767">
        <f>'Creel Data'!AV259</f>
        <v>0</v>
      </c>
      <c r="K27" s="232"/>
      <c r="L27" s="233">
        <f>AVERAGE(L26,L28)</f>
        <v>2.6818181818181817</v>
      </c>
      <c r="M27" s="234">
        <f t="shared" si="12"/>
        <v>581.33623737373716</v>
      </c>
      <c r="N27" s="235"/>
      <c r="O27" s="234"/>
      <c r="P27" s="235"/>
      <c r="Q27" s="233"/>
      <c r="R27" s="236">
        <f t="shared" si="1"/>
        <v>683.17327172848081</v>
      </c>
      <c r="S27" s="237"/>
      <c r="T27" s="236">
        <f t="shared" si="2"/>
        <v>58.232718133636467</v>
      </c>
    </row>
    <row r="28" spans="1:20" s="76" customFormat="1" x14ac:dyDescent="0.25">
      <c r="A28" s="212" t="str">
        <f t="shared" ref="A28:A41" si="14">A111</f>
        <v>Friday</v>
      </c>
      <c r="B28" s="213">
        <v>44365</v>
      </c>
      <c r="C28" s="717">
        <f>SUM('Effort Data'!I354:I362)</f>
        <v>22</v>
      </c>
      <c r="D28" s="224">
        <f>SUM('Effort Data'!I363:I371)</f>
        <v>16</v>
      </c>
      <c r="E28" s="224">
        <f>SUM('Effort Data'!I372:I380)</f>
        <v>14</v>
      </c>
      <c r="F28" s="224"/>
      <c r="G28" s="215">
        <f t="shared" si="13"/>
        <v>17.333333333333332</v>
      </c>
      <c r="H28" s="216">
        <f>'Fishing hours'!P56</f>
        <v>17.799999999999997</v>
      </c>
      <c r="I28" s="217">
        <f t="shared" si="8"/>
        <v>308.53333333333325</v>
      </c>
      <c r="J28" s="766">
        <f>'Creel Data'!AV168</f>
        <v>26</v>
      </c>
      <c r="K28" s="218">
        <f>'Creel Data'!AY168</f>
        <v>11</v>
      </c>
      <c r="L28" s="219">
        <f t="shared" si="9"/>
        <v>2.3636363636363638</v>
      </c>
      <c r="M28" s="220">
        <f t="shared" si="12"/>
        <v>729.26060606060594</v>
      </c>
      <c r="N28" s="225">
        <f>D28</f>
        <v>16</v>
      </c>
      <c r="O28" s="220">
        <f>N28*L28</f>
        <v>37.81818181818182</v>
      </c>
      <c r="P28" s="225">
        <v>35</v>
      </c>
      <c r="Q28" s="219">
        <f t="shared" ref="Q28:Q32" si="15">P28/O28</f>
        <v>0.92548076923076916</v>
      </c>
      <c r="R28" s="222">
        <f t="shared" si="1"/>
        <v>857.0106629441409</v>
      </c>
      <c r="S28" s="226"/>
      <c r="T28" s="222">
        <f t="shared" si="2"/>
        <v>18.710953035695297</v>
      </c>
    </row>
    <row r="29" spans="1:20" s="76" customFormat="1" x14ac:dyDescent="0.25">
      <c r="A29" s="212" t="str">
        <f t="shared" si="14"/>
        <v>Saturday</v>
      </c>
      <c r="B29" s="213">
        <v>44366</v>
      </c>
      <c r="C29" s="224">
        <f>SUM('Effort Data'!I381:I389)</f>
        <v>29</v>
      </c>
      <c r="D29" s="224">
        <f>SUM('Effort Data'!I390:I398)</f>
        <v>22</v>
      </c>
      <c r="E29" s="224">
        <f>SUM('Effort Data'!I399:I407)</f>
        <v>12</v>
      </c>
      <c r="F29" s="224"/>
      <c r="G29" s="215">
        <f t="shared" si="13"/>
        <v>21</v>
      </c>
      <c r="H29" s="216">
        <f>'Fishing hours'!P57</f>
        <v>17.816666666666663</v>
      </c>
      <c r="I29" s="217">
        <f t="shared" si="8"/>
        <v>374.14999999999992</v>
      </c>
      <c r="J29" s="766">
        <f>'Creel Data'!AV189</f>
        <v>17</v>
      </c>
      <c r="K29" s="218">
        <f>'Creel Data'!AY189</f>
        <v>8</v>
      </c>
      <c r="L29" s="219">
        <f>J29/K29</f>
        <v>2.125</v>
      </c>
      <c r="M29" s="220">
        <f t="shared" si="12"/>
        <v>795.0687499999998</v>
      </c>
      <c r="N29" s="225"/>
      <c r="O29" s="220"/>
      <c r="P29" s="225"/>
      <c r="Q29" s="219"/>
      <c r="R29" s="222">
        <f t="shared" si="1"/>
        <v>934.34691365605215</v>
      </c>
      <c r="S29" s="240"/>
      <c r="T29" s="222">
        <f t="shared" si="2"/>
        <v>223.47293460539902</v>
      </c>
    </row>
    <row r="30" spans="1:20" s="76" customFormat="1" x14ac:dyDescent="0.25">
      <c r="A30" s="212" t="str">
        <f t="shared" si="14"/>
        <v>Sunday</v>
      </c>
      <c r="B30" s="213">
        <v>44367</v>
      </c>
      <c r="C30" s="224">
        <f>SUM('Effort Data'!I408:I416)</f>
        <v>24</v>
      </c>
      <c r="D30" s="224">
        <f>SUM('Effort Data'!I417:I425)</f>
        <v>30</v>
      </c>
      <c r="E30" s="224">
        <f>SUM('Effort Data'!I426:I434)</f>
        <v>5</v>
      </c>
      <c r="F30" s="224"/>
      <c r="G30" s="215">
        <f t="shared" si="13"/>
        <v>19.666666666666668</v>
      </c>
      <c r="H30" s="216">
        <f>'Fishing hours'!P58</f>
        <v>17.816666666666663</v>
      </c>
      <c r="I30" s="217">
        <f t="shared" si="8"/>
        <v>350.39444444444439</v>
      </c>
      <c r="J30" s="766">
        <f>'Creel Data'!AV212</f>
        <v>26</v>
      </c>
      <c r="K30" s="218">
        <f>'Creel Data'!AY212</f>
        <v>8</v>
      </c>
      <c r="L30" s="219">
        <f t="shared" si="9"/>
        <v>3.25</v>
      </c>
      <c r="M30" s="220">
        <f>(I30*L30)</f>
        <v>1138.7819444444442</v>
      </c>
      <c r="N30" s="225"/>
      <c r="O30" s="220"/>
      <c r="P30" s="225"/>
      <c r="Q30" s="219"/>
      <c r="R30" s="222">
        <f t="shared" si="1"/>
        <v>1338.2709295503118</v>
      </c>
      <c r="S30" s="240"/>
      <c r="T30" s="222">
        <f t="shared" si="2"/>
        <v>143.0574057253682</v>
      </c>
    </row>
    <row r="31" spans="1:20" s="76" customFormat="1" x14ac:dyDescent="0.25">
      <c r="A31" s="212" t="str">
        <f t="shared" si="14"/>
        <v>Monday</v>
      </c>
      <c r="B31" s="213">
        <v>44368</v>
      </c>
      <c r="C31" s="224">
        <f>SUM('Effort Data'!I435:I443)</f>
        <v>8</v>
      </c>
      <c r="D31" s="224">
        <f>SUM('Effort Data'!I444:I452)</f>
        <v>6</v>
      </c>
      <c r="E31" s="224">
        <f>SUM('Effort Data'!I453:I461)</f>
        <v>6</v>
      </c>
      <c r="F31" s="224"/>
      <c r="G31" s="215">
        <f t="shared" si="13"/>
        <v>6.666666666666667</v>
      </c>
      <c r="H31" s="216">
        <f>'Fishing hours'!P59</f>
        <v>17.816666666666663</v>
      </c>
      <c r="I31" s="217">
        <f t="shared" si="8"/>
        <v>118.77777777777776</v>
      </c>
      <c r="J31" s="766">
        <f>'Creel Data'!AV221</f>
        <v>13</v>
      </c>
      <c r="K31" s="218">
        <f>'Creel Data'!AY221</f>
        <v>4</v>
      </c>
      <c r="L31" s="219">
        <f t="shared" si="9"/>
        <v>3.25</v>
      </c>
      <c r="M31" s="220">
        <f>(I31*L31)</f>
        <v>386.02777777777771</v>
      </c>
      <c r="N31" s="225"/>
      <c r="O31" s="220"/>
      <c r="P31" s="225"/>
      <c r="Q31" s="219"/>
      <c r="R31" s="222">
        <f t="shared" si="1"/>
        <v>453.6511625594278</v>
      </c>
      <c r="S31" s="240"/>
      <c r="T31" s="222">
        <f t="shared" si="2"/>
        <v>404.90169102427535</v>
      </c>
    </row>
    <row r="32" spans="1:20" s="76" customFormat="1" x14ac:dyDescent="0.25">
      <c r="A32" s="212" t="str">
        <f t="shared" si="14"/>
        <v>Tuesday</v>
      </c>
      <c r="B32" s="213">
        <v>44369</v>
      </c>
      <c r="C32" s="224">
        <f>SUM('Effort Data'!I462:I470)</f>
        <v>9</v>
      </c>
      <c r="D32" s="224">
        <f>SUM('Effort Data'!I471:I479)</f>
        <v>8</v>
      </c>
      <c r="E32" s="224">
        <f>SUM('Effort Data'!I480:I488)</f>
        <v>8</v>
      </c>
      <c r="F32" s="224"/>
      <c r="G32" s="215">
        <f t="shared" si="13"/>
        <v>8.3333333333333339</v>
      </c>
      <c r="H32" s="216">
        <f>'Fishing hours'!P60</f>
        <v>17.816666666666663</v>
      </c>
      <c r="I32" s="217">
        <f t="shared" si="8"/>
        <v>148.4722222222222</v>
      </c>
      <c r="J32" s="766">
        <f>'Creel Data'!AV226</f>
        <v>13</v>
      </c>
      <c r="K32" s="218">
        <f>'Creel Data'!AY226</f>
        <v>5</v>
      </c>
      <c r="L32" s="219">
        <f t="shared" si="9"/>
        <v>2.6</v>
      </c>
      <c r="M32" s="220">
        <f>(I32*L32)</f>
        <v>386.02777777777771</v>
      </c>
      <c r="N32" s="225">
        <f>D32</f>
        <v>8</v>
      </c>
      <c r="O32" s="220">
        <f>N32*L32</f>
        <v>20.8</v>
      </c>
      <c r="P32" s="225">
        <f>'Effort Data'!O473</f>
        <v>34</v>
      </c>
      <c r="Q32" s="219">
        <f t="shared" si="15"/>
        <v>1.6346153846153846</v>
      </c>
      <c r="R32" s="222">
        <f t="shared" si="1"/>
        <v>453.6511625594278</v>
      </c>
      <c r="S32" s="240"/>
      <c r="T32" s="222">
        <f t="shared" si="2"/>
        <v>155.78508525427378</v>
      </c>
    </row>
    <row r="33" spans="1:20" s="75" customFormat="1" x14ac:dyDescent="0.25">
      <c r="A33" s="227" t="str">
        <f t="shared" si="14"/>
        <v>Wednesday</v>
      </c>
      <c r="B33" s="228">
        <v>44370</v>
      </c>
      <c r="C33" s="288"/>
      <c r="D33" s="288"/>
      <c r="E33" s="288"/>
      <c r="F33" s="288"/>
      <c r="G33" s="230">
        <f>AVERAGE(C31:E32)</f>
        <v>7.5</v>
      </c>
      <c r="H33" s="238">
        <f>'Fishing hours'!P61</f>
        <v>17.799999999999997</v>
      </c>
      <c r="I33" s="231">
        <f t="shared" si="8"/>
        <v>133.49999999999997</v>
      </c>
      <c r="J33" s="767">
        <f>'Creel Data'!AV330</f>
        <v>0</v>
      </c>
      <c r="K33" s="232"/>
      <c r="L33" s="233">
        <f>AVERAGE(L31:L32)</f>
        <v>2.9249999999999998</v>
      </c>
      <c r="M33" s="234">
        <f>(I33*L33)</f>
        <v>390.4874999999999</v>
      </c>
      <c r="N33" s="235"/>
      <c r="O33" s="234"/>
      <c r="P33" s="235"/>
      <c r="Q33" s="233"/>
      <c r="R33" s="236">
        <f t="shared" si="1"/>
        <v>458.89212781444076</v>
      </c>
      <c r="S33" s="239"/>
      <c r="T33" s="236">
        <f t="shared" si="2"/>
        <v>269.17400114267605</v>
      </c>
    </row>
    <row r="34" spans="1:20" s="75" customFormat="1" x14ac:dyDescent="0.25">
      <c r="A34" s="227" t="str">
        <f t="shared" si="14"/>
        <v>Thursday</v>
      </c>
      <c r="B34" s="228">
        <v>44371</v>
      </c>
      <c r="C34" s="229"/>
      <c r="D34" s="229"/>
      <c r="E34" s="229"/>
      <c r="F34" s="229"/>
      <c r="G34" s="230">
        <f>AVERAGE(C32:E32,C35:E35)</f>
        <v>4.166666666666667</v>
      </c>
      <c r="H34" s="238">
        <f>'Fishing hours'!P62</f>
        <v>17.799999999999997</v>
      </c>
      <c r="I34" s="231">
        <f t="shared" si="8"/>
        <v>74.166666666666657</v>
      </c>
      <c r="J34" s="764">
        <v>0</v>
      </c>
      <c r="K34" s="232"/>
      <c r="L34" s="242" t="e">
        <f>AVERAGE(L32,L35)</f>
        <v>#DIV/0!</v>
      </c>
      <c r="M34" s="234" t="e">
        <f>(I34*L34)</f>
        <v>#DIV/0!</v>
      </c>
      <c r="N34" s="235"/>
      <c r="O34" s="234"/>
      <c r="P34" s="235"/>
      <c r="Q34" s="233"/>
      <c r="R34" s="236" t="e">
        <f t="shared" si="1"/>
        <v>#DIV/0!</v>
      </c>
      <c r="S34" s="239"/>
      <c r="T34" s="236" t="e">
        <f t="shared" si="2"/>
        <v>#DIV/0!</v>
      </c>
    </row>
    <row r="35" spans="1:20" s="76" customFormat="1" x14ac:dyDescent="0.25">
      <c r="A35" s="212" t="str">
        <f t="shared" si="14"/>
        <v>Friday</v>
      </c>
      <c r="B35" s="213">
        <v>44372</v>
      </c>
      <c r="C35" s="224">
        <f>SUM('Effort Data'!H651:H659)</f>
        <v>0</v>
      </c>
      <c r="D35" s="224">
        <f>SUM('Effort Data'!H660:H668)</f>
        <v>0</v>
      </c>
      <c r="E35" s="224">
        <f>SUM('Effort Data'!H669:H677)</f>
        <v>0</v>
      </c>
      <c r="F35" s="224"/>
      <c r="G35" s="215">
        <f t="shared" si="13"/>
        <v>0</v>
      </c>
      <c r="H35" s="216">
        <f>'Fishing hours'!P63</f>
        <v>17.799999999999997</v>
      </c>
      <c r="I35" s="217">
        <f t="shared" si="8"/>
        <v>0</v>
      </c>
      <c r="J35" s="766">
        <f>'Creel Data'!AV343</f>
        <v>0</v>
      </c>
      <c r="K35" s="218">
        <f>'Creel Data'!AY343</f>
        <v>0</v>
      </c>
      <c r="L35" s="219" t="e">
        <f t="shared" si="9"/>
        <v>#DIV/0!</v>
      </c>
      <c r="M35" s="220" t="e">
        <f t="shared" ref="M35:M51" si="16">(I35*L35)</f>
        <v>#DIV/0!</v>
      </c>
      <c r="N35" s="225">
        <f>E35</f>
        <v>0</v>
      </c>
      <c r="O35" s="220" t="e">
        <f>N35*L35</f>
        <v>#DIV/0!</v>
      </c>
      <c r="P35" s="225">
        <f>'Effort Data'!O671</f>
        <v>0</v>
      </c>
      <c r="Q35" s="219"/>
      <c r="R35" s="222" t="e">
        <f t="shared" si="1"/>
        <v>#DIV/0!</v>
      </c>
      <c r="S35" s="240"/>
      <c r="T35" s="222" t="e">
        <f t="shared" si="2"/>
        <v>#DIV/0!</v>
      </c>
    </row>
    <row r="36" spans="1:20" s="76" customFormat="1" x14ac:dyDescent="0.25">
      <c r="A36" s="212" t="str">
        <f t="shared" si="14"/>
        <v>Saturday</v>
      </c>
      <c r="B36" s="213">
        <v>44373</v>
      </c>
      <c r="C36" s="224">
        <f>SUM('Effort Data'!H687:H695)</f>
        <v>0</v>
      </c>
      <c r="D36" s="224">
        <f>SUM('Effort Data'!H696:H704)</f>
        <v>0</v>
      </c>
      <c r="E36" s="224">
        <f>SUM('Effort Data'!H705:H713)</f>
        <v>0</v>
      </c>
      <c r="F36" s="224"/>
      <c r="G36" s="215">
        <f t="shared" si="13"/>
        <v>0</v>
      </c>
      <c r="H36" s="216">
        <f>'Fishing hours'!P64</f>
        <v>17.783333333333331</v>
      </c>
      <c r="I36" s="217">
        <f t="shared" si="8"/>
        <v>0</v>
      </c>
      <c r="J36" s="766">
        <f>'Creel Data'!AV358</f>
        <v>0</v>
      </c>
      <c r="K36" s="218">
        <f>'Creel Data'!AY358</f>
        <v>0</v>
      </c>
      <c r="L36" s="219" t="e">
        <f t="shared" si="9"/>
        <v>#DIV/0!</v>
      </c>
      <c r="M36" s="220" t="e">
        <f t="shared" si="16"/>
        <v>#DIV/0!</v>
      </c>
      <c r="N36" s="225"/>
      <c r="O36" s="220"/>
      <c r="P36" s="225"/>
      <c r="Q36" s="219"/>
      <c r="R36" s="222" t="e">
        <f t="shared" si="1"/>
        <v>#DIV/0!</v>
      </c>
      <c r="S36" s="240"/>
      <c r="T36" s="222" t="e">
        <f t="shared" si="2"/>
        <v>#DIV/0!</v>
      </c>
    </row>
    <row r="37" spans="1:20" s="76" customFormat="1" x14ac:dyDescent="0.25">
      <c r="A37" s="212" t="str">
        <f t="shared" si="14"/>
        <v>Sunday</v>
      </c>
      <c r="B37" s="213">
        <v>44374</v>
      </c>
      <c r="C37" s="224">
        <f>SUM('Effort Data'!H723:H731)</f>
        <v>0</v>
      </c>
      <c r="D37" s="224">
        <f>SUM('Effort Data'!H732:H740)</f>
        <v>0</v>
      </c>
      <c r="E37" s="224">
        <f>SUM('Effort Data'!H741:H749)</f>
        <v>0</v>
      </c>
      <c r="F37" s="224"/>
      <c r="G37" s="215">
        <f t="shared" si="13"/>
        <v>0</v>
      </c>
      <c r="H37" s="216">
        <f>'Fishing hours'!P65</f>
        <v>17.783333333333331</v>
      </c>
      <c r="I37" s="217">
        <f t="shared" si="8"/>
        <v>0</v>
      </c>
      <c r="J37" s="766">
        <f>'Creel Data'!AV373</f>
        <v>0</v>
      </c>
      <c r="K37" s="218">
        <f>'Creel Data'!AY373</f>
        <v>0</v>
      </c>
      <c r="L37" s="219" t="e">
        <f t="shared" si="9"/>
        <v>#DIV/0!</v>
      </c>
      <c r="M37" s="220" t="e">
        <f t="shared" si="16"/>
        <v>#DIV/0!</v>
      </c>
      <c r="O37" s="526"/>
      <c r="Q37" s="526"/>
      <c r="R37" s="222" t="e">
        <f t="shared" si="1"/>
        <v>#DIV/0!</v>
      </c>
      <c r="S37" s="240"/>
      <c r="T37" s="222" t="e">
        <f t="shared" si="2"/>
        <v>#DIV/0!</v>
      </c>
    </row>
    <row r="38" spans="1:20" s="76" customFormat="1" x14ac:dyDescent="0.25">
      <c r="A38" s="212" t="str">
        <f t="shared" si="14"/>
        <v>Monday</v>
      </c>
      <c r="B38" s="213">
        <v>44375</v>
      </c>
      <c r="C38" s="224">
        <f>SUM('Effort Data'!H759:H768)</f>
        <v>0</v>
      </c>
      <c r="D38" s="224">
        <f>SUM('Effort Data'!H769:H778)</f>
        <v>0</v>
      </c>
      <c r="E38" s="224">
        <f>SUM('Effort Data'!H779:H788)</f>
        <v>0</v>
      </c>
      <c r="F38" s="224"/>
      <c r="G38" s="215">
        <f t="shared" si="13"/>
        <v>0</v>
      </c>
      <c r="H38" s="216">
        <f>'Fishing hours'!P66</f>
        <v>17.766666666666666</v>
      </c>
      <c r="I38" s="217">
        <f t="shared" si="8"/>
        <v>0</v>
      </c>
      <c r="J38" s="766">
        <f>'Creel Data'!AV384</f>
        <v>0</v>
      </c>
      <c r="K38" s="218">
        <f>'Creel Data'!AY384</f>
        <v>0</v>
      </c>
      <c r="L38" s="219" t="e">
        <f t="shared" si="9"/>
        <v>#DIV/0!</v>
      </c>
      <c r="M38" s="220" t="e">
        <f t="shared" si="16"/>
        <v>#DIV/0!</v>
      </c>
      <c r="N38" s="225">
        <f>D38</f>
        <v>0</v>
      </c>
      <c r="O38" s="220" t="e">
        <f>N38*L38</f>
        <v>#DIV/0!</v>
      </c>
      <c r="P38" s="225">
        <f>'Effort Data'!O771</f>
        <v>0</v>
      </c>
      <c r="Q38" s="219"/>
      <c r="R38" s="222" t="e">
        <f t="shared" si="1"/>
        <v>#DIV/0!</v>
      </c>
      <c r="S38" s="240"/>
      <c r="T38" s="222" t="e">
        <f t="shared" si="2"/>
        <v>#DIV/0!</v>
      </c>
    </row>
    <row r="39" spans="1:20" s="75" customFormat="1" x14ac:dyDescent="0.25">
      <c r="A39" s="227" t="str">
        <f t="shared" si="14"/>
        <v>Tuesday</v>
      </c>
      <c r="B39" s="228">
        <v>44376</v>
      </c>
      <c r="C39" s="229"/>
      <c r="D39" s="229"/>
      <c r="E39" s="229"/>
      <c r="F39" s="229"/>
      <c r="G39" s="230" t="e">
        <f>AVERAGE(G38,G41)</f>
        <v>#DIV/0!</v>
      </c>
      <c r="H39" s="238">
        <f>'Fishing hours'!P67</f>
        <v>17.766666666666666</v>
      </c>
      <c r="I39" s="231" t="e">
        <f t="shared" si="8"/>
        <v>#DIV/0!</v>
      </c>
      <c r="J39" s="764">
        <v>0</v>
      </c>
      <c r="K39" s="232"/>
      <c r="L39" s="233" t="e">
        <f>AVERAGE(L38,L41)</f>
        <v>#DIV/0!</v>
      </c>
      <c r="M39" s="234" t="e">
        <f t="shared" si="16"/>
        <v>#DIV/0!</v>
      </c>
      <c r="N39" s="235"/>
      <c r="O39" s="234"/>
      <c r="P39" s="235"/>
      <c r="Q39" s="233"/>
      <c r="R39" s="236" t="e">
        <f t="shared" si="1"/>
        <v>#DIV/0!</v>
      </c>
      <c r="S39" s="239"/>
      <c r="T39" s="236" t="e">
        <f t="shared" si="2"/>
        <v>#DIV/0!</v>
      </c>
    </row>
    <row r="40" spans="1:20" s="76" customFormat="1" x14ac:dyDescent="0.25">
      <c r="A40" s="212" t="str">
        <f t="shared" si="14"/>
        <v>Wednesday</v>
      </c>
      <c r="B40" s="213">
        <v>44377</v>
      </c>
      <c r="C40" s="224">
        <v>0</v>
      </c>
      <c r="D40" s="224">
        <v>0</v>
      </c>
      <c r="E40" s="224">
        <v>0</v>
      </c>
      <c r="F40" s="224"/>
      <c r="G40" s="215" t="e">
        <f>AVERAGE(G38,G41)</f>
        <v>#DIV/0!</v>
      </c>
      <c r="H40" s="216">
        <f>'Fishing hours'!P68</f>
        <v>17.75</v>
      </c>
      <c r="I40" s="217" t="e">
        <f>(G40*H40)</f>
        <v>#DIV/0!</v>
      </c>
      <c r="J40" s="763">
        <v>0</v>
      </c>
      <c r="K40" s="218"/>
      <c r="L40" s="219" t="e">
        <f>AVERAGE(L38,L41)</f>
        <v>#DIV/0!</v>
      </c>
      <c r="M40" s="220" t="e">
        <f t="shared" si="16"/>
        <v>#DIV/0!</v>
      </c>
      <c r="N40" s="225"/>
      <c r="O40" s="220"/>
      <c r="P40" s="225"/>
      <c r="Q40" s="219"/>
      <c r="R40" s="222" t="e">
        <f t="shared" ref="R40:R71" si="17">M40*$Q$78</f>
        <v>#DIV/0!</v>
      </c>
      <c r="S40" s="240"/>
      <c r="T40" s="222" t="e">
        <f t="shared" ref="T40:T71" si="18">ABS(R123-R40)</f>
        <v>#DIV/0!</v>
      </c>
    </row>
    <row r="41" spans="1:20" s="75" customFormat="1" x14ac:dyDescent="0.25">
      <c r="A41" s="227" t="str">
        <f t="shared" si="14"/>
        <v>Thursday</v>
      </c>
      <c r="B41" s="228">
        <v>44378</v>
      </c>
      <c r="C41" s="229"/>
      <c r="D41" s="229"/>
      <c r="E41" s="229"/>
      <c r="F41" s="229"/>
      <c r="G41" s="230" t="e">
        <f>AVERAGE(C41:F41)</f>
        <v>#DIV/0!</v>
      </c>
      <c r="H41" s="238">
        <f>'Fishing hours'!P69</f>
        <v>17.75</v>
      </c>
      <c r="I41" s="231" t="e">
        <f>(G41*H41)</f>
        <v>#DIV/0!</v>
      </c>
      <c r="J41" s="767">
        <f>'Creel Data'!AV392</f>
        <v>0</v>
      </c>
      <c r="K41" s="232">
        <f>'Creel Data'!AY392</f>
        <v>0</v>
      </c>
      <c r="L41" s="233" t="e">
        <f t="shared" ref="L41:L52" si="19">J41/K41</f>
        <v>#DIV/0!</v>
      </c>
      <c r="M41" s="234" t="e">
        <f t="shared" si="16"/>
        <v>#DIV/0!</v>
      </c>
      <c r="N41" s="235">
        <f>C41</f>
        <v>0</v>
      </c>
      <c r="O41" s="234" t="e">
        <f>N41*L41</f>
        <v>#DIV/0!</v>
      </c>
      <c r="P41" s="235"/>
      <c r="Q41" s="233"/>
      <c r="R41" s="236" t="e">
        <f t="shared" si="17"/>
        <v>#DIV/0!</v>
      </c>
      <c r="S41" s="239"/>
      <c r="T41" s="236" t="e">
        <f t="shared" si="18"/>
        <v>#DIV/0!</v>
      </c>
    </row>
    <row r="42" spans="1:20" s="76" customFormat="1" x14ac:dyDescent="0.25">
      <c r="A42" s="212" t="str">
        <f t="shared" ref="A42" si="20">A125</f>
        <v>Friday</v>
      </c>
      <c r="B42" s="213">
        <v>44379</v>
      </c>
      <c r="C42" s="224">
        <f>SUM('Effort Data'!H800:H809)</f>
        <v>0</v>
      </c>
      <c r="D42" s="224">
        <f>SUM('Effort Data'!H847:H855)</f>
        <v>0</v>
      </c>
      <c r="E42" s="224">
        <f>SUM('Effort Data'!H856:H864)</f>
        <v>0</v>
      </c>
      <c r="F42" s="224"/>
      <c r="G42" s="215">
        <f t="shared" ref="G42:G43" si="21">AVERAGE(C42:F42)</f>
        <v>0</v>
      </c>
      <c r="H42" s="216">
        <f>'Fishing hours'!P70</f>
        <v>17.733333333333331</v>
      </c>
      <c r="I42" s="217">
        <f>(G42*H42)</f>
        <v>0</v>
      </c>
      <c r="J42" s="766">
        <f>'Creel Data'!AV401</f>
        <v>0</v>
      </c>
      <c r="K42" s="218">
        <f>'Creel Data'!AY401</f>
        <v>0</v>
      </c>
      <c r="L42" s="219" t="e">
        <f t="shared" si="19"/>
        <v>#DIV/0!</v>
      </c>
      <c r="M42" s="220" t="e">
        <f t="shared" si="16"/>
        <v>#DIV/0!</v>
      </c>
      <c r="N42" s="225"/>
      <c r="O42" s="220"/>
      <c r="P42" s="225"/>
      <c r="Q42" s="219"/>
      <c r="R42" s="222" t="e">
        <f t="shared" si="17"/>
        <v>#DIV/0!</v>
      </c>
      <c r="S42" s="240"/>
      <c r="T42" s="222" t="e">
        <f t="shared" si="18"/>
        <v>#DIV/0!</v>
      </c>
    </row>
    <row r="43" spans="1:20" s="76" customFormat="1" x14ac:dyDescent="0.25">
      <c r="A43" s="212" t="str">
        <f t="shared" ref="A43" si="22">A126</f>
        <v>Saturday</v>
      </c>
      <c r="B43" s="213">
        <v>44380</v>
      </c>
      <c r="C43" s="224">
        <f>SUM('Effort Data'!H874:H882)</f>
        <v>0</v>
      </c>
      <c r="D43" s="224">
        <f>SUM('Effort Data'!H883:H891)</f>
        <v>0</v>
      </c>
      <c r="E43" s="224">
        <f>SUM('Effort Data'!H892:H901)</f>
        <v>0</v>
      </c>
      <c r="F43" s="224"/>
      <c r="G43" s="215">
        <f t="shared" si="21"/>
        <v>0</v>
      </c>
      <c r="H43" s="216">
        <f>'Fishing hours'!P71</f>
        <v>17.7</v>
      </c>
      <c r="I43" s="217">
        <f>(G43*H43)</f>
        <v>0</v>
      </c>
      <c r="J43" s="766">
        <f>'Creel Data'!AV415</f>
        <v>0</v>
      </c>
      <c r="K43" s="218">
        <f>'Creel Data'!AY415</f>
        <v>0</v>
      </c>
      <c r="L43" s="219" t="e">
        <f t="shared" si="19"/>
        <v>#DIV/0!</v>
      </c>
      <c r="M43" s="220" t="e">
        <f t="shared" si="16"/>
        <v>#DIV/0!</v>
      </c>
      <c r="N43" s="225">
        <f>D43</f>
        <v>0</v>
      </c>
      <c r="O43" s="220" t="e">
        <f>N43*L43</f>
        <v>#DIV/0!</v>
      </c>
      <c r="P43" s="225">
        <f>'Effort Data'!O885</f>
        <v>0</v>
      </c>
      <c r="Q43" s="219"/>
      <c r="R43" s="222" t="e">
        <f t="shared" si="17"/>
        <v>#DIV/0!</v>
      </c>
      <c r="S43" s="240"/>
      <c r="T43" s="222" t="e">
        <f t="shared" si="18"/>
        <v>#DIV/0!</v>
      </c>
    </row>
    <row r="44" spans="1:20" s="75" customFormat="1" x14ac:dyDescent="0.25">
      <c r="A44" s="227" t="str">
        <f t="shared" ref="A44" si="23">A127</f>
        <v>Sunday</v>
      </c>
      <c r="B44" s="228">
        <v>44381</v>
      </c>
      <c r="C44" s="229"/>
      <c r="D44" s="229"/>
      <c r="E44" s="229"/>
      <c r="F44" s="229"/>
      <c r="G44" s="230" t="e">
        <f>AVERAGE(C44:F44)</f>
        <v>#DIV/0!</v>
      </c>
      <c r="H44" s="238">
        <f>'Fishing hours'!P72</f>
        <v>17.7</v>
      </c>
      <c r="I44" s="231" t="e">
        <f>(G44*H44)</f>
        <v>#DIV/0!</v>
      </c>
      <c r="J44" s="767">
        <f>'Creel Data'!AV437</f>
        <v>0</v>
      </c>
      <c r="K44" s="232">
        <f>'Creel Data'!AY437</f>
        <v>0</v>
      </c>
      <c r="L44" s="233" t="e">
        <f t="shared" si="19"/>
        <v>#DIV/0!</v>
      </c>
      <c r="M44" s="234" t="e">
        <f t="shared" si="16"/>
        <v>#DIV/0!</v>
      </c>
      <c r="N44" s="235"/>
      <c r="O44" s="234"/>
      <c r="P44" s="235"/>
      <c r="Q44" s="233"/>
      <c r="R44" s="236" t="e">
        <f t="shared" si="17"/>
        <v>#DIV/0!</v>
      </c>
      <c r="S44" s="239"/>
      <c r="T44" s="236" t="e">
        <f t="shared" si="18"/>
        <v>#DIV/0!</v>
      </c>
    </row>
    <row r="45" spans="1:20" s="75" customFormat="1" x14ac:dyDescent="0.25">
      <c r="A45" s="227" t="str">
        <f t="shared" ref="A45" si="24">A128</f>
        <v>Monday</v>
      </c>
      <c r="B45" s="228">
        <v>44382</v>
      </c>
      <c r="C45" s="229"/>
      <c r="D45" s="229"/>
      <c r="E45" s="229"/>
      <c r="F45" s="229"/>
      <c r="G45" s="230" t="e">
        <f>AVERAGE(G48,G46)</f>
        <v>#DIV/0!</v>
      </c>
      <c r="H45" s="238">
        <f>'Fishing hours'!P73</f>
        <v>17.666666666666668</v>
      </c>
      <c r="I45" s="231" t="e">
        <f>AVERAGE(I46,I48)</f>
        <v>#DIV/0!</v>
      </c>
      <c r="J45" s="764">
        <v>0</v>
      </c>
      <c r="K45" s="232"/>
      <c r="L45" s="233" t="e">
        <f>AVERAGE(L46,L48)</f>
        <v>#DIV/0!</v>
      </c>
      <c r="M45" s="234" t="e">
        <f t="shared" si="16"/>
        <v>#DIV/0!</v>
      </c>
      <c r="N45" s="235"/>
      <c r="O45" s="234"/>
      <c r="P45" s="235"/>
      <c r="Q45" s="233"/>
      <c r="R45" s="236" t="e">
        <f t="shared" si="17"/>
        <v>#DIV/0!</v>
      </c>
      <c r="S45" s="239"/>
      <c r="T45" s="236" t="e">
        <f t="shared" si="18"/>
        <v>#DIV/0!</v>
      </c>
    </row>
    <row r="46" spans="1:20" s="75" customFormat="1" x14ac:dyDescent="0.25">
      <c r="A46" s="227" t="str">
        <f t="shared" ref="A46" si="25">A129</f>
        <v>Tuesday</v>
      </c>
      <c r="B46" s="228">
        <v>44383</v>
      </c>
      <c r="C46" s="229"/>
      <c r="D46" s="229"/>
      <c r="E46" s="229"/>
      <c r="F46" s="229"/>
      <c r="G46" s="230" t="e">
        <f>AVERAGE(C46:F46)</f>
        <v>#DIV/0!</v>
      </c>
      <c r="H46" s="238">
        <f>'Fishing hours'!P74</f>
        <v>17.650000000000002</v>
      </c>
      <c r="I46" s="231" t="e">
        <f t="shared" ref="I46:I51" si="26">(G46*H46)</f>
        <v>#DIV/0!</v>
      </c>
      <c r="J46" s="767">
        <f>'Creel Data'!AV456</f>
        <v>0</v>
      </c>
      <c r="K46" s="232">
        <f>'Creel Data'!AY456</f>
        <v>0</v>
      </c>
      <c r="L46" s="233" t="e">
        <f t="shared" si="19"/>
        <v>#DIV/0!</v>
      </c>
      <c r="M46" s="234" t="e">
        <f t="shared" si="16"/>
        <v>#DIV/0!</v>
      </c>
      <c r="N46" s="235">
        <f>D46</f>
        <v>0</v>
      </c>
      <c r="O46" s="234" t="e">
        <f>N46*L46</f>
        <v>#DIV/0!</v>
      </c>
      <c r="P46" s="235"/>
      <c r="Q46" s="233"/>
      <c r="R46" s="236" t="e">
        <f t="shared" si="17"/>
        <v>#DIV/0!</v>
      </c>
      <c r="S46" s="239"/>
      <c r="T46" s="236" t="e">
        <f t="shared" si="18"/>
        <v>#DIV/0!</v>
      </c>
    </row>
    <row r="47" spans="1:20" s="76" customFormat="1" x14ac:dyDescent="0.25">
      <c r="A47" s="212" t="s">
        <v>111</v>
      </c>
      <c r="B47" s="213">
        <v>44384</v>
      </c>
      <c r="C47" s="224">
        <v>0</v>
      </c>
      <c r="D47" s="224">
        <v>0</v>
      </c>
      <c r="E47" s="224">
        <v>0</v>
      </c>
      <c r="F47" s="224"/>
      <c r="G47" s="215" t="e">
        <f>AVERAGE(G46,G48)</f>
        <v>#DIV/0!</v>
      </c>
      <c r="H47" s="216">
        <f>'Fishing hours'!P75</f>
        <v>17.650000000000002</v>
      </c>
      <c r="I47" s="217" t="e">
        <f>AVERAGE(I46,I48)</f>
        <v>#DIV/0!</v>
      </c>
      <c r="J47" s="763">
        <v>0</v>
      </c>
      <c r="K47" s="218"/>
      <c r="L47" s="219" t="e">
        <f>AVERAGE(L46,L48)</f>
        <v>#DIV/0!</v>
      </c>
      <c r="M47" s="220" t="e">
        <f t="shared" si="16"/>
        <v>#DIV/0!</v>
      </c>
      <c r="N47" s="225"/>
      <c r="O47" s="220"/>
      <c r="P47" s="225"/>
      <c r="Q47" s="219"/>
      <c r="R47" s="222" t="e">
        <f t="shared" si="17"/>
        <v>#DIV/0!</v>
      </c>
      <c r="S47" s="240"/>
      <c r="T47" s="222" t="e">
        <f t="shared" si="18"/>
        <v>#DIV/0!</v>
      </c>
    </row>
    <row r="48" spans="1:20" s="76" customFormat="1" x14ac:dyDescent="0.25">
      <c r="A48" s="212" t="s">
        <v>112</v>
      </c>
      <c r="B48" s="213">
        <v>44385</v>
      </c>
      <c r="C48" s="224">
        <f>SUM('Effort Data'!H983:H991)</f>
        <v>0</v>
      </c>
      <c r="D48" s="224">
        <f>SUM('Effort Data'!H992:H1000)</f>
        <v>0</v>
      </c>
      <c r="E48" s="224">
        <f>SUM('Effort Data'!H1001:H1009)</f>
        <v>0</v>
      </c>
      <c r="F48" s="224"/>
      <c r="G48" s="215">
        <f>AVERAGE(C48:F48)</f>
        <v>0</v>
      </c>
      <c r="H48" s="216">
        <f>'Fishing hours'!P76</f>
        <v>17.616666666666667</v>
      </c>
      <c r="I48" s="217">
        <f t="shared" si="26"/>
        <v>0</v>
      </c>
      <c r="J48" s="766">
        <f>'Creel Data'!AV463</f>
        <v>0</v>
      </c>
      <c r="K48" s="218">
        <f>'Creel Data'!AY463</f>
        <v>0</v>
      </c>
      <c r="L48" s="219" t="e">
        <f t="shared" si="19"/>
        <v>#DIV/0!</v>
      </c>
      <c r="M48" s="220" t="e">
        <f t="shared" si="16"/>
        <v>#DIV/0!</v>
      </c>
      <c r="N48" s="225"/>
      <c r="O48" s="220"/>
      <c r="P48" s="225"/>
      <c r="Q48" s="219"/>
      <c r="R48" s="222" t="e">
        <f t="shared" si="17"/>
        <v>#DIV/0!</v>
      </c>
      <c r="S48" s="240"/>
      <c r="T48" s="222" t="e">
        <f t="shared" si="18"/>
        <v>#DIV/0!</v>
      </c>
    </row>
    <row r="49" spans="1:20" s="76" customFormat="1" x14ac:dyDescent="0.25">
      <c r="A49" s="212" t="s">
        <v>113</v>
      </c>
      <c r="B49" s="213">
        <v>44386</v>
      </c>
      <c r="C49" s="224">
        <f>SUM('Effort Data'!H984:H992)</f>
        <v>0</v>
      </c>
      <c r="D49" s="224">
        <f>SUM('Effort Data'!H993:H1001)</f>
        <v>0</v>
      </c>
      <c r="E49" s="224">
        <f>SUM('Effort Data'!H1002:H1010)</f>
        <v>0</v>
      </c>
      <c r="F49" s="224"/>
      <c r="G49" s="215">
        <f>AVERAGE(G43,G51)</f>
        <v>0</v>
      </c>
      <c r="H49" s="216">
        <f>'Fishing hours'!P77</f>
        <v>17.600000000000001</v>
      </c>
      <c r="I49" s="217">
        <f t="shared" si="26"/>
        <v>0</v>
      </c>
      <c r="J49" s="763">
        <v>0</v>
      </c>
      <c r="K49" s="218"/>
      <c r="L49" s="219" t="e">
        <f>AVERAGE(L51,L43)</f>
        <v>#DIV/0!</v>
      </c>
      <c r="M49" s="220" t="e">
        <f t="shared" si="16"/>
        <v>#DIV/0!</v>
      </c>
      <c r="N49" s="225"/>
      <c r="O49" s="220"/>
      <c r="P49" s="225"/>
      <c r="Q49" s="219"/>
      <c r="R49" s="222" t="e">
        <f t="shared" si="17"/>
        <v>#DIV/0!</v>
      </c>
      <c r="S49" s="240"/>
      <c r="T49" s="222" t="e">
        <f t="shared" si="18"/>
        <v>#DIV/0!</v>
      </c>
    </row>
    <row r="50" spans="1:20" s="76" customFormat="1" x14ac:dyDescent="0.25">
      <c r="A50" s="212" t="s">
        <v>114</v>
      </c>
      <c r="B50" s="213">
        <v>44387</v>
      </c>
      <c r="C50" s="224">
        <v>0</v>
      </c>
      <c r="D50" s="224">
        <v>0</v>
      </c>
      <c r="E50" s="224">
        <v>0</v>
      </c>
      <c r="F50" s="224"/>
      <c r="G50" s="215">
        <f>AVERAGE(G43,G51)</f>
        <v>0</v>
      </c>
      <c r="H50" s="216">
        <f>'Fishing hours'!P78</f>
        <v>17.566666666666666</v>
      </c>
      <c r="I50" s="217">
        <f t="shared" si="26"/>
        <v>0</v>
      </c>
      <c r="J50" s="763">
        <v>0</v>
      </c>
      <c r="K50" s="218"/>
      <c r="L50" s="219" t="e">
        <f>AVERAGE(L51,L43)</f>
        <v>#DIV/0!</v>
      </c>
      <c r="M50" s="220" t="e">
        <f t="shared" si="16"/>
        <v>#DIV/0!</v>
      </c>
      <c r="N50" s="225"/>
      <c r="O50" s="220"/>
      <c r="P50" s="225"/>
      <c r="Q50" s="219"/>
      <c r="R50" s="222" t="e">
        <f t="shared" si="17"/>
        <v>#DIV/0!</v>
      </c>
      <c r="S50" s="240"/>
      <c r="T50" s="222" t="e">
        <f t="shared" si="18"/>
        <v>#DIV/0!</v>
      </c>
    </row>
    <row r="51" spans="1:20" s="76" customFormat="1" x14ac:dyDescent="0.25">
      <c r="A51" s="212" t="s">
        <v>115</v>
      </c>
      <c r="B51" s="213">
        <v>44388</v>
      </c>
      <c r="C51" s="224">
        <f>SUM('Effort Data'!H1019:H1027)</f>
        <v>0</v>
      </c>
      <c r="D51" s="224">
        <f>SUM('Effort Data'!H1028:H1036)</f>
        <v>0</v>
      </c>
      <c r="E51" s="224">
        <f>SUM('Effort Data'!H1037:H1045)</f>
        <v>0</v>
      </c>
      <c r="F51" s="224"/>
      <c r="G51" s="215">
        <f>AVERAGE(C51:F51)</f>
        <v>0</v>
      </c>
      <c r="H51" s="216">
        <f>'Fishing hours'!P79</f>
        <v>17.533333333333331</v>
      </c>
      <c r="I51" s="217">
        <f t="shared" si="26"/>
        <v>0</v>
      </c>
      <c r="J51" s="766">
        <f>'Creel Data'!AV471</f>
        <v>0</v>
      </c>
      <c r="K51" s="218">
        <f>'Creel Data'!AY471</f>
        <v>0</v>
      </c>
      <c r="L51" s="219" t="e">
        <f t="shared" si="19"/>
        <v>#DIV/0!</v>
      </c>
      <c r="M51" s="220" t="e">
        <f t="shared" si="16"/>
        <v>#DIV/0!</v>
      </c>
      <c r="N51" s="225"/>
      <c r="O51" s="220"/>
      <c r="P51" s="225"/>
      <c r="Q51" s="219"/>
      <c r="R51" s="222" t="e">
        <f t="shared" si="17"/>
        <v>#DIV/0!</v>
      </c>
      <c r="S51" s="240"/>
      <c r="T51" s="222" t="e">
        <f t="shared" si="18"/>
        <v>#DIV/0!</v>
      </c>
    </row>
    <row r="52" spans="1:20" s="75" customFormat="1" x14ac:dyDescent="0.25">
      <c r="A52" s="227" t="s">
        <v>116</v>
      </c>
      <c r="B52" s="228">
        <v>44389</v>
      </c>
      <c r="C52" s="229"/>
      <c r="D52" s="229"/>
      <c r="E52" s="229"/>
      <c r="F52" s="229"/>
      <c r="G52" s="230" t="e">
        <f>AVERAGE(C52:F52)</f>
        <v>#DIV/0!</v>
      </c>
      <c r="H52" s="238">
        <f>'Fishing hours'!P80</f>
        <v>17.516666666666666</v>
      </c>
      <c r="I52" s="231" t="e">
        <f>(G52*H52)</f>
        <v>#DIV/0!</v>
      </c>
      <c r="J52" s="767"/>
      <c r="K52" s="232"/>
      <c r="L52" s="233" t="e">
        <f t="shared" si="19"/>
        <v>#DIV/0!</v>
      </c>
      <c r="M52" s="234" t="e">
        <f>(I52*L52)</f>
        <v>#DIV/0!</v>
      </c>
      <c r="N52" s="235">
        <f>D52</f>
        <v>0</v>
      </c>
      <c r="O52" s="234" t="e">
        <f>N52*L52</f>
        <v>#DIV/0!</v>
      </c>
      <c r="P52" s="235">
        <f>'Effort Data'!P1066</f>
        <v>0</v>
      </c>
      <c r="Q52" s="233"/>
      <c r="R52" s="236" t="e">
        <f t="shared" si="17"/>
        <v>#DIV/0!</v>
      </c>
      <c r="S52" s="239"/>
      <c r="T52" s="236" t="e">
        <f t="shared" si="18"/>
        <v>#DIV/0!</v>
      </c>
    </row>
    <row r="53" spans="1:20" s="76" customFormat="1" x14ac:dyDescent="0.25">
      <c r="A53" s="212" t="s">
        <v>117</v>
      </c>
      <c r="B53" s="213">
        <v>44390</v>
      </c>
      <c r="C53" s="224">
        <v>0</v>
      </c>
      <c r="D53" s="224">
        <v>0</v>
      </c>
      <c r="E53" s="224">
        <v>0</v>
      </c>
      <c r="F53" s="224"/>
      <c r="G53" s="215" t="e">
        <f>AVERAGE(G52,G48)</f>
        <v>#DIV/0!</v>
      </c>
      <c r="H53" s="216">
        <f>'Fishing hours'!P81</f>
        <v>17.483333333333334</v>
      </c>
      <c r="I53" s="217" t="e">
        <f>(G53*H53)</f>
        <v>#DIV/0!</v>
      </c>
      <c r="J53" s="763">
        <v>0</v>
      </c>
      <c r="K53" s="218"/>
      <c r="L53" s="219" t="e">
        <f>AVERAGE(L52,L48)</f>
        <v>#DIV/0!</v>
      </c>
      <c r="M53" s="220" t="e">
        <f t="shared" ref="M53:M71" si="27">(I53*L53)</f>
        <v>#DIV/0!</v>
      </c>
      <c r="N53" s="225"/>
      <c r="O53" s="220"/>
      <c r="P53" s="225"/>
      <c r="Q53" s="219"/>
      <c r="R53" s="222" t="e">
        <f t="shared" si="17"/>
        <v>#DIV/0!</v>
      </c>
      <c r="S53" s="240"/>
      <c r="T53" s="222" t="e">
        <f t="shared" si="18"/>
        <v>#DIV/0!</v>
      </c>
    </row>
    <row r="54" spans="1:20" s="75" customFormat="1" x14ac:dyDescent="0.25">
      <c r="A54" s="227" t="s">
        <v>111</v>
      </c>
      <c r="B54" s="228">
        <v>44391</v>
      </c>
      <c r="C54" s="229"/>
      <c r="D54" s="229"/>
      <c r="E54" s="229"/>
      <c r="F54" s="229"/>
      <c r="G54" s="230" t="e">
        <f>AVERAGE(G52,G48)</f>
        <v>#DIV/0!</v>
      </c>
      <c r="H54" s="238">
        <f>'Fishing hours'!P82</f>
        <v>17.466666666666665</v>
      </c>
      <c r="I54" s="231" t="e">
        <f t="shared" ref="I54:I56" si="28">(G54*H54)</f>
        <v>#DIV/0!</v>
      </c>
      <c r="J54" s="764">
        <v>0</v>
      </c>
      <c r="K54" s="232"/>
      <c r="L54" s="233" t="e">
        <f>AVERAGE(L52,L48)</f>
        <v>#DIV/0!</v>
      </c>
      <c r="M54" s="234" t="e">
        <f t="shared" si="27"/>
        <v>#DIV/0!</v>
      </c>
      <c r="N54" s="235"/>
      <c r="O54" s="234"/>
      <c r="P54" s="235"/>
      <c r="Q54" s="233"/>
      <c r="R54" s="236" t="e">
        <f t="shared" si="17"/>
        <v>#DIV/0!</v>
      </c>
      <c r="S54" s="239"/>
      <c r="T54" s="236" t="e">
        <f t="shared" si="18"/>
        <v>#DIV/0!</v>
      </c>
    </row>
    <row r="55" spans="1:20" s="76" customFormat="1" x14ac:dyDescent="0.25">
      <c r="A55" s="212" t="s">
        <v>112</v>
      </c>
      <c r="B55" s="213">
        <v>44392</v>
      </c>
      <c r="C55" s="224"/>
      <c r="D55" s="224"/>
      <c r="E55" s="224"/>
      <c r="F55" s="224"/>
      <c r="G55" s="215" t="e">
        <f>AVERAGE(G52,G48)</f>
        <v>#DIV/0!</v>
      </c>
      <c r="H55" s="216">
        <f>'Fishing hours'!P83</f>
        <v>17.433333333333334</v>
      </c>
      <c r="I55" s="217" t="e">
        <f t="shared" si="28"/>
        <v>#DIV/0!</v>
      </c>
      <c r="J55" s="763">
        <v>0</v>
      </c>
      <c r="K55" s="218"/>
      <c r="L55" s="219" t="e">
        <f>AVERAGE(L52,L48)</f>
        <v>#DIV/0!</v>
      </c>
      <c r="M55" s="220" t="e">
        <f t="shared" si="27"/>
        <v>#DIV/0!</v>
      </c>
      <c r="N55" s="225"/>
      <c r="O55" s="220"/>
      <c r="P55" s="225"/>
      <c r="Q55" s="219"/>
      <c r="R55" s="222" t="e">
        <f t="shared" si="17"/>
        <v>#DIV/0!</v>
      </c>
      <c r="S55" s="240"/>
      <c r="T55" s="222" t="e">
        <f t="shared" si="18"/>
        <v>#DIV/0!</v>
      </c>
    </row>
    <row r="56" spans="1:20" s="76" customFormat="1" x14ac:dyDescent="0.25">
      <c r="A56" s="212" t="s">
        <v>113</v>
      </c>
      <c r="B56" s="213">
        <v>44393</v>
      </c>
      <c r="C56" s="224"/>
      <c r="D56" s="224"/>
      <c r="E56" s="224"/>
      <c r="F56" s="224"/>
      <c r="G56" s="215">
        <f>AVERAGE(G58,G57)</f>
        <v>0</v>
      </c>
      <c r="H56" s="216">
        <f>'Fishing hours'!P84</f>
        <v>17.416666666666664</v>
      </c>
      <c r="I56" s="217">
        <f t="shared" si="28"/>
        <v>0</v>
      </c>
      <c r="J56" s="763">
        <v>0</v>
      </c>
      <c r="K56" s="218"/>
      <c r="L56" s="219" t="e">
        <f>AVERAGE(L57:L58)</f>
        <v>#DIV/0!</v>
      </c>
      <c r="M56" s="220" t="e">
        <f t="shared" si="27"/>
        <v>#DIV/0!</v>
      </c>
      <c r="N56" s="225"/>
      <c r="O56" s="220"/>
      <c r="P56" s="225"/>
      <c r="Q56" s="219"/>
      <c r="R56" s="222" t="e">
        <f t="shared" si="17"/>
        <v>#DIV/0!</v>
      </c>
      <c r="S56" s="240"/>
      <c r="T56" s="222" t="e">
        <f t="shared" si="18"/>
        <v>#DIV/0!</v>
      </c>
    </row>
    <row r="57" spans="1:20" s="76" customFormat="1" x14ac:dyDescent="0.25">
      <c r="A57" s="212" t="s">
        <v>114</v>
      </c>
      <c r="B57" s="213">
        <v>44394</v>
      </c>
      <c r="C57" s="224">
        <f>SUM('Effort Data'!H1091:H1099)</f>
        <v>0</v>
      </c>
      <c r="D57" s="224">
        <f>SUM('Effort Data'!H1100:H1108)</f>
        <v>0</v>
      </c>
      <c r="E57" s="224">
        <f>SUM('Effort Data'!H1109:H1117)</f>
        <v>0</v>
      </c>
      <c r="F57" s="224"/>
      <c r="G57" s="215">
        <f t="shared" ref="G57:G58" si="29">AVERAGE(C57:F57)</f>
        <v>0</v>
      </c>
      <c r="H57" s="216">
        <f>'Fishing hours'!P85</f>
        <v>17.383333333333333</v>
      </c>
      <c r="I57" s="217">
        <f>G57*H57</f>
        <v>0</v>
      </c>
      <c r="J57" s="766">
        <f>'Creel Data'!AV489</f>
        <v>0</v>
      </c>
      <c r="K57" s="218">
        <f>'Creel Data'!AY489</f>
        <v>0</v>
      </c>
      <c r="L57" s="219" t="e">
        <f t="shared" ref="L57:L64" si="30">J57/K57</f>
        <v>#DIV/0!</v>
      </c>
      <c r="M57" s="220" t="e">
        <f t="shared" si="27"/>
        <v>#DIV/0!</v>
      </c>
      <c r="N57" s="225">
        <f>D57</f>
        <v>0</v>
      </c>
      <c r="O57" s="220" t="e">
        <f>N57*L57</f>
        <v>#DIV/0!</v>
      </c>
      <c r="P57" s="225">
        <f>'Effort Data'!O1102</f>
        <v>0</v>
      </c>
      <c r="Q57" s="219"/>
      <c r="R57" s="222" t="e">
        <f t="shared" si="17"/>
        <v>#DIV/0!</v>
      </c>
      <c r="S57" s="240"/>
      <c r="T57" s="222" t="e">
        <f t="shared" si="18"/>
        <v>#DIV/0!</v>
      </c>
    </row>
    <row r="58" spans="1:20" s="76" customFormat="1" x14ac:dyDescent="0.25">
      <c r="A58" s="212" t="s">
        <v>115</v>
      </c>
      <c r="B58" s="213">
        <v>44395</v>
      </c>
      <c r="C58" s="224">
        <f>SUM('Effort Data'!H1127:H1135)</f>
        <v>0</v>
      </c>
      <c r="D58" s="224">
        <f>SUM('Effort Data'!H1136:H1144)</f>
        <v>0</v>
      </c>
      <c r="E58" s="224">
        <f>SUM('Effort Data'!H1145:H1153)</f>
        <v>0</v>
      </c>
      <c r="F58" s="224"/>
      <c r="G58" s="215">
        <f t="shared" si="29"/>
        <v>0</v>
      </c>
      <c r="H58" s="216">
        <f>'Fishing hours'!P86</f>
        <v>17.350000000000001</v>
      </c>
      <c r="I58" s="217">
        <f>G58*H58</f>
        <v>0</v>
      </c>
      <c r="J58" s="766">
        <f>'Creel Data'!AV501</f>
        <v>0</v>
      </c>
      <c r="K58" s="218">
        <f>'Creel Data'!AY501</f>
        <v>0</v>
      </c>
      <c r="L58" s="219" t="e">
        <f t="shared" si="30"/>
        <v>#DIV/0!</v>
      </c>
      <c r="M58" s="220" t="e">
        <f t="shared" si="27"/>
        <v>#DIV/0!</v>
      </c>
      <c r="N58" s="225"/>
      <c r="O58" s="220"/>
      <c r="P58" s="225"/>
      <c r="Q58" s="219"/>
      <c r="R58" s="222" t="e">
        <f t="shared" si="17"/>
        <v>#DIV/0!</v>
      </c>
      <c r="S58" s="240"/>
      <c r="T58" s="222" t="e">
        <f t="shared" si="18"/>
        <v>#DIV/0!</v>
      </c>
    </row>
    <row r="59" spans="1:20" s="75" customFormat="1" x14ac:dyDescent="0.25">
      <c r="A59" s="227" t="s">
        <v>116</v>
      </c>
      <c r="B59" s="228">
        <v>44396</v>
      </c>
      <c r="C59" s="229"/>
      <c r="D59" s="229"/>
      <c r="E59" s="229"/>
      <c r="F59" s="229"/>
      <c r="G59" s="230" t="e">
        <f>AVERAGE(G52,G61)</f>
        <v>#DIV/0!</v>
      </c>
      <c r="H59" s="238">
        <f>'Fishing hours'!P87</f>
        <v>17.316666666666666</v>
      </c>
      <c r="I59" s="231" t="e">
        <f t="shared" ref="I59:I60" si="31">G59*H59</f>
        <v>#DIV/0!</v>
      </c>
      <c r="J59" s="764">
        <v>0</v>
      </c>
      <c r="K59" s="232"/>
      <c r="L59" s="233" t="e">
        <f>AVERAGE(L61,L52)</f>
        <v>#DIV/0!</v>
      </c>
      <c r="M59" s="234" t="e">
        <f t="shared" si="27"/>
        <v>#DIV/0!</v>
      </c>
      <c r="N59" s="235"/>
      <c r="O59" s="234"/>
      <c r="P59" s="235"/>
      <c r="Q59" s="233"/>
      <c r="R59" s="236" t="e">
        <f t="shared" si="17"/>
        <v>#DIV/0!</v>
      </c>
      <c r="S59" s="239"/>
      <c r="T59" s="236" t="e">
        <f t="shared" si="18"/>
        <v>#DIV/0!</v>
      </c>
    </row>
    <row r="60" spans="1:20" s="76" customFormat="1" x14ac:dyDescent="0.25">
      <c r="A60" s="212" t="s">
        <v>117</v>
      </c>
      <c r="B60" s="213">
        <v>44397</v>
      </c>
      <c r="C60" s="224"/>
      <c r="D60" s="224"/>
      <c r="E60" s="224"/>
      <c r="F60" s="224"/>
      <c r="G60" s="215" t="e">
        <f>AVERAGE(G52,G61)</f>
        <v>#DIV/0!</v>
      </c>
      <c r="H60" s="216">
        <f>'Fishing hours'!P88</f>
        <v>17.266666666666666</v>
      </c>
      <c r="I60" s="217" t="e">
        <f t="shared" si="31"/>
        <v>#DIV/0!</v>
      </c>
      <c r="J60" s="763">
        <v>0</v>
      </c>
      <c r="K60" s="218"/>
      <c r="L60" s="219" t="e">
        <f>AVERAGE(L61,L52)</f>
        <v>#DIV/0!</v>
      </c>
      <c r="M60" s="220" t="e">
        <f t="shared" si="27"/>
        <v>#DIV/0!</v>
      </c>
      <c r="N60" s="225"/>
      <c r="O60" s="220"/>
      <c r="P60" s="225"/>
      <c r="Q60" s="219"/>
      <c r="R60" s="222" t="e">
        <f t="shared" si="17"/>
        <v>#DIV/0!</v>
      </c>
      <c r="S60" s="240"/>
      <c r="T60" s="222" t="e">
        <f t="shared" si="18"/>
        <v>#DIV/0!</v>
      </c>
    </row>
    <row r="61" spans="1:20" s="76" customFormat="1" x14ac:dyDescent="0.25">
      <c r="A61" s="212" t="s">
        <v>111</v>
      </c>
      <c r="B61" s="213">
        <v>44398</v>
      </c>
      <c r="C61" s="224">
        <f>SUM('Effort Data'!H1163:H1171)</f>
        <v>0</v>
      </c>
      <c r="D61" s="224">
        <f>SUM('Effort Data'!H1172:H1180)</f>
        <v>0</v>
      </c>
      <c r="E61" s="224">
        <f>SUM('Effort Data'!H1181:H1189)</f>
        <v>0</v>
      </c>
      <c r="F61" s="224"/>
      <c r="G61" s="215">
        <f>AVERAGE(C61:F61)</f>
        <v>0</v>
      </c>
      <c r="H61" s="216">
        <f>'Fishing hours'!P89</f>
        <v>17.233333333333334</v>
      </c>
      <c r="I61" s="217">
        <f>G61*H61</f>
        <v>0</v>
      </c>
      <c r="J61" s="766">
        <f>'Creel Data'!AV526</f>
        <v>0</v>
      </c>
      <c r="K61" s="218">
        <f>'Creel Data'!AY526</f>
        <v>0</v>
      </c>
      <c r="L61" s="219" t="e">
        <f t="shared" si="30"/>
        <v>#DIV/0!</v>
      </c>
      <c r="M61" s="220" t="e">
        <f t="shared" si="27"/>
        <v>#DIV/0!</v>
      </c>
      <c r="N61" s="225">
        <f>C61</f>
        <v>0</v>
      </c>
      <c r="O61" s="220" t="e">
        <f>N61*L61</f>
        <v>#DIV/0!</v>
      </c>
      <c r="P61" s="225">
        <f>'Effort Data'!O1165</f>
        <v>0</v>
      </c>
      <c r="Q61" s="219"/>
      <c r="R61" s="222" t="e">
        <f t="shared" si="17"/>
        <v>#DIV/0!</v>
      </c>
      <c r="S61" s="240"/>
      <c r="T61" s="222" t="e">
        <f t="shared" si="18"/>
        <v>#DIV/0!</v>
      </c>
    </row>
    <row r="62" spans="1:20" s="75" customFormat="1" x14ac:dyDescent="0.25">
      <c r="A62" s="227" t="s">
        <v>112</v>
      </c>
      <c r="B62" s="228">
        <v>44399</v>
      </c>
      <c r="C62" s="229"/>
      <c r="D62" s="229"/>
      <c r="E62" s="229"/>
      <c r="F62" s="229"/>
      <c r="G62" s="230">
        <f>AVERAGE(G67,G61)</f>
        <v>0</v>
      </c>
      <c r="H62" s="238">
        <f>'Fishing hours'!P90</f>
        <v>17.200000000000003</v>
      </c>
      <c r="I62" s="231">
        <f t="shared" ref="I62:I63" si="32">G62*H62</f>
        <v>0</v>
      </c>
      <c r="J62" s="764">
        <v>0</v>
      </c>
      <c r="K62" s="232"/>
      <c r="L62" s="233" t="e">
        <f>AVERAGE(L61,L67)</f>
        <v>#DIV/0!</v>
      </c>
      <c r="M62" s="234" t="e">
        <f t="shared" si="27"/>
        <v>#DIV/0!</v>
      </c>
      <c r="N62" s="235"/>
      <c r="O62" s="234"/>
      <c r="P62" s="235"/>
      <c r="Q62" s="233"/>
      <c r="R62" s="236" t="e">
        <f t="shared" si="17"/>
        <v>#DIV/0!</v>
      </c>
      <c r="S62" s="239"/>
      <c r="T62" s="236" t="e">
        <f t="shared" si="18"/>
        <v>#DIV/0!</v>
      </c>
    </row>
    <row r="63" spans="1:20" s="76" customFormat="1" x14ac:dyDescent="0.25">
      <c r="A63" s="212" t="s">
        <v>113</v>
      </c>
      <c r="B63" s="213">
        <v>44400</v>
      </c>
      <c r="C63" s="224"/>
      <c r="D63" s="224"/>
      <c r="E63" s="224"/>
      <c r="F63" s="224"/>
      <c r="G63" s="215">
        <f>AVERAGE(G65,G64)</f>
        <v>0</v>
      </c>
      <c r="H63" s="216">
        <f>'Fishing hours'!P91</f>
        <v>17.166666666666668</v>
      </c>
      <c r="I63" s="217">
        <f t="shared" si="32"/>
        <v>0</v>
      </c>
      <c r="J63" s="763">
        <v>0</v>
      </c>
      <c r="K63" s="218"/>
      <c r="L63" s="219" t="e">
        <f>AVERAGE(L65,L64)</f>
        <v>#DIV/0!</v>
      </c>
      <c r="M63" s="220" t="e">
        <f t="shared" si="27"/>
        <v>#DIV/0!</v>
      </c>
      <c r="N63" s="225"/>
      <c r="O63" s="220"/>
      <c r="P63" s="225"/>
      <c r="Q63" s="219"/>
      <c r="R63" s="222" t="e">
        <f t="shared" si="17"/>
        <v>#DIV/0!</v>
      </c>
      <c r="S63" s="240"/>
      <c r="T63" s="222" t="e">
        <f t="shared" si="18"/>
        <v>#DIV/0!</v>
      </c>
    </row>
    <row r="64" spans="1:20" s="76" customFormat="1" x14ac:dyDescent="0.25">
      <c r="A64" s="212" t="s">
        <v>114</v>
      </c>
      <c r="B64" s="213">
        <v>44401</v>
      </c>
      <c r="C64" s="224">
        <f>SUM('Effort Data'!H1199:H1207)</f>
        <v>0</v>
      </c>
      <c r="D64" s="224">
        <f>SUM('Effort Data'!H1208:H1216)</f>
        <v>0</v>
      </c>
      <c r="E64" s="224">
        <f>SUM('Effort Data'!H1217:H1225)</f>
        <v>0</v>
      </c>
      <c r="F64" s="224"/>
      <c r="G64" s="215">
        <f t="shared" ref="G64:G67" si="33">AVERAGE(C64:F64)</f>
        <v>0</v>
      </c>
      <c r="H64" s="216">
        <f>'Fishing hours'!P92</f>
        <v>17.133333333333333</v>
      </c>
      <c r="I64" s="217">
        <f t="shared" ref="I64:I71" si="34">G64*H64</f>
        <v>0</v>
      </c>
      <c r="J64" s="766">
        <f>'Creel Data'!AV540</f>
        <v>0</v>
      </c>
      <c r="K64" s="218">
        <f>'Creel Data'!AY540</f>
        <v>0</v>
      </c>
      <c r="L64" s="219" t="e">
        <f t="shared" si="30"/>
        <v>#DIV/0!</v>
      </c>
      <c r="M64" s="220" t="e">
        <f t="shared" si="27"/>
        <v>#DIV/0!</v>
      </c>
      <c r="N64" s="225">
        <f>D64</f>
        <v>0</v>
      </c>
      <c r="O64" s="220" t="e">
        <f>N64*L64</f>
        <v>#DIV/0!</v>
      </c>
      <c r="P64" s="225">
        <f>'Effort Data'!O1210</f>
        <v>0</v>
      </c>
      <c r="Q64" s="219"/>
      <c r="R64" s="222" t="e">
        <f t="shared" si="17"/>
        <v>#DIV/0!</v>
      </c>
      <c r="S64" s="240"/>
      <c r="T64" s="222" t="e">
        <f t="shared" si="18"/>
        <v>#DIV/0!</v>
      </c>
    </row>
    <row r="65" spans="1:20" s="76" customFormat="1" x14ac:dyDescent="0.25">
      <c r="A65" s="212" t="s">
        <v>115</v>
      </c>
      <c r="B65" s="213">
        <v>44402</v>
      </c>
      <c r="C65" s="224">
        <f>SUM('Effort Data'!H1235:H1243)</f>
        <v>0</v>
      </c>
      <c r="D65" s="224">
        <f>SUM('Effort Data'!H1244:H1252)</f>
        <v>0</v>
      </c>
      <c r="E65" s="224">
        <f>SUM('Effort Data'!H1253:H1261)</f>
        <v>0</v>
      </c>
      <c r="F65" s="224"/>
      <c r="G65" s="215">
        <f t="shared" si="33"/>
        <v>0</v>
      </c>
      <c r="H65" s="216">
        <f>'Fishing hours'!P93</f>
        <v>17.100000000000001</v>
      </c>
      <c r="I65" s="217">
        <f>G65*H65</f>
        <v>0</v>
      </c>
      <c r="J65" s="766">
        <f>'Creel Data'!AV558</f>
        <v>0</v>
      </c>
      <c r="K65" s="218">
        <f>'Creel Data'!AY558</f>
        <v>0</v>
      </c>
      <c r="L65" s="219" t="e">
        <f>J65/K65</f>
        <v>#DIV/0!</v>
      </c>
      <c r="M65" s="220" t="e">
        <f t="shared" si="27"/>
        <v>#DIV/0!</v>
      </c>
      <c r="N65" s="225">
        <f>E65</f>
        <v>0</v>
      </c>
      <c r="O65" s="220" t="e">
        <f>N65*L65</f>
        <v>#DIV/0!</v>
      </c>
      <c r="P65" s="225">
        <f>'Effort Data'!O1255</f>
        <v>0</v>
      </c>
      <c r="Q65" s="219"/>
      <c r="R65" s="222" t="e">
        <f t="shared" si="17"/>
        <v>#DIV/0!</v>
      </c>
      <c r="S65" s="240"/>
      <c r="T65" s="222" t="e">
        <f t="shared" si="18"/>
        <v>#DIV/0!</v>
      </c>
    </row>
    <row r="66" spans="1:20" s="76" customFormat="1" x14ac:dyDescent="0.25">
      <c r="A66" s="212" t="s">
        <v>116</v>
      </c>
      <c r="B66" s="213">
        <v>44403</v>
      </c>
      <c r="C66" s="224"/>
      <c r="D66" s="224"/>
      <c r="E66" s="224"/>
      <c r="F66" s="224"/>
      <c r="G66" s="215">
        <f>AVERAGE(G67,G61)</f>
        <v>0</v>
      </c>
      <c r="H66" s="216">
        <f>'Fishing hours'!P94</f>
        <v>17.05</v>
      </c>
      <c r="I66" s="217">
        <f t="shared" si="34"/>
        <v>0</v>
      </c>
      <c r="J66" s="763">
        <v>0</v>
      </c>
      <c r="K66" s="218"/>
      <c r="L66" s="219" t="e">
        <f>AVERAGE(L61,L67)</f>
        <v>#DIV/0!</v>
      </c>
      <c r="M66" s="220" t="e">
        <f t="shared" si="27"/>
        <v>#DIV/0!</v>
      </c>
      <c r="N66" s="225"/>
      <c r="O66" s="220"/>
      <c r="P66" s="225"/>
      <c r="Q66" s="219"/>
      <c r="R66" s="222" t="e">
        <f t="shared" si="17"/>
        <v>#DIV/0!</v>
      </c>
      <c r="S66" s="240"/>
      <c r="T66" s="222" t="e">
        <f t="shared" si="18"/>
        <v>#DIV/0!</v>
      </c>
    </row>
    <row r="67" spans="1:20" s="75" customFormat="1" x14ac:dyDescent="0.25">
      <c r="A67" s="227" t="s">
        <v>117</v>
      </c>
      <c r="B67" s="228">
        <v>44404</v>
      </c>
      <c r="C67" s="229">
        <f>SUM('Effort Data'!H1271:H1279)</f>
        <v>0</v>
      </c>
      <c r="D67" s="229">
        <f>SUM('Effort Data'!H1280:H1288)</f>
        <v>0</v>
      </c>
      <c r="E67" s="229">
        <f>SUM('Effort Data'!H1289:H1297)</f>
        <v>0</v>
      </c>
      <c r="F67" s="229"/>
      <c r="G67" s="230">
        <f t="shared" si="33"/>
        <v>0</v>
      </c>
      <c r="H67" s="238">
        <f>'Fishing hours'!P95</f>
        <v>17.016666666666666</v>
      </c>
      <c r="I67" s="231">
        <f t="shared" si="34"/>
        <v>0</v>
      </c>
      <c r="J67" s="767">
        <f>AVERAGE(J61,J52)</f>
        <v>0</v>
      </c>
      <c r="K67" s="232">
        <f>AVERAGE(K61,K52)</f>
        <v>0</v>
      </c>
      <c r="L67" s="233" t="e">
        <f>J67/K67</f>
        <v>#DIV/0!</v>
      </c>
      <c r="M67" s="234" t="e">
        <f t="shared" si="27"/>
        <v>#DIV/0!</v>
      </c>
      <c r="N67" s="235">
        <f>C67</f>
        <v>0</v>
      </c>
      <c r="O67" s="234" t="e">
        <f>N67*L67</f>
        <v>#DIV/0!</v>
      </c>
      <c r="P67" s="235">
        <f>'Effort Data'!O1273</f>
        <v>0</v>
      </c>
      <c r="Q67" s="233"/>
      <c r="R67" s="236" t="e">
        <f t="shared" si="17"/>
        <v>#DIV/0!</v>
      </c>
      <c r="S67" s="239"/>
      <c r="T67" s="236" t="e">
        <f t="shared" si="18"/>
        <v>#DIV/0!</v>
      </c>
    </row>
    <row r="68" spans="1:20" s="75" customFormat="1" x14ac:dyDescent="0.25">
      <c r="A68" s="227" t="s">
        <v>111</v>
      </c>
      <c r="B68" s="228">
        <v>44405</v>
      </c>
      <c r="C68" s="229"/>
      <c r="D68" s="229"/>
      <c r="E68" s="229"/>
      <c r="F68" s="229"/>
      <c r="G68" s="230">
        <f>AVERAGE(G67,G61)</f>
        <v>0</v>
      </c>
      <c r="H68" s="238">
        <f>'Fishing hours'!P96</f>
        <v>16.966666666666669</v>
      </c>
      <c r="I68" s="231">
        <f t="shared" si="34"/>
        <v>0</v>
      </c>
      <c r="J68" s="764">
        <v>0</v>
      </c>
      <c r="K68" s="232"/>
      <c r="L68" s="233" t="e">
        <f>AVERAGE(L67,L61)</f>
        <v>#DIV/0!</v>
      </c>
      <c r="M68" s="234" t="e">
        <f t="shared" si="27"/>
        <v>#DIV/0!</v>
      </c>
      <c r="N68" s="235"/>
      <c r="O68" s="234"/>
      <c r="P68" s="235"/>
      <c r="Q68" s="233"/>
      <c r="R68" s="236" t="e">
        <f t="shared" si="17"/>
        <v>#DIV/0!</v>
      </c>
      <c r="S68" s="239"/>
      <c r="T68" s="236" t="e">
        <f t="shared" si="18"/>
        <v>#DIV/0!</v>
      </c>
    </row>
    <row r="69" spans="1:20" s="76" customFormat="1" x14ac:dyDescent="0.25">
      <c r="A69" s="212" t="s">
        <v>112</v>
      </c>
      <c r="B69" s="213">
        <v>44406</v>
      </c>
      <c r="C69" s="224"/>
      <c r="D69" s="224"/>
      <c r="E69" s="224"/>
      <c r="F69" s="224"/>
      <c r="G69" s="215">
        <f>AVERAGE(G67,G61)</f>
        <v>0</v>
      </c>
      <c r="H69" s="216">
        <f>'Fishing hours'!P97</f>
        <v>16.93333333333333</v>
      </c>
      <c r="I69" s="217">
        <f t="shared" si="34"/>
        <v>0</v>
      </c>
      <c r="J69" s="763">
        <v>0</v>
      </c>
      <c r="K69" s="218"/>
      <c r="L69" s="219" t="e">
        <f>AVERAGE(L67,L61)</f>
        <v>#DIV/0!</v>
      </c>
      <c r="M69" s="220" t="e">
        <f t="shared" si="27"/>
        <v>#DIV/0!</v>
      </c>
      <c r="N69" s="225"/>
      <c r="O69" s="220"/>
      <c r="P69" s="225"/>
      <c r="Q69" s="219"/>
      <c r="R69" s="222" t="e">
        <f t="shared" si="17"/>
        <v>#DIV/0!</v>
      </c>
      <c r="S69" s="240"/>
      <c r="T69" s="222" t="e">
        <f t="shared" si="18"/>
        <v>#DIV/0!</v>
      </c>
    </row>
    <row r="70" spans="1:20" s="76" customFormat="1" x14ac:dyDescent="0.25">
      <c r="A70" s="212" t="s">
        <v>113</v>
      </c>
      <c r="B70" s="213">
        <v>44407</v>
      </c>
      <c r="C70" s="224"/>
      <c r="D70" s="224"/>
      <c r="E70" s="224"/>
      <c r="F70" s="224"/>
      <c r="G70" s="215">
        <f>AVERAGE(G64:G65)</f>
        <v>0</v>
      </c>
      <c r="H70" s="216">
        <f>'Fishing hours'!P98</f>
        <v>16.900000000000002</v>
      </c>
      <c r="I70" s="217">
        <f t="shared" si="34"/>
        <v>0</v>
      </c>
      <c r="J70" s="763">
        <v>0</v>
      </c>
      <c r="K70" s="218"/>
      <c r="L70" s="219" t="e">
        <f>AVERAGE(L64:L65)</f>
        <v>#DIV/0!</v>
      </c>
      <c r="M70" s="220" t="e">
        <f t="shared" si="27"/>
        <v>#DIV/0!</v>
      </c>
      <c r="N70" s="225"/>
      <c r="O70" s="220"/>
      <c r="P70" s="225"/>
      <c r="Q70" s="219"/>
      <c r="R70" s="222" t="e">
        <f t="shared" si="17"/>
        <v>#DIV/0!</v>
      </c>
      <c r="S70" s="240"/>
      <c r="T70" s="222" t="e">
        <f t="shared" si="18"/>
        <v>#DIV/0!</v>
      </c>
    </row>
    <row r="71" spans="1:20" s="76" customFormat="1" x14ac:dyDescent="0.25">
      <c r="A71" s="212" t="s">
        <v>114</v>
      </c>
      <c r="B71" s="213">
        <v>44408</v>
      </c>
      <c r="C71" s="224"/>
      <c r="D71" s="224"/>
      <c r="E71" s="224"/>
      <c r="F71" s="224"/>
      <c r="G71" s="215">
        <f>AVERAGE(G64:G65)</f>
        <v>0</v>
      </c>
      <c r="H71" s="216">
        <f>'Fishing hours'!P99</f>
        <v>16.850000000000001</v>
      </c>
      <c r="I71" s="217">
        <f t="shared" si="34"/>
        <v>0</v>
      </c>
      <c r="J71" s="763">
        <v>0</v>
      </c>
      <c r="K71" s="218"/>
      <c r="L71" s="219" t="e">
        <f>AVERAGE(L64:L65)</f>
        <v>#DIV/0!</v>
      </c>
      <c r="M71" s="220" t="e">
        <f t="shared" si="27"/>
        <v>#DIV/0!</v>
      </c>
      <c r="N71" s="225"/>
      <c r="O71" s="220"/>
      <c r="P71" s="225"/>
      <c r="Q71" s="219"/>
      <c r="R71" s="222" t="e">
        <f t="shared" si="17"/>
        <v>#DIV/0!</v>
      </c>
      <c r="S71" s="240"/>
      <c r="T71" s="222" t="e">
        <f t="shared" si="18"/>
        <v>#DIV/0!</v>
      </c>
    </row>
    <row r="72" spans="1:20" s="75" customFormat="1" x14ac:dyDescent="0.25">
      <c r="A72" s="227"/>
      <c r="B72" s="228"/>
      <c r="C72" s="229"/>
      <c r="D72" s="229"/>
      <c r="E72" s="229"/>
      <c r="F72" s="229"/>
      <c r="G72" s="230"/>
      <c r="H72" s="216"/>
      <c r="I72" s="231"/>
      <c r="J72" s="764"/>
      <c r="K72" s="232"/>
      <c r="L72" s="233"/>
      <c r="M72" s="234"/>
      <c r="N72" s="235"/>
      <c r="O72" s="234"/>
      <c r="P72" s="235"/>
      <c r="Q72" s="233"/>
      <c r="R72" s="236"/>
      <c r="S72" s="239"/>
      <c r="T72" s="236"/>
    </row>
    <row r="73" spans="1:20" s="75" customFormat="1" x14ac:dyDescent="0.25">
      <c r="A73" s="227"/>
      <c r="B73" s="228"/>
      <c r="C73" s="229"/>
      <c r="D73" s="229"/>
      <c r="E73" s="229"/>
      <c r="F73" s="229"/>
      <c r="G73" s="230"/>
      <c r="H73" s="216"/>
      <c r="I73" s="231"/>
      <c r="J73" s="764"/>
      <c r="K73" s="232"/>
      <c r="L73" s="233"/>
      <c r="M73" s="234"/>
      <c r="N73" s="235"/>
      <c r="O73" s="234"/>
      <c r="P73" s="235"/>
      <c r="Q73" s="233"/>
      <c r="R73" s="236"/>
      <c r="S73" s="239"/>
      <c r="T73" s="236"/>
    </row>
    <row r="74" spans="1:20" s="75" customFormat="1" x14ac:dyDescent="0.25">
      <c r="A74" s="227"/>
      <c r="B74" s="228"/>
      <c r="C74" s="229"/>
      <c r="D74" s="229"/>
      <c r="E74" s="229"/>
      <c r="F74" s="229"/>
      <c r="G74" s="230"/>
      <c r="H74" s="216"/>
      <c r="I74" s="231"/>
      <c r="J74" s="764"/>
      <c r="K74" s="232"/>
      <c r="L74" s="233"/>
      <c r="M74" s="234"/>
      <c r="N74" s="235"/>
      <c r="O74" s="234"/>
      <c r="P74" s="235"/>
      <c r="Q74" s="233"/>
      <c r="R74" s="236"/>
      <c r="S74" s="239"/>
      <c r="T74" s="236"/>
    </row>
    <row r="75" spans="1:20" s="75" customFormat="1" x14ac:dyDescent="0.25">
      <c r="A75" s="227"/>
      <c r="B75" s="228"/>
      <c r="C75" s="229"/>
      <c r="D75" s="229"/>
      <c r="E75" s="229"/>
      <c r="F75" s="229"/>
      <c r="G75" s="230"/>
      <c r="H75" s="216"/>
      <c r="I75" s="231"/>
      <c r="J75" s="764"/>
      <c r="K75" s="232"/>
      <c r="L75" s="233"/>
      <c r="M75" s="234"/>
      <c r="N75" s="235"/>
      <c r="O75" s="234"/>
      <c r="P75" s="235"/>
      <c r="Q75" s="233"/>
      <c r="R75" s="236"/>
      <c r="S75" s="239"/>
      <c r="T75" s="236"/>
    </row>
    <row r="76" spans="1:20" s="75" customFormat="1" x14ac:dyDescent="0.25">
      <c r="A76" s="227"/>
      <c r="B76" s="228"/>
      <c r="C76" s="229"/>
      <c r="D76" s="229"/>
      <c r="E76" s="229"/>
      <c r="F76" s="229"/>
      <c r="G76" s="230"/>
      <c r="H76" s="216"/>
      <c r="I76" s="231"/>
      <c r="J76" s="764"/>
      <c r="K76" s="232"/>
      <c r="L76" s="233"/>
      <c r="M76" s="234"/>
      <c r="N76" s="235"/>
      <c r="O76" s="234"/>
      <c r="P76" s="235"/>
      <c r="Q76" s="233"/>
      <c r="R76" s="236"/>
      <c r="S76" s="239"/>
      <c r="T76" s="236"/>
    </row>
    <row r="77" spans="1:20" s="75" customFormat="1" x14ac:dyDescent="0.25">
      <c r="A77" s="227"/>
      <c r="B77" s="228"/>
      <c r="C77" s="229"/>
      <c r="D77" s="229"/>
      <c r="E77" s="229"/>
      <c r="F77" s="229"/>
      <c r="G77" s="230"/>
      <c r="H77" s="216"/>
      <c r="I77" s="231"/>
      <c r="J77" s="764"/>
      <c r="K77" s="232"/>
      <c r="L77" s="233"/>
      <c r="M77" s="234"/>
      <c r="N77" s="235"/>
      <c r="O77" s="234"/>
      <c r="P77" s="235"/>
      <c r="Q77" s="233"/>
      <c r="R77" s="236"/>
      <c r="S77" s="239"/>
      <c r="T77" s="236"/>
    </row>
    <row r="78" spans="1:20" ht="15.75" thickBot="1" x14ac:dyDescent="0.3">
      <c r="A78" s="243"/>
      <c r="B78" s="244" t="s">
        <v>173</v>
      </c>
      <c r="C78" s="245">
        <f>SUM(C1:C76)</f>
        <v>330</v>
      </c>
      <c r="D78" s="245">
        <f>SUM(D1:D76)</f>
        <v>249</v>
      </c>
      <c r="E78" s="245">
        <f>SUM(E1:E76)</f>
        <v>125</v>
      </c>
      <c r="F78" s="245"/>
      <c r="G78" s="245" t="s">
        <v>173</v>
      </c>
      <c r="H78" s="246">
        <f>SUM(H8:H76)</f>
        <v>1123.45</v>
      </c>
      <c r="I78" s="246" t="e">
        <f>SUM(I8:I71)</f>
        <v>#DIV/0!</v>
      </c>
      <c r="J78" s="768">
        <f>SUM(J8:J77)</f>
        <v>399</v>
      </c>
      <c r="K78" s="248">
        <f>SUM(K8:K76)</f>
        <v>153</v>
      </c>
      <c r="L78" s="249">
        <f>J78/K78</f>
        <v>2.607843137254902</v>
      </c>
      <c r="M78" s="250" t="e">
        <f>I78*L78</f>
        <v>#DIV/0!</v>
      </c>
      <c r="N78" s="247">
        <f>SUM(N8:N76)</f>
        <v>93</v>
      </c>
      <c r="O78" s="250">
        <f>N78*L78</f>
        <v>242.52941176470588</v>
      </c>
      <c r="P78" s="247">
        <f>SUM(P8:P77)</f>
        <v>284</v>
      </c>
      <c r="Q78" s="249">
        <f>AVERAGE(Q8:Q75)</f>
        <v>1.175177509688379</v>
      </c>
      <c r="R78" s="251">
        <f>SUM(R8:R32)</f>
        <v>16431.782427029724</v>
      </c>
      <c r="S78" s="252"/>
      <c r="T78" s="251">
        <f>SUM(T8:T32)</f>
        <v>3900.8622754393605</v>
      </c>
    </row>
    <row r="79" spans="1:20" x14ac:dyDescent="0.25">
      <c r="G79" s="253"/>
    </row>
    <row r="80" spans="1:20" hidden="1" x14ac:dyDescent="0.25">
      <c r="A80" s="36"/>
      <c r="B80" s="36"/>
      <c r="C80" s="36"/>
      <c r="D80" s="36"/>
      <c r="E80" s="36"/>
      <c r="F80" s="36"/>
      <c r="G80" s="253"/>
      <c r="H80" s="36"/>
      <c r="I80" s="36"/>
      <c r="J80" s="740"/>
      <c r="K80" s="36"/>
      <c r="L80" s="36"/>
      <c r="M80" s="36"/>
      <c r="N80" s="36"/>
      <c r="O80" s="36"/>
      <c r="P80" s="36"/>
      <c r="Q80" s="36"/>
      <c r="R80" s="36"/>
      <c r="S80" s="36"/>
      <c r="T80" s="36"/>
    </row>
    <row r="81" spans="1:41" ht="13.5" hidden="1" customHeight="1" x14ac:dyDescent="0.25">
      <c r="A81" s="36"/>
      <c r="B81" s="36"/>
      <c r="C81" s="36"/>
      <c r="D81" s="36"/>
      <c r="E81" s="36"/>
      <c r="F81" s="36"/>
      <c r="G81" s="36"/>
      <c r="H81" s="36"/>
      <c r="I81" s="36"/>
      <c r="J81" s="740"/>
      <c r="K81" s="36"/>
      <c r="L81" s="36"/>
      <c r="M81" s="36"/>
      <c r="N81" s="36"/>
      <c r="O81" s="36"/>
      <c r="P81" s="36"/>
      <c r="Q81" s="36"/>
      <c r="R81" s="36"/>
      <c r="S81" s="36"/>
      <c r="T81" s="36"/>
    </row>
    <row r="82" spans="1:41" ht="13.5" hidden="1" customHeight="1" x14ac:dyDescent="0.25"/>
    <row r="83" spans="1:41" ht="13.5" customHeight="1" x14ac:dyDescent="0.25"/>
    <row r="84" spans="1:41" ht="20.25" customHeight="1" x14ac:dyDescent="0.45">
      <c r="C84" s="194" t="s">
        <v>174</v>
      </c>
    </row>
    <row r="85" spans="1:41" ht="15.75" thickBot="1" x14ac:dyDescent="0.3">
      <c r="C85" s="195" t="s">
        <v>175</v>
      </c>
      <c r="D85" s="195" t="s">
        <v>175</v>
      </c>
      <c r="E85" s="195" t="s">
        <v>175</v>
      </c>
      <c r="F85" s="195" t="s">
        <v>175</v>
      </c>
      <c r="G85" s="195" t="s">
        <v>175</v>
      </c>
      <c r="H85" s="195" t="s">
        <v>175</v>
      </c>
      <c r="I85" s="195" t="s">
        <v>175</v>
      </c>
      <c r="J85" s="195" t="s">
        <v>175</v>
      </c>
      <c r="K85" s="195" t="s">
        <v>175</v>
      </c>
      <c r="L85" s="195" t="s">
        <v>175</v>
      </c>
      <c r="M85" s="195" t="s">
        <v>175</v>
      </c>
      <c r="N85" s="195" t="s">
        <v>175</v>
      </c>
      <c r="O85" s="195" t="s">
        <v>175</v>
      </c>
      <c r="P85" s="195" t="s">
        <v>175</v>
      </c>
      <c r="Q85" s="195" t="s">
        <v>175</v>
      </c>
      <c r="R85" s="195" t="s">
        <v>175</v>
      </c>
    </row>
    <row r="86" spans="1:41" ht="16.5" customHeight="1" x14ac:dyDescent="0.45">
      <c r="A86" s="1095" t="s">
        <v>92</v>
      </c>
      <c r="B86" s="1095"/>
      <c r="C86" s="194"/>
      <c r="N86" s="1097" t="s">
        <v>149</v>
      </c>
      <c r="O86" s="1098"/>
      <c r="R86" s="194"/>
    </row>
    <row r="87" spans="1:41" ht="15.75" thickBot="1" x14ac:dyDescent="0.3">
      <c r="A87" s="1096"/>
      <c r="B87" s="1096"/>
      <c r="C87" s="205"/>
      <c r="D87" s="205"/>
      <c r="E87" s="205"/>
      <c r="F87" s="205"/>
      <c r="G87" s="205"/>
      <c r="H87" s="205"/>
      <c r="I87" s="205"/>
      <c r="K87" s="205"/>
      <c r="L87" s="205"/>
      <c r="M87" s="205"/>
      <c r="N87" s="1099" t="s">
        <v>176</v>
      </c>
      <c r="O87" s="1100"/>
      <c r="P87" s="205"/>
      <c r="Q87" s="205"/>
      <c r="R87" s="205"/>
    </row>
    <row r="88" spans="1:41" ht="30" x14ac:dyDescent="0.25">
      <c r="A88" s="198"/>
      <c r="B88" s="197"/>
      <c r="C88" s="198"/>
      <c r="D88" s="198"/>
      <c r="E88" s="198"/>
      <c r="F88" s="198"/>
      <c r="G88" s="197"/>
      <c r="H88" s="199" t="s">
        <v>151</v>
      </c>
      <c r="I88" s="199" t="s">
        <v>92</v>
      </c>
      <c r="J88" s="198" t="s">
        <v>126</v>
      </c>
      <c r="K88" s="198" t="s">
        <v>152</v>
      </c>
      <c r="L88" s="199" t="s">
        <v>153</v>
      </c>
      <c r="M88" s="199" t="s">
        <v>154</v>
      </c>
      <c r="N88" s="1101" t="s">
        <v>155</v>
      </c>
      <c r="O88" s="999"/>
      <c r="P88" s="200" t="s">
        <v>156</v>
      </c>
      <c r="Q88" s="199"/>
      <c r="R88" s="201" t="s">
        <v>157</v>
      </c>
    </row>
    <row r="89" spans="1:41" ht="15.75" thickBot="1" x14ac:dyDescent="0.3">
      <c r="A89" s="205"/>
      <c r="B89" s="203"/>
      <c r="C89" s="1102" t="s">
        <v>177</v>
      </c>
      <c r="D89" s="1103"/>
      <c r="E89" s="1103"/>
      <c r="F89" s="1103"/>
      <c r="G89" s="1104"/>
      <c r="H89" s="204" t="s">
        <v>129</v>
      </c>
      <c r="I89" s="204" t="s">
        <v>178</v>
      </c>
      <c r="J89" s="205" t="s">
        <v>128</v>
      </c>
      <c r="K89" s="205" t="s">
        <v>20</v>
      </c>
      <c r="L89" s="204" t="s">
        <v>160</v>
      </c>
      <c r="M89" s="204" t="s">
        <v>92</v>
      </c>
      <c r="N89" s="1105" t="s">
        <v>179</v>
      </c>
      <c r="O89" s="1106"/>
      <c r="P89" s="204"/>
      <c r="Q89" s="204" t="s">
        <v>162</v>
      </c>
      <c r="R89" s="203" t="s">
        <v>180</v>
      </c>
    </row>
    <row r="90" spans="1:41" ht="15.75" thickBot="1" x14ac:dyDescent="0.3">
      <c r="A90" s="210" t="s">
        <v>95</v>
      </c>
      <c r="B90" s="208" t="s">
        <v>14</v>
      </c>
      <c r="C90" s="208" t="s">
        <v>163</v>
      </c>
      <c r="D90" s="208" t="s">
        <v>164</v>
      </c>
      <c r="E90" s="208" t="s">
        <v>165</v>
      </c>
      <c r="F90" s="208" t="s">
        <v>166</v>
      </c>
      <c r="G90" s="208" t="s">
        <v>167</v>
      </c>
      <c r="H90" s="209" t="s">
        <v>168</v>
      </c>
      <c r="I90" s="209" t="s">
        <v>129</v>
      </c>
      <c r="J90" s="210" t="s">
        <v>130</v>
      </c>
      <c r="K90" s="210" t="s">
        <v>181</v>
      </c>
      <c r="L90" s="209" t="s">
        <v>182</v>
      </c>
      <c r="M90" s="209" t="s">
        <v>170</v>
      </c>
      <c r="N90" s="207" t="s">
        <v>183</v>
      </c>
      <c r="O90" s="208" t="s">
        <v>126</v>
      </c>
      <c r="P90" s="209" t="s">
        <v>184</v>
      </c>
      <c r="Q90" s="209"/>
      <c r="R90" s="254" t="s">
        <v>170</v>
      </c>
    </row>
    <row r="91" spans="1:41" s="76" customFormat="1" x14ac:dyDescent="0.25">
      <c r="A91" s="59" t="s">
        <v>114</v>
      </c>
      <c r="B91" s="60">
        <v>44345</v>
      </c>
      <c r="C91" s="224">
        <f>SUM('Effort Data'!H3:H11)</f>
        <v>99</v>
      </c>
      <c r="D91" s="224">
        <f>SUM('Effort Data'!H12:H20)</f>
        <v>71</v>
      </c>
      <c r="E91" s="224">
        <f>SUM('Effort Data'!H21:H29)</f>
        <v>46</v>
      </c>
      <c r="F91" s="224"/>
      <c r="G91" s="255">
        <f>AVERAGE(C91:E91)</f>
        <v>72</v>
      </c>
      <c r="H91" s="256">
        <f t="shared" ref="H91:H122" si="35">H8</f>
        <v>17.5</v>
      </c>
      <c r="I91" s="257">
        <f>G91*H91</f>
        <v>1260</v>
      </c>
      <c r="J91" s="769">
        <f>'Creel Data'!AV8</f>
        <v>50</v>
      </c>
      <c r="K91" s="258">
        <f>'Creel Data'!AX8</f>
        <v>29</v>
      </c>
      <c r="L91" s="259">
        <f>J91/K91</f>
        <v>1.7241379310344827</v>
      </c>
      <c r="M91" s="260">
        <f>I91*L91</f>
        <v>2172.4137931034479</v>
      </c>
      <c r="N91" s="261"/>
      <c r="O91" s="259"/>
      <c r="P91" s="261"/>
      <c r="Q91" s="262"/>
      <c r="R91" s="263">
        <f>M91*$Q$161</f>
        <v>1794.5945263773415</v>
      </c>
      <c r="S91" s="264"/>
      <c r="T91" s="264"/>
      <c r="U91" s="264"/>
      <c r="V91" s="264"/>
      <c r="W91" s="264"/>
      <c r="X91" s="264"/>
      <c r="Y91" s="264"/>
      <c r="Z91" s="264"/>
      <c r="AA91" s="264"/>
      <c r="AB91" s="264"/>
      <c r="AC91" s="264"/>
      <c r="AD91" s="264"/>
      <c r="AE91" s="264"/>
      <c r="AF91" s="264"/>
      <c r="AG91" s="264"/>
      <c r="AH91" s="264"/>
      <c r="AI91" s="264"/>
      <c r="AJ91" s="264"/>
      <c r="AK91" s="264"/>
      <c r="AL91" s="264"/>
      <c r="AM91" s="264"/>
      <c r="AN91" s="264"/>
      <c r="AO91" s="264"/>
    </row>
    <row r="92" spans="1:41" s="264" customFormat="1" x14ac:dyDescent="0.25">
      <c r="A92" s="59" t="s">
        <v>115</v>
      </c>
      <c r="B92" s="60">
        <v>44346</v>
      </c>
      <c r="C92" s="224">
        <f>SUM('Effort Data'!H30:H38)</f>
        <v>76</v>
      </c>
      <c r="D92" s="224">
        <f>SUM('Effort Data'!H39:H47)</f>
        <v>68</v>
      </c>
      <c r="E92" s="224">
        <f>SUM('Effort Data'!H48:H56)</f>
        <v>30</v>
      </c>
      <c r="F92" s="224"/>
      <c r="G92" s="216">
        <f>AVERAGE(C92:E92)</f>
        <v>58</v>
      </c>
      <c r="H92" s="265">
        <f t="shared" si="35"/>
        <v>17.516666666666666</v>
      </c>
      <c r="I92" s="217">
        <f>G92*H92</f>
        <v>1015.9666666666666</v>
      </c>
      <c r="J92" s="770">
        <f>'Creel Data'!AV32</f>
        <v>16</v>
      </c>
      <c r="K92" s="267">
        <f>'Creel Data'!AX32</f>
        <v>9</v>
      </c>
      <c r="L92" s="219">
        <f>J92/K92</f>
        <v>1.7777777777777777</v>
      </c>
      <c r="M92" s="220">
        <f>I92*L92</f>
        <v>1806.1629629629626</v>
      </c>
      <c r="N92" s="240">
        <f>D92</f>
        <v>68</v>
      </c>
      <c r="O92" s="219">
        <f>N92*L92</f>
        <v>120.88888888888889</v>
      </c>
      <c r="P92" s="225">
        <f>'Effort Data'!P41</f>
        <v>93</v>
      </c>
      <c r="Q92" s="268">
        <f>P92/O92</f>
        <v>0.76930147058823528</v>
      </c>
      <c r="R92" s="269">
        <f t="shared" ref="R92:R122" si="36">M92*$Q$161</f>
        <v>1492.0408705600892</v>
      </c>
    </row>
    <row r="93" spans="1:41" s="274" customFormat="1" x14ac:dyDescent="0.25">
      <c r="A93" s="67" t="s">
        <v>116</v>
      </c>
      <c r="B93" s="68">
        <v>44347</v>
      </c>
      <c r="C93" s="229"/>
      <c r="D93" s="229"/>
      <c r="E93" s="229"/>
      <c r="F93" s="229"/>
      <c r="G93" s="238">
        <f>AVERAGE(C91:E92)</f>
        <v>65</v>
      </c>
      <c r="H93" s="270">
        <f t="shared" si="35"/>
        <v>17.549999999999997</v>
      </c>
      <c r="I93" s="231">
        <f>G93*H93</f>
        <v>1140.7499999999998</v>
      </c>
      <c r="J93" s="771">
        <v>0</v>
      </c>
      <c r="K93" s="272"/>
      <c r="L93" s="233">
        <f>AVERAGE(L91:L92)</f>
        <v>1.7509578544061302</v>
      </c>
      <c r="M93" s="234">
        <f t="shared" ref="M93:M126" si="37">I93*L93</f>
        <v>1997.4051724137926</v>
      </c>
      <c r="N93" s="239"/>
      <c r="O93" s="233"/>
      <c r="P93" s="235"/>
      <c r="Q93" s="281"/>
      <c r="R93" s="273">
        <f t="shared" si="36"/>
        <v>1650.0228459012046</v>
      </c>
    </row>
    <row r="94" spans="1:41" s="274" customFormat="1" x14ac:dyDescent="0.25">
      <c r="A94" s="67" t="s">
        <v>117</v>
      </c>
      <c r="B94" s="68">
        <v>44348</v>
      </c>
      <c r="C94" s="229"/>
      <c r="D94" s="229"/>
      <c r="E94" s="229"/>
      <c r="F94" s="229"/>
      <c r="G94" s="238">
        <f>AVERAGE(C96:E97)</f>
        <v>10.333333333333334</v>
      </c>
      <c r="H94" s="270">
        <f t="shared" si="35"/>
        <v>17.566666666666666</v>
      </c>
      <c r="I94" s="231">
        <f t="shared" ref="I94" si="38">G94*H94</f>
        <v>181.52222222222224</v>
      </c>
      <c r="J94" s="771">
        <v>0</v>
      </c>
      <c r="K94" s="272"/>
      <c r="L94" s="233">
        <f>AVERAGE(L96:L97)</f>
        <v>1.2708333333333335</v>
      </c>
      <c r="M94" s="234">
        <f t="shared" si="37"/>
        <v>230.68449074074078</v>
      </c>
      <c r="N94" s="239"/>
      <c r="O94" s="233"/>
      <c r="P94" s="235"/>
      <c r="Q94" s="281"/>
      <c r="R94" s="273">
        <f t="shared" si="36"/>
        <v>190.56458107461685</v>
      </c>
      <c r="U94" s="227"/>
      <c r="V94" s="282"/>
      <c r="W94" s="283"/>
      <c r="X94" s="283"/>
      <c r="Y94" s="283"/>
      <c r="Z94" s="283"/>
      <c r="AA94" s="284"/>
      <c r="AB94" s="285"/>
      <c r="AC94" s="286"/>
      <c r="AD94" s="227"/>
      <c r="AE94" s="227"/>
      <c r="AF94" s="284"/>
      <c r="AG94" s="286"/>
      <c r="AH94" s="235"/>
      <c r="AI94" s="286"/>
      <c r="AJ94" s="235"/>
      <c r="AK94" s="284"/>
      <c r="AL94" s="287"/>
      <c r="AN94" s="287"/>
    </row>
    <row r="95" spans="1:41" s="274" customFormat="1" x14ac:dyDescent="0.25">
      <c r="A95" s="67" t="s">
        <v>111</v>
      </c>
      <c r="B95" s="68">
        <v>44349</v>
      </c>
      <c r="C95" s="229"/>
      <c r="D95" s="229"/>
      <c r="E95" s="229"/>
      <c r="F95" s="229"/>
      <c r="G95" s="238">
        <f>AVERAGE(C96:E97)</f>
        <v>10.333333333333334</v>
      </c>
      <c r="H95" s="270">
        <f>H12</f>
        <v>17.600000000000001</v>
      </c>
      <c r="I95" s="231">
        <f>G95*H95</f>
        <v>181.8666666666667</v>
      </c>
      <c r="J95" s="771">
        <v>0</v>
      </c>
      <c r="K95" s="272"/>
      <c r="L95" s="233">
        <f>AVERAGE(L96:L97)</f>
        <v>1.2708333333333335</v>
      </c>
      <c r="M95" s="234">
        <f>I95*L95</f>
        <v>231.12222222222229</v>
      </c>
      <c r="N95" s="239"/>
      <c r="O95" s="233"/>
      <c r="P95" s="235"/>
      <c r="Q95" s="281"/>
      <c r="R95" s="273">
        <f t="shared" si="36"/>
        <v>190.92618369525181</v>
      </c>
    </row>
    <row r="96" spans="1:41" s="264" customFormat="1" x14ac:dyDescent="0.25">
      <c r="A96" s="59" t="s">
        <v>112</v>
      </c>
      <c r="B96" s="60">
        <v>44350</v>
      </c>
      <c r="C96" s="224">
        <f>SUM('Effort Data'!H57:H65)</f>
        <v>3</v>
      </c>
      <c r="D96" s="686">
        <f>SUM('Effort Data'!H66:H74)</f>
        <v>6</v>
      </c>
      <c r="E96" s="224">
        <f>SUM('Effort Data'!H75:H83)</f>
        <v>0</v>
      </c>
      <c r="F96" s="224"/>
      <c r="G96" s="216">
        <f t="shared" ref="G96:G109" si="39">AVERAGE(C96:F96)</f>
        <v>3</v>
      </c>
      <c r="H96" s="265">
        <f t="shared" si="35"/>
        <v>17.633333333333333</v>
      </c>
      <c r="I96" s="217">
        <f t="shared" ref="I96:I154" si="40">G96*H96</f>
        <v>52.9</v>
      </c>
      <c r="J96" s="770">
        <f>'Creel Data'!AV42</f>
        <v>3</v>
      </c>
      <c r="K96" s="267">
        <f>'Creel Data'!AX42</f>
        <v>2</v>
      </c>
      <c r="L96" s="219">
        <f t="shared" ref="L96:L105" si="41">J96/K96</f>
        <v>1.5</v>
      </c>
      <c r="M96" s="220">
        <f>I96*L96</f>
        <v>79.349999999999994</v>
      </c>
      <c r="N96" s="718">
        <f>D96</f>
        <v>6</v>
      </c>
      <c r="O96" s="219">
        <f>N96*L96</f>
        <v>9</v>
      </c>
      <c r="P96" s="240">
        <f>'Effort Data'!P69</f>
        <v>7</v>
      </c>
      <c r="Q96" s="268">
        <f>P96/O96</f>
        <v>0.77777777777777779</v>
      </c>
      <c r="R96" s="269">
        <f t="shared" si="36"/>
        <v>65.549701497987613</v>
      </c>
      <c r="U96" s="212"/>
      <c r="V96" s="275"/>
      <c r="W96" s="276"/>
      <c r="X96" s="276"/>
      <c r="Y96" s="276"/>
      <c r="Z96" s="276"/>
      <c r="AA96" s="277"/>
      <c r="AB96" s="278"/>
      <c r="AC96" s="279"/>
      <c r="AD96" s="212"/>
      <c r="AE96" s="212"/>
      <c r="AF96" s="277"/>
      <c r="AG96" s="279"/>
      <c r="AH96" s="225"/>
      <c r="AI96" s="279"/>
      <c r="AJ96" s="225"/>
      <c r="AK96" s="277"/>
      <c r="AL96" s="280"/>
      <c r="AN96" s="280"/>
    </row>
    <row r="97" spans="1:40" s="264" customFormat="1" x14ac:dyDescent="0.25">
      <c r="A97" s="59" t="s">
        <v>113</v>
      </c>
      <c r="B97" s="60">
        <v>44351</v>
      </c>
      <c r="C97" s="224">
        <f>SUM('Effort Data'!H84:H92)</f>
        <v>31</v>
      </c>
      <c r="D97" s="224">
        <f>SUM('Effort Data'!H93:H101)</f>
        <v>8</v>
      </c>
      <c r="E97" s="224">
        <f>SUM('Effort Data'!H102:H110)</f>
        <v>14</v>
      </c>
      <c r="F97" s="224"/>
      <c r="G97" s="216">
        <f t="shared" si="39"/>
        <v>17.666666666666668</v>
      </c>
      <c r="H97" s="265">
        <f t="shared" si="35"/>
        <v>17.649999999999999</v>
      </c>
      <c r="I97" s="217">
        <f t="shared" si="40"/>
        <v>311.81666666666666</v>
      </c>
      <c r="J97" s="770">
        <f>'Creel Data'!AV48</f>
        <v>25</v>
      </c>
      <c r="K97" s="267">
        <f>'Creel Data'!AX48</f>
        <v>24</v>
      </c>
      <c r="L97" s="219">
        <f t="shared" si="41"/>
        <v>1.0416666666666667</v>
      </c>
      <c r="M97" s="220">
        <f t="shared" si="37"/>
        <v>324.80902777777777</v>
      </c>
      <c r="O97" s="719"/>
      <c r="Q97" s="268"/>
      <c r="R97" s="269">
        <f t="shared" si="36"/>
        <v>268.31927932810208</v>
      </c>
    </row>
    <row r="98" spans="1:40" s="264" customFormat="1" x14ac:dyDescent="0.25">
      <c r="A98" s="59" t="s">
        <v>114</v>
      </c>
      <c r="B98" s="60">
        <v>44352</v>
      </c>
      <c r="C98" s="224">
        <f>SUM('Effort Data'!H111:H119)</f>
        <v>58</v>
      </c>
      <c r="D98" s="224">
        <f>SUM('Effort Data'!H120:H128)</f>
        <v>17</v>
      </c>
      <c r="E98" s="224">
        <f>SUM('Effort Data'!H129:H137)</f>
        <v>3</v>
      </c>
      <c r="F98" s="224"/>
      <c r="G98" s="216">
        <f t="shared" si="39"/>
        <v>26</v>
      </c>
      <c r="H98" s="265">
        <f t="shared" si="35"/>
        <v>17.649999999999999</v>
      </c>
      <c r="I98" s="217">
        <f t="shared" si="40"/>
        <v>458.9</v>
      </c>
      <c r="J98" s="770">
        <f>'Creel Data'!AV55</f>
        <v>23</v>
      </c>
      <c r="K98" s="267">
        <f>'Creel Data'!AX55</f>
        <v>17</v>
      </c>
      <c r="L98" s="219">
        <f t="shared" si="41"/>
        <v>1.3529411764705883</v>
      </c>
      <c r="M98" s="220">
        <f t="shared" si="37"/>
        <v>620.86470588235295</v>
      </c>
      <c r="N98" s="240"/>
      <c r="O98" s="219"/>
      <c r="P98" s="240"/>
      <c r="Q98" s="268"/>
      <c r="R98" s="269">
        <f t="shared" si="36"/>
        <v>512.88589970036685</v>
      </c>
      <c r="U98" s="212"/>
      <c r="V98" s="275"/>
      <c r="W98" s="276"/>
      <c r="X98" s="276"/>
      <c r="Y98" s="276"/>
      <c r="Z98" s="276"/>
      <c r="AA98" s="277"/>
      <c r="AB98" s="278"/>
      <c r="AC98" s="279"/>
      <c r="AD98" s="212"/>
      <c r="AE98" s="212"/>
      <c r="AF98" s="277"/>
      <c r="AG98" s="279"/>
      <c r="AH98" s="225"/>
      <c r="AI98" s="279"/>
      <c r="AJ98" s="225"/>
      <c r="AK98" s="277"/>
      <c r="AL98" s="280"/>
      <c r="AN98" s="280"/>
    </row>
    <row r="99" spans="1:40" s="264" customFormat="1" x14ac:dyDescent="0.25">
      <c r="A99" s="59" t="s">
        <v>115</v>
      </c>
      <c r="B99" s="60">
        <v>44353</v>
      </c>
      <c r="C99" s="224">
        <f>SUM('Effort Data'!H138:H146)</f>
        <v>41</v>
      </c>
      <c r="D99" s="224">
        <f>SUM('Effort Data'!H147:H155)</f>
        <v>33</v>
      </c>
      <c r="E99" s="224">
        <f>SUM('Effort Data'!H156:H164)</f>
        <v>16</v>
      </c>
      <c r="F99" s="224"/>
      <c r="G99" s="216">
        <f t="shared" si="39"/>
        <v>30</v>
      </c>
      <c r="H99" s="265">
        <f t="shared" si="35"/>
        <v>17.68333333333333</v>
      </c>
      <c r="I99" s="217">
        <f t="shared" si="40"/>
        <v>530.49999999999989</v>
      </c>
      <c r="J99" s="770">
        <f>'Creel Data'!AV66</f>
        <v>29</v>
      </c>
      <c r="K99" s="267">
        <f>'Creel Data'!AX66</f>
        <v>21</v>
      </c>
      <c r="L99" s="219">
        <f t="shared" si="41"/>
        <v>1.3809523809523809</v>
      </c>
      <c r="M99" s="220">
        <f t="shared" si="37"/>
        <v>732.59523809523796</v>
      </c>
      <c r="N99" s="240"/>
      <c r="O99" s="219"/>
      <c r="P99" s="240"/>
      <c r="Q99" s="268"/>
      <c r="R99" s="269">
        <f t="shared" si="36"/>
        <v>605.18461469426609</v>
      </c>
    </row>
    <row r="100" spans="1:40" s="264" customFormat="1" x14ac:dyDescent="0.25">
      <c r="A100" s="59" t="s">
        <v>116</v>
      </c>
      <c r="B100" s="60">
        <v>44354</v>
      </c>
      <c r="C100" s="224">
        <f>SUM('Effort Data'!H165:H173)</f>
        <v>29</v>
      </c>
      <c r="D100" s="224">
        <f>SUM('Effort Data'!H174:H182)</f>
        <v>19</v>
      </c>
      <c r="E100" s="224">
        <f>SUM('Effort Data'!H183:H191)</f>
        <v>14</v>
      </c>
      <c r="F100" s="224"/>
      <c r="G100" s="216">
        <f t="shared" si="39"/>
        <v>20.666666666666668</v>
      </c>
      <c r="H100" s="265">
        <f t="shared" si="35"/>
        <v>17.700000000000003</v>
      </c>
      <c r="I100" s="217">
        <f t="shared" si="40"/>
        <v>365.80000000000007</v>
      </c>
      <c r="J100" s="770">
        <f>'Creel Data'!AV77</f>
        <v>22</v>
      </c>
      <c r="K100" s="267">
        <f>'Creel Data'!AX77</f>
        <v>14</v>
      </c>
      <c r="L100" s="219">
        <f>J100/K100</f>
        <v>1.5714285714285714</v>
      </c>
      <c r="M100" s="220">
        <f t="shared" si="37"/>
        <v>574.82857142857154</v>
      </c>
      <c r="N100" s="240">
        <f>D100</f>
        <v>19</v>
      </c>
      <c r="O100" s="219">
        <f>N100*L100</f>
        <v>29.857142857142858</v>
      </c>
      <c r="P100" s="240">
        <f>'Effort Data'!Q178</f>
        <v>30</v>
      </c>
      <c r="Q100" s="268">
        <f>P100/O100</f>
        <v>1.0047846889952152</v>
      </c>
      <c r="R100" s="269">
        <f t="shared" si="36"/>
        <v>474.85622267999395</v>
      </c>
      <c r="U100" s="212"/>
      <c r="V100" s="275"/>
      <c r="W100" s="276"/>
      <c r="X100" s="276"/>
      <c r="Y100" s="276"/>
      <c r="Z100" s="276"/>
      <c r="AA100" s="277"/>
      <c r="AB100" s="278"/>
      <c r="AC100" s="279"/>
      <c r="AD100" s="212"/>
      <c r="AE100" s="212"/>
      <c r="AF100" s="277"/>
      <c r="AG100" s="279"/>
      <c r="AH100" s="225"/>
      <c r="AI100" s="279"/>
      <c r="AJ100" s="225"/>
      <c r="AK100" s="277"/>
      <c r="AL100" s="280"/>
      <c r="AN100" s="280"/>
    </row>
    <row r="101" spans="1:40" s="264" customFormat="1" x14ac:dyDescent="0.25">
      <c r="A101" s="59" t="s">
        <v>117</v>
      </c>
      <c r="B101" s="60">
        <v>44355</v>
      </c>
      <c r="C101" s="224">
        <f>SUM('Effort Data'!H192:H200)</f>
        <v>37</v>
      </c>
      <c r="D101" s="224">
        <f>SUM('Effort Data'!H201:H209)</f>
        <v>36</v>
      </c>
      <c r="E101" s="224">
        <f>SUM('Effort Data'!H210:H218)</f>
        <v>37</v>
      </c>
      <c r="F101" s="224"/>
      <c r="G101" s="216">
        <f t="shared" si="39"/>
        <v>36.666666666666664</v>
      </c>
      <c r="H101" s="265">
        <f t="shared" si="35"/>
        <v>17.733333333333331</v>
      </c>
      <c r="I101" s="217">
        <f t="shared" si="40"/>
        <v>650.22222222222206</v>
      </c>
      <c r="J101" s="770">
        <f>'Creel Data'!AV88</f>
        <v>50</v>
      </c>
      <c r="K101" s="267">
        <f>'Creel Data'!AX88</f>
        <v>37</v>
      </c>
      <c r="L101" s="219">
        <f>J101/K101</f>
        <v>1.3513513513513513</v>
      </c>
      <c r="M101" s="220">
        <f t="shared" si="37"/>
        <v>878.67867867867847</v>
      </c>
      <c r="N101" s="240"/>
      <c r="O101" s="219"/>
      <c r="P101" s="240"/>
      <c r="Q101" s="268"/>
      <c r="R101" s="269">
        <f t="shared" si="36"/>
        <v>725.86168998151925</v>
      </c>
    </row>
    <row r="102" spans="1:40" s="274" customFormat="1" x14ac:dyDescent="0.25">
      <c r="A102" s="67" t="s">
        <v>111</v>
      </c>
      <c r="B102" s="68">
        <v>44356</v>
      </c>
      <c r="C102" s="229"/>
      <c r="D102" s="229"/>
      <c r="E102" s="229"/>
      <c r="F102" s="229"/>
      <c r="G102" s="238">
        <f>AVERAGE(C100:E101)</f>
        <v>28.666666666666668</v>
      </c>
      <c r="H102" s="270">
        <f>H19</f>
        <v>17.733333333333331</v>
      </c>
      <c r="I102" s="231">
        <f>G102*H102</f>
        <v>508.3555555555555</v>
      </c>
      <c r="J102" s="771">
        <v>0</v>
      </c>
      <c r="K102" s="272"/>
      <c r="L102" s="233">
        <f>AVERAGE(L100,L101)</f>
        <v>1.4613899613899615</v>
      </c>
      <c r="M102" s="234">
        <f t="shared" si="37"/>
        <v>742.90570570570571</v>
      </c>
      <c r="N102" s="239"/>
      <c r="O102" s="233"/>
      <c r="P102" s="239"/>
      <c r="Q102" s="268"/>
      <c r="R102" s="273">
        <f>M102*$Q$161</f>
        <v>613.70191871658278</v>
      </c>
      <c r="U102" s="227"/>
      <c r="V102" s="282"/>
      <c r="W102" s="283"/>
      <c r="X102" s="283"/>
      <c r="Y102" s="283"/>
      <c r="Z102" s="283"/>
      <c r="AA102" s="284"/>
      <c r="AB102" s="285"/>
      <c r="AC102" s="286"/>
      <c r="AD102" s="227"/>
      <c r="AE102" s="227"/>
      <c r="AF102" s="284"/>
      <c r="AG102" s="286"/>
      <c r="AH102" s="235"/>
      <c r="AI102" s="286"/>
      <c r="AJ102" s="235"/>
      <c r="AK102" s="284"/>
      <c r="AL102" s="287"/>
      <c r="AN102" s="287"/>
    </row>
    <row r="103" spans="1:40" s="274" customFormat="1" x14ac:dyDescent="0.25">
      <c r="A103" s="67" t="s">
        <v>112</v>
      </c>
      <c r="B103" s="68">
        <v>44357</v>
      </c>
      <c r="C103" s="229"/>
      <c r="D103" s="229"/>
      <c r="E103" s="229"/>
      <c r="F103" s="229"/>
      <c r="G103" s="238">
        <f>AVERAGE(C104:E104,C101:E101,C100:E100)</f>
        <v>32.555555555555557</v>
      </c>
      <c r="H103" s="270">
        <f t="shared" si="35"/>
        <v>17.75</v>
      </c>
      <c r="I103" s="231">
        <f t="shared" si="40"/>
        <v>577.86111111111109</v>
      </c>
      <c r="J103" s="771">
        <v>0</v>
      </c>
      <c r="K103" s="272"/>
      <c r="L103" s="233">
        <f>AVERAGE(L101,L104)</f>
        <v>1.3840090090090089</v>
      </c>
      <c r="M103" s="234">
        <f t="shared" si="37"/>
        <v>799.76498373373363</v>
      </c>
      <c r="N103" s="239"/>
      <c r="O103" s="233"/>
      <c r="P103" s="239"/>
      <c r="Q103" s="268"/>
      <c r="R103" s="273">
        <f t="shared" si="36"/>
        <v>660.67241275726735</v>
      </c>
    </row>
    <row r="104" spans="1:40" s="264" customFormat="1" x14ac:dyDescent="0.25">
      <c r="A104" s="59" t="s">
        <v>113</v>
      </c>
      <c r="B104" s="60">
        <v>44358</v>
      </c>
      <c r="C104" s="224">
        <f>SUM('Effort Data'!H219:H227)</f>
        <v>52</v>
      </c>
      <c r="D104" s="224">
        <f>SUM('Effort Data'!H228:H236)</f>
        <v>53</v>
      </c>
      <c r="E104" s="224">
        <f>SUM('Effort Data'!H237:H245)</f>
        <v>16</v>
      </c>
      <c r="F104" s="224"/>
      <c r="G104" s="216">
        <f t="shared" si="39"/>
        <v>40.333333333333336</v>
      </c>
      <c r="H104" s="265">
        <f t="shared" si="35"/>
        <v>17.75</v>
      </c>
      <c r="I104" s="217">
        <f t="shared" si="40"/>
        <v>715.91666666666674</v>
      </c>
      <c r="J104" s="770">
        <f>'Creel Data'!AV106</f>
        <v>17</v>
      </c>
      <c r="K104" s="267">
        <f>'Creel Data'!AX106</f>
        <v>12</v>
      </c>
      <c r="L104" s="219">
        <f t="shared" si="41"/>
        <v>1.4166666666666667</v>
      </c>
      <c r="M104" s="220">
        <f t="shared" si="37"/>
        <v>1014.2152777777779</v>
      </c>
      <c r="N104" s="240"/>
      <c r="O104" s="219"/>
      <c r="P104" s="240"/>
      <c r="Q104" s="268"/>
      <c r="R104" s="269">
        <f t="shared" si="36"/>
        <v>837.82619676158708</v>
      </c>
      <c r="U104" s="212"/>
      <c r="V104" s="275"/>
      <c r="W104" s="276"/>
      <c r="X104" s="276"/>
      <c r="Y104" s="276"/>
      <c r="Z104" s="276"/>
      <c r="AA104" s="277"/>
      <c r="AB104" s="278"/>
      <c r="AC104" s="279"/>
      <c r="AD104" s="212"/>
      <c r="AE104" s="212"/>
      <c r="AF104" s="277"/>
      <c r="AG104" s="279"/>
      <c r="AH104" s="225"/>
      <c r="AI104" s="279"/>
      <c r="AJ104" s="225"/>
      <c r="AK104" s="277"/>
      <c r="AL104" s="280"/>
      <c r="AN104" s="280"/>
    </row>
    <row r="105" spans="1:40" s="264" customFormat="1" x14ac:dyDescent="0.25">
      <c r="A105" s="59" t="s">
        <v>114</v>
      </c>
      <c r="B105" s="60">
        <v>44359</v>
      </c>
      <c r="C105" s="224">
        <f>SUM('Effort Data'!H246:H254)</f>
        <v>111</v>
      </c>
      <c r="D105" s="224">
        <f>SUM('Effort Data'!H255:H263)</f>
        <v>91</v>
      </c>
      <c r="E105" s="224">
        <f>SUM('Effort Data'!H264:H272)</f>
        <v>53</v>
      </c>
      <c r="F105" s="224"/>
      <c r="G105" s="216">
        <f t="shared" si="39"/>
        <v>85</v>
      </c>
      <c r="H105" s="265">
        <f t="shared" si="35"/>
        <v>17.766666666666666</v>
      </c>
      <c r="I105" s="217">
        <f t="shared" si="40"/>
        <v>1510.1666666666665</v>
      </c>
      <c r="J105" s="770">
        <f>'Creel Data'!AV114</f>
        <v>73</v>
      </c>
      <c r="K105" s="267">
        <f>'Creel Data'!AX114</f>
        <v>45</v>
      </c>
      <c r="L105" s="219">
        <f t="shared" si="41"/>
        <v>1.6222222222222222</v>
      </c>
      <c r="M105" s="220">
        <f t="shared" si="37"/>
        <v>2449.8259259259257</v>
      </c>
      <c r="N105" s="240">
        <f>D105</f>
        <v>91</v>
      </c>
      <c r="O105" s="219">
        <f>N105*L105</f>
        <v>147.62222222222223</v>
      </c>
      <c r="P105" s="240">
        <f>'Effort Data'!Q257</f>
        <v>148</v>
      </c>
      <c r="Q105" s="268">
        <f>P105/O105</f>
        <v>1.0025590847508654</v>
      </c>
      <c r="R105" s="269">
        <f t="shared" si="36"/>
        <v>2023.7600273027795</v>
      </c>
    </row>
    <row r="106" spans="1:40" s="264" customFormat="1" x14ac:dyDescent="0.25">
      <c r="A106" s="59" t="s">
        <v>115</v>
      </c>
      <c r="B106" s="60">
        <v>44360</v>
      </c>
      <c r="C106" s="224">
        <f>SUM('Effort Data'!H273:H281)</f>
        <v>71</v>
      </c>
      <c r="D106" s="224">
        <f>SUM('Effort Data'!H282:H290)</f>
        <v>41</v>
      </c>
      <c r="E106" s="224">
        <f>SUM('Effort Data'!H291:H299)</f>
        <v>15</v>
      </c>
      <c r="F106" s="224"/>
      <c r="G106" s="216">
        <f t="shared" si="39"/>
        <v>42.333333333333336</v>
      </c>
      <c r="H106" s="265">
        <f t="shared" si="35"/>
        <v>17.766666666666666</v>
      </c>
      <c r="I106" s="217">
        <f t="shared" si="40"/>
        <v>752.12222222222226</v>
      </c>
      <c r="J106" s="779">
        <f>'Creel Data'!AV139</f>
        <v>33</v>
      </c>
      <c r="K106" s="267">
        <f>'Creel Data'!AX139</f>
        <v>21</v>
      </c>
      <c r="L106" s="219">
        <f>J106/K106</f>
        <v>1.5714285714285714</v>
      </c>
      <c r="M106" s="220">
        <f t="shared" si="37"/>
        <v>1181.9063492063492</v>
      </c>
      <c r="N106" s="240"/>
      <c r="O106" s="219"/>
      <c r="P106" s="240"/>
      <c r="Q106" s="268"/>
      <c r="R106" s="269">
        <f t="shared" si="36"/>
        <v>976.35297276688732</v>
      </c>
      <c r="U106" s="212"/>
      <c r="V106" s="275"/>
      <c r="W106" s="276"/>
      <c r="X106" s="276"/>
      <c r="Y106" s="276"/>
      <c r="Z106" s="276"/>
      <c r="AA106" s="277"/>
      <c r="AB106" s="278"/>
      <c r="AC106" s="279"/>
      <c r="AD106" s="212"/>
      <c r="AE106" s="212"/>
      <c r="AF106" s="277"/>
      <c r="AG106" s="279"/>
      <c r="AH106" s="225"/>
      <c r="AI106" s="279"/>
      <c r="AJ106" s="225"/>
      <c r="AK106" s="277"/>
      <c r="AL106" s="280"/>
      <c r="AN106" s="280"/>
    </row>
    <row r="107" spans="1:40" s="274" customFormat="1" x14ac:dyDescent="0.25">
      <c r="A107" s="67" t="s">
        <v>116</v>
      </c>
      <c r="B107" s="68">
        <v>44361</v>
      </c>
      <c r="C107" s="229"/>
      <c r="D107" s="229"/>
      <c r="E107" s="229"/>
      <c r="F107" s="229"/>
      <c r="G107" s="238">
        <f>AVERAGE(C108:E109)</f>
        <v>18.333333333333332</v>
      </c>
      <c r="H107" s="270">
        <f t="shared" si="35"/>
        <v>17.8</v>
      </c>
      <c r="I107" s="231">
        <f t="shared" si="40"/>
        <v>326.33333333333331</v>
      </c>
      <c r="J107" s="771">
        <v>0</v>
      </c>
      <c r="K107" s="272"/>
      <c r="L107" s="233">
        <f>AVERAGE(L108:L109)</f>
        <v>1.534965034965035</v>
      </c>
      <c r="M107" s="234">
        <f t="shared" si="37"/>
        <v>500.91025641025641</v>
      </c>
      <c r="N107" s="239"/>
      <c r="O107" s="219"/>
      <c r="P107" s="240"/>
      <c r="Q107" s="268"/>
      <c r="R107" s="273">
        <f t="shared" si="36"/>
        <v>413.79354486418077</v>
      </c>
    </row>
    <row r="108" spans="1:40" s="264" customFormat="1" ht="13.9" customHeight="1" x14ac:dyDescent="0.25">
      <c r="A108" s="59" t="s">
        <v>117</v>
      </c>
      <c r="B108" s="60">
        <v>44362</v>
      </c>
      <c r="C108" s="224">
        <f>SUM('Effort Data'!H300:H308)</f>
        <v>21</v>
      </c>
      <c r="D108" s="224">
        <f>SUM('Effort Data'!H309:H317)</f>
        <v>11</v>
      </c>
      <c r="E108" s="224">
        <f>SUM('Effort Data'!H318:H326)</f>
        <v>7</v>
      </c>
      <c r="F108" s="224"/>
      <c r="G108" s="216">
        <f>AVERAGE(C108:E108)</f>
        <v>13</v>
      </c>
      <c r="H108" s="265">
        <f t="shared" si="35"/>
        <v>17.8</v>
      </c>
      <c r="I108" s="217">
        <f t="shared" si="40"/>
        <v>231.4</v>
      </c>
      <c r="J108" s="770">
        <f>'Creel Data'!AV152</f>
        <v>16</v>
      </c>
      <c r="K108" s="267">
        <f>'Creel Data'!AX152</f>
        <v>11</v>
      </c>
      <c r="L108" s="219">
        <f t="shared" ref="L108" si="42">J108/K108</f>
        <v>1.4545454545454546</v>
      </c>
      <c r="M108" s="220">
        <f t="shared" si="37"/>
        <v>336.58181818181822</v>
      </c>
      <c r="N108" s="240">
        <f>D108</f>
        <v>11</v>
      </c>
      <c r="O108" s="219">
        <f t="shared" ref="O108" si="43">N108*L108</f>
        <v>16</v>
      </c>
      <c r="P108" s="240">
        <f>'Effort Data'!Q312</f>
        <v>9</v>
      </c>
      <c r="Q108" s="268">
        <f t="shared" ref="Q108" si="44">P108/O108</f>
        <v>0.5625</v>
      </c>
      <c r="R108" s="269">
        <f t="shared" si="36"/>
        <v>278.04458363538913</v>
      </c>
    </row>
    <row r="109" spans="1:40" s="264" customFormat="1" x14ac:dyDescent="0.25">
      <c r="A109" s="59" t="s">
        <v>111</v>
      </c>
      <c r="B109" s="60">
        <v>44363</v>
      </c>
      <c r="C109" s="224">
        <f>SUM('Effort Data'!H327:H335)</f>
        <v>27</v>
      </c>
      <c r="D109" s="224">
        <f>SUM('Effort Data'!H336:H344)</f>
        <v>20</v>
      </c>
      <c r="E109" s="224">
        <f>SUM('Effort Data'!H345:H353)</f>
        <v>24</v>
      </c>
      <c r="F109" s="224"/>
      <c r="G109" s="216">
        <f t="shared" si="39"/>
        <v>23.666666666666668</v>
      </c>
      <c r="H109" s="265">
        <f t="shared" si="35"/>
        <v>17.816666666666663</v>
      </c>
      <c r="I109" s="217">
        <f>G109*H109</f>
        <v>421.66111111111104</v>
      </c>
      <c r="J109" s="770">
        <f>'Creel Data'!AV160</f>
        <v>21</v>
      </c>
      <c r="K109" s="267">
        <f>'Creel Data'!AX160</f>
        <v>13</v>
      </c>
      <c r="L109" s="219">
        <f t="shared" ref="L109:L121" si="45">J109/K109</f>
        <v>1.6153846153846154</v>
      </c>
      <c r="M109" s="220">
        <f t="shared" si="37"/>
        <v>681.14487179487173</v>
      </c>
      <c r="N109" s="240"/>
      <c r="O109" s="219"/>
      <c r="P109" s="240"/>
      <c r="Q109" s="268"/>
      <c r="R109" s="269">
        <f t="shared" si="36"/>
        <v>562.6823317333193</v>
      </c>
    </row>
    <row r="110" spans="1:40" s="274" customFormat="1" x14ac:dyDescent="0.25">
      <c r="A110" s="67" t="s">
        <v>112</v>
      </c>
      <c r="B110" s="68">
        <v>44364</v>
      </c>
      <c r="C110" s="224"/>
      <c r="D110" s="224"/>
      <c r="E110" s="224"/>
      <c r="F110" s="229"/>
      <c r="G110" s="238">
        <f>AVERAGE(C109:E109,C111:E111)</f>
        <v>34.166666666666664</v>
      </c>
      <c r="H110" s="270">
        <f t="shared" si="35"/>
        <v>17.816666666666663</v>
      </c>
      <c r="I110" s="231">
        <f t="shared" si="40"/>
        <v>608.73611111111097</v>
      </c>
      <c r="J110" s="771">
        <f>'Creel Data'!AV261</f>
        <v>0</v>
      </c>
      <c r="K110" s="272"/>
      <c r="L110" s="233">
        <f>AVERAGE(L109,L111)</f>
        <v>1.4743589743589745</v>
      </c>
      <c r="M110" s="234">
        <f t="shared" si="37"/>
        <v>897.49554843304827</v>
      </c>
      <c r="N110" s="239"/>
      <c r="O110" s="233"/>
      <c r="P110" s="239"/>
      <c r="Q110" s="281"/>
      <c r="R110" s="273">
        <f t="shared" si="36"/>
        <v>741.40598986211728</v>
      </c>
    </row>
    <row r="111" spans="1:40" s="264" customFormat="1" x14ac:dyDescent="0.25">
      <c r="A111" s="59" t="s">
        <v>113</v>
      </c>
      <c r="B111" s="60">
        <v>44365</v>
      </c>
      <c r="C111" s="224">
        <f>SUM('Effort Data'!H354:H362)</f>
        <v>56</v>
      </c>
      <c r="D111" s="224">
        <f>SUM('Effort Data'!H363:H371)</f>
        <v>42</v>
      </c>
      <c r="E111" s="224">
        <f>SUM('Effort Data'!H372:H380)</f>
        <v>36</v>
      </c>
      <c r="F111" s="224"/>
      <c r="G111" s="216">
        <f>AVERAGE(C111:F111)</f>
        <v>44.666666666666664</v>
      </c>
      <c r="H111" s="265">
        <f t="shared" si="35"/>
        <v>17.799999999999997</v>
      </c>
      <c r="I111" s="217">
        <f t="shared" si="40"/>
        <v>795.06666666666649</v>
      </c>
      <c r="J111" s="779">
        <f>'Creel Data'!AV170</f>
        <v>40</v>
      </c>
      <c r="K111" s="267">
        <f>'Creel Data'!AX170</f>
        <v>30</v>
      </c>
      <c r="L111" s="219">
        <f t="shared" si="45"/>
        <v>1.3333333333333333</v>
      </c>
      <c r="M111" s="220">
        <f t="shared" si="37"/>
        <v>1060.0888888888885</v>
      </c>
      <c r="N111" s="225">
        <f>C111</f>
        <v>56</v>
      </c>
      <c r="O111" s="219">
        <f>N111*L111</f>
        <v>74.666666666666657</v>
      </c>
      <c r="P111" s="225">
        <f>'Effort Data'!Q367</f>
        <v>52</v>
      </c>
      <c r="Q111" s="268">
        <f>P111/O111</f>
        <v>0.69642857142857151</v>
      </c>
      <c r="R111" s="269">
        <f t="shared" si="36"/>
        <v>875.7216159798362</v>
      </c>
    </row>
    <row r="112" spans="1:40" s="264" customFormat="1" x14ac:dyDescent="0.25">
      <c r="A112" s="59" t="s">
        <v>114</v>
      </c>
      <c r="B112" s="60">
        <v>44366</v>
      </c>
      <c r="C112" s="224">
        <f>SUM('Effort Data'!H381:H389)</f>
        <v>85</v>
      </c>
      <c r="D112" s="224">
        <f>SUM('Effort Data'!H390:H398)</f>
        <v>61</v>
      </c>
      <c r="E112" s="224">
        <f>SUM('Effort Data'!H399:H407)</f>
        <v>31</v>
      </c>
      <c r="F112" s="224"/>
      <c r="G112" s="216">
        <f>AVERAGE(C112:F112)</f>
        <v>59</v>
      </c>
      <c r="H112" s="265">
        <f t="shared" si="35"/>
        <v>17.816666666666663</v>
      </c>
      <c r="I112" s="217">
        <f t="shared" si="40"/>
        <v>1051.1833333333332</v>
      </c>
      <c r="J112" s="770">
        <f>'Creel Data'!AV191</f>
        <v>40</v>
      </c>
      <c r="K112" s="267">
        <f>'Creel Data'!AX191</f>
        <v>30</v>
      </c>
      <c r="L112" s="219">
        <f t="shared" si="45"/>
        <v>1.3333333333333333</v>
      </c>
      <c r="M112" s="220">
        <f t="shared" si="37"/>
        <v>1401.5777777777776</v>
      </c>
      <c r="N112" s="225"/>
      <c r="O112" s="219"/>
      <c r="P112" s="225"/>
      <c r="Q112" s="268"/>
      <c r="R112" s="269">
        <f t="shared" si="36"/>
        <v>1157.8198482614512</v>
      </c>
    </row>
    <row r="113" spans="1:40" s="264" customFormat="1" x14ac:dyDescent="0.25">
      <c r="A113" s="59" t="s">
        <v>115</v>
      </c>
      <c r="B113" s="60">
        <v>44367</v>
      </c>
      <c r="C113" s="224">
        <f>SUM('Effort Data'!H408:H416)</f>
        <v>66</v>
      </c>
      <c r="D113" s="224">
        <f>SUM('Effort Data'!H417:H425)</f>
        <v>84</v>
      </c>
      <c r="E113" s="224">
        <f>SUM('Effort Data'!H426:H434)</f>
        <v>27</v>
      </c>
      <c r="F113" s="224"/>
      <c r="G113" s="216">
        <f>AVERAGE(C113:F113)</f>
        <v>59</v>
      </c>
      <c r="H113" s="265">
        <f t="shared" si="35"/>
        <v>17.816666666666663</v>
      </c>
      <c r="I113" s="217">
        <f t="shared" si="40"/>
        <v>1051.1833333333332</v>
      </c>
      <c r="J113" s="779">
        <f>'Creel Data'!AV214</f>
        <v>29</v>
      </c>
      <c r="K113" s="267">
        <f>'Creel Data'!AX214</f>
        <v>17</v>
      </c>
      <c r="L113" s="219">
        <f t="shared" si="45"/>
        <v>1.7058823529411764</v>
      </c>
      <c r="M113" s="220">
        <f t="shared" si="37"/>
        <v>1793.1950980392153</v>
      </c>
      <c r="N113" s="240"/>
      <c r="O113" s="219"/>
      <c r="P113" s="240"/>
      <c r="Q113" s="268"/>
      <c r="R113" s="269">
        <f t="shared" si="36"/>
        <v>1481.32833527568</v>
      </c>
    </row>
    <row r="114" spans="1:40" s="264" customFormat="1" x14ac:dyDescent="0.25">
      <c r="A114" s="59" t="s">
        <v>116</v>
      </c>
      <c r="B114" s="60">
        <v>44368</v>
      </c>
      <c r="C114" s="224">
        <f>SUM('Effort Data'!H435:H443)</f>
        <v>34</v>
      </c>
      <c r="D114" s="224">
        <f>SUM('Effort Data'!H444:H452)</f>
        <v>34</v>
      </c>
      <c r="E114" s="224">
        <f>SUM('Effort Data'!H453:H461)</f>
        <v>32</v>
      </c>
      <c r="F114" s="224"/>
      <c r="G114" s="216">
        <f>AVERAGE(C114:F114)</f>
        <v>33.333333333333336</v>
      </c>
      <c r="H114" s="265">
        <f t="shared" si="35"/>
        <v>17.816666666666663</v>
      </c>
      <c r="I114" s="217">
        <f t="shared" si="40"/>
        <v>593.8888888888888</v>
      </c>
      <c r="J114" s="770">
        <f>'Creel Data'!AV223</f>
        <v>14</v>
      </c>
      <c r="K114" s="267">
        <f>'Creel Data'!AX223</f>
        <v>8</v>
      </c>
      <c r="L114" s="219">
        <f t="shared" si="45"/>
        <v>1.75</v>
      </c>
      <c r="M114" s="220">
        <f t="shared" si="37"/>
        <v>1039.3055555555554</v>
      </c>
      <c r="N114" s="240"/>
      <c r="O114" s="219"/>
      <c r="P114" s="240"/>
      <c r="Q114" s="268"/>
      <c r="R114" s="269">
        <f t="shared" si="36"/>
        <v>858.55285358370315</v>
      </c>
    </row>
    <row r="115" spans="1:40" s="264" customFormat="1" x14ac:dyDescent="0.25">
      <c r="A115" s="59" t="s">
        <v>117</v>
      </c>
      <c r="B115" s="60">
        <v>44369</v>
      </c>
      <c r="C115" s="241">
        <f>SUM('Effort Data'!H462:H470)</f>
        <v>31</v>
      </c>
      <c r="D115" s="241">
        <f>SUM('Effort Data'!H471:H479)</f>
        <v>30</v>
      </c>
      <c r="E115" s="241">
        <f>SUM('Effort Data'!H480:H488)</f>
        <v>25</v>
      </c>
      <c r="F115" s="241"/>
      <c r="G115" s="216">
        <f t="shared" ref="G115" si="46">AVERAGE(C115:F115)</f>
        <v>28.666666666666668</v>
      </c>
      <c r="H115" s="265">
        <f t="shared" si="35"/>
        <v>17.816666666666663</v>
      </c>
      <c r="I115" s="217">
        <f>G115*H115</f>
        <v>510.74444444444435</v>
      </c>
      <c r="J115" s="779">
        <f>'Creel Data'!AV228</f>
        <v>13</v>
      </c>
      <c r="K115" s="267">
        <f>'Creel Data'!AX228</f>
        <v>9</v>
      </c>
      <c r="L115" s="219">
        <f t="shared" si="45"/>
        <v>1.4444444444444444</v>
      </c>
      <c r="M115" s="220">
        <f t="shared" si="37"/>
        <v>737.74197530864183</v>
      </c>
      <c r="N115" s="240">
        <f>D115</f>
        <v>30</v>
      </c>
      <c r="O115" s="219">
        <f t="shared" ref="O115:O121" si="47">N115*L115</f>
        <v>43.333333333333336</v>
      </c>
      <c r="P115" s="240">
        <f>'Effort Data'!Q473</f>
        <v>42</v>
      </c>
      <c r="Q115" s="268">
        <f t="shared" ref="Q115" si="48">P115/O115</f>
        <v>0.96923076923076923</v>
      </c>
      <c r="R115" s="269">
        <f t="shared" si="36"/>
        <v>609.43624781370158</v>
      </c>
    </row>
    <row r="116" spans="1:40" s="274" customFormat="1" x14ac:dyDescent="0.25">
      <c r="A116" s="67" t="s">
        <v>111</v>
      </c>
      <c r="B116" s="68">
        <v>44370</v>
      </c>
      <c r="C116" s="288"/>
      <c r="D116" s="288"/>
      <c r="E116" s="288"/>
      <c r="F116" s="288"/>
      <c r="G116" s="238">
        <f>AVERAGE(C114:E115)</f>
        <v>31</v>
      </c>
      <c r="H116" s="270">
        <f t="shared" si="35"/>
        <v>17.799999999999997</v>
      </c>
      <c r="I116" s="231">
        <f t="shared" si="40"/>
        <v>551.79999999999995</v>
      </c>
      <c r="J116" s="772">
        <f>'Creel Data'!AV331</f>
        <v>0</v>
      </c>
      <c r="K116" s="272"/>
      <c r="L116" s="233">
        <f>AVERAGE(L114:L115)</f>
        <v>1.5972222222222223</v>
      </c>
      <c r="M116" s="234">
        <f>I116*L116</f>
        <v>881.34722222222217</v>
      </c>
      <c r="N116" s="239"/>
      <c r="O116" s="233"/>
      <c r="P116" s="239"/>
      <c r="Q116" s="281"/>
      <c r="R116" s="273">
        <f t="shared" si="36"/>
        <v>728.0661289571168</v>
      </c>
    </row>
    <row r="117" spans="1:40" s="274" customFormat="1" x14ac:dyDescent="0.25">
      <c r="A117" s="67" t="s">
        <v>112</v>
      </c>
      <c r="B117" s="68">
        <v>44371</v>
      </c>
      <c r="C117" s="288"/>
      <c r="D117" s="229"/>
      <c r="E117" s="229"/>
      <c r="F117" s="229"/>
      <c r="G117" s="238">
        <f>AVERAGE(C115:E115,C118:E118)</f>
        <v>14.333333333333334</v>
      </c>
      <c r="H117" s="270">
        <f t="shared" si="35"/>
        <v>17.799999999999997</v>
      </c>
      <c r="I117" s="231">
        <f t="shared" si="40"/>
        <v>255.1333333333333</v>
      </c>
      <c r="J117" s="771">
        <v>0</v>
      </c>
      <c r="K117" s="272"/>
      <c r="L117" s="242" t="e">
        <f>AVERAGE(L115,L118)</f>
        <v>#DIV/0!</v>
      </c>
      <c r="M117" s="234" t="e">
        <f t="shared" si="37"/>
        <v>#DIV/0!</v>
      </c>
      <c r="N117" s="239"/>
      <c r="O117" s="233"/>
      <c r="P117" s="239"/>
      <c r="Q117" s="281"/>
      <c r="R117" s="273" t="e">
        <f t="shared" si="36"/>
        <v>#DIV/0!</v>
      </c>
    </row>
    <row r="118" spans="1:40" s="264" customFormat="1" x14ac:dyDescent="0.25">
      <c r="A118" s="59" t="s">
        <v>113</v>
      </c>
      <c r="B118" s="60">
        <v>44372</v>
      </c>
      <c r="C118" s="224">
        <f>SUM('Effort Data'!I651:I659)</f>
        <v>0</v>
      </c>
      <c r="D118" s="224">
        <f>SUM('Effort Data'!I660:I668)</f>
        <v>0</v>
      </c>
      <c r="E118" s="224">
        <f>SUM('Effort Data'!I669:I677)</f>
        <v>0</v>
      </c>
      <c r="F118" s="224"/>
      <c r="G118" s="216">
        <f>AVERAGE(C118:F118)</f>
        <v>0</v>
      </c>
      <c r="H118" s="265">
        <f t="shared" si="35"/>
        <v>17.799999999999997</v>
      </c>
      <c r="I118" s="217">
        <f t="shared" si="40"/>
        <v>0</v>
      </c>
      <c r="J118" s="770">
        <f>'Creel Data'!AV345</f>
        <v>0</v>
      </c>
      <c r="K118" s="267">
        <f>'Creel Data'!AX345</f>
        <v>0</v>
      </c>
      <c r="L118" s="219" t="e">
        <f t="shared" si="45"/>
        <v>#DIV/0!</v>
      </c>
      <c r="M118" s="220" t="e">
        <f t="shared" si="37"/>
        <v>#DIV/0!</v>
      </c>
      <c r="N118" s="240">
        <f>E118</f>
        <v>0</v>
      </c>
      <c r="O118" s="219" t="e">
        <f t="shared" si="47"/>
        <v>#DIV/0!</v>
      </c>
      <c r="P118" s="240">
        <f>'Effort Data'!Q671</f>
        <v>0</v>
      </c>
      <c r="Q118" s="268"/>
      <c r="R118" s="269" t="e">
        <f t="shared" si="36"/>
        <v>#DIV/0!</v>
      </c>
    </row>
    <row r="119" spans="1:40" s="264" customFormat="1" x14ac:dyDescent="0.25">
      <c r="A119" s="59" t="s">
        <v>114</v>
      </c>
      <c r="B119" s="60">
        <v>44373</v>
      </c>
      <c r="C119" s="224">
        <f>SUM('Effort Data'!I687:I695)</f>
        <v>0</v>
      </c>
      <c r="D119" s="224">
        <f>SUM('Effort Data'!I696:I704)</f>
        <v>0</v>
      </c>
      <c r="E119" s="224">
        <f>SUM('Effort Data'!I705:I713)</f>
        <v>0</v>
      </c>
      <c r="F119" s="224"/>
      <c r="G119" s="216">
        <f t="shared" ref="G119:G121" si="49">AVERAGE(C119:F119)</f>
        <v>0</v>
      </c>
      <c r="H119" s="265">
        <f t="shared" si="35"/>
        <v>17.783333333333331</v>
      </c>
      <c r="I119" s="217">
        <f t="shared" si="40"/>
        <v>0</v>
      </c>
      <c r="J119" s="770">
        <f>'Creel Data'!AV360</f>
        <v>0</v>
      </c>
      <c r="K119" s="267">
        <f>'Creel Data'!AX360</f>
        <v>0</v>
      </c>
      <c r="L119" s="219" t="e">
        <f t="shared" si="45"/>
        <v>#DIV/0!</v>
      </c>
      <c r="M119" s="220" t="e">
        <f t="shared" si="37"/>
        <v>#DIV/0!</v>
      </c>
      <c r="N119" s="240"/>
      <c r="O119" s="219"/>
      <c r="P119" s="240"/>
      <c r="Q119" s="268"/>
      <c r="R119" s="269" t="e">
        <f t="shared" si="36"/>
        <v>#DIV/0!</v>
      </c>
    </row>
    <row r="120" spans="1:40" s="264" customFormat="1" x14ac:dyDescent="0.25">
      <c r="A120" s="59" t="s">
        <v>115</v>
      </c>
      <c r="B120" s="60">
        <v>44374</v>
      </c>
      <c r="C120" s="224">
        <f>SUM('Effort Data'!I723:I731)</f>
        <v>0</v>
      </c>
      <c r="D120" s="224">
        <f>SUM('Effort Data'!I732:I740)</f>
        <v>0</v>
      </c>
      <c r="E120" s="224">
        <f>SUM('Effort Data'!I741:I749)</f>
        <v>0</v>
      </c>
      <c r="F120" s="224"/>
      <c r="G120" s="216">
        <f t="shared" si="49"/>
        <v>0</v>
      </c>
      <c r="H120" s="265">
        <f t="shared" si="35"/>
        <v>17.783333333333331</v>
      </c>
      <c r="I120" s="217">
        <f t="shared" si="40"/>
        <v>0</v>
      </c>
      <c r="J120" s="770">
        <f>'Creel Data'!AV375</f>
        <v>0</v>
      </c>
      <c r="K120" s="267">
        <f>'Creel Data'!AX375</f>
        <v>0</v>
      </c>
      <c r="L120" s="219" t="e">
        <f t="shared" si="45"/>
        <v>#DIV/0!</v>
      </c>
      <c r="M120" s="220" t="e">
        <f t="shared" si="37"/>
        <v>#DIV/0!</v>
      </c>
      <c r="N120" s="240"/>
      <c r="O120" s="219"/>
      <c r="P120" s="240"/>
      <c r="Q120" s="268"/>
      <c r="R120" s="269" t="e">
        <f t="shared" si="36"/>
        <v>#DIV/0!</v>
      </c>
    </row>
    <row r="121" spans="1:40" s="264" customFormat="1" ht="15.6" customHeight="1" x14ac:dyDescent="0.25">
      <c r="A121" s="59" t="s">
        <v>116</v>
      </c>
      <c r="B121" s="60">
        <v>44375</v>
      </c>
      <c r="C121" s="224">
        <f>SUM('Effort Data'!I759:I768)</f>
        <v>0</v>
      </c>
      <c r="D121" s="224">
        <f>SUM('Effort Data'!I769:I778)</f>
        <v>0</v>
      </c>
      <c r="E121" s="224">
        <f>SUM('Effort Data'!I779:I788)</f>
        <v>0</v>
      </c>
      <c r="F121" s="224"/>
      <c r="G121" s="216">
        <f t="shared" si="49"/>
        <v>0</v>
      </c>
      <c r="H121" s="265">
        <f t="shared" si="35"/>
        <v>17.766666666666666</v>
      </c>
      <c r="I121" s="217">
        <f t="shared" si="40"/>
        <v>0</v>
      </c>
      <c r="J121" s="770">
        <f>'Creel Data'!AV386</f>
        <v>0</v>
      </c>
      <c r="K121" s="267">
        <f>'Creel Data'!AX386</f>
        <v>0</v>
      </c>
      <c r="L121" s="219" t="e">
        <f t="shared" si="45"/>
        <v>#DIV/0!</v>
      </c>
      <c r="M121" s="220" t="e">
        <f t="shared" si="37"/>
        <v>#DIV/0!</v>
      </c>
      <c r="N121" s="240">
        <f>D121</f>
        <v>0</v>
      </c>
      <c r="O121" s="219" t="e">
        <f t="shared" si="47"/>
        <v>#DIV/0!</v>
      </c>
      <c r="P121" s="240">
        <f>'Effort Data'!Q771</f>
        <v>0</v>
      </c>
      <c r="Q121" s="268"/>
      <c r="R121" s="269" t="e">
        <f t="shared" si="36"/>
        <v>#DIV/0!</v>
      </c>
    </row>
    <row r="122" spans="1:40" s="274" customFormat="1" ht="15.6" customHeight="1" x14ac:dyDescent="0.25">
      <c r="A122" s="67" t="s">
        <v>117</v>
      </c>
      <c r="B122" s="68">
        <v>44376</v>
      </c>
      <c r="C122" s="288"/>
      <c r="D122" s="288"/>
      <c r="E122" s="288"/>
      <c r="F122" s="288"/>
      <c r="G122" s="238">
        <f>AVERAGE(G121,G124)</f>
        <v>0</v>
      </c>
      <c r="H122" s="270">
        <f t="shared" si="35"/>
        <v>17.766666666666666</v>
      </c>
      <c r="I122" s="231">
        <f t="shared" si="40"/>
        <v>0</v>
      </c>
      <c r="J122" s="771">
        <v>0</v>
      </c>
      <c r="K122" s="272"/>
      <c r="L122" s="233" t="e">
        <f>AVERAGE(L121,L124)</f>
        <v>#DIV/0!</v>
      </c>
      <c r="M122" s="234" t="e">
        <f t="shared" si="37"/>
        <v>#DIV/0!</v>
      </c>
      <c r="N122" s="239"/>
      <c r="O122" s="233"/>
      <c r="P122" s="239"/>
      <c r="Q122" s="281"/>
      <c r="R122" s="273" t="e">
        <f t="shared" si="36"/>
        <v>#DIV/0!</v>
      </c>
    </row>
    <row r="123" spans="1:40" s="264" customFormat="1" x14ac:dyDescent="0.25">
      <c r="A123" s="59" t="s">
        <v>111</v>
      </c>
      <c r="B123" s="60">
        <v>44377</v>
      </c>
      <c r="C123" s="241"/>
      <c r="D123" s="241"/>
      <c r="E123" s="241"/>
      <c r="F123" s="241"/>
      <c r="G123" s="216">
        <f>AVERAGE(G121,G124)</f>
        <v>0</v>
      </c>
      <c r="H123" s="265">
        <f t="shared" ref="H123:H154" si="50">H40</f>
        <v>17.75</v>
      </c>
      <c r="I123" s="217">
        <f t="shared" si="40"/>
        <v>0</v>
      </c>
      <c r="J123" s="770">
        <v>0</v>
      </c>
      <c r="K123" s="267"/>
      <c r="L123" s="219" t="e">
        <f>AVERAGE(L122,L124)</f>
        <v>#DIV/0!</v>
      </c>
      <c r="M123" s="220" t="e">
        <f t="shared" si="37"/>
        <v>#DIV/0!</v>
      </c>
      <c r="N123" s="240"/>
      <c r="O123" s="219"/>
      <c r="P123" s="240"/>
      <c r="Q123" s="268"/>
      <c r="R123" s="269" t="e">
        <f t="shared" ref="R123:R154" si="51">M123*$Q$161</f>
        <v>#DIV/0!</v>
      </c>
    </row>
    <row r="124" spans="1:40" s="274" customFormat="1" x14ac:dyDescent="0.25">
      <c r="A124" s="67" t="s">
        <v>112</v>
      </c>
      <c r="B124" s="68">
        <v>44378</v>
      </c>
      <c r="C124" s="229">
        <f>SUM('Effort Data'!I799:I808)</f>
        <v>0</v>
      </c>
      <c r="D124" s="229">
        <f>SUM('Effort Data'!I809:I818)</f>
        <v>0</v>
      </c>
      <c r="E124" s="229">
        <f>SUM('Effort Data'!I819:I828)</f>
        <v>0</v>
      </c>
      <c r="F124" s="229"/>
      <c r="G124" s="230">
        <f>AVERAGE(C124:F124)</f>
        <v>0</v>
      </c>
      <c r="H124" s="270">
        <f t="shared" si="50"/>
        <v>17.75</v>
      </c>
      <c r="I124" s="231">
        <f t="shared" si="40"/>
        <v>0</v>
      </c>
      <c r="J124" s="771">
        <f>'Creel Data'!AV394</f>
        <v>0</v>
      </c>
      <c r="K124" s="271">
        <f>'Creel Data'!AX394</f>
        <v>0</v>
      </c>
      <c r="L124" s="233" t="e">
        <f t="shared" ref="L124:L127" si="52">J124/K124</f>
        <v>#DIV/0!</v>
      </c>
      <c r="M124" s="234" t="e">
        <f t="shared" si="37"/>
        <v>#DIV/0!</v>
      </c>
      <c r="N124" s="239">
        <f>C124</f>
        <v>0</v>
      </c>
      <c r="O124" s="233" t="e">
        <f>N124*L124</f>
        <v>#DIV/0!</v>
      </c>
      <c r="P124" s="239">
        <f>'Effort Data'!Q801</f>
        <v>0</v>
      </c>
      <c r="Q124" s="281"/>
      <c r="R124" s="273" t="e">
        <f t="shared" si="51"/>
        <v>#DIV/0!</v>
      </c>
    </row>
    <row r="125" spans="1:40" s="264" customFormat="1" x14ac:dyDescent="0.25">
      <c r="A125" s="212" t="s">
        <v>113</v>
      </c>
      <c r="B125" s="60">
        <v>44379</v>
      </c>
      <c r="C125" s="224">
        <f>SUM('Effort Data'!I838:I846)</f>
        <v>0</v>
      </c>
      <c r="D125" s="224">
        <f>SUM('Effort Data'!I847:I855)</f>
        <v>0</v>
      </c>
      <c r="E125" s="224">
        <f>SUM('Effort Data'!I856:I864)</f>
        <v>0</v>
      </c>
      <c r="F125" s="224"/>
      <c r="G125" s="215">
        <f t="shared" ref="G125:G131" si="53">AVERAGE(C125:F125)</f>
        <v>0</v>
      </c>
      <c r="H125" s="265">
        <f t="shared" si="50"/>
        <v>17.733333333333331</v>
      </c>
      <c r="I125" s="217">
        <f t="shared" si="40"/>
        <v>0</v>
      </c>
      <c r="J125" s="770">
        <f>'Creel Data'!AV403</f>
        <v>0</v>
      </c>
      <c r="K125" s="266">
        <f>'Creel Data'!AX403</f>
        <v>0</v>
      </c>
      <c r="L125" s="219" t="e">
        <f t="shared" si="52"/>
        <v>#DIV/0!</v>
      </c>
      <c r="M125" s="220" t="e">
        <f t="shared" si="37"/>
        <v>#DIV/0!</v>
      </c>
      <c r="N125" s="240"/>
      <c r="O125" s="219"/>
      <c r="P125" s="240"/>
      <c r="Q125" s="268"/>
      <c r="R125" s="269" t="e">
        <f t="shared" si="51"/>
        <v>#DIV/0!</v>
      </c>
      <c r="U125" s="212"/>
      <c r="V125" s="275"/>
      <c r="AA125" s="277"/>
      <c r="AB125" s="278"/>
      <c r="AC125" s="279"/>
      <c r="AD125" s="225"/>
      <c r="AE125" s="225"/>
      <c r="AF125" s="277"/>
      <c r="AG125" s="279"/>
      <c r="AH125" s="225"/>
      <c r="AI125" s="279"/>
      <c r="AJ125" s="225"/>
      <c r="AK125" s="277"/>
      <c r="AL125" s="280"/>
      <c r="AN125" s="280"/>
    </row>
    <row r="126" spans="1:40" s="264" customFormat="1" x14ac:dyDescent="0.25">
      <c r="A126" s="212" t="s">
        <v>114</v>
      </c>
      <c r="B126" s="60">
        <v>44380</v>
      </c>
      <c r="C126" s="224">
        <f>SUM('Effort Data'!I874:I882)</f>
        <v>0</v>
      </c>
      <c r="D126" s="224">
        <f>SUM('Effort Data'!I883:I891)</f>
        <v>0</v>
      </c>
      <c r="E126" s="224">
        <f>SUM('Effort Data'!I892:I901)</f>
        <v>0</v>
      </c>
      <c r="F126" s="224"/>
      <c r="G126" s="215">
        <f t="shared" si="53"/>
        <v>0</v>
      </c>
      <c r="H126" s="265">
        <f t="shared" si="50"/>
        <v>17.7</v>
      </c>
      <c r="I126" s="217">
        <f t="shared" si="40"/>
        <v>0</v>
      </c>
      <c r="J126" s="770">
        <f>'Creel Data'!AV417</f>
        <v>0</v>
      </c>
      <c r="K126" s="266">
        <f>'Creel Data'!AX417</f>
        <v>0</v>
      </c>
      <c r="L126" s="219" t="e">
        <f t="shared" si="52"/>
        <v>#DIV/0!</v>
      </c>
      <c r="M126" s="220" t="e">
        <f t="shared" si="37"/>
        <v>#DIV/0!</v>
      </c>
      <c r="N126" s="240">
        <f>D126</f>
        <v>0</v>
      </c>
      <c r="O126" s="219" t="e">
        <f>N126*L126</f>
        <v>#DIV/0!</v>
      </c>
      <c r="P126" s="240">
        <f>'Effort Data'!Q885</f>
        <v>0</v>
      </c>
      <c r="Q126" s="268"/>
      <c r="R126" s="269" t="e">
        <f t="shared" si="51"/>
        <v>#DIV/0!</v>
      </c>
      <c r="U126" s="212"/>
      <c r="V126" s="275"/>
      <c r="AA126" s="277"/>
      <c r="AB126" s="278"/>
      <c r="AC126" s="279"/>
      <c r="AD126" s="225"/>
      <c r="AE126" s="225"/>
      <c r="AF126" s="277"/>
      <c r="AG126" s="279"/>
      <c r="AH126" s="225"/>
      <c r="AI126" s="279"/>
      <c r="AJ126" s="225"/>
      <c r="AK126" s="277"/>
      <c r="AL126" s="280"/>
      <c r="AN126" s="280"/>
    </row>
    <row r="127" spans="1:40" s="274" customFormat="1" x14ac:dyDescent="0.25">
      <c r="A127" s="227" t="s">
        <v>115</v>
      </c>
      <c r="B127" s="68">
        <v>44381</v>
      </c>
      <c r="C127" s="229">
        <f>SUM('Effort Data'!I911:I919)</f>
        <v>0</v>
      </c>
      <c r="D127" s="229">
        <f>SUM('Effort Data'!I920:I928)</f>
        <v>0</v>
      </c>
      <c r="E127" s="229">
        <f>SUM('Effort Data'!I929:I937)</f>
        <v>0</v>
      </c>
      <c r="F127" s="229"/>
      <c r="G127" s="230">
        <f>AVERAGE(C127:F127)</f>
        <v>0</v>
      </c>
      <c r="H127" s="270">
        <f t="shared" si="50"/>
        <v>17.7</v>
      </c>
      <c r="I127" s="231">
        <f t="shared" si="40"/>
        <v>0</v>
      </c>
      <c r="J127" s="771">
        <f>'Creel Data'!AV439</f>
        <v>0</v>
      </c>
      <c r="K127" s="271">
        <f>'Creel Data'!AX439</f>
        <v>0</v>
      </c>
      <c r="L127" s="233" t="e">
        <f t="shared" si="52"/>
        <v>#DIV/0!</v>
      </c>
      <c r="M127" s="234" t="e">
        <f>I127*L127</f>
        <v>#DIV/0!</v>
      </c>
      <c r="N127" s="239"/>
      <c r="O127" s="233"/>
      <c r="P127" s="239"/>
      <c r="Q127" s="281"/>
      <c r="R127" s="273" t="e">
        <f t="shared" si="51"/>
        <v>#DIV/0!</v>
      </c>
      <c r="U127" s="227"/>
      <c r="V127" s="282"/>
      <c r="AA127" s="284"/>
      <c r="AB127" s="285"/>
      <c r="AC127" s="286"/>
      <c r="AD127" s="235"/>
      <c r="AE127" s="235"/>
      <c r="AF127" s="284"/>
      <c r="AG127" s="286"/>
      <c r="AH127" s="235"/>
      <c r="AI127" s="286"/>
      <c r="AJ127" s="235"/>
      <c r="AK127" s="284"/>
      <c r="AL127" s="287"/>
      <c r="AN127" s="287"/>
    </row>
    <row r="128" spans="1:40" s="274" customFormat="1" x14ac:dyDescent="0.25">
      <c r="A128" s="227" t="s">
        <v>116</v>
      </c>
      <c r="B128" s="68">
        <v>44382</v>
      </c>
      <c r="C128" s="229"/>
      <c r="D128" s="229"/>
      <c r="E128" s="229"/>
      <c r="F128" s="229"/>
      <c r="G128" s="230">
        <f>AVERAGE(G131,G129)</f>
        <v>0</v>
      </c>
      <c r="H128" s="270">
        <f t="shared" si="50"/>
        <v>17.666666666666668</v>
      </c>
      <c r="I128" s="231">
        <f t="shared" si="40"/>
        <v>0</v>
      </c>
      <c r="J128" s="771">
        <v>0</v>
      </c>
      <c r="K128" s="271"/>
      <c r="L128" s="233" t="e">
        <f>AVERAGE(L129,L131)</f>
        <v>#DIV/0!</v>
      </c>
      <c r="M128" s="234" t="e">
        <f t="shared" ref="M128:M154" si="54">I128*L128</f>
        <v>#DIV/0!</v>
      </c>
      <c r="N128" s="239"/>
      <c r="O128" s="233"/>
      <c r="P128" s="239"/>
      <c r="Q128" s="281"/>
      <c r="R128" s="273" t="e">
        <f t="shared" si="51"/>
        <v>#DIV/0!</v>
      </c>
      <c r="U128" s="227"/>
      <c r="V128" s="282"/>
      <c r="AA128" s="284"/>
      <c r="AB128" s="285"/>
      <c r="AC128" s="286"/>
      <c r="AD128" s="235"/>
      <c r="AE128" s="235"/>
      <c r="AF128" s="284"/>
      <c r="AG128" s="286"/>
      <c r="AH128" s="235"/>
      <c r="AI128" s="286"/>
      <c r="AJ128" s="235"/>
      <c r="AK128" s="284"/>
      <c r="AL128" s="287"/>
      <c r="AN128" s="287"/>
    </row>
    <row r="129" spans="1:40" s="274" customFormat="1" x14ac:dyDescent="0.25">
      <c r="A129" s="227" t="s">
        <v>117</v>
      </c>
      <c r="B129" s="68">
        <v>44383</v>
      </c>
      <c r="C129" s="229">
        <f>SUM('Effort Data'!I947:I955)</f>
        <v>0</v>
      </c>
      <c r="D129" s="229">
        <f>SUM('Effort Data'!I956:I964)</f>
        <v>0</v>
      </c>
      <c r="E129" s="229">
        <f>SUM('Effort Data'!I965:I973)</f>
        <v>0</v>
      </c>
      <c r="F129" s="229"/>
      <c r="G129" s="230">
        <f t="shared" si="53"/>
        <v>0</v>
      </c>
      <c r="H129" s="270">
        <f t="shared" si="50"/>
        <v>17.650000000000002</v>
      </c>
      <c r="I129" s="231">
        <f t="shared" si="40"/>
        <v>0</v>
      </c>
      <c r="J129" s="771">
        <f>'Creel Data'!AV458</f>
        <v>0</v>
      </c>
      <c r="K129" s="271">
        <f>'Creel Data'!AX458</f>
        <v>0</v>
      </c>
      <c r="L129" s="233" t="e">
        <f t="shared" ref="L129:L134" si="55">J129/K129</f>
        <v>#DIV/0!</v>
      </c>
      <c r="M129" s="234" t="e">
        <f t="shared" si="54"/>
        <v>#DIV/0!</v>
      </c>
      <c r="N129" s="239">
        <f>D129</f>
        <v>0</v>
      </c>
      <c r="O129" s="233" t="e">
        <f>N129*L129</f>
        <v>#DIV/0!</v>
      </c>
      <c r="P129" s="239">
        <f>'Effort Data'!Q958</f>
        <v>0</v>
      </c>
      <c r="Q129" s="281"/>
      <c r="R129" s="273" t="e">
        <f t="shared" si="51"/>
        <v>#DIV/0!</v>
      </c>
      <c r="U129" s="227"/>
      <c r="V129" s="282"/>
      <c r="AA129" s="284"/>
      <c r="AB129" s="285"/>
      <c r="AC129" s="286"/>
      <c r="AD129" s="235"/>
      <c r="AE129" s="235"/>
      <c r="AF129" s="284"/>
      <c r="AG129" s="286"/>
      <c r="AH129" s="235"/>
      <c r="AI129" s="286"/>
      <c r="AJ129" s="235"/>
      <c r="AK129" s="284"/>
      <c r="AL129" s="287"/>
      <c r="AN129" s="287"/>
    </row>
    <row r="130" spans="1:40" s="264" customFormat="1" x14ac:dyDescent="0.25">
      <c r="A130" s="212" t="s">
        <v>111</v>
      </c>
      <c r="B130" s="60">
        <v>44384</v>
      </c>
      <c r="C130" s="224"/>
      <c r="D130" s="224"/>
      <c r="E130" s="224"/>
      <c r="F130" s="224"/>
      <c r="G130" s="215">
        <f>AVERAGE(G129,G131)</f>
        <v>0</v>
      </c>
      <c r="H130" s="265">
        <f t="shared" si="50"/>
        <v>17.650000000000002</v>
      </c>
      <c r="I130" s="217">
        <f t="shared" si="40"/>
        <v>0</v>
      </c>
      <c r="J130" s="770">
        <v>0</v>
      </c>
      <c r="K130" s="266"/>
      <c r="L130" s="219" t="e">
        <f>AVERAGE(L129,L131)</f>
        <v>#DIV/0!</v>
      </c>
      <c r="M130" s="220" t="e">
        <f t="shared" si="54"/>
        <v>#DIV/0!</v>
      </c>
      <c r="N130" s="240"/>
      <c r="O130" s="219"/>
      <c r="P130" s="240"/>
      <c r="Q130" s="268"/>
      <c r="R130" s="269" t="e">
        <f t="shared" si="51"/>
        <v>#DIV/0!</v>
      </c>
      <c r="U130" s="212"/>
      <c r="V130" s="275"/>
      <c r="AA130" s="277"/>
      <c r="AB130" s="278"/>
      <c r="AC130" s="279"/>
      <c r="AD130" s="225"/>
      <c r="AE130" s="225"/>
      <c r="AF130" s="277"/>
      <c r="AG130" s="279"/>
      <c r="AH130" s="225"/>
      <c r="AI130" s="279"/>
      <c r="AJ130" s="225"/>
      <c r="AK130" s="277"/>
      <c r="AL130" s="280"/>
      <c r="AN130" s="280"/>
    </row>
    <row r="131" spans="1:40" s="264" customFormat="1" x14ac:dyDescent="0.25">
      <c r="A131" s="212" t="s">
        <v>112</v>
      </c>
      <c r="B131" s="60">
        <v>44385</v>
      </c>
      <c r="C131" s="224">
        <f>SUM('Effort Data'!I983:I991)</f>
        <v>0</v>
      </c>
      <c r="D131" s="224">
        <f>SUM('Effort Data'!I992:I1000)</f>
        <v>0</v>
      </c>
      <c r="E131" s="224">
        <f>SUM('Effort Data'!I1001:I1009)</f>
        <v>0</v>
      </c>
      <c r="F131" s="224"/>
      <c r="G131" s="215">
        <f t="shared" si="53"/>
        <v>0</v>
      </c>
      <c r="H131" s="265">
        <f t="shared" si="50"/>
        <v>17.616666666666667</v>
      </c>
      <c r="I131" s="217">
        <f t="shared" si="40"/>
        <v>0</v>
      </c>
      <c r="J131" s="770">
        <f>'Creel Data'!AV465</f>
        <v>0</v>
      </c>
      <c r="K131" s="266">
        <f>'Creel Data'!AX465</f>
        <v>0</v>
      </c>
      <c r="L131" s="219" t="e">
        <f t="shared" si="55"/>
        <v>#DIV/0!</v>
      </c>
      <c r="M131" s="220" t="e">
        <f t="shared" si="54"/>
        <v>#DIV/0!</v>
      </c>
      <c r="N131" s="240"/>
      <c r="O131" s="219"/>
      <c r="P131" s="240"/>
      <c r="Q131" s="268"/>
      <c r="R131" s="269" t="e">
        <f t="shared" si="51"/>
        <v>#DIV/0!</v>
      </c>
      <c r="U131" s="212"/>
      <c r="V131" s="275"/>
      <c r="AA131" s="277"/>
      <c r="AB131" s="278"/>
      <c r="AC131" s="279"/>
      <c r="AD131" s="225"/>
      <c r="AE131" s="225"/>
      <c r="AF131" s="277"/>
      <c r="AG131" s="279"/>
      <c r="AH131" s="225"/>
      <c r="AI131" s="279"/>
      <c r="AJ131" s="225"/>
      <c r="AK131" s="277"/>
      <c r="AL131" s="280"/>
      <c r="AN131" s="280"/>
    </row>
    <row r="132" spans="1:40" s="264" customFormat="1" x14ac:dyDescent="0.25">
      <c r="A132" s="212" t="s">
        <v>113</v>
      </c>
      <c r="B132" s="60">
        <v>44386</v>
      </c>
      <c r="C132" s="224"/>
      <c r="D132" s="224"/>
      <c r="E132" s="224"/>
      <c r="F132" s="224"/>
      <c r="G132" s="215">
        <f>AVERAGE(G134,G126)</f>
        <v>0</v>
      </c>
      <c r="H132" s="265">
        <f t="shared" si="50"/>
        <v>17.600000000000001</v>
      </c>
      <c r="I132" s="217">
        <f t="shared" si="40"/>
        <v>0</v>
      </c>
      <c r="J132" s="770">
        <v>0</v>
      </c>
      <c r="K132" s="266"/>
      <c r="L132" s="219" t="e">
        <f>AVERAGE(L126,L134)</f>
        <v>#DIV/0!</v>
      </c>
      <c r="M132" s="220" t="e">
        <f t="shared" si="54"/>
        <v>#DIV/0!</v>
      </c>
      <c r="N132" s="240"/>
      <c r="O132" s="219"/>
      <c r="P132" s="240"/>
      <c r="Q132" s="268"/>
      <c r="R132" s="269" t="e">
        <f t="shared" si="51"/>
        <v>#DIV/0!</v>
      </c>
      <c r="U132" s="212"/>
      <c r="V132" s="275"/>
      <c r="AA132" s="277"/>
      <c r="AB132" s="278"/>
      <c r="AC132" s="279"/>
      <c r="AD132" s="225"/>
      <c r="AE132" s="225"/>
      <c r="AF132" s="277"/>
      <c r="AG132" s="279"/>
      <c r="AH132" s="225"/>
      <c r="AI132" s="279"/>
      <c r="AJ132" s="225"/>
      <c r="AK132" s="277"/>
      <c r="AL132" s="280"/>
      <c r="AN132" s="280"/>
    </row>
    <row r="133" spans="1:40" s="264" customFormat="1" x14ac:dyDescent="0.25">
      <c r="A133" s="212" t="s">
        <v>114</v>
      </c>
      <c r="B133" s="60">
        <v>44387</v>
      </c>
      <c r="C133" s="224"/>
      <c r="D133" s="224"/>
      <c r="E133" s="224"/>
      <c r="F133" s="224"/>
      <c r="G133" s="215">
        <f>AVERAGE(G134,G126)</f>
        <v>0</v>
      </c>
      <c r="H133" s="265">
        <f t="shared" si="50"/>
        <v>17.566666666666666</v>
      </c>
      <c r="I133" s="217">
        <f t="shared" si="40"/>
        <v>0</v>
      </c>
      <c r="J133" s="770">
        <v>0</v>
      </c>
      <c r="K133" s="266"/>
      <c r="L133" s="219" t="e">
        <f>AVERAGE(L126,L134)</f>
        <v>#DIV/0!</v>
      </c>
      <c r="M133" s="220" t="e">
        <f t="shared" si="54"/>
        <v>#DIV/0!</v>
      </c>
      <c r="N133" s="240"/>
      <c r="O133" s="219"/>
      <c r="P133" s="240"/>
      <c r="Q133" s="268"/>
      <c r="R133" s="269" t="e">
        <f t="shared" si="51"/>
        <v>#DIV/0!</v>
      </c>
      <c r="U133" s="212"/>
      <c r="V133" s="275"/>
      <c r="AA133" s="277"/>
      <c r="AB133" s="278"/>
      <c r="AC133" s="279"/>
      <c r="AD133" s="225"/>
      <c r="AE133" s="225"/>
      <c r="AF133" s="277"/>
      <c r="AG133" s="279"/>
      <c r="AH133" s="225"/>
      <c r="AI133" s="279"/>
      <c r="AJ133" s="225"/>
      <c r="AK133" s="277"/>
      <c r="AL133" s="280"/>
      <c r="AN133" s="280"/>
    </row>
    <row r="134" spans="1:40" s="264" customFormat="1" x14ac:dyDescent="0.25">
      <c r="A134" s="212" t="s">
        <v>115</v>
      </c>
      <c r="B134" s="60">
        <v>44388</v>
      </c>
      <c r="C134" s="224">
        <f>SUM('Effort Data'!I1019:I1027)</f>
        <v>0</v>
      </c>
      <c r="D134" s="224">
        <f>SUM('Effort Data'!I1028:I1036)</f>
        <v>0</v>
      </c>
      <c r="E134" s="224">
        <f>SUM('Effort Data'!I1037:I1045)</f>
        <v>0</v>
      </c>
      <c r="F134" s="224"/>
      <c r="G134" s="215">
        <f t="shared" ref="G134:G135" si="56">AVERAGE(C134:F134)</f>
        <v>0</v>
      </c>
      <c r="H134" s="265">
        <f t="shared" si="50"/>
        <v>17.533333333333331</v>
      </c>
      <c r="I134" s="217">
        <f t="shared" si="40"/>
        <v>0</v>
      </c>
      <c r="J134" s="770">
        <f>'Creel Data'!AV473</f>
        <v>0</v>
      </c>
      <c r="K134" s="266">
        <f>'Creel Data'!AX473</f>
        <v>0</v>
      </c>
      <c r="L134" s="219" t="e">
        <f t="shared" si="55"/>
        <v>#DIV/0!</v>
      </c>
      <c r="M134" s="220" t="e">
        <f t="shared" si="54"/>
        <v>#DIV/0!</v>
      </c>
      <c r="N134" s="240"/>
      <c r="O134" s="219"/>
      <c r="P134" s="240"/>
      <c r="Q134" s="268"/>
      <c r="R134" s="269" t="e">
        <f t="shared" si="51"/>
        <v>#DIV/0!</v>
      </c>
      <c r="U134" s="212"/>
      <c r="V134" s="275"/>
      <c r="AA134" s="277"/>
      <c r="AB134" s="278"/>
      <c r="AC134" s="279"/>
      <c r="AD134" s="225"/>
      <c r="AE134" s="225"/>
      <c r="AF134" s="277"/>
      <c r="AG134" s="279"/>
      <c r="AH134" s="225"/>
      <c r="AI134" s="279"/>
      <c r="AJ134" s="225"/>
      <c r="AK134" s="277"/>
      <c r="AL134" s="280"/>
      <c r="AN134" s="280"/>
    </row>
    <row r="135" spans="1:40" s="274" customFormat="1" x14ac:dyDescent="0.25">
      <c r="A135" s="227" t="s">
        <v>116</v>
      </c>
      <c r="B135" s="68">
        <v>44389</v>
      </c>
      <c r="C135" s="229">
        <f>SUM('Effort Data'!I1055:I1063)</f>
        <v>0</v>
      </c>
      <c r="D135" s="229">
        <f>SUM('Effort Data'!I1064:I1072)</f>
        <v>0</v>
      </c>
      <c r="E135" s="229">
        <f>SUM('Effort Data'!I1073:I1081)</f>
        <v>0</v>
      </c>
      <c r="F135" s="229"/>
      <c r="G135" s="230">
        <f t="shared" si="56"/>
        <v>0</v>
      </c>
      <c r="H135" s="270">
        <f t="shared" si="50"/>
        <v>17.516666666666666</v>
      </c>
      <c r="I135" s="231">
        <f t="shared" si="40"/>
        <v>0</v>
      </c>
      <c r="J135" s="772">
        <f>'Creel Data'!AV482</f>
        <v>0</v>
      </c>
      <c r="K135" s="271">
        <f>'Creel Data'!AX482</f>
        <v>0</v>
      </c>
      <c r="L135" s="233" t="e">
        <f>J135/K135</f>
        <v>#DIV/0!</v>
      </c>
      <c r="M135" s="234" t="e">
        <f t="shared" si="54"/>
        <v>#DIV/0!</v>
      </c>
      <c r="N135" s="239">
        <f>D135</f>
        <v>0</v>
      </c>
      <c r="O135" s="233" t="e">
        <f>N135*L135</f>
        <v>#DIV/0!</v>
      </c>
      <c r="P135" s="239">
        <f>'Effort Data'!Q1066</f>
        <v>0</v>
      </c>
      <c r="Q135" s="281"/>
      <c r="R135" s="273" t="e">
        <f t="shared" si="51"/>
        <v>#DIV/0!</v>
      </c>
      <c r="U135" s="227"/>
      <c r="V135" s="282"/>
      <c r="AA135" s="284"/>
      <c r="AB135" s="285"/>
      <c r="AC135" s="286"/>
      <c r="AD135" s="235"/>
      <c r="AE135" s="235"/>
      <c r="AF135" s="284"/>
      <c r="AG135" s="286"/>
      <c r="AH135" s="235"/>
      <c r="AI135" s="286"/>
      <c r="AJ135" s="235"/>
      <c r="AK135" s="284"/>
      <c r="AL135" s="287"/>
      <c r="AN135" s="287"/>
    </row>
    <row r="136" spans="1:40" s="264" customFormat="1" x14ac:dyDescent="0.25">
      <c r="A136" s="212" t="s">
        <v>117</v>
      </c>
      <c r="B136" s="60">
        <v>44390</v>
      </c>
      <c r="C136" s="224"/>
      <c r="D136" s="224"/>
      <c r="E136" s="224"/>
      <c r="F136" s="224"/>
      <c r="G136" s="215">
        <f>AVERAGE(G135,G131)</f>
        <v>0</v>
      </c>
      <c r="H136" s="265">
        <f t="shared" si="50"/>
        <v>17.483333333333334</v>
      </c>
      <c r="I136" s="217">
        <f t="shared" si="40"/>
        <v>0</v>
      </c>
      <c r="J136" s="770">
        <v>0</v>
      </c>
      <c r="K136" s="266"/>
      <c r="L136" s="219" t="e">
        <f>AVERAGE(L131,L135)</f>
        <v>#DIV/0!</v>
      </c>
      <c r="M136" s="220" t="e">
        <f t="shared" si="54"/>
        <v>#DIV/0!</v>
      </c>
      <c r="N136" s="240"/>
      <c r="O136" s="219"/>
      <c r="P136" s="240"/>
      <c r="Q136" s="268"/>
      <c r="R136" s="269" t="e">
        <f t="shared" si="51"/>
        <v>#DIV/0!</v>
      </c>
      <c r="U136" s="212"/>
      <c r="V136" s="275"/>
      <c r="AA136" s="277"/>
      <c r="AB136" s="278"/>
      <c r="AC136" s="279"/>
      <c r="AD136" s="225"/>
      <c r="AE136" s="225"/>
      <c r="AF136" s="277"/>
      <c r="AG136" s="279"/>
      <c r="AH136" s="225"/>
      <c r="AI136" s="279"/>
      <c r="AJ136" s="225"/>
      <c r="AK136" s="277"/>
      <c r="AL136" s="280"/>
      <c r="AN136" s="280"/>
    </row>
    <row r="137" spans="1:40" s="274" customFormat="1" x14ac:dyDescent="0.25">
      <c r="A137" s="227" t="s">
        <v>111</v>
      </c>
      <c r="B137" s="68">
        <v>44391</v>
      </c>
      <c r="C137" s="229"/>
      <c r="D137" s="229"/>
      <c r="E137" s="229"/>
      <c r="F137" s="229"/>
      <c r="G137" s="230">
        <f>AVERAGE(G135,G131)</f>
        <v>0</v>
      </c>
      <c r="H137" s="270">
        <f t="shared" si="50"/>
        <v>17.466666666666665</v>
      </c>
      <c r="I137" s="231">
        <f t="shared" si="40"/>
        <v>0</v>
      </c>
      <c r="J137" s="771">
        <v>0</v>
      </c>
      <c r="K137" s="271"/>
      <c r="L137" s="233" t="e">
        <f>AVERAGE(L131,L135)</f>
        <v>#DIV/0!</v>
      </c>
      <c r="M137" s="234" t="e">
        <f t="shared" si="54"/>
        <v>#DIV/0!</v>
      </c>
      <c r="N137" s="239"/>
      <c r="O137" s="233"/>
      <c r="P137" s="239"/>
      <c r="Q137" s="281"/>
      <c r="R137" s="273" t="e">
        <f t="shared" si="51"/>
        <v>#DIV/0!</v>
      </c>
      <c r="U137" s="227"/>
      <c r="V137" s="282"/>
      <c r="AA137" s="284"/>
      <c r="AB137" s="285"/>
      <c r="AC137" s="286"/>
      <c r="AD137" s="235"/>
      <c r="AE137" s="235"/>
      <c r="AF137" s="284"/>
      <c r="AG137" s="286"/>
      <c r="AH137" s="235"/>
      <c r="AI137" s="286"/>
      <c r="AJ137" s="235"/>
      <c r="AK137" s="284"/>
      <c r="AL137" s="287"/>
      <c r="AN137" s="287"/>
    </row>
    <row r="138" spans="1:40" s="264" customFormat="1" x14ac:dyDescent="0.25">
      <c r="A138" s="212" t="s">
        <v>112</v>
      </c>
      <c r="B138" s="60">
        <v>44392</v>
      </c>
      <c r="C138" s="224"/>
      <c r="D138" s="224"/>
      <c r="E138" s="224"/>
      <c r="F138" s="224"/>
      <c r="G138" s="215">
        <f>AVERAGE(G135,G131)</f>
        <v>0</v>
      </c>
      <c r="H138" s="265">
        <f t="shared" si="50"/>
        <v>17.433333333333334</v>
      </c>
      <c r="I138" s="217">
        <f t="shared" si="40"/>
        <v>0</v>
      </c>
      <c r="J138" s="770">
        <v>0</v>
      </c>
      <c r="K138" s="266"/>
      <c r="L138" s="219" t="e">
        <f>AVERAGE(L135,L131)</f>
        <v>#DIV/0!</v>
      </c>
      <c r="M138" s="220" t="e">
        <f t="shared" si="54"/>
        <v>#DIV/0!</v>
      </c>
      <c r="N138" s="240"/>
      <c r="O138" s="219"/>
      <c r="P138" s="240"/>
      <c r="Q138" s="268"/>
      <c r="R138" s="269" t="e">
        <f t="shared" si="51"/>
        <v>#DIV/0!</v>
      </c>
      <c r="U138" s="212"/>
      <c r="V138" s="275"/>
      <c r="AA138" s="277"/>
      <c r="AB138" s="278"/>
      <c r="AC138" s="279"/>
      <c r="AD138" s="225"/>
      <c r="AE138" s="225"/>
      <c r="AF138" s="277"/>
      <c r="AG138" s="279"/>
      <c r="AH138" s="225"/>
      <c r="AI138" s="279"/>
      <c r="AJ138" s="225"/>
      <c r="AK138" s="277"/>
      <c r="AL138" s="280"/>
      <c r="AN138" s="280"/>
    </row>
    <row r="139" spans="1:40" s="264" customFormat="1" x14ac:dyDescent="0.25">
      <c r="A139" s="212" t="s">
        <v>113</v>
      </c>
      <c r="B139" s="60">
        <v>44393</v>
      </c>
      <c r="C139" s="224"/>
      <c r="D139" s="224"/>
      <c r="E139" s="224"/>
      <c r="F139" s="224"/>
      <c r="G139" s="215">
        <f>AVERAGE(G141,G140)</f>
        <v>0</v>
      </c>
      <c r="H139" s="265">
        <f t="shared" si="50"/>
        <v>17.416666666666664</v>
      </c>
      <c r="I139" s="217">
        <f t="shared" si="40"/>
        <v>0</v>
      </c>
      <c r="J139" s="770">
        <v>0</v>
      </c>
      <c r="K139" s="266"/>
      <c r="L139" s="219" t="e">
        <f>AVERAGE(L140:L141)</f>
        <v>#DIV/0!</v>
      </c>
      <c r="M139" s="220" t="e">
        <f t="shared" si="54"/>
        <v>#DIV/0!</v>
      </c>
      <c r="N139" s="240"/>
      <c r="O139" s="219"/>
      <c r="P139" s="240"/>
      <c r="Q139" s="268"/>
      <c r="R139" s="269" t="e">
        <f t="shared" si="51"/>
        <v>#DIV/0!</v>
      </c>
      <c r="U139" s="212"/>
      <c r="V139" s="275"/>
      <c r="AA139" s="277"/>
      <c r="AB139" s="278"/>
      <c r="AC139" s="279"/>
      <c r="AD139" s="225"/>
      <c r="AE139" s="225"/>
      <c r="AF139" s="277"/>
      <c r="AG139" s="279"/>
      <c r="AH139" s="225"/>
      <c r="AI139" s="279"/>
      <c r="AJ139" s="225"/>
      <c r="AK139" s="277"/>
      <c r="AL139" s="280"/>
      <c r="AN139" s="280"/>
    </row>
    <row r="140" spans="1:40" s="264" customFormat="1" x14ac:dyDescent="0.25">
      <c r="A140" s="212" t="s">
        <v>114</v>
      </c>
      <c r="B140" s="60">
        <v>44394</v>
      </c>
      <c r="C140" s="224">
        <f>SUM('Effort Data'!I1091:I1099)</f>
        <v>0</v>
      </c>
      <c r="D140" s="224">
        <f>SUM('Effort Data'!I1100:I1108)</f>
        <v>0</v>
      </c>
      <c r="E140" s="224">
        <f>SUM('Effort Data'!I1109:I1117)</f>
        <v>0</v>
      </c>
      <c r="F140" s="224"/>
      <c r="G140" s="215">
        <f t="shared" ref="G140:G141" si="57">AVERAGE(C140:F140)</f>
        <v>0</v>
      </c>
      <c r="H140" s="265">
        <f t="shared" si="50"/>
        <v>17.383333333333333</v>
      </c>
      <c r="I140" s="217">
        <f t="shared" si="40"/>
        <v>0</v>
      </c>
      <c r="J140" s="770">
        <f>'Creel Data'!AV491</f>
        <v>0</v>
      </c>
      <c r="K140" s="266">
        <f>'Creel Data'!AX491</f>
        <v>0</v>
      </c>
      <c r="L140" s="219" t="e">
        <f t="shared" ref="L140:L141" si="58">J140/K140</f>
        <v>#DIV/0!</v>
      </c>
      <c r="M140" s="220" t="e">
        <f t="shared" si="54"/>
        <v>#DIV/0!</v>
      </c>
      <c r="N140" s="240">
        <f>D140</f>
        <v>0</v>
      </c>
      <c r="O140" s="219" t="e">
        <f>N140*L140</f>
        <v>#DIV/0!</v>
      </c>
      <c r="P140" s="240">
        <f>'Effort Data'!Q1102</f>
        <v>0</v>
      </c>
      <c r="Q140" s="268"/>
      <c r="R140" s="269" t="e">
        <f t="shared" si="51"/>
        <v>#DIV/0!</v>
      </c>
      <c r="U140" s="212"/>
      <c r="V140" s="275"/>
      <c r="AA140" s="277"/>
      <c r="AB140" s="278"/>
      <c r="AC140" s="279"/>
      <c r="AD140" s="225"/>
      <c r="AE140" s="225"/>
      <c r="AF140" s="277"/>
      <c r="AG140" s="279"/>
      <c r="AH140" s="225"/>
      <c r="AI140" s="279"/>
      <c r="AJ140" s="225"/>
      <c r="AK140" s="277"/>
      <c r="AL140" s="280"/>
      <c r="AN140" s="280"/>
    </row>
    <row r="141" spans="1:40" s="264" customFormat="1" x14ac:dyDescent="0.25">
      <c r="A141" s="212" t="s">
        <v>115</v>
      </c>
      <c r="B141" s="60">
        <v>44395</v>
      </c>
      <c r="C141" s="224">
        <f>SUM('Effort Data'!I1127:I1135)</f>
        <v>0</v>
      </c>
      <c r="D141" s="224">
        <f>SUM('Effort Data'!I1136:I1144)</f>
        <v>0</v>
      </c>
      <c r="E141" s="224">
        <f>SUM('Effort Data'!I1145:I1153)</f>
        <v>0</v>
      </c>
      <c r="F141" s="224"/>
      <c r="G141" s="215">
        <f t="shared" si="57"/>
        <v>0</v>
      </c>
      <c r="H141" s="265">
        <f t="shared" si="50"/>
        <v>17.350000000000001</v>
      </c>
      <c r="I141" s="217">
        <f t="shared" si="40"/>
        <v>0</v>
      </c>
      <c r="J141" s="770">
        <f>'Creel Data'!AV503</f>
        <v>0</v>
      </c>
      <c r="K141" s="266">
        <f>'Creel Data'!AX503</f>
        <v>0</v>
      </c>
      <c r="L141" s="219" t="e">
        <f t="shared" si="58"/>
        <v>#DIV/0!</v>
      </c>
      <c r="M141" s="220" t="e">
        <f t="shared" si="54"/>
        <v>#DIV/0!</v>
      </c>
      <c r="N141" s="240"/>
      <c r="O141" s="219"/>
      <c r="P141" s="240"/>
      <c r="Q141" s="268"/>
      <c r="R141" s="269" t="e">
        <f t="shared" si="51"/>
        <v>#DIV/0!</v>
      </c>
      <c r="U141" s="212"/>
      <c r="V141" s="275"/>
      <c r="AA141" s="277"/>
      <c r="AB141" s="278"/>
      <c r="AC141" s="279"/>
      <c r="AD141" s="225"/>
      <c r="AE141" s="225"/>
      <c r="AF141" s="277"/>
      <c r="AG141" s="279"/>
      <c r="AH141" s="225"/>
      <c r="AI141" s="279"/>
      <c r="AJ141" s="225"/>
      <c r="AK141" s="277"/>
      <c r="AL141" s="280"/>
      <c r="AN141" s="280"/>
    </row>
    <row r="142" spans="1:40" s="274" customFormat="1" x14ac:dyDescent="0.25">
      <c r="A142" s="227" t="s">
        <v>116</v>
      </c>
      <c r="B142" s="68">
        <v>44396</v>
      </c>
      <c r="C142" s="229"/>
      <c r="D142" s="229"/>
      <c r="E142" s="229"/>
      <c r="F142" s="229"/>
      <c r="G142" s="230">
        <f>AVERAGE(G144,G135)</f>
        <v>0</v>
      </c>
      <c r="H142" s="270">
        <f t="shared" si="50"/>
        <v>17.316666666666666</v>
      </c>
      <c r="I142" s="231">
        <f t="shared" si="40"/>
        <v>0</v>
      </c>
      <c r="J142" s="771">
        <v>0</v>
      </c>
      <c r="K142" s="271"/>
      <c r="L142" s="233" t="e">
        <f>AVERAGE(L135,L144)</f>
        <v>#DIV/0!</v>
      </c>
      <c r="M142" s="234" t="e">
        <f t="shared" si="54"/>
        <v>#DIV/0!</v>
      </c>
      <c r="N142" s="239"/>
      <c r="O142" s="233"/>
      <c r="P142" s="239"/>
      <c r="Q142" s="281"/>
      <c r="R142" s="273" t="e">
        <f t="shared" si="51"/>
        <v>#DIV/0!</v>
      </c>
      <c r="U142" s="227"/>
      <c r="V142" s="282"/>
      <c r="AA142" s="284"/>
      <c r="AB142" s="285"/>
      <c r="AC142" s="286"/>
      <c r="AD142" s="235"/>
      <c r="AE142" s="235"/>
      <c r="AF142" s="284"/>
      <c r="AG142" s="286"/>
      <c r="AH142" s="235"/>
      <c r="AI142" s="286"/>
      <c r="AJ142" s="235"/>
      <c r="AK142" s="284"/>
      <c r="AL142" s="287"/>
      <c r="AN142" s="287"/>
    </row>
    <row r="143" spans="1:40" s="264" customFormat="1" x14ac:dyDescent="0.25">
      <c r="A143" s="212" t="s">
        <v>117</v>
      </c>
      <c r="B143" s="60">
        <v>44397</v>
      </c>
      <c r="C143" s="224"/>
      <c r="D143" s="224"/>
      <c r="E143" s="224"/>
      <c r="F143" s="224"/>
      <c r="G143" s="215">
        <f>AVERAGE(G144,G135)</f>
        <v>0</v>
      </c>
      <c r="H143" s="265">
        <f t="shared" si="50"/>
        <v>17.266666666666666</v>
      </c>
      <c r="I143" s="217">
        <f t="shared" si="40"/>
        <v>0</v>
      </c>
      <c r="J143" s="770">
        <v>0</v>
      </c>
      <c r="K143" s="266"/>
      <c r="L143" s="219" t="e">
        <f>AVERAGE(L135,L144)</f>
        <v>#DIV/0!</v>
      </c>
      <c r="M143" s="220" t="e">
        <f t="shared" si="54"/>
        <v>#DIV/0!</v>
      </c>
      <c r="N143" s="240"/>
      <c r="O143" s="219"/>
      <c r="P143" s="240"/>
      <c r="Q143" s="268"/>
      <c r="R143" s="269" t="e">
        <f t="shared" si="51"/>
        <v>#DIV/0!</v>
      </c>
      <c r="U143" s="212"/>
      <c r="V143" s="275"/>
      <c r="AA143" s="277"/>
      <c r="AB143" s="278"/>
      <c r="AC143" s="279"/>
      <c r="AD143" s="225"/>
      <c r="AE143" s="225"/>
      <c r="AF143" s="277"/>
      <c r="AG143" s="279"/>
      <c r="AH143" s="225"/>
      <c r="AI143" s="279"/>
      <c r="AJ143" s="225"/>
      <c r="AK143" s="277"/>
      <c r="AL143" s="280"/>
      <c r="AN143" s="280"/>
    </row>
    <row r="144" spans="1:40" s="264" customFormat="1" x14ac:dyDescent="0.25">
      <c r="A144" s="212" t="s">
        <v>111</v>
      </c>
      <c r="B144" s="60">
        <v>44398</v>
      </c>
      <c r="C144" s="224">
        <f>SUM('Effort Data'!I1163:I1171)</f>
        <v>0</v>
      </c>
      <c r="D144" s="224">
        <f>SUM('Effort Data'!I1172:I1180)</f>
        <v>0</v>
      </c>
      <c r="E144" s="224">
        <f>SUM('Effort Data'!I1181:I1189)</f>
        <v>0</v>
      </c>
      <c r="F144" s="224"/>
      <c r="G144" s="215">
        <f t="shared" ref="G144" si="59">AVERAGE(C144:F144)</f>
        <v>0</v>
      </c>
      <c r="H144" s="265">
        <f t="shared" si="50"/>
        <v>17.233333333333334</v>
      </c>
      <c r="I144" s="217">
        <f t="shared" si="40"/>
        <v>0</v>
      </c>
      <c r="J144" s="770">
        <f>'Creel Data'!AV528</f>
        <v>0</v>
      </c>
      <c r="K144" s="266">
        <f>'Creel Data'!AX528</f>
        <v>0</v>
      </c>
      <c r="L144" s="219" t="e">
        <f>J144/K144</f>
        <v>#DIV/0!</v>
      </c>
      <c r="M144" s="220" t="e">
        <f t="shared" si="54"/>
        <v>#DIV/0!</v>
      </c>
      <c r="N144" s="240">
        <f>C144</f>
        <v>0</v>
      </c>
      <c r="O144" s="219" t="e">
        <f>N144*L144</f>
        <v>#DIV/0!</v>
      </c>
      <c r="P144" s="240">
        <f>'Effort Data'!Q1165</f>
        <v>0</v>
      </c>
      <c r="Q144" s="268"/>
      <c r="R144" s="269" t="e">
        <f t="shared" si="51"/>
        <v>#DIV/0!</v>
      </c>
      <c r="U144" s="212"/>
      <c r="V144" s="275"/>
      <c r="AA144" s="277"/>
      <c r="AB144" s="278"/>
      <c r="AC144" s="279"/>
      <c r="AD144" s="225"/>
      <c r="AE144" s="225"/>
      <c r="AF144" s="277"/>
      <c r="AG144" s="279"/>
      <c r="AH144" s="225"/>
      <c r="AI144" s="279"/>
      <c r="AJ144" s="225"/>
      <c r="AK144" s="277"/>
      <c r="AL144" s="280"/>
      <c r="AN144" s="280"/>
    </row>
    <row r="145" spans="1:40" s="274" customFormat="1" x14ac:dyDescent="0.25">
      <c r="A145" s="227" t="s">
        <v>112</v>
      </c>
      <c r="B145" s="68">
        <v>44399</v>
      </c>
      <c r="C145" s="229"/>
      <c r="D145" s="229"/>
      <c r="E145" s="229"/>
      <c r="F145" s="229"/>
      <c r="G145" s="230">
        <f>AVERAGE(G144,G150)</f>
        <v>0</v>
      </c>
      <c r="H145" s="270">
        <f t="shared" si="50"/>
        <v>17.200000000000003</v>
      </c>
      <c r="I145" s="231">
        <f t="shared" si="40"/>
        <v>0</v>
      </c>
      <c r="J145" s="771">
        <v>0</v>
      </c>
      <c r="K145" s="271"/>
      <c r="L145" s="233" t="e">
        <f>AVERAGE(L144,L150)</f>
        <v>#DIV/0!</v>
      </c>
      <c r="M145" s="234" t="e">
        <f t="shared" si="54"/>
        <v>#DIV/0!</v>
      </c>
      <c r="N145" s="239"/>
      <c r="O145" s="233"/>
      <c r="P145" s="239"/>
      <c r="Q145" s="281"/>
      <c r="R145" s="273" t="e">
        <f t="shared" si="51"/>
        <v>#DIV/0!</v>
      </c>
      <c r="U145" s="227"/>
      <c r="V145" s="282"/>
      <c r="AA145" s="284"/>
      <c r="AB145" s="285"/>
      <c r="AC145" s="286"/>
      <c r="AD145" s="235"/>
      <c r="AE145" s="235"/>
      <c r="AF145" s="284"/>
      <c r="AG145" s="286"/>
      <c r="AH145" s="235"/>
      <c r="AI145" s="286"/>
      <c r="AJ145" s="235"/>
      <c r="AK145" s="284"/>
      <c r="AL145" s="287"/>
      <c r="AN145" s="287"/>
    </row>
    <row r="146" spans="1:40" s="264" customFormat="1" x14ac:dyDescent="0.25">
      <c r="A146" s="212" t="s">
        <v>113</v>
      </c>
      <c r="B146" s="60">
        <v>44400</v>
      </c>
      <c r="C146" s="224"/>
      <c r="D146" s="224"/>
      <c r="E146" s="224"/>
      <c r="F146" s="224"/>
      <c r="G146" s="215">
        <f>AVERAGE(G147:G148)</f>
        <v>0</v>
      </c>
      <c r="H146" s="265">
        <f t="shared" si="50"/>
        <v>17.166666666666668</v>
      </c>
      <c r="I146" s="217">
        <f t="shared" si="40"/>
        <v>0</v>
      </c>
      <c r="J146" s="770">
        <v>0</v>
      </c>
      <c r="K146" s="266"/>
      <c r="L146" s="219" t="e">
        <f>AVERAGE(L147)</f>
        <v>#DIV/0!</v>
      </c>
      <c r="M146" s="220" t="e">
        <f t="shared" si="54"/>
        <v>#DIV/0!</v>
      </c>
      <c r="N146" s="240"/>
      <c r="O146" s="219"/>
      <c r="P146" s="240"/>
      <c r="Q146" s="268"/>
      <c r="R146" s="269" t="e">
        <f t="shared" si="51"/>
        <v>#DIV/0!</v>
      </c>
      <c r="U146" s="212"/>
      <c r="V146" s="275"/>
      <c r="AA146" s="277"/>
      <c r="AB146" s="278"/>
      <c r="AC146" s="279"/>
      <c r="AD146" s="225"/>
      <c r="AE146" s="225"/>
      <c r="AF146" s="277"/>
      <c r="AG146" s="279"/>
      <c r="AH146" s="225"/>
      <c r="AI146" s="279"/>
      <c r="AJ146" s="225"/>
      <c r="AK146" s="277"/>
      <c r="AL146" s="280"/>
      <c r="AN146" s="280"/>
    </row>
    <row r="147" spans="1:40" s="264" customFormat="1" x14ac:dyDescent="0.25">
      <c r="A147" s="212" t="s">
        <v>114</v>
      </c>
      <c r="B147" s="60">
        <v>44401</v>
      </c>
      <c r="C147" s="224">
        <f>SUM('Effort Data'!I1199:I1207)</f>
        <v>0</v>
      </c>
      <c r="D147" s="224">
        <f>SUM('Effort Data'!I1208:I1216)</f>
        <v>0</v>
      </c>
      <c r="E147" s="224">
        <f>SUM('Effort Data'!I1217:I1225)</f>
        <v>0</v>
      </c>
      <c r="F147" s="224"/>
      <c r="G147" s="215">
        <f t="shared" ref="G147:G148" si="60">AVERAGE(C147:F147)</f>
        <v>0</v>
      </c>
      <c r="H147" s="265">
        <f t="shared" si="50"/>
        <v>17.133333333333333</v>
      </c>
      <c r="I147" s="217">
        <f t="shared" si="40"/>
        <v>0</v>
      </c>
      <c r="J147" s="770">
        <f>'Creel Data'!AV542</f>
        <v>0</v>
      </c>
      <c r="K147" s="266">
        <f>'Creel Data'!AX542</f>
        <v>0</v>
      </c>
      <c r="L147" s="219" t="e">
        <f t="shared" ref="L147:L148" si="61">J147/K147</f>
        <v>#DIV/0!</v>
      </c>
      <c r="M147" s="220" t="e">
        <f t="shared" si="54"/>
        <v>#DIV/0!</v>
      </c>
      <c r="N147" s="240">
        <f>D147</f>
        <v>0</v>
      </c>
      <c r="O147" s="219" t="e">
        <f t="shared" ref="O147" si="62">N147*L147</f>
        <v>#DIV/0!</v>
      </c>
      <c r="P147" s="240">
        <f>'Effort Data'!Q1210</f>
        <v>0</v>
      </c>
      <c r="Q147" s="268"/>
      <c r="R147" s="269" t="e">
        <f t="shared" si="51"/>
        <v>#DIV/0!</v>
      </c>
      <c r="U147" s="212"/>
      <c r="V147" s="275"/>
      <c r="AA147" s="277"/>
      <c r="AB147" s="278"/>
      <c r="AC147" s="279"/>
      <c r="AD147" s="225"/>
      <c r="AE147" s="225"/>
      <c r="AF147" s="277"/>
      <c r="AG147" s="279"/>
      <c r="AH147" s="225"/>
      <c r="AI147" s="279"/>
      <c r="AJ147" s="225"/>
      <c r="AK147" s="277"/>
      <c r="AL147" s="280"/>
      <c r="AN147" s="280"/>
    </row>
    <row r="148" spans="1:40" s="264" customFormat="1" x14ac:dyDescent="0.25">
      <c r="A148" s="212" t="s">
        <v>115</v>
      </c>
      <c r="B148" s="60">
        <v>44402</v>
      </c>
      <c r="C148" s="224">
        <f>SUM('Effort Data'!I1235:I1243)</f>
        <v>0</v>
      </c>
      <c r="D148" s="224">
        <f>SUM('Effort Data'!I1244:I1252)</f>
        <v>0</v>
      </c>
      <c r="E148" s="224">
        <f>SUM('Effort Data'!I1253:I1261)</f>
        <v>0</v>
      </c>
      <c r="F148" s="224"/>
      <c r="G148" s="215">
        <f t="shared" si="60"/>
        <v>0</v>
      </c>
      <c r="H148" s="265">
        <f t="shared" si="50"/>
        <v>17.100000000000001</v>
      </c>
      <c r="I148" s="217">
        <f t="shared" si="40"/>
        <v>0</v>
      </c>
      <c r="J148" s="770">
        <f>'Creel Data'!AV560</f>
        <v>0</v>
      </c>
      <c r="K148" s="266">
        <f>'Creel Data'!AX560</f>
        <v>0</v>
      </c>
      <c r="L148" s="219" t="e">
        <f t="shared" si="61"/>
        <v>#DIV/0!</v>
      </c>
      <c r="M148" s="220" t="e">
        <f t="shared" si="54"/>
        <v>#DIV/0!</v>
      </c>
      <c r="N148" s="240">
        <f>E148</f>
        <v>0</v>
      </c>
      <c r="O148" s="219" t="e">
        <f>N148*L148</f>
        <v>#DIV/0!</v>
      </c>
      <c r="P148" s="240">
        <f>'Effort Data'!Q1255</f>
        <v>0</v>
      </c>
      <c r="Q148" s="268"/>
      <c r="R148" s="269" t="e">
        <f t="shared" si="51"/>
        <v>#DIV/0!</v>
      </c>
      <c r="U148" s="212"/>
      <c r="V148" s="275"/>
      <c r="AA148" s="277"/>
      <c r="AB148" s="278"/>
      <c r="AC148" s="279"/>
      <c r="AD148" s="225"/>
      <c r="AE148" s="225"/>
      <c r="AF148" s="277"/>
      <c r="AG148" s="279"/>
      <c r="AH148" s="225"/>
      <c r="AI148" s="279"/>
      <c r="AJ148" s="225"/>
      <c r="AK148" s="277"/>
      <c r="AL148" s="280"/>
      <c r="AN148" s="280"/>
    </row>
    <row r="149" spans="1:40" s="264" customFormat="1" x14ac:dyDescent="0.25">
      <c r="A149" s="212" t="s">
        <v>116</v>
      </c>
      <c r="B149" s="60">
        <v>44403</v>
      </c>
      <c r="C149" s="224"/>
      <c r="D149" s="224"/>
      <c r="E149" s="224"/>
      <c r="F149" s="224"/>
      <c r="G149" s="215">
        <f>AVERAGE(G144,G150)</f>
        <v>0</v>
      </c>
      <c r="H149" s="265">
        <f t="shared" si="50"/>
        <v>17.05</v>
      </c>
      <c r="I149" s="217">
        <f t="shared" si="40"/>
        <v>0</v>
      </c>
      <c r="J149" s="770">
        <v>0</v>
      </c>
      <c r="K149" s="266"/>
      <c r="L149" s="219" t="e">
        <f>AVERAGE(L144,L150)</f>
        <v>#DIV/0!</v>
      </c>
      <c r="M149" s="220" t="e">
        <f t="shared" si="54"/>
        <v>#DIV/0!</v>
      </c>
      <c r="N149" s="240"/>
      <c r="O149" s="219"/>
      <c r="P149" s="240"/>
      <c r="Q149" s="268"/>
      <c r="R149" s="269" t="e">
        <f t="shared" si="51"/>
        <v>#DIV/0!</v>
      </c>
      <c r="U149" s="212"/>
      <c r="V149" s="275"/>
      <c r="AA149" s="277"/>
      <c r="AB149" s="278"/>
      <c r="AC149" s="279"/>
      <c r="AD149" s="225"/>
      <c r="AE149" s="225"/>
      <c r="AF149" s="277"/>
      <c r="AG149" s="279"/>
      <c r="AH149" s="225"/>
      <c r="AI149" s="279"/>
      <c r="AJ149" s="225"/>
      <c r="AK149" s="277"/>
      <c r="AL149" s="280"/>
      <c r="AN149" s="280"/>
    </row>
    <row r="150" spans="1:40" s="274" customFormat="1" x14ac:dyDescent="0.25">
      <c r="A150" s="227" t="s">
        <v>117</v>
      </c>
      <c r="B150" s="68">
        <v>44404</v>
      </c>
      <c r="C150" s="229">
        <f>SUM('Effort Data'!I1271:I1279)</f>
        <v>0</v>
      </c>
      <c r="D150" s="229">
        <f>SUM('Effort Data'!I1280:I1288)</f>
        <v>0</v>
      </c>
      <c r="E150" s="229">
        <f>SUM('Effort Data'!I1289:I1297)</f>
        <v>0</v>
      </c>
      <c r="F150" s="229"/>
      <c r="G150" s="230">
        <f t="shared" ref="G150" si="63">AVERAGE(C150:F150)</f>
        <v>0</v>
      </c>
      <c r="H150" s="270">
        <f t="shared" si="50"/>
        <v>17.016666666666666</v>
      </c>
      <c r="I150" s="231">
        <f t="shared" si="40"/>
        <v>0</v>
      </c>
      <c r="J150" s="771">
        <f>'Creel Data'!AV573</f>
        <v>0</v>
      </c>
      <c r="K150" s="272">
        <f>'Creel Data'!AX572</f>
        <v>0</v>
      </c>
      <c r="L150" s="233" t="e">
        <f>J150/K150</f>
        <v>#DIV/0!</v>
      </c>
      <c r="M150" s="234" t="e">
        <f t="shared" si="54"/>
        <v>#DIV/0!</v>
      </c>
      <c r="N150" s="239">
        <f>C150</f>
        <v>0</v>
      </c>
      <c r="O150" s="233" t="e">
        <f>N150*L150</f>
        <v>#DIV/0!</v>
      </c>
      <c r="P150" s="239">
        <f>'Effort Data'!Q1273</f>
        <v>0</v>
      </c>
      <c r="Q150" s="281"/>
      <c r="R150" s="273" t="e">
        <f t="shared" si="51"/>
        <v>#DIV/0!</v>
      </c>
      <c r="U150" s="227"/>
      <c r="V150" s="282"/>
      <c r="AA150" s="284"/>
      <c r="AB150" s="285"/>
      <c r="AC150" s="286"/>
      <c r="AD150" s="235"/>
      <c r="AE150" s="235"/>
      <c r="AF150" s="284"/>
      <c r="AG150" s="286"/>
      <c r="AH150" s="235"/>
      <c r="AI150" s="286"/>
      <c r="AJ150" s="235"/>
      <c r="AK150" s="284"/>
      <c r="AL150" s="287"/>
      <c r="AN150" s="287"/>
    </row>
    <row r="151" spans="1:40" s="274" customFormat="1" x14ac:dyDescent="0.25">
      <c r="A151" s="227" t="s">
        <v>111</v>
      </c>
      <c r="B151" s="68">
        <v>44405</v>
      </c>
      <c r="C151" s="229"/>
      <c r="D151" s="229"/>
      <c r="E151" s="229"/>
      <c r="F151" s="229"/>
      <c r="G151" s="230">
        <f>AVERAGE(G150,G144)</f>
        <v>0</v>
      </c>
      <c r="H151" s="270">
        <f t="shared" si="50"/>
        <v>16.966666666666669</v>
      </c>
      <c r="I151" s="231">
        <f t="shared" si="40"/>
        <v>0</v>
      </c>
      <c r="J151" s="771"/>
      <c r="K151" s="271"/>
      <c r="L151" s="233" t="e">
        <f>AVERAGE(L150,L144)</f>
        <v>#DIV/0!</v>
      </c>
      <c r="M151" s="234" t="e">
        <f t="shared" si="54"/>
        <v>#DIV/0!</v>
      </c>
      <c r="N151" s="239"/>
      <c r="O151" s="233"/>
      <c r="P151" s="239"/>
      <c r="Q151" s="281"/>
      <c r="R151" s="273" t="e">
        <f t="shared" si="51"/>
        <v>#DIV/0!</v>
      </c>
      <c r="U151" s="227"/>
      <c r="V151" s="282"/>
      <c r="AA151" s="284"/>
      <c r="AB151" s="285"/>
      <c r="AC151" s="286"/>
      <c r="AD151" s="235"/>
      <c r="AE151" s="235"/>
      <c r="AF151" s="284"/>
      <c r="AG151" s="286"/>
      <c r="AH151" s="235"/>
      <c r="AI151" s="286"/>
      <c r="AJ151" s="235"/>
      <c r="AK151" s="284"/>
      <c r="AL151" s="287"/>
      <c r="AN151" s="287"/>
    </row>
    <row r="152" spans="1:40" s="264" customFormat="1" x14ac:dyDescent="0.25">
      <c r="A152" s="212" t="s">
        <v>112</v>
      </c>
      <c r="B152" s="60">
        <v>44406</v>
      </c>
      <c r="C152" s="224"/>
      <c r="D152" s="224"/>
      <c r="E152" s="224"/>
      <c r="F152" s="224"/>
      <c r="G152" s="215">
        <f>AVERAGE(G150,G144)</f>
        <v>0</v>
      </c>
      <c r="H152" s="265">
        <f t="shared" si="50"/>
        <v>16.93333333333333</v>
      </c>
      <c r="I152" s="217">
        <f t="shared" si="40"/>
        <v>0</v>
      </c>
      <c r="J152" s="770"/>
      <c r="K152" s="266"/>
      <c r="L152" s="219" t="e">
        <f>AVERAGE(L150,L144)</f>
        <v>#DIV/0!</v>
      </c>
      <c r="M152" s="220" t="e">
        <f t="shared" si="54"/>
        <v>#DIV/0!</v>
      </c>
      <c r="N152" s="240"/>
      <c r="O152" s="219"/>
      <c r="P152" s="240"/>
      <c r="Q152" s="268"/>
      <c r="R152" s="269" t="e">
        <f t="shared" si="51"/>
        <v>#DIV/0!</v>
      </c>
      <c r="U152" s="212"/>
      <c r="V152" s="275"/>
      <c r="AA152" s="277"/>
      <c r="AB152" s="278"/>
      <c r="AC152" s="279"/>
      <c r="AD152" s="225"/>
      <c r="AE152" s="225"/>
      <c r="AF152" s="277"/>
      <c r="AG152" s="279"/>
      <c r="AH152" s="225"/>
      <c r="AI152" s="279"/>
      <c r="AJ152" s="225"/>
      <c r="AK152" s="277"/>
      <c r="AL152" s="280"/>
      <c r="AN152" s="280"/>
    </row>
    <row r="153" spans="1:40" s="264" customFormat="1" x14ac:dyDescent="0.25">
      <c r="A153" s="212" t="s">
        <v>113</v>
      </c>
      <c r="B153" s="60">
        <v>44407</v>
      </c>
      <c r="C153" s="224"/>
      <c r="D153" s="224"/>
      <c r="E153" s="224"/>
      <c r="F153" s="224"/>
      <c r="G153" s="215">
        <f>AVERAGE(G147:G148)</f>
        <v>0</v>
      </c>
      <c r="H153" s="265">
        <f t="shared" si="50"/>
        <v>16.900000000000002</v>
      </c>
      <c r="I153" s="217">
        <f t="shared" si="40"/>
        <v>0</v>
      </c>
      <c r="J153" s="770"/>
      <c r="K153" s="266"/>
      <c r="L153" s="219" t="e">
        <f>AVERAGE(L147:L148)</f>
        <v>#DIV/0!</v>
      </c>
      <c r="M153" s="220" t="e">
        <f t="shared" si="54"/>
        <v>#DIV/0!</v>
      </c>
      <c r="N153" s="240"/>
      <c r="O153" s="219"/>
      <c r="P153" s="240"/>
      <c r="Q153" s="268"/>
      <c r="R153" s="269" t="e">
        <f t="shared" si="51"/>
        <v>#DIV/0!</v>
      </c>
      <c r="U153" s="212"/>
      <c r="V153" s="275"/>
      <c r="AA153" s="277"/>
      <c r="AB153" s="278"/>
      <c r="AC153" s="279"/>
      <c r="AD153" s="225"/>
      <c r="AE153" s="225"/>
      <c r="AF153" s="277"/>
      <c r="AG153" s="279"/>
      <c r="AH153" s="225"/>
      <c r="AI153" s="279"/>
      <c r="AJ153" s="225"/>
      <c r="AK153" s="277"/>
      <c r="AL153" s="280"/>
      <c r="AN153" s="280"/>
    </row>
    <row r="154" spans="1:40" s="264" customFormat="1" x14ac:dyDescent="0.25">
      <c r="A154" s="212" t="s">
        <v>114</v>
      </c>
      <c r="B154" s="60">
        <v>44408</v>
      </c>
      <c r="C154" s="224"/>
      <c r="D154" s="224"/>
      <c r="E154" s="224"/>
      <c r="F154" s="224"/>
      <c r="G154" s="215">
        <f>AVERAGE(G147:G148)</f>
        <v>0</v>
      </c>
      <c r="H154" s="265">
        <f t="shared" si="50"/>
        <v>16.850000000000001</v>
      </c>
      <c r="I154" s="217">
        <f t="shared" si="40"/>
        <v>0</v>
      </c>
      <c r="J154" s="770"/>
      <c r="K154" s="266"/>
      <c r="L154" s="219" t="e">
        <f>AVERAGE(L147:L148)</f>
        <v>#DIV/0!</v>
      </c>
      <c r="M154" s="220" t="e">
        <f t="shared" si="54"/>
        <v>#DIV/0!</v>
      </c>
      <c r="N154" s="240"/>
      <c r="O154" s="219"/>
      <c r="P154" s="240"/>
      <c r="Q154" s="268"/>
      <c r="R154" s="269" t="e">
        <f t="shared" si="51"/>
        <v>#DIV/0!</v>
      </c>
      <c r="U154" s="212"/>
      <c r="V154" s="275"/>
      <c r="AA154" s="277"/>
      <c r="AB154" s="278"/>
      <c r="AC154" s="279"/>
      <c r="AD154" s="225"/>
      <c r="AE154" s="225"/>
      <c r="AF154" s="277"/>
      <c r="AG154" s="279"/>
      <c r="AH154" s="225"/>
      <c r="AI154" s="279"/>
      <c r="AJ154" s="225"/>
      <c r="AK154" s="277"/>
      <c r="AL154" s="280"/>
      <c r="AN154" s="280"/>
    </row>
    <row r="155" spans="1:40" s="274" customFormat="1" x14ac:dyDescent="0.25">
      <c r="A155" s="227"/>
      <c r="B155" s="60"/>
      <c r="C155" s="229"/>
      <c r="D155" s="229"/>
      <c r="E155" s="229"/>
      <c r="F155" s="229"/>
      <c r="G155" s="230"/>
      <c r="H155" s="270"/>
      <c r="I155" s="231"/>
      <c r="J155" s="771"/>
      <c r="K155" s="271"/>
      <c r="L155" s="233"/>
      <c r="M155" s="234"/>
      <c r="N155" s="239"/>
      <c r="O155" s="233"/>
      <c r="P155" s="239"/>
      <c r="Q155" s="281"/>
      <c r="R155" s="273"/>
      <c r="U155" s="227"/>
      <c r="V155" s="282"/>
      <c r="AA155" s="284"/>
      <c r="AB155" s="285"/>
      <c r="AC155" s="286"/>
      <c r="AD155" s="235"/>
      <c r="AE155" s="235"/>
      <c r="AF155" s="284"/>
      <c r="AG155" s="286"/>
      <c r="AH155" s="235"/>
      <c r="AI155" s="286"/>
      <c r="AJ155" s="235"/>
      <c r="AK155" s="284"/>
      <c r="AL155" s="287"/>
      <c r="AN155" s="287"/>
    </row>
    <row r="156" spans="1:40" s="274" customFormat="1" x14ac:dyDescent="0.25">
      <c r="A156" s="227"/>
      <c r="B156" s="228"/>
      <c r="C156" s="229"/>
      <c r="D156" s="229"/>
      <c r="E156" s="229"/>
      <c r="F156" s="229"/>
      <c r="G156" s="230"/>
      <c r="H156" s="270"/>
      <c r="I156" s="231"/>
      <c r="J156" s="771"/>
      <c r="K156" s="271"/>
      <c r="L156" s="233"/>
      <c r="M156" s="234"/>
      <c r="N156" s="239"/>
      <c r="O156" s="233"/>
      <c r="P156" s="239"/>
      <c r="Q156" s="281"/>
      <c r="R156" s="273"/>
      <c r="U156" s="227"/>
      <c r="V156" s="282"/>
      <c r="AA156" s="284"/>
      <c r="AB156" s="285"/>
      <c r="AC156" s="286"/>
      <c r="AD156" s="235"/>
      <c r="AE156" s="235"/>
      <c r="AF156" s="284"/>
      <c r="AG156" s="286"/>
      <c r="AH156" s="235"/>
      <c r="AI156" s="286"/>
      <c r="AJ156" s="235"/>
      <c r="AK156" s="284"/>
      <c r="AL156" s="287"/>
      <c r="AN156" s="287"/>
    </row>
    <row r="157" spans="1:40" s="274" customFormat="1" x14ac:dyDescent="0.25">
      <c r="A157" s="227"/>
      <c r="B157" s="228"/>
      <c r="C157" s="229"/>
      <c r="D157" s="229"/>
      <c r="E157" s="229"/>
      <c r="F157" s="229"/>
      <c r="G157" s="230"/>
      <c r="H157" s="270"/>
      <c r="I157" s="231"/>
      <c r="J157" s="771"/>
      <c r="K157" s="271"/>
      <c r="L157" s="233"/>
      <c r="M157" s="234"/>
      <c r="N157" s="239"/>
      <c r="O157" s="233"/>
      <c r="P157" s="239"/>
      <c r="Q157" s="281"/>
      <c r="R157" s="273"/>
      <c r="U157" s="227"/>
      <c r="V157" s="282"/>
      <c r="AA157" s="284"/>
      <c r="AB157" s="285"/>
      <c r="AC157" s="286"/>
      <c r="AD157" s="235"/>
      <c r="AE157" s="235"/>
      <c r="AF157" s="284"/>
      <c r="AG157" s="286"/>
      <c r="AH157" s="235"/>
      <c r="AI157" s="286"/>
      <c r="AJ157" s="235"/>
      <c r="AK157" s="284"/>
      <c r="AL157" s="287"/>
      <c r="AN157" s="287"/>
    </row>
    <row r="158" spans="1:40" s="274" customFormat="1" x14ac:dyDescent="0.25">
      <c r="A158" s="227"/>
      <c r="B158" s="228"/>
      <c r="C158" s="229"/>
      <c r="D158" s="229"/>
      <c r="E158" s="229"/>
      <c r="F158" s="229"/>
      <c r="G158" s="230"/>
      <c r="H158" s="270"/>
      <c r="I158" s="231"/>
      <c r="J158" s="771"/>
      <c r="K158" s="271"/>
      <c r="L158" s="233"/>
      <c r="M158" s="234"/>
      <c r="N158" s="239"/>
      <c r="O158" s="233"/>
      <c r="P158" s="239"/>
      <c r="Q158" s="281"/>
      <c r="R158" s="273"/>
      <c r="U158" s="227"/>
      <c r="V158" s="282"/>
      <c r="AA158" s="284"/>
      <c r="AB158" s="285"/>
      <c r="AC158" s="286"/>
      <c r="AD158" s="235"/>
      <c r="AE158" s="235"/>
      <c r="AF158" s="284"/>
      <c r="AG158" s="286"/>
      <c r="AH158" s="235"/>
      <c r="AI158" s="286"/>
      <c r="AJ158" s="235"/>
      <c r="AK158" s="284"/>
      <c r="AL158" s="287"/>
      <c r="AN158" s="287"/>
    </row>
    <row r="159" spans="1:40" s="274" customFormat="1" x14ac:dyDescent="0.25">
      <c r="A159" s="227"/>
      <c r="B159" s="228"/>
      <c r="C159" s="229"/>
      <c r="D159" s="229"/>
      <c r="E159" s="229"/>
      <c r="F159" s="229"/>
      <c r="G159" s="230"/>
      <c r="H159" s="270"/>
      <c r="I159" s="231"/>
      <c r="J159" s="771"/>
      <c r="K159" s="271"/>
      <c r="L159" s="233"/>
      <c r="M159" s="234"/>
      <c r="N159" s="239"/>
      <c r="O159" s="233"/>
      <c r="P159" s="239"/>
      <c r="Q159" s="281"/>
      <c r="R159" s="273"/>
      <c r="U159" s="227"/>
      <c r="V159" s="282"/>
      <c r="AA159" s="284"/>
      <c r="AB159" s="285"/>
      <c r="AC159" s="286"/>
      <c r="AD159" s="235"/>
      <c r="AE159" s="235"/>
      <c r="AF159" s="284"/>
      <c r="AG159" s="286"/>
      <c r="AH159" s="235"/>
      <c r="AI159" s="286"/>
      <c r="AJ159" s="235"/>
      <c r="AK159" s="284"/>
      <c r="AL159" s="287"/>
      <c r="AN159" s="287"/>
    </row>
    <row r="160" spans="1:40" s="274" customFormat="1" x14ac:dyDescent="0.25">
      <c r="A160" s="227"/>
      <c r="B160" s="228"/>
      <c r="C160" s="229"/>
      <c r="D160" s="229"/>
      <c r="E160" s="229"/>
      <c r="F160" s="229"/>
      <c r="G160" s="230"/>
      <c r="H160" s="270"/>
      <c r="I160" s="231"/>
      <c r="J160" s="771"/>
      <c r="K160" s="271"/>
      <c r="L160" s="233"/>
      <c r="M160" s="234"/>
      <c r="N160" s="239"/>
      <c r="O160" s="233"/>
      <c r="P160" s="239"/>
      <c r="Q160" s="281"/>
      <c r="R160" s="273"/>
      <c r="U160" s="227"/>
      <c r="V160" s="282"/>
      <c r="AA160" s="284"/>
      <c r="AB160" s="285"/>
      <c r="AC160" s="286"/>
      <c r="AD160" s="235"/>
      <c r="AE160" s="235"/>
      <c r="AF160" s="284"/>
      <c r="AG160" s="286"/>
      <c r="AH160" s="235"/>
      <c r="AI160" s="286"/>
      <c r="AJ160" s="235"/>
      <c r="AK160" s="284"/>
      <c r="AL160" s="287"/>
      <c r="AN160" s="287"/>
    </row>
    <row r="161" spans="1:41" ht="15.75" thickBot="1" x14ac:dyDescent="0.3">
      <c r="A161" s="289"/>
      <c r="B161" s="290" t="s">
        <v>173</v>
      </c>
      <c r="C161" s="245">
        <f>SUM(C91:C159)</f>
        <v>928</v>
      </c>
      <c r="D161" s="245">
        <f>SUM(D91:D159)</f>
        <v>725</v>
      </c>
      <c r="E161" s="245">
        <f>SUM(E91:E159)</f>
        <v>426</v>
      </c>
      <c r="F161" s="245"/>
      <c r="G161" s="291" t="s">
        <v>173</v>
      </c>
      <c r="H161" s="292">
        <f>SUM(H91:H159)</f>
        <v>1123.45</v>
      </c>
      <c r="I161" s="293">
        <f>SUM(I91:I159)</f>
        <v>16611.79722222222</v>
      </c>
      <c r="J161" s="773">
        <f>SUM(J91:J159)</f>
        <v>514</v>
      </c>
      <c r="K161" s="294">
        <f>SUM(K91:K159)</f>
        <v>349</v>
      </c>
      <c r="L161" s="294">
        <f>J161/K161</f>
        <v>1.4727793696275071</v>
      </c>
      <c r="M161" s="250">
        <f>I161*L161</f>
        <v>24465.512241324413</v>
      </c>
      <c r="N161" s="295">
        <f>SUM(N91:N159)</f>
        <v>281</v>
      </c>
      <c r="O161" s="249">
        <f>N161*L161</f>
        <v>413.85100286532952</v>
      </c>
      <c r="P161" s="248">
        <f>SUM(P91:P159)</f>
        <v>381</v>
      </c>
      <c r="Q161" s="249">
        <f>AVERAGE(Q92:Q158)</f>
        <v>0.82608319468163349</v>
      </c>
      <c r="R161" s="251">
        <f>SUM(R91:R115)</f>
        <v>20061.905294805223</v>
      </c>
      <c r="S161" s="296"/>
      <c r="T161" s="296"/>
      <c r="U161" s="212"/>
      <c r="V161" s="297"/>
      <c r="W161" s="224"/>
      <c r="X161" s="224"/>
      <c r="Y161" s="224"/>
      <c r="Z161" s="224"/>
      <c r="AA161" s="298"/>
      <c r="AB161" s="299"/>
      <c r="AC161" s="299"/>
      <c r="AD161" s="225"/>
      <c r="AE161" s="225"/>
      <c r="AF161" s="299"/>
      <c r="AG161" s="300"/>
      <c r="AH161" s="225"/>
      <c r="AI161" s="300"/>
      <c r="AJ161" s="225"/>
      <c r="AK161" s="299"/>
      <c r="AL161" s="301"/>
      <c r="AM161" s="264"/>
      <c r="AN161" s="301"/>
      <c r="AO161" s="298"/>
    </row>
    <row r="162" spans="1:41" x14ac:dyDescent="0.25">
      <c r="B162" s="36"/>
      <c r="C162" s="36"/>
      <c r="D162" s="36"/>
      <c r="E162" s="36"/>
      <c r="F162" s="36"/>
      <c r="G162" s="36"/>
      <c r="H162" s="36"/>
      <c r="I162" s="36"/>
      <c r="J162" s="740"/>
      <c r="K162" s="36"/>
      <c r="L162" s="36"/>
      <c r="M162" s="36"/>
      <c r="N162" s="36"/>
      <c r="O162" s="36"/>
      <c r="P162" s="36"/>
      <c r="Q162" s="36"/>
      <c r="R162" s="36"/>
      <c r="T162" s="36"/>
      <c r="U162" s="298"/>
      <c r="V162" s="298"/>
      <c r="W162" s="298"/>
      <c r="X162" s="298"/>
      <c r="Y162" s="298"/>
      <c r="Z162" s="298"/>
      <c r="AA162" s="298"/>
      <c r="AB162" s="298"/>
      <c r="AC162" s="298"/>
      <c r="AD162" s="298"/>
      <c r="AE162" s="298"/>
      <c r="AF162" s="298"/>
      <c r="AG162" s="298"/>
      <c r="AH162" s="298"/>
      <c r="AI162" s="298"/>
      <c r="AJ162" s="298"/>
      <c r="AK162" s="298"/>
      <c r="AL162" s="298"/>
      <c r="AM162" s="298"/>
      <c r="AN162" s="298"/>
      <c r="AO162" s="298"/>
    </row>
    <row r="163" spans="1:41" x14ac:dyDescent="0.25">
      <c r="B163" s="302"/>
      <c r="C163" s="36"/>
      <c r="D163" s="36"/>
      <c r="E163" s="36"/>
      <c r="F163" s="36"/>
      <c r="G163" s="36"/>
      <c r="Q163" s="623"/>
    </row>
    <row r="164" spans="1:41" x14ac:dyDescent="0.25">
      <c r="B164" s="36"/>
      <c r="C164" s="36"/>
      <c r="D164" s="36"/>
      <c r="E164" s="36"/>
      <c r="F164" s="36"/>
      <c r="G164" s="253"/>
    </row>
    <row r="165" spans="1:41" x14ac:dyDescent="0.25">
      <c r="G165" s="253"/>
    </row>
    <row r="166" spans="1:41" x14ac:dyDescent="0.25">
      <c r="G166" s="253"/>
    </row>
    <row r="167" spans="1:41" x14ac:dyDescent="0.25">
      <c r="G167" s="253"/>
    </row>
    <row r="168" spans="1:41" x14ac:dyDescent="0.25">
      <c r="G168" s="253"/>
    </row>
    <row r="169" spans="1:41" x14ac:dyDescent="0.25">
      <c r="G169" s="253"/>
    </row>
    <row r="170" spans="1:41" x14ac:dyDescent="0.25">
      <c r="G170" s="253"/>
    </row>
    <row r="171" spans="1:41" x14ac:dyDescent="0.25">
      <c r="G171" s="253"/>
    </row>
    <row r="172" spans="1:41" x14ac:dyDescent="0.25">
      <c r="G172" s="253"/>
    </row>
    <row r="173" spans="1:41" x14ac:dyDescent="0.25">
      <c r="G173" s="253"/>
    </row>
    <row r="174" spans="1:41" x14ac:dyDescent="0.25">
      <c r="G174" s="253"/>
    </row>
    <row r="175" spans="1:41" x14ac:dyDescent="0.25">
      <c r="G175" s="253"/>
    </row>
    <row r="176" spans="1:41" x14ac:dyDescent="0.25">
      <c r="G176" s="253"/>
    </row>
    <row r="177" spans="7:7" x14ac:dyDescent="0.25">
      <c r="G177" s="253"/>
    </row>
    <row r="178" spans="7:7" x14ac:dyDescent="0.25">
      <c r="G178" s="253"/>
    </row>
    <row r="179" spans="7:7" x14ac:dyDescent="0.25">
      <c r="G179" s="253"/>
    </row>
    <row r="180" spans="7:7" x14ac:dyDescent="0.25">
      <c r="G180" s="253"/>
    </row>
    <row r="181" spans="7:7" x14ac:dyDescent="0.25">
      <c r="G181" s="253"/>
    </row>
    <row r="182" spans="7:7" x14ac:dyDescent="0.25">
      <c r="G182" s="253"/>
    </row>
    <row r="183" spans="7:7" x14ac:dyDescent="0.25">
      <c r="G183" s="253"/>
    </row>
    <row r="184" spans="7:7" x14ac:dyDescent="0.25">
      <c r="G184" s="253"/>
    </row>
    <row r="185" spans="7:7" x14ac:dyDescent="0.25">
      <c r="G185" s="253"/>
    </row>
  </sheetData>
  <mergeCells count="12">
    <mergeCell ref="A86:B87"/>
    <mergeCell ref="N86:O86"/>
    <mergeCell ref="N87:O87"/>
    <mergeCell ref="N88:O88"/>
    <mergeCell ref="C89:G89"/>
    <mergeCell ref="N89:O89"/>
    <mergeCell ref="A3:B4"/>
    <mergeCell ref="N3:O3"/>
    <mergeCell ref="N4:O4"/>
    <mergeCell ref="N5:O5"/>
    <mergeCell ref="C6:G6"/>
    <mergeCell ref="N6:O6"/>
  </mergeCells>
  <pageMargins left="0.7" right="0.7" top="0.75" bottom="0.75" header="0.3" footer="0.3"/>
  <pageSetup orientation="portrait" r:id="rId1"/>
  <legacyDrawing r:id="rId2"/>
  <extLst>
    <ext xmlns:x14="http://schemas.microsoft.com/office/spreadsheetml/2009/9/main" uri="{05C60535-1F16-4fd2-B633-F4F36F0B64E0}">
      <x14:sparklineGroups xmlns:xm="http://schemas.microsoft.com/office/excel/2006/main">
        <x14:sparklineGroup displayEmptyCellsAs="span" xr2:uid="{449B401A-68DA-4BBB-B744-6EC2553C4B49}">
          <x14:colorSeries rgb="FF376092"/>
          <x14:colorNegative rgb="FFD00000"/>
          <x14:colorAxis rgb="FF000000"/>
          <x14:colorMarkers rgb="FFD00000"/>
          <x14:colorFirst rgb="FFD00000"/>
          <x14:colorLast rgb="FFD00000"/>
          <x14:colorHigh rgb="FFD00000"/>
          <x14:colorLow rgb="FFD00000"/>
          <x14:sparklines>
            <x14:sparkline>
              <xm:sqref>C47</xm:sqref>
            </x14:sparkline>
            <x14:sparkline>
              <xm:f>Effort!B47:B47</xm:f>
              <xm:sqref>C48</xm:sqref>
            </x14:sparkline>
            <x14:sparkline>
              <xm:f>Effort!B48:B48</xm:f>
              <xm:sqref>C49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8BA3-4022-4C3E-9912-703EE9B9229C}">
  <dimension ref="A1:P99"/>
  <sheetViews>
    <sheetView workbookViewId="0"/>
  </sheetViews>
  <sheetFormatPr defaultRowHeight="15" x14ac:dyDescent="0.25"/>
  <cols>
    <col min="7" max="7" width="7.140625" customWidth="1"/>
    <col min="8" max="8" width="7.7109375" customWidth="1"/>
  </cols>
  <sheetData>
    <row r="1" spans="1:16" x14ac:dyDescent="0.25">
      <c r="A1" s="640" t="s">
        <v>244</v>
      </c>
    </row>
    <row r="2" spans="1:16" x14ac:dyDescent="0.25">
      <c r="A2" s="317" t="s">
        <v>185</v>
      </c>
      <c r="F2" s="318"/>
      <c r="I2" s="322"/>
      <c r="J2" s="322"/>
      <c r="K2" s="322"/>
      <c r="L2" s="322"/>
      <c r="M2" s="322"/>
      <c r="N2" s="322"/>
    </row>
    <row r="4" spans="1:16" x14ac:dyDescent="0.25">
      <c r="I4" s="1107" t="s">
        <v>191</v>
      </c>
      <c r="J4" s="1108"/>
      <c r="K4" s="1109"/>
    </row>
    <row r="5" spans="1:16" x14ac:dyDescent="0.25">
      <c r="I5" s="1110"/>
      <c r="J5" s="1111"/>
      <c r="K5" s="1112"/>
    </row>
    <row r="6" spans="1:16" ht="14.45" customHeight="1" x14ac:dyDescent="0.25">
      <c r="I6" s="1113"/>
      <c r="J6" s="1114"/>
      <c r="K6" s="1115"/>
    </row>
    <row r="7" spans="1:16" ht="15.75" thickBot="1" x14ac:dyDescent="0.3">
      <c r="A7" s="318" t="s">
        <v>188</v>
      </c>
      <c r="B7" s="318" t="s">
        <v>95</v>
      </c>
      <c r="C7" t="s">
        <v>186</v>
      </c>
      <c r="D7" t="s">
        <v>187</v>
      </c>
      <c r="K7" s="325" t="s">
        <v>192</v>
      </c>
      <c r="M7" t="s">
        <v>22</v>
      </c>
      <c r="N7" t="s">
        <v>23</v>
      </c>
      <c r="O7" t="s">
        <v>193</v>
      </c>
      <c r="P7" t="s">
        <v>194</v>
      </c>
    </row>
    <row r="8" spans="1:16" ht="15.75" hidden="1" thickBot="1" x14ac:dyDescent="0.3">
      <c r="B8" s="319">
        <v>1</v>
      </c>
      <c r="C8" s="639">
        <v>0.24583333333333335</v>
      </c>
      <c r="D8" s="639">
        <v>0.84583333333333333</v>
      </c>
      <c r="E8" s="321">
        <f>D8-C8</f>
        <v>0.6</v>
      </c>
      <c r="F8" s="321"/>
      <c r="G8" s="320" t="str">
        <f>TEXT(C8,"HHMM")</f>
        <v>0554</v>
      </c>
      <c r="H8" t="str">
        <f>TEXT(D8,"HHMM")</f>
        <v>2018</v>
      </c>
      <c r="I8" s="323">
        <f>G8-100</f>
        <v>454</v>
      </c>
      <c r="J8">
        <f>H8+100</f>
        <v>2118</v>
      </c>
      <c r="K8">
        <f>J8-I8</f>
        <v>1664</v>
      </c>
      <c r="M8" s="321">
        <f>TIME(INT(I8/100),I8-INT(I8/100)*100,0)</f>
        <v>0.20416666666666669</v>
      </c>
      <c r="N8" s="321">
        <f>TIME(INT(J8/100),J8-INT(J8/100)*100,0)</f>
        <v>0.88750000000000007</v>
      </c>
      <c r="O8" s="321">
        <f>N8-M8</f>
        <v>0.68333333333333335</v>
      </c>
      <c r="P8" s="324">
        <f>O8*24</f>
        <v>16.399999999999999</v>
      </c>
    </row>
    <row r="9" spans="1:16" ht="15.75" hidden="1" thickBot="1" x14ac:dyDescent="0.3">
      <c r="B9" s="319">
        <v>2</v>
      </c>
      <c r="C9" s="639">
        <v>0.24444444444444446</v>
      </c>
      <c r="D9" s="639">
        <v>0.84722222222222221</v>
      </c>
      <c r="E9" s="321">
        <f t="shared" ref="E9:E72" si="0">D9-C9</f>
        <v>0.60277777777777775</v>
      </c>
      <c r="G9" s="320" t="str">
        <f>TEXT(C9,"HHMM")</f>
        <v>0552</v>
      </c>
      <c r="H9" t="str">
        <f t="shared" ref="H9:H72" si="1">TEXT(D9,"HHMM")</f>
        <v>2020</v>
      </c>
      <c r="I9" s="323">
        <f t="shared" ref="I9:I72" si="2">G9-100</f>
        <v>452</v>
      </c>
      <c r="J9">
        <f t="shared" ref="J9:J72" si="3">H9+100</f>
        <v>2120</v>
      </c>
      <c r="K9">
        <f t="shared" ref="K9:K72" si="4">J9-I9</f>
        <v>1668</v>
      </c>
      <c r="M9" s="321">
        <f t="shared" ref="M9:M72" si="5">TIME(INT(I9/100),I9-INT(I9/100)*100,0)</f>
        <v>0.20277777777777781</v>
      </c>
      <c r="N9" s="321">
        <f t="shared" ref="N9:N72" si="6">TIME(INT(J9/100),J9-INT(J9/100)*100,0)</f>
        <v>0.88888888888888884</v>
      </c>
      <c r="O9" s="321">
        <f t="shared" ref="O9:O72" si="7">N9-M9</f>
        <v>0.68611111111111101</v>
      </c>
      <c r="P9" s="324">
        <f t="shared" ref="P9:P72" si="8">O9*24</f>
        <v>16.466666666666665</v>
      </c>
    </row>
    <row r="10" spans="1:16" ht="15.75" hidden="1" thickBot="1" x14ac:dyDescent="0.3">
      <c r="B10" s="319">
        <v>3</v>
      </c>
      <c r="C10" s="639">
        <v>0.24374999999999999</v>
      </c>
      <c r="D10" s="639">
        <v>0.84791666666666676</v>
      </c>
      <c r="E10" s="321">
        <f t="shared" si="0"/>
        <v>0.60416666666666674</v>
      </c>
      <c r="G10" s="320" t="str">
        <f t="shared" ref="G10:G73" si="9">TEXT(C10,"HHMM")</f>
        <v>0551</v>
      </c>
      <c r="H10" t="str">
        <f t="shared" si="1"/>
        <v>2021</v>
      </c>
      <c r="I10" s="323">
        <f t="shared" si="2"/>
        <v>451</v>
      </c>
      <c r="J10">
        <f t="shared" si="3"/>
        <v>2121</v>
      </c>
      <c r="K10">
        <f t="shared" si="4"/>
        <v>1670</v>
      </c>
      <c r="M10" s="321">
        <f t="shared" si="5"/>
        <v>0.20208333333333331</v>
      </c>
      <c r="N10" s="321">
        <f t="shared" si="6"/>
        <v>0.88958333333333339</v>
      </c>
      <c r="O10" s="321">
        <f t="shared" si="7"/>
        <v>0.68750000000000011</v>
      </c>
      <c r="P10" s="324">
        <f t="shared" si="8"/>
        <v>16.500000000000004</v>
      </c>
    </row>
    <row r="11" spans="1:16" ht="15.75" hidden="1" thickBot="1" x14ac:dyDescent="0.3">
      <c r="B11" s="319">
        <v>4</v>
      </c>
      <c r="C11" s="639">
        <v>0.24236111111111111</v>
      </c>
      <c r="D11" s="639">
        <v>0.84861111111111109</v>
      </c>
      <c r="E11" s="321">
        <f t="shared" si="0"/>
        <v>0.60624999999999996</v>
      </c>
      <c r="G11" s="320" t="str">
        <f t="shared" si="9"/>
        <v>0549</v>
      </c>
      <c r="H11" t="str">
        <f t="shared" si="1"/>
        <v>2022</v>
      </c>
      <c r="I11" s="323">
        <f t="shared" si="2"/>
        <v>449</v>
      </c>
      <c r="J11">
        <f t="shared" si="3"/>
        <v>2122</v>
      </c>
      <c r="K11">
        <f t="shared" si="4"/>
        <v>1673</v>
      </c>
      <c r="M11" s="321">
        <f t="shared" si="5"/>
        <v>0.20069444444444443</v>
      </c>
      <c r="N11" s="321">
        <f t="shared" si="6"/>
        <v>0.89027777777777783</v>
      </c>
      <c r="O11" s="321">
        <f t="shared" si="7"/>
        <v>0.68958333333333344</v>
      </c>
      <c r="P11" s="324">
        <f t="shared" si="8"/>
        <v>16.550000000000004</v>
      </c>
    </row>
    <row r="12" spans="1:16" ht="15.75" hidden="1" thickBot="1" x14ac:dyDescent="0.3">
      <c r="B12" s="319">
        <v>5</v>
      </c>
      <c r="C12" s="639">
        <v>0.24166666666666667</v>
      </c>
      <c r="D12" s="639">
        <v>0.85</v>
      </c>
      <c r="E12" s="321">
        <f t="shared" si="0"/>
        <v>0.60833333333333328</v>
      </c>
      <c r="G12" s="320" t="str">
        <f t="shared" si="9"/>
        <v>0548</v>
      </c>
      <c r="H12" t="str">
        <f t="shared" si="1"/>
        <v>2024</v>
      </c>
      <c r="I12" s="323">
        <f t="shared" si="2"/>
        <v>448</v>
      </c>
      <c r="J12">
        <f t="shared" si="3"/>
        <v>2124</v>
      </c>
      <c r="K12">
        <f t="shared" si="4"/>
        <v>1676</v>
      </c>
      <c r="M12" s="321">
        <f t="shared" si="5"/>
        <v>0.19999999999999998</v>
      </c>
      <c r="N12" s="321">
        <f t="shared" si="6"/>
        <v>0.89166666666666661</v>
      </c>
      <c r="O12" s="321">
        <f t="shared" si="7"/>
        <v>0.69166666666666665</v>
      </c>
      <c r="P12" s="324">
        <f t="shared" si="8"/>
        <v>16.600000000000001</v>
      </c>
    </row>
    <row r="13" spans="1:16" ht="15.75" hidden="1" thickBot="1" x14ac:dyDescent="0.3">
      <c r="B13" s="319">
        <v>6</v>
      </c>
      <c r="C13" s="639">
        <v>0.24027777777777778</v>
      </c>
      <c r="D13" s="639">
        <v>0.85069444444444453</v>
      </c>
      <c r="E13" s="321">
        <f t="shared" si="0"/>
        <v>0.61041666666666672</v>
      </c>
      <c r="G13" s="320" t="str">
        <f t="shared" si="9"/>
        <v>0546</v>
      </c>
      <c r="H13" t="str">
        <f t="shared" si="1"/>
        <v>2025</v>
      </c>
      <c r="I13" s="323">
        <f t="shared" si="2"/>
        <v>446</v>
      </c>
      <c r="J13">
        <f t="shared" si="3"/>
        <v>2125</v>
      </c>
      <c r="K13">
        <f t="shared" si="4"/>
        <v>1679</v>
      </c>
      <c r="M13" s="321">
        <f t="shared" si="5"/>
        <v>0.1986111111111111</v>
      </c>
      <c r="N13" s="321">
        <f t="shared" si="6"/>
        <v>0.89236111111111116</v>
      </c>
      <c r="O13" s="321">
        <f t="shared" si="7"/>
        <v>0.69375000000000009</v>
      </c>
      <c r="P13" s="324">
        <f t="shared" si="8"/>
        <v>16.650000000000002</v>
      </c>
    </row>
    <row r="14" spans="1:16" ht="15.75" hidden="1" thickBot="1" x14ac:dyDescent="0.3">
      <c r="B14" s="319">
        <v>7</v>
      </c>
      <c r="C14" s="639">
        <v>0.23958333333333334</v>
      </c>
      <c r="D14" s="639">
        <v>0.85138888888888886</v>
      </c>
      <c r="E14" s="321">
        <f t="shared" si="0"/>
        <v>0.61180555555555549</v>
      </c>
      <c r="G14" s="320" t="str">
        <f t="shared" si="9"/>
        <v>0545</v>
      </c>
      <c r="H14" t="str">
        <f t="shared" si="1"/>
        <v>2026</v>
      </c>
      <c r="I14" s="323">
        <f t="shared" si="2"/>
        <v>445</v>
      </c>
      <c r="J14">
        <f t="shared" si="3"/>
        <v>2126</v>
      </c>
      <c r="K14">
        <f t="shared" si="4"/>
        <v>1681</v>
      </c>
      <c r="M14" s="321">
        <f t="shared" si="5"/>
        <v>0.19791666666666666</v>
      </c>
      <c r="N14" s="321">
        <f t="shared" si="6"/>
        <v>0.8930555555555556</v>
      </c>
      <c r="O14" s="321">
        <f t="shared" si="7"/>
        <v>0.69513888888888897</v>
      </c>
      <c r="P14" s="324">
        <f t="shared" si="8"/>
        <v>16.683333333333337</v>
      </c>
    </row>
    <row r="15" spans="1:16" ht="15.75" hidden="1" thickBot="1" x14ac:dyDescent="0.3">
      <c r="B15" s="319">
        <v>8</v>
      </c>
      <c r="C15" s="639">
        <v>0.2388888888888889</v>
      </c>
      <c r="D15" s="639">
        <v>0.8520833333333333</v>
      </c>
      <c r="E15" s="321">
        <f t="shared" si="0"/>
        <v>0.61319444444444438</v>
      </c>
      <c r="G15" s="320" t="str">
        <f t="shared" si="9"/>
        <v>0544</v>
      </c>
      <c r="H15" t="str">
        <f t="shared" si="1"/>
        <v>2027</v>
      </c>
      <c r="I15" s="323">
        <f t="shared" si="2"/>
        <v>444</v>
      </c>
      <c r="J15">
        <f t="shared" si="3"/>
        <v>2127</v>
      </c>
      <c r="K15">
        <f t="shared" si="4"/>
        <v>1683</v>
      </c>
      <c r="M15" s="321">
        <f t="shared" si="5"/>
        <v>0.19722222222222222</v>
      </c>
      <c r="N15" s="321">
        <f t="shared" si="6"/>
        <v>0.89374999999999993</v>
      </c>
      <c r="O15" s="321">
        <f t="shared" si="7"/>
        <v>0.69652777777777775</v>
      </c>
      <c r="P15" s="324">
        <f t="shared" si="8"/>
        <v>16.716666666666665</v>
      </c>
    </row>
    <row r="16" spans="1:16" ht="15.75" hidden="1" thickBot="1" x14ac:dyDescent="0.3">
      <c r="B16" s="319">
        <v>9</v>
      </c>
      <c r="C16" s="639">
        <v>0.23750000000000002</v>
      </c>
      <c r="D16" s="639">
        <v>0.8534722222222223</v>
      </c>
      <c r="E16" s="321">
        <f t="shared" si="0"/>
        <v>0.61597222222222225</v>
      </c>
      <c r="G16" s="320" t="str">
        <f t="shared" si="9"/>
        <v>0542</v>
      </c>
      <c r="H16" t="str">
        <f t="shared" si="1"/>
        <v>2029</v>
      </c>
      <c r="I16" s="323">
        <f t="shared" si="2"/>
        <v>442</v>
      </c>
      <c r="J16">
        <f t="shared" si="3"/>
        <v>2129</v>
      </c>
      <c r="K16">
        <f t="shared" si="4"/>
        <v>1687</v>
      </c>
      <c r="M16" s="321">
        <f t="shared" si="5"/>
        <v>0.19583333333333333</v>
      </c>
      <c r="N16" s="321">
        <f t="shared" si="6"/>
        <v>0.89513888888888893</v>
      </c>
      <c r="O16" s="321">
        <f t="shared" si="7"/>
        <v>0.69930555555555562</v>
      </c>
      <c r="P16" s="324">
        <f t="shared" si="8"/>
        <v>16.783333333333335</v>
      </c>
    </row>
    <row r="17" spans="2:16" ht="15.75" hidden="1" thickBot="1" x14ac:dyDescent="0.3">
      <c r="B17" s="319">
        <v>10</v>
      </c>
      <c r="C17" s="639">
        <v>0.23680555555555557</v>
      </c>
      <c r="D17" s="639">
        <v>0.85416666666666663</v>
      </c>
      <c r="E17" s="321">
        <f t="shared" si="0"/>
        <v>0.61736111111111103</v>
      </c>
      <c r="G17" s="320" t="str">
        <f t="shared" si="9"/>
        <v>0541</v>
      </c>
      <c r="H17" t="str">
        <f t="shared" si="1"/>
        <v>2030</v>
      </c>
      <c r="I17" s="323">
        <f t="shared" si="2"/>
        <v>441</v>
      </c>
      <c r="J17">
        <f t="shared" si="3"/>
        <v>2130</v>
      </c>
      <c r="K17">
        <f t="shared" si="4"/>
        <v>1689</v>
      </c>
      <c r="M17" s="321">
        <f t="shared" si="5"/>
        <v>0.19513888888888889</v>
      </c>
      <c r="N17" s="321">
        <f t="shared" si="6"/>
        <v>0.89583333333333337</v>
      </c>
      <c r="O17" s="321">
        <f t="shared" si="7"/>
        <v>0.70069444444444451</v>
      </c>
      <c r="P17" s="324">
        <f t="shared" si="8"/>
        <v>16.81666666666667</v>
      </c>
    </row>
    <row r="18" spans="2:16" ht="15.75" hidden="1" thickBot="1" x14ac:dyDescent="0.3">
      <c r="B18" s="319">
        <v>11</v>
      </c>
      <c r="C18" s="639">
        <v>0.23611111111111113</v>
      </c>
      <c r="D18" s="639">
        <v>0.85486111111111107</v>
      </c>
      <c r="E18" s="321">
        <f t="shared" si="0"/>
        <v>0.61874999999999991</v>
      </c>
      <c r="G18" s="320" t="str">
        <f t="shared" si="9"/>
        <v>0540</v>
      </c>
      <c r="H18" t="str">
        <f t="shared" si="1"/>
        <v>2031</v>
      </c>
      <c r="I18" s="323">
        <f t="shared" si="2"/>
        <v>440</v>
      </c>
      <c r="J18">
        <f t="shared" si="3"/>
        <v>2131</v>
      </c>
      <c r="K18">
        <f t="shared" si="4"/>
        <v>1691</v>
      </c>
      <c r="M18" s="321">
        <f t="shared" si="5"/>
        <v>0.19444444444444445</v>
      </c>
      <c r="N18" s="321">
        <f t="shared" si="6"/>
        <v>0.8965277777777777</v>
      </c>
      <c r="O18" s="321">
        <f t="shared" si="7"/>
        <v>0.70208333333333328</v>
      </c>
      <c r="P18" s="324">
        <f t="shared" si="8"/>
        <v>16.849999999999998</v>
      </c>
    </row>
    <row r="19" spans="2:16" ht="15.75" hidden="1" thickBot="1" x14ac:dyDescent="0.3">
      <c r="B19" s="319">
        <v>12</v>
      </c>
      <c r="C19" s="639">
        <v>0.23472222222222219</v>
      </c>
      <c r="D19" s="639">
        <v>0.85555555555555562</v>
      </c>
      <c r="E19" s="321">
        <f t="shared" si="0"/>
        <v>0.62083333333333346</v>
      </c>
      <c r="G19" s="320" t="str">
        <f t="shared" si="9"/>
        <v>0538</v>
      </c>
      <c r="H19" t="str">
        <f t="shared" si="1"/>
        <v>2032</v>
      </c>
      <c r="I19" s="323">
        <f t="shared" si="2"/>
        <v>438</v>
      </c>
      <c r="J19">
        <f t="shared" si="3"/>
        <v>2132</v>
      </c>
      <c r="K19">
        <f t="shared" si="4"/>
        <v>1694</v>
      </c>
      <c r="M19" s="321">
        <f t="shared" si="5"/>
        <v>0.19305555555555554</v>
      </c>
      <c r="N19" s="321">
        <f t="shared" si="6"/>
        <v>0.89722222222222225</v>
      </c>
      <c r="O19" s="321">
        <f t="shared" si="7"/>
        <v>0.70416666666666672</v>
      </c>
      <c r="P19" s="324">
        <f t="shared" si="8"/>
        <v>16.900000000000002</v>
      </c>
    </row>
    <row r="20" spans="2:16" ht="15.75" hidden="1" thickBot="1" x14ac:dyDescent="0.3">
      <c r="B20" s="319">
        <v>13</v>
      </c>
      <c r="C20" s="639">
        <v>0.23402777777777781</v>
      </c>
      <c r="D20" s="639">
        <v>0.8569444444444444</v>
      </c>
      <c r="E20" s="321">
        <f t="shared" si="0"/>
        <v>0.62291666666666656</v>
      </c>
      <c r="G20" s="320" t="str">
        <f t="shared" si="9"/>
        <v>0537</v>
      </c>
      <c r="H20" t="str">
        <f t="shared" si="1"/>
        <v>2034</v>
      </c>
      <c r="I20" s="323">
        <f t="shared" si="2"/>
        <v>437</v>
      </c>
      <c r="J20">
        <f t="shared" si="3"/>
        <v>2134</v>
      </c>
      <c r="K20">
        <f t="shared" si="4"/>
        <v>1697</v>
      </c>
      <c r="M20" s="321">
        <f t="shared" si="5"/>
        <v>0.19236111111111112</v>
      </c>
      <c r="N20" s="321">
        <f t="shared" si="6"/>
        <v>0.89861111111111114</v>
      </c>
      <c r="O20" s="321">
        <f t="shared" si="7"/>
        <v>0.70625000000000004</v>
      </c>
      <c r="P20" s="324">
        <f t="shared" si="8"/>
        <v>16.950000000000003</v>
      </c>
    </row>
    <row r="21" spans="2:16" ht="15.75" hidden="1" thickBot="1" x14ac:dyDescent="0.3">
      <c r="B21" s="319">
        <v>14</v>
      </c>
      <c r="C21" s="639">
        <v>0.23333333333333331</v>
      </c>
      <c r="D21" s="639">
        <v>0.85763888888888884</v>
      </c>
      <c r="E21" s="321">
        <f t="shared" si="0"/>
        <v>0.62430555555555556</v>
      </c>
      <c r="G21" s="320" t="str">
        <f t="shared" si="9"/>
        <v>0536</v>
      </c>
      <c r="H21" t="str">
        <f t="shared" si="1"/>
        <v>2035</v>
      </c>
      <c r="I21" s="323">
        <f t="shared" si="2"/>
        <v>436</v>
      </c>
      <c r="J21">
        <f t="shared" si="3"/>
        <v>2135</v>
      </c>
      <c r="K21">
        <f t="shared" si="4"/>
        <v>1699</v>
      </c>
      <c r="M21" s="321">
        <f t="shared" si="5"/>
        <v>0.19166666666666665</v>
      </c>
      <c r="N21" s="321">
        <f t="shared" si="6"/>
        <v>0.89930555555555547</v>
      </c>
      <c r="O21" s="321">
        <f t="shared" si="7"/>
        <v>0.70763888888888882</v>
      </c>
      <c r="P21" s="324">
        <f t="shared" si="8"/>
        <v>16.983333333333331</v>
      </c>
    </row>
    <row r="22" spans="2:16" ht="15.75" hidden="1" thickBot="1" x14ac:dyDescent="0.3">
      <c r="B22" s="319">
        <v>15</v>
      </c>
      <c r="C22" s="639">
        <v>0.23263888888888887</v>
      </c>
      <c r="D22" s="639">
        <v>0.85833333333333339</v>
      </c>
      <c r="E22" s="321">
        <f t="shared" si="0"/>
        <v>0.62569444444444455</v>
      </c>
      <c r="G22" s="320" t="str">
        <f t="shared" si="9"/>
        <v>0535</v>
      </c>
      <c r="H22" t="str">
        <f t="shared" si="1"/>
        <v>2036</v>
      </c>
      <c r="I22" s="323">
        <f t="shared" si="2"/>
        <v>435</v>
      </c>
      <c r="J22">
        <f t="shared" si="3"/>
        <v>2136</v>
      </c>
      <c r="K22">
        <f t="shared" si="4"/>
        <v>1701</v>
      </c>
      <c r="M22" s="321">
        <f t="shared" si="5"/>
        <v>0.19097222222222221</v>
      </c>
      <c r="N22" s="321">
        <f t="shared" si="6"/>
        <v>0.9</v>
      </c>
      <c r="O22" s="321">
        <f t="shared" si="7"/>
        <v>0.70902777777777781</v>
      </c>
      <c r="P22" s="324">
        <f t="shared" si="8"/>
        <v>17.016666666666666</v>
      </c>
    </row>
    <row r="23" spans="2:16" ht="15.75" hidden="1" thickBot="1" x14ac:dyDescent="0.3">
      <c r="B23" s="319">
        <v>16</v>
      </c>
      <c r="C23" s="639">
        <v>0.23124999999999998</v>
      </c>
      <c r="D23" s="639">
        <v>0.85902777777777783</v>
      </c>
      <c r="E23" s="321">
        <f t="shared" si="0"/>
        <v>0.62777777777777788</v>
      </c>
      <c r="G23" s="320" t="str">
        <f t="shared" si="9"/>
        <v>0533</v>
      </c>
      <c r="H23" t="str">
        <f t="shared" si="1"/>
        <v>2037</v>
      </c>
      <c r="I23" s="323">
        <f t="shared" si="2"/>
        <v>433</v>
      </c>
      <c r="J23">
        <f t="shared" si="3"/>
        <v>2137</v>
      </c>
      <c r="K23">
        <f t="shared" si="4"/>
        <v>1704</v>
      </c>
      <c r="M23" s="321">
        <f t="shared" si="5"/>
        <v>0.18958333333333333</v>
      </c>
      <c r="N23" s="321">
        <f t="shared" si="6"/>
        <v>0.90069444444444446</v>
      </c>
      <c r="O23" s="321">
        <f t="shared" si="7"/>
        <v>0.71111111111111114</v>
      </c>
      <c r="P23" s="324">
        <f t="shared" si="8"/>
        <v>17.066666666666666</v>
      </c>
    </row>
    <row r="24" spans="2:16" ht="15.75" hidden="1" thickBot="1" x14ac:dyDescent="0.3">
      <c r="B24" s="319">
        <v>17</v>
      </c>
      <c r="C24" s="639">
        <v>0.23055555555555554</v>
      </c>
      <c r="D24" s="639">
        <v>0.86041666666666661</v>
      </c>
      <c r="E24" s="321">
        <f t="shared" si="0"/>
        <v>0.62986111111111109</v>
      </c>
      <c r="G24" s="320" t="str">
        <f t="shared" si="9"/>
        <v>0532</v>
      </c>
      <c r="H24" t="str">
        <f t="shared" si="1"/>
        <v>2039</v>
      </c>
      <c r="I24" s="323">
        <f t="shared" si="2"/>
        <v>432</v>
      </c>
      <c r="J24">
        <f t="shared" si="3"/>
        <v>2139</v>
      </c>
      <c r="K24">
        <f t="shared" si="4"/>
        <v>1707</v>
      </c>
      <c r="M24" s="321">
        <f t="shared" si="5"/>
        <v>0.18888888888888888</v>
      </c>
      <c r="N24" s="321">
        <f t="shared" si="6"/>
        <v>0.90208333333333324</v>
      </c>
      <c r="O24" s="321">
        <f t="shared" si="7"/>
        <v>0.71319444444444435</v>
      </c>
      <c r="P24" s="324">
        <f t="shared" si="8"/>
        <v>17.116666666666664</v>
      </c>
    </row>
    <row r="25" spans="2:16" ht="15.75" hidden="1" thickBot="1" x14ac:dyDescent="0.3">
      <c r="B25" s="319">
        <v>18</v>
      </c>
      <c r="C25" s="639">
        <v>0.2298611111111111</v>
      </c>
      <c r="D25" s="639">
        <v>0.86111111111111116</v>
      </c>
      <c r="E25" s="321">
        <f t="shared" si="0"/>
        <v>0.63125000000000009</v>
      </c>
      <c r="G25" s="320" t="str">
        <f t="shared" si="9"/>
        <v>0531</v>
      </c>
      <c r="H25" t="str">
        <f t="shared" si="1"/>
        <v>2040</v>
      </c>
      <c r="I25" s="323">
        <f t="shared" si="2"/>
        <v>431</v>
      </c>
      <c r="J25">
        <f t="shared" si="3"/>
        <v>2140</v>
      </c>
      <c r="K25">
        <f t="shared" si="4"/>
        <v>1709</v>
      </c>
      <c r="M25" s="321">
        <f t="shared" si="5"/>
        <v>0.18819444444444444</v>
      </c>
      <c r="N25" s="321">
        <f t="shared" si="6"/>
        <v>0.90277777777777779</v>
      </c>
      <c r="O25" s="321">
        <f t="shared" si="7"/>
        <v>0.71458333333333335</v>
      </c>
      <c r="P25" s="324">
        <f t="shared" si="8"/>
        <v>17.149999999999999</v>
      </c>
    </row>
    <row r="26" spans="2:16" ht="15.75" hidden="1" thickBot="1" x14ac:dyDescent="0.3">
      <c r="B26" s="319">
        <v>19</v>
      </c>
      <c r="C26" s="639">
        <v>0.22916666666666666</v>
      </c>
      <c r="D26" s="639">
        <v>0.8618055555555556</v>
      </c>
      <c r="E26" s="321">
        <f t="shared" si="0"/>
        <v>0.63263888888888897</v>
      </c>
      <c r="G26" s="320" t="str">
        <f t="shared" si="9"/>
        <v>0530</v>
      </c>
      <c r="H26" t="str">
        <f t="shared" si="1"/>
        <v>2041</v>
      </c>
      <c r="I26" s="323">
        <f t="shared" si="2"/>
        <v>430</v>
      </c>
      <c r="J26">
        <f t="shared" si="3"/>
        <v>2141</v>
      </c>
      <c r="K26">
        <f t="shared" si="4"/>
        <v>1711</v>
      </c>
      <c r="M26" s="321">
        <f t="shared" si="5"/>
        <v>0.1875</v>
      </c>
      <c r="N26" s="321">
        <f t="shared" si="6"/>
        <v>0.90347222222222223</v>
      </c>
      <c r="O26" s="321">
        <f t="shared" si="7"/>
        <v>0.71597222222222223</v>
      </c>
      <c r="P26" s="324">
        <f t="shared" si="8"/>
        <v>17.183333333333334</v>
      </c>
    </row>
    <row r="27" spans="2:16" ht="15.75" hidden="1" thickBot="1" x14ac:dyDescent="0.3">
      <c r="B27" s="319">
        <v>20</v>
      </c>
      <c r="C27" s="639">
        <v>0.22847222222222222</v>
      </c>
      <c r="D27" s="639">
        <v>0.86249999999999993</v>
      </c>
      <c r="E27" s="321">
        <f t="shared" si="0"/>
        <v>0.63402777777777775</v>
      </c>
      <c r="G27" s="320" t="str">
        <f t="shared" si="9"/>
        <v>0529</v>
      </c>
      <c r="H27" t="str">
        <f t="shared" si="1"/>
        <v>2042</v>
      </c>
      <c r="I27" s="323">
        <f t="shared" si="2"/>
        <v>429</v>
      </c>
      <c r="J27">
        <f t="shared" si="3"/>
        <v>2142</v>
      </c>
      <c r="K27">
        <f t="shared" si="4"/>
        <v>1713</v>
      </c>
      <c r="M27" s="321">
        <f t="shared" si="5"/>
        <v>0.18680555555555556</v>
      </c>
      <c r="N27" s="321">
        <f t="shared" si="6"/>
        <v>0.90416666666666667</v>
      </c>
      <c r="O27" s="321">
        <f t="shared" si="7"/>
        <v>0.71736111111111112</v>
      </c>
      <c r="P27" s="324">
        <f t="shared" si="8"/>
        <v>17.216666666666669</v>
      </c>
    </row>
    <row r="28" spans="2:16" ht="15.75" hidden="1" thickBot="1" x14ac:dyDescent="0.3">
      <c r="B28" s="319">
        <v>21</v>
      </c>
      <c r="C28" s="639">
        <v>0.22777777777777777</v>
      </c>
      <c r="D28" s="639">
        <v>0.86319444444444438</v>
      </c>
      <c r="E28" s="321">
        <f t="shared" si="0"/>
        <v>0.63541666666666663</v>
      </c>
      <c r="G28" s="320" t="str">
        <f t="shared" si="9"/>
        <v>0528</v>
      </c>
      <c r="H28" t="str">
        <f t="shared" si="1"/>
        <v>2043</v>
      </c>
      <c r="I28" s="323">
        <f t="shared" si="2"/>
        <v>428</v>
      </c>
      <c r="J28">
        <f t="shared" si="3"/>
        <v>2143</v>
      </c>
      <c r="K28">
        <f t="shared" si="4"/>
        <v>1715</v>
      </c>
      <c r="M28" s="321">
        <f t="shared" si="5"/>
        <v>0.18611111111111112</v>
      </c>
      <c r="N28" s="321">
        <f t="shared" si="6"/>
        <v>0.90486111111111101</v>
      </c>
      <c r="O28" s="321">
        <f t="shared" si="7"/>
        <v>0.71874999999999989</v>
      </c>
      <c r="P28" s="324">
        <f t="shared" si="8"/>
        <v>17.249999999999996</v>
      </c>
    </row>
    <row r="29" spans="2:16" ht="15.75" hidden="1" thickBot="1" x14ac:dyDescent="0.3">
      <c r="B29" s="319">
        <v>22</v>
      </c>
      <c r="C29" s="639">
        <v>0.22708333333333333</v>
      </c>
      <c r="D29" s="639">
        <v>0.86388888888888893</v>
      </c>
      <c r="E29" s="321">
        <f t="shared" si="0"/>
        <v>0.63680555555555562</v>
      </c>
      <c r="G29" s="320" t="str">
        <f t="shared" si="9"/>
        <v>0527</v>
      </c>
      <c r="H29" t="str">
        <f t="shared" si="1"/>
        <v>2044</v>
      </c>
      <c r="I29" s="323">
        <f t="shared" si="2"/>
        <v>427</v>
      </c>
      <c r="J29">
        <f t="shared" si="3"/>
        <v>2144</v>
      </c>
      <c r="K29">
        <f t="shared" si="4"/>
        <v>1717</v>
      </c>
      <c r="M29" s="321">
        <f t="shared" si="5"/>
        <v>0.18541666666666667</v>
      </c>
      <c r="N29" s="321">
        <f t="shared" si="6"/>
        <v>0.90555555555555556</v>
      </c>
      <c r="O29" s="321">
        <f t="shared" si="7"/>
        <v>0.72013888888888888</v>
      </c>
      <c r="P29" s="324">
        <f t="shared" si="8"/>
        <v>17.283333333333331</v>
      </c>
    </row>
    <row r="30" spans="2:16" ht="15.75" hidden="1" thickBot="1" x14ac:dyDescent="0.3">
      <c r="B30" s="319">
        <v>23</v>
      </c>
      <c r="C30" s="639">
        <v>0.22638888888888889</v>
      </c>
      <c r="D30" s="639">
        <v>0.86458333333333337</v>
      </c>
      <c r="E30" s="321">
        <f t="shared" si="0"/>
        <v>0.63819444444444451</v>
      </c>
      <c r="G30" s="320" t="str">
        <f t="shared" si="9"/>
        <v>0526</v>
      </c>
      <c r="H30" t="str">
        <f t="shared" si="1"/>
        <v>2045</v>
      </c>
      <c r="I30" s="323">
        <f t="shared" si="2"/>
        <v>426</v>
      </c>
      <c r="J30">
        <f t="shared" si="3"/>
        <v>2145</v>
      </c>
      <c r="K30">
        <f t="shared" si="4"/>
        <v>1719</v>
      </c>
      <c r="M30" s="321">
        <f t="shared" si="5"/>
        <v>0.18472222222222223</v>
      </c>
      <c r="N30" s="321">
        <f t="shared" si="6"/>
        <v>0.90625</v>
      </c>
      <c r="O30" s="321">
        <f t="shared" si="7"/>
        <v>0.72152777777777777</v>
      </c>
      <c r="P30" s="324">
        <f t="shared" si="8"/>
        <v>17.316666666666666</v>
      </c>
    </row>
    <row r="31" spans="2:16" ht="15.75" hidden="1" thickBot="1" x14ac:dyDescent="0.3">
      <c r="B31" s="319">
        <v>24</v>
      </c>
      <c r="C31" s="639">
        <v>0.22569444444444445</v>
      </c>
      <c r="D31" s="639">
        <v>0.8652777777777777</v>
      </c>
      <c r="E31" s="321">
        <f t="shared" si="0"/>
        <v>0.63958333333333328</v>
      </c>
      <c r="G31" s="320" t="str">
        <f t="shared" si="9"/>
        <v>0525</v>
      </c>
      <c r="H31" t="str">
        <f t="shared" si="1"/>
        <v>2046</v>
      </c>
      <c r="I31" s="323">
        <f t="shared" si="2"/>
        <v>425</v>
      </c>
      <c r="J31">
        <f t="shared" si="3"/>
        <v>2146</v>
      </c>
      <c r="K31">
        <f t="shared" si="4"/>
        <v>1721</v>
      </c>
      <c r="M31" s="321">
        <f t="shared" si="5"/>
        <v>0.18402777777777779</v>
      </c>
      <c r="N31" s="321">
        <f t="shared" si="6"/>
        <v>0.90694444444444444</v>
      </c>
      <c r="O31" s="321">
        <f t="shared" si="7"/>
        <v>0.72291666666666665</v>
      </c>
      <c r="P31" s="324">
        <f t="shared" si="8"/>
        <v>17.350000000000001</v>
      </c>
    </row>
    <row r="32" spans="2:16" ht="15.75" hidden="1" thickBot="1" x14ac:dyDescent="0.3">
      <c r="B32" s="319">
        <v>25</v>
      </c>
      <c r="C32" s="639">
        <v>0.22500000000000001</v>
      </c>
      <c r="D32" s="639">
        <v>0.86597222222222225</v>
      </c>
      <c r="E32" s="321">
        <f t="shared" si="0"/>
        <v>0.64097222222222228</v>
      </c>
      <c r="G32" s="320" t="str">
        <f t="shared" si="9"/>
        <v>0524</v>
      </c>
      <c r="H32" t="str">
        <f t="shared" si="1"/>
        <v>2047</v>
      </c>
      <c r="I32" s="323">
        <f t="shared" si="2"/>
        <v>424</v>
      </c>
      <c r="J32">
        <f t="shared" si="3"/>
        <v>2147</v>
      </c>
      <c r="K32">
        <f t="shared" si="4"/>
        <v>1723</v>
      </c>
      <c r="M32" s="321">
        <f t="shared" si="5"/>
        <v>0.18333333333333335</v>
      </c>
      <c r="N32" s="321">
        <f t="shared" si="6"/>
        <v>0.90763888888888899</v>
      </c>
      <c r="O32" s="321">
        <f t="shared" si="7"/>
        <v>0.72430555555555565</v>
      </c>
      <c r="P32" s="324">
        <f t="shared" si="8"/>
        <v>17.383333333333336</v>
      </c>
    </row>
    <row r="33" spans="1:16" ht="15.75" hidden="1" thickBot="1" x14ac:dyDescent="0.3">
      <c r="B33" s="319">
        <v>26</v>
      </c>
      <c r="C33" s="639">
        <v>0.22500000000000001</v>
      </c>
      <c r="D33" s="639">
        <v>0.8666666666666667</v>
      </c>
      <c r="E33" s="321">
        <f t="shared" si="0"/>
        <v>0.64166666666666672</v>
      </c>
      <c r="G33" s="320" t="str">
        <f t="shared" si="9"/>
        <v>0524</v>
      </c>
      <c r="H33" t="str">
        <f t="shared" si="1"/>
        <v>2048</v>
      </c>
      <c r="I33" s="323">
        <f t="shared" si="2"/>
        <v>424</v>
      </c>
      <c r="J33">
        <f t="shared" si="3"/>
        <v>2148</v>
      </c>
      <c r="K33">
        <f t="shared" si="4"/>
        <v>1724</v>
      </c>
      <c r="M33" s="321">
        <f t="shared" si="5"/>
        <v>0.18333333333333335</v>
      </c>
      <c r="N33" s="321">
        <f t="shared" si="6"/>
        <v>0.90833333333333333</v>
      </c>
      <c r="O33" s="321">
        <f t="shared" si="7"/>
        <v>0.72499999999999998</v>
      </c>
      <c r="P33" s="324">
        <f t="shared" si="8"/>
        <v>17.399999999999999</v>
      </c>
    </row>
    <row r="34" spans="1:16" ht="15.75" hidden="1" thickBot="1" x14ac:dyDescent="0.3">
      <c r="B34" s="319">
        <v>27</v>
      </c>
      <c r="C34" s="639">
        <v>0.22430555555555556</v>
      </c>
      <c r="D34" s="639">
        <v>0.86736111111111114</v>
      </c>
      <c r="E34" s="321">
        <f t="shared" si="0"/>
        <v>0.6430555555555556</v>
      </c>
      <c r="G34" s="320" t="str">
        <f t="shared" si="9"/>
        <v>0523</v>
      </c>
      <c r="H34" t="str">
        <f t="shared" si="1"/>
        <v>2049</v>
      </c>
      <c r="I34" s="323">
        <f t="shared" si="2"/>
        <v>423</v>
      </c>
      <c r="J34">
        <f t="shared" si="3"/>
        <v>2149</v>
      </c>
      <c r="K34">
        <f t="shared" si="4"/>
        <v>1726</v>
      </c>
      <c r="M34" s="321">
        <f t="shared" si="5"/>
        <v>0.18263888888888891</v>
      </c>
      <c r="N34" s="321">
        <f t="shared" si="6"/>
        <v>0.90902777777777777</v>
      </c>
      <c r="O34" s="321">
        <f t="shared" si="7"/>
        <v>0.72638888888888886</v>
      </c>
      <c r="P34" s="324">
        <f t="shared" si="8"/>
        <v>17.433333333333334</v>
      </c>
    </row>
    <row r="35" spans="1:16" ht="15.75" hidden="1" thickBot="1" x14ac:dyDescent="0.3">
      <c r="B35" s="319">
        <v>28</v>
      </c>
      <c r="C35" s="639">
        <v>0.22361111111111109</v>
      </c>
      <c r="D35" s="639">
        <v>0.86805555555555547</v>
      </c>
      <c r="E35" s="321">
        <f t="shared" si="0"/>
        <v>0.64444444444444438</v>
      </c>
      <c r="G35" s="320" t="str">
        <f t="shared" si="9"/>
        <v>0522</v>
      </c>
      <c r="H35" t="str">
        <f t="shared" si="1"/>
        <v>2050</v>
      </c>
      <c r="I35" s="323">
        <f t="shared" si="2"/>
        <v>422</v>
      </c>
      <c r="J35">
        <f t="shared" si="3"/>
        <v>2150</v>
      </c>
      <c r="K35">
        <f t="shared" si="4"/>
        <v>1728</v>
      </c>
      <c r="M35" s="321">
        <f t="shared" si="5"/>
        <v>0.18194444444444444</v>
      </c>
      <c r="N35" s="321">
        <f t="shared" si="6"/>
        <v>0.90972222222222221</v>
      </c>
      <c r="O35" s="321">
        <f t="shared" si="7"/>
        <v>0.72777777777777775</v>
      </c>
      <c r="P35" s="324">
        <f t="shared" si="8"/>
        <v>17.466666666666665</v>
      </c>
    </row>
    <row r="36" spans="1:16" ht="15.75" thickBot="1" x14ac:dyDescent="0.3">
      <c r="B36" s="319">
        <v>29</v>
      </c>
      <c r="C36" s="639">
        <v>0.22291666666666665</v>
      </c>
      <c r="D36" s="639">
        <v>0.86875000000000002</v>
      </c>
      <c r="E36" s="321">
        <f t="shared" si="0"/>
        <v>0.64583333333333337</v>
      </c>
      <c r="G36" s="320" t="str">
        <f t="shared" si="9"/>
        <v>0521</v>
      </c>
      <c r="H36" t="str">
        <f t="shared" si="1"/>
        <v>2051</v>
      </c>
      <c r="I36" s="641">
        <f>G36-100</f>
        <v>421</v>
      </c>
      <c r="J36">
        <f t="shared" si="3"/>
        <v>2151</v>
      </c>
      <c r="K36">
        <f t="shared" si="4"/>
        <v>1730</v>
      </c>
      <c r="M36" s="321">
        <f t="shared" si="5"/>
        <v>0.18124999999999999</v>
      </c>
      <c r="N36" s="321">
        <f t="shared" si="6"/>
        <v>0.91041666666666676</v>
      </c>
      <c r="O36" s="321">
        <f t="shared" si="7"/>
        <v>0.72916666666666674</v>
      </c>
      <c r="P36" s="324">
        <f>O36*24</f>
        <v>17.5</v>
      </c>
    </row>
    <row r="37" spans="1:16" ht="15.75" thickBot="1" x14ac:dyDescent="0.3">
      <c r="B37" s="319">
        <v>30</v>
      </c>
      <c r="C37" s="639">
        <v>0.22291666666666665</v>
      </c>
      <c r="D37" s="639">
        <v>0.86944444444444446</v>
      </c>
      <c r="E37" s="321">
        <f t="shared" si="0"/>
        <v>0.64652777777777781</v>
      </c>
      <c r="G37" s="320" t="str">
        <f t="shared" si="9"/>
        <v>0521</v>
      </c>
      <c r="H37" t="str">
        <f t="shared" si="1"/>
        <v>2052</v>
      </c>
      <c r="I37" s="323">
        <f t="shared" si="2"/>
        <v>421</v>
      </c>
      <c r="J37">
        <f t="shared" si="3"/>
        <v>2152</v>
      </c>
      <c r="K37">
        <f t="shared" si="4"/>
        <v>1731</v>
      </c>
      <c r="M37" s="321">
        <f>TIME(INT(I37/100),I37-INT(I37/100)*100,0)</f>
        <v>0.18124999999999999</v>
      </c>
      <c r="N37" s="321">
        <f t="shared" si="6"/>
        <v>0.91111111111111109</v>
      </c>
      <c r="O37" s="321">
        <f t="shared" si="7"/>
        <v>0.72986111111111107</v>
      </c>
      <c r="P37" s="324">
        <f t="shared" si="8"/>
        <v>17.516666666666666</v>
      </c>
    </row>
    <row r="38" spans="1:16" ht="15.75" thickBot="1" x14ac:dyDescent="0.3">
      <c r="B38" s="319">
        <v>31</v>
      </c>
      <c r="C38" s="639">
        <v>0.22222222222222221</v>
      </c>
      <c r="D38" s="639">
        <v>0.87013888888888891</v>
      </c>
      <c r="E38" s="321">
        <f t="shared" si="0"/>
        <v>0.6479166666666667</v>
      </c>
      <c r="G38" s="320" t="str">
        <f t="shared" si="9"/>
        <v>0520</v>
      </c>
      <c r="H38" t="str">
        <f t="shared" si="1"/>
        <v>2053</v>
      </c>
      <c r="I38" s="323">
        <f t="shared" si="2"/>
        <v>420</v>
      </c>
      <c r="J38">
        <f t="shared" si="3"/>
        <v>2153</v>
      </c>
      <c r="K38">
        <f t="shared" si="4"/>
        <v>1733</v>
      </c>
      <c r="M38" s="321">
        <f t="shared" si="5"/>
        <v>0.18055555555555555</v>
      </c>
      <c r="N38" s="321">
        <f t="shared" si="6"/>
        <v>0.91180555555555554</v>
      </c>
      <c r="O38" s="321">
        <f t="shared" si="7"/>
        <v>0.73124999999999996</v>
      </c>
      <c r="P38" s="324">
        <f t="shared" si="8"/>
        <v>17.549999999999997</v>
      </c>
    </row>
    <row r="39" spans="1:16" ht="15.75" thickBot="1" x14ac:dyDescent="0.3">
      <c r="A39" s="318" t="s">
        <v>189</v>
      </c>
      <c r="B39" s="319">
        <v>1</v>
      </c>
      <c r="C39" s="639">
        <v>0.22222222222222221</v>
      </c>
      <c r="D39" s="639">
        <v>0.87083333333333324</v>
      </c>
      <c r="E39" s="321">
        <f t="shared" si="0"/>
        <v>0.64861111111111103</v>
      </c>
      <c r="G39" s="320" t="str">
        <f t="shared" si="9"/>
        <v>0520</v>
      </c>
      <c r="H39" t="str">
        <f t="shared" si="1"/>
        <v>2054</v>
      </c>
      <c r="I39" s="323">
        <f t="shared" si="2"/>
        <v>420</v>
      </c>
      <c r="J39">
        <f t="shared" si="3"/>
        <v>2154</v>
      </c>
      <c r="K39">
        <f t="shared" si="4"/>
        <v>1734</v>
      </c>
      <c r="M39" s="321">
        <f t="shared" si="5"/>
        <v>0.18055555555555555</v>
      </c>
      <c r="N39" s="321">
        <f t="shared" si="6"/>
        <v>0.91249999999999998</v>
      </c>
      <c r="O39" s="321">
        <f t="shared" si="7"/>
        <v>0.7319444444444444</v>
      </c>
      <c r="P39" s="324">
        <f t="shared" si="8"/>
        <v>17.566666666666666</v>
      </c>
    </row>
    <row r="40" spans="1:16" ht="15.75" thickBot="1" x14ac:dyDescent="0.3">
      <c r="B40" s="319">
        <v>2</v>
      </c>
      <c r="C40" s="639">
        <v>0.22152777777777777</v>
      </c>
      <c r="D40" s="639">
        <v>0.87152777777777779</v>
      </c>
      <c r="E40" s="321">
        <f t="shared" si="0"/>
        <v>0.65</v>
      </c>
      <c r="G40" s="320" t="str">
        <f t="shared" si="9"/>
        <v>0519</v>
      </c>
      <c r="H40" t="str">
        <f t="shared" si="1"/>
        <v>2055</v>
      </c>
      <c r="I40" s="323">
        <f t="shared" si="2"/>
        <v>419</v>
      </c>
      <c r="J40">
        <f t="shared" si="3"/>
        <v>2155</v>
      </c>
      <c r="K40">
        <f t="shared" si="4"/>
        <v>1736</v>
      </c>
      <c r="M40" s="321">
        <f t="shared" si="5"/>
        <v>0.17986111111111111</v>
      </c>
      <c r="N40" s="321">
        <f t="shared" si="6"/>
        <v>0.91319444444444453</v>
      </c>
      <c r="O40" s="321">
        <f t="shared" si="7"/>
        <v>0.73333333333333339</v>
      </c>
      <c r="P40" s="324">
        <f t="shared" si="8"/>
        <v>17.600000000000001</v>
      </c>
    </row>
    <row r="41" spans="1:16" ht="15.75" thickBot="1" x14ac:dyDescent="0.3">
      <c r="B41" s="319">
        <v>3</v>
      </c>
      <c r="C41" s="639">
        <v>0.22083333333333333</v>
      </c>
      <c r="D41" s="639">
        <v>0.87222222222222223</v>
      </c>
      <c r="E41" s="321">
        <f t="shared" si="0"/>
        <v>0.65138888888888891</v>
      </c>
      <c r="G41" s="320" t="str">
        <f t="shared" si="9"/>
        <v>0518</v>
      </c>
      <c r="H41" t="str">
        <f t="shared" si="1"/>
        <v>2056</v>
      </c>
      <c r="I41" s="323">
        <f t="shared" si="2"/>
        <v>418</v>
      </c>
      <c r="J41">
        <f t="shared" si="3"/>
        <v>2156</v>
      </c>
      <c r="K41">
        <f t="shared" si="4"/>
        <v>1738</v>
      </c>
      <c r="M41" s="321">
        <f t="shared" si="5"/>
        <v>0.17916666666666667</v>
      </c>
      <c r="N41" s="321">
        <f t="shared" si="6"/>
        <v>0.91388888888888886</v>
      </c>
      <c r="O41" s="321">
        <f t="shared" si="7"/>
        <v>0.73472222222222217</v>
      </c>
      <c r="P41" s="324">
        <f t="shared" si="8"/>
        <v>17.633333333333333</v>
      </c>
    </row>
    <row r="42" spans="1:16" ht="15.75" thickBot="1" x14ac:dyDescent="0.3">
      <c r="B42" s="319">
        <v>4</v>
      </c>
      <c r="C42" s="639">
        <v>0.22083333333333333</v>
      </c>
      <c r="D42" s="639">
        <v>0.87291666666666667</v>
      </c>
      <c r="E42" s="321">
        <f t="shared" si="0"/>
        <v>0.65208333333333335</v>
      </c>
      <c r="G42" s="320" t="str">
        <f t="shared" si="9"/>
        <v>0518</v>
      </c>
      <c r="H42" t="str">
        <f t="shared" si="1"/>
        <v>2057</v>
      </c>
      <c r="I42" s="323">
        <f t="shared" si="2"/>
        <v>418</v>
      </c>
      <c r="J42">
        <f t="shared" si="3"/>
        <v>2157</v>
      </c>
      <c r="K42">
        <f t="shared" si="4"/>
        <v>1739</v>
      </c>
      <c r="M42" s="321">
        <f t="shared" si="5"/>
        <v>0.17916666666666667</v>
      </c>
      <c r="N42" s="321">
        <f t="shared" si="6"/>
        <v>0.9145833333333333</v>
      </c>
      <c r="O42" s="321">
        <f t="shared" si="7"/>
        <v>0.73541666666666661</v>
      </c>
      <c r="P42" s="324">
        <f t="shared" si="8"/>
        <v>17.649999999999999</v>
      </c>
    </row>
    <row r="43" spans="1:16" ht="15.75" thickBot="1" x14ac:dyDescent="0.3">
      <c r="B43" s="319">
        <v>5</v>
      </c>
      <c r="C43" s="639">
        <v>0.22083333333333333</v>
      </c>
      <c r="D43" s="639">
        <v>0.87291666666666667</v>
      </c>
      <c r="E43" s="321">
        <f t="shared" si="0"/>
        <v>0.65208333333333335</v>
      </c>
      <c r="G43" s="320" t="str">
        <f t="shared" si="9"/>
        <v>0518</v>
      </c>
      <c r="H43" t="str">
        <f t="shared" si="1"/>
        <v>2057</v>
      </c>
      <c r="I43" s="323">
        <f t="shared" si="2"/>
        <v>418</v>
      </c>
      <c r="J43">
        <f t="shared" si="3"/>
        <v>2157</v>
      </c>
      <c r="K43">
        <f t="shared" si="4"/>
        <v>1739</v>
      </c>
      <c r="M43" s="321">
        <f t="shared" si="5"/>
        <v>0.17916666666666667</v>
      </c>
      <c r="N43" s="321">
        <f t="shared" si="6"/>
        <v>0.9145833333333333</v>
      </c>
      <c r="O43" s="321">
        <f t="shared" si="7"/>
        <v>0.73541666666666661</v>
      </c>
      <c r="P43" s="324">
        <f t="shared" si="8"/>
        <v>17.649999999999999</v>
      </c>
    </row>
    <row r="44" spans="1:16" ht="15.75" thickBot="1" x14ac:dyDescent="0.3">
      <c r="B44" s="319">
        <v>6</v>
      </c>
      <c r="C44" s="639">
        <v>0.22013888888888888</v>
      </c>
      <c r="D44" s="639">
        <v>0.87361111111111101</v>
      </c>
      <c r="E44" s="321">
        <f t="shared" si="0"/>
        <v>0.65347222222222212</v>
      </c>
      <c r="G44" s="320" t="str">
        <f t="shared" si="9"/>
        <v>0517</v>
      </c>
      <c r="H44" t="str">
        <f t="shared" si="1"/>
        <v>2058</v>
      </c>
      <c r="I44" s="323">
        <f t="shared" si="2"/>
        <v>417</v>
      </c>
      <c r="J44">
        <f t="shared" si="3"/>
        <v>2158</v>
      </c>
      <c r="K44">
        <f t="shared" si="4"/>
        <v>1741</v>
      </c>
      <c r="M44" s="321">
        <f t="shared" si="5"/>
        <v>0.17847222222222223</v>
      </c>
      <c r="N44" s="321">
        <f t="shared" si="6"/>
        <v>0.91527777777777775</v>
      </c>
      <c r="O44" s="321">
        <f t="shared" si="7"/>
        <v>0.73680555555555549</v>
      </c>
      <c r="P44" s="324">
        <f t="shared" si="8"/>
        <v>17.68333333333333</v>
      </c>
    </row>
    <row r="45" spans="1:16" ht="15.75" thickBot="1" x14ac:dyDescent="0.3">
      <c r="B45" s="319">
        <v>7</v>
      </c>
      <c r="C45" s="639">
        <v>0.22013888888888888</v>
      </c>
      <c r="D45" s="639">
        <v>0.87430555555555556</v>
      </c>
      <c r="E45" s="321">
        <f t="shared" si="0"/>
        <v>0.65416666666666667</v>
      </c>
      <c r="G45" s="320" t="str">
        <f t="shared" si="9"/>
        <v>0517</v>
      </c>
      <c r="H45" t="str">
        <f t="shared" si="1"/>
        <v>2059</v>
      </c>
      <c r="I45" s="323">
        <f t="shared" si="2"/>
        <v>417</v>
      </c>
      <c r="J45">
        <f t="shared" si="3"/>
        <v>2159</v>
      </c>
      <c r="K45">
        <f t="shared" si="4"/>
        <v>1742</v>
      </c>
      <c r="M45" s="321">
        <f t="shared" si="5"/>
        <v>0.17847222222222223</v>
      </c>
      <c r="N45" s="321">
        <f t="shared" si="6"/>
        <v>0.9159722222222223</v>
      </c>
      <c r="O45" s="321">
        <f t="shared" si="7"/>
        <v>0.73750000000000004</v>
      </c>
      <c r="P45" s="324">
        <f t="shared" si="8"/>
        <v>17.700000000000003</v>
      </c>
    </row>
    <row r="46" spans="1:16" ht="15.75" thickBot="1" x14ac:dyDescent="0.3">
      <c r="B46" s="319">
        <v>8</v>
      </c>
      <c r="C46" s="639">
        <v>0.21944444444444444</v>
      </c>
      <c r="D46" s="639">
        <v>0.875</v>
      </c>
      <c r="E46" s="321">
        <f t="shared" si="0"/>
        <v>0.65555555555555556</v>
      </c>
      <c r="G46" s="320" t="str">
        <f t="shared" si="9"/>
        <v>0516</v>
      </c>
      <c r="H46" t="str">
        <f t="shared" si="1"/>
        <v>2100</v>
      </c>
      <c r="I46" s="323">
        <f t="shared" si="2"/>
        <v>416</v>
      </c>
      <c r="J46">
        <f t="shared" si="3"/>
        <v>2200</v>
      </c>
      <c r="K46">
        <f t="shared" si="4"/>
        <v>1784</v>
      </c>
      <c r="M46" s="321">
        <f t="shared" si="5"/>
        <v>0.17777777777777778</v>
      </c>
      <c r="N46" s="321">
        <f t="shared" si="6"/>
        <v>0.91666666666666663</v>
      </c>
      <c r="O46" s="321">
        <f t="shared" si="7"/>
        <v>0.73888888888888882</v>
      </c>
      <c r="P46" s="324">
        <f t="shared" si="8"/>
        <v>17.733333333333331</v>
      </c>
    </row>
    <row r="47" spans="1:16" ht="15.75" thickBot="1" x14ac:dyDescent="0.3">
      <c r="B47" s="319">
        <v>9</v>
      </c>
      <c r="C47" s="639">
        <v>0.21944444444444444</v>
      </c>
      <c r="D47" s="639">
        <v>0.875</v>
      </c>
      <c r="E47" s="321">
        <f t="shared" si="0"/>
        <v>0.65555555555555556</v>
      </c>
      <c r="G47" s="320" t="str">
        <f t="shared" si="9"/>
        <v>0516</v>
      </c>
      <c r="H47" t="str">
        <f t="shared" si="1"/>
        <v>2100</v>
      </c>
      <c r="I47" s="323">
        <f t="shared" si="2"/>
        <v>416</v>
      </c>
      <c r="J47">
        <f t="shared" si="3"/>
        <v>2200</v>
      </c>
      <c r="K47">
        <f t="shared" si="4"/>
        <v>1784</v>
      </c>
      <c r="M47" s="321">
        <f t="shared" si="5"/>
        <v>0.17777777777777778</v>
      </c>
      <c r="N47" s="321">
        <f t="shared" si="6"/>
        <v>0.91666666666666663</v>
      </c>
      <c r="O47" s="321">
        <f t="shared" si="7"/>
        <v>0.73888888888888882</v>
      </c>
      <c r="P47" s="324">
        <f t="shared" si="8"/>
        <v>17.733333333333331</v>
      </c>
    </row>
    <row r="48" spans="1:16" ht="15.75" thickBot="1" x14ac:dyDescent="0.3">
      <c r="B48" s="319">
        <v>10</v>
      </c>
      <c r="C48" s="639">
        <v>0.21944444444444444</v>
      </c>
      <c r="D48" s="639">
        <v>0.87569444444444444</v>
      </c>
      <c r="E48" s="321">
        <f t="shared" si="0"/>
        <v>0.65625</v>
      </c>
      <c r="G48" s="320" t="str">
        <f t="shared" si="9"/>
        <v>0516</v>
      </c>
      <c r="H48" t="str">
        <f t="shared" si="1"/>
        <v>2101</v>
      </c>
      <c r="I48" s="323">
        <f t="shared" si="2"/>
        <v>416</v>
      </c>
      <c r="J48">
        <f t="shared" si="3"/>
        <v>2201</v>
      </c>
      <c r="K48">
        <f t="shared" si="4"/>
        <v>1785</v>
      </c>
      <c r="M48" s="321">
        <f t="shared" si="5"/>
        <v>0.17777777777777778</v>
      </c>
      <c r="N48" s="321">
        <f t="shared" si="6"/>
        <v>0.91736111111111107</v>
      </c>
      <c r="O48" s="321">
        <f t="shared" si="7"/>
        <v>0.73958333333333326</v>
      </c>
      <c r="P48" s="324">
        <f t="shared" si="8"/>
        <v>17.75</v>
      </c>
    </row>
    <row r="49" spans="2:16" ht="15.75" thickBot="1" x14ac:dyDescent="0.3">
      <c r="B49" s="319">
        <v>11</v>
      </c>
      <c r="C49" s="639">
        <v>0.21944444444444444</v>
      </c>
      <c r="D49" s="639">
        <v>0.87569444444444444</v>
      </c>
      <c r="E49" s="321">
        <f t="shared" si="0"/>
        <v>0.65625</v>
      </c>
      <c r="G49" s="320" t="str">
        <f t="shared" si="9"/>
        <v>0516</v>
      </c>
      <c r="H49" t="str">
        <f t="shared" si="1"/>
        <v>2101</v>
      </c>
      <c r="I49" s="323">
        <f t="shared" si="2"/>
        <v>416</v>
      </c>
      <c r="J49">
        <f t="shared" si="3"/>
        <v>2201</v>
      </c>
      <c r="K49">
        <f t="shared" si="4"/>
        <v>1785</v>
      </c>
      <c r="M49" s="321">
        <f t="shared" si="5"/>
        <v>0.17777777777777778</v>
      </c>
      <c r="N49" s="321">
        <f t="shared" si="6"/>
        <v>0.91736111111111107</v>
      </c>
      <c r="O49" s="321">
        <f t="shared" si="7"/>
        <v>0.73958333333333326</v>
      </c>
      <c r="P49" s="324">
        <f t="shared" si="8"/>
        <v>17.75</v>
      </c>
    </row>
    <row r="50" spans="2:16" ht="15.75" thickBot="1" x14ac:dyDescent="0.3">
      <c r="B50" s="319">
        <v>12</v>
      </c>
      <c r="C50" s="639">
        <v>0.21944444444444444</v>
      </c>
      <c r="D50" s="639">
        <v>0.87638888888888899</v>
      </c>
      <c r="E50" s="321">
        <f t="shared" si="0"/>
        <v>0.65694444444444455</v>
      </c>
      <c r="G50" s="320" t="str">
        <f t="shared" si="9"/>
        <v>0516</v>
      </c>
      <c r="H50" t="str">
        <f t="shared" si="1"/>
        <v>2102</v>
      </c>
      <c r="I50" s="323">
        <f t="shared" si="2"/>
        <v>416</v>
      </c>
      <c r="J50">
        <f t="shared" si="3"/>
        <v>2202</v>
      </c>
      <c r="K50">
        <f t="shared" si="4"/>
        <v>1786</v>
      </c>
      <c r="M50" s="321">
        <f t="shared" si="5"/>
        <v>0.17777777777777778</v>
      </c>
      <c r="N50" s="321">
        <f t="shared" si="6"/>
        <v>0.91805555555555562</v>
      </c>
      <c r="O50" s="321">
        <f t="shared" si="7"/>
        <v>0.74027777777777781</v>
      </c>
      <c r="P50" s="324">
        <f t="shared" si="8"/>
        <v>17.766666666666666</v>
      </c>
    </row>
    <row r="51" spans="2:16" ht="15.75" thickBot="1" x14ac:dyDescent="0.3">
      <c r="B51" s="319">
        <v>13</v>
      </c>
      <c r="C51" s="639">
        <v>0.21944444444444444</v>
      </c>
      <c r="D51" s="639">
        <v>0.87638888888888899</v>
      </c>
      <c r="E51" s="321">
        <f t="shared" si="0"/>
        <v>0.65694444444444455</v>
      </c>
      <c r="G51" s="320" t="str">
        <f t="shared" si="9"/>
        <v>0516</v>
      </c>
      <c r="H51" t="str">
        <f t="shared" si="1"/>
        <v>2102</v>
      </c>
      <c r="I51" s="323">
        <f t="shared" si="2"/>
        <v>416</v>
      </c>
      <c r="J51">
        <f t="shared" si="3"/>
        <v>2202</v>
      </c>
      <c r="K51">
        <f t="shared" si="4"/>
        <v>1786</v>
      </c>
      <c r="M51" s="321">
        <f t="shared" si="5"/>
        <v>0.17777777777777778</v>
      </c>
      <c r="N51" s="321">
        <f t="shared" si="6"/>
        <v>0.91805555555555562</v>
      </c>
      <c r="O51" s="321">
        <f t="shared" si="7"/>
        <v>0.74027777777777781</v>
      </c>
      <c r="P51" s="324">
        <f t="shared" si="8"/>
        <v>17.766666666666666</v>
      </c>
    </row>
    <row r="52" spans="2:16" ht="15.75" thickBot="1" x14ac:dyDescent="0.3">
      <c r="B52" s="319">
        <v>14</v>
      </c>
      <c r="C52" s="639">
        <v>0.21875</v>
      </c>
      <c r="D52" s="639">
        <v>0.87708333333333333</v>
      </c>
      <c r="E52" s="321">
        <f t="shared" si="0"/>
        <v>0.65833333333333333</v>
      </c>
      <c r="G52" s="320" t="str">
        <f t="shared" si="9"/>
        <v>0515</v>
      </c>
      <c r="H52" t="str">
        <f t="shared" si="1"/>
        <v>2103</v>
      </c>
      <c r="I52" s="323">
        <f t="shared" si="2"/>
        <v>415</v>
      </c>
      <c r="J52">
        <f t="shared" si="3"/>
        <v>2203</v>
      </c>
      <c r="K52">
        <f t="shared" si="4"/>
        <v>1788</v>
      </c>
      <c r="M52" s="321">
        <f t="shared" si="5"/>
        <v>0.17708333333333334</v>
      </c>
      <c r="N52" s="321">
        <f t="shared" si="6"/>
        <v>0.91875000000000007</v>
      </c>
      <c r="O52" s="321">
        <f t="shared" si="7"/>
        <v>0.7416666666666667</v>
      </c>
      <c r="P52" s="324">
        <f t="shared" si="8"/>
        <v>17.8</v>
      </c>
    </row>
    <row r="53" spans="2:16" ht="15.75" thickBot="1" x14ac:dyDescent="0.3">
      <c r="B53" s="319">
        <v>15</v>
      </c>
      <c r="C53" s="639">
        <v>0.21875</v>
      </c>
      <c r="D53" s="639">
        <v>0.87708333333333333</v>
      </c>
      <c r="E53" s="321">
        <f t="shared" si="0"/>
        <v>0.65833333333333333</v>
      </c>
      <c r="G53" s="320" t="str">
        <f t="shared" si="9"/>
        <v>0515</v>
      </c>
      <c r="H53" t="str">
        <f t="shared" si="1"/>
        <v>2103</v>
      </c>
      <c r="I53" s="323">
        <f t="shared" si="2"/>
        <v>415</v>
      </c>
      <c r="J53">
        <f t="shared" si="3"/>
        <v>2203</v>
      </c>
      <c r="K53">
        <f t="shared" si="4"/>
        <v>1788</v>
      </c>
      <c r="M53" s="321">
        <f t="shared" si="5"/>
        <v>0.17708333333333334</v>
      </c>
      <c r="N53" s="321">
        <f t="shared" si="6"/>
        <v>0.91875000000000007</v>
      </c>
      <c r="O53" s="321">
        <f t="shared" si="7"/>
        <v>0.7416666666666667</v>
      </c>
      <c r="P53" s="324">
        <f t="shared" si="8"/>
        <v>17.8</v>
      </c>
    </row>
    <row r="54" spans="2:16" ht="15.75" thickBot="1" x14ac:dyDescent="0.3">
      <c r="B54" s="319">
        <v>16</v>
      </c>
      <c r="C54" s="639">
        <v>0.21875</v>
      </c>
      <c r="D54" s="639">
        <v>0.87777777777777777</v>
      </c>
      <c r="E54" s="321">
        <f t="shared" si="0"/>
        <v>0.65902777777777777</v>
      </c>
      <c r="G54" s="320" t="str">
        <f t="shared" si="9"/>
        <v>0515</v>
      </c>
      <c r="H54" t="str">
        <f t="shared" si="1"/>
        <v>2104</v>
      </c>
      <c r="I54" s="323">
        <f t="shared" si="2"/>
        <v>415</v>
      </c>
      <c r="J54">
        <f t="shared" si="3"/>
        <v>2204</v>
      </c>
      <c r="K54">
        <f t="shared" si="4"/>
        <v>1789</v>
      </c>
      <c r="M54" s="321">
        <f t="shared" si="5"/>
        <v>0.17708333333333334</v>
      </c>
      <c r="N54" s="321">
        <f t="shared" si="6"/>
        <v>0.9194444444444444</v>
      </c>
      <c r="O54" s="321">
        <f t="shared" si="7"/>
        <v>0.74236111111111103</v>
      </c>
      <c r="P54" s="324">
        <f t="shared" si="8"/>
        <v>17.816666666666663</v>
      </c>
    </row>
    <row r="55" spans="2:16" ht="15.75" thickBot="1" x14ac:dyDescent="0.3">
      <c r="B55" s="319">
        <v>17</v>
      </c>
      <c r="C55" s="639">
        <v>0.21875</v>
      </c>
      <c r="D55" s="639">
        <v>0.87777777777777777</v>
      </c>
      <c r="E55" s="321">
        <f t="shared" si="0"/>
        <v>0.65902777777777777</v>
      </c>
      <c r="G55" s="320" t="str">
        <f t="shared" si="9"/>
        <v>0515</v>
      </c>
      <c r="H55" t="str">
        <f t="shared" si="1"/>
        <v>2104</v>
      </c>
      <c r="I55" s="323">
        <f t="shared" si="2"/>
        <v>415</v>
      </c>
      <c r="J55">
        <f t="shared" si="3"/>
        <v>2204</v>
      </c>
      <c r="K55">
        <f t="shared" si="4"/>
        <v>1789</v>
      </c>
      <c r="M55" s="321">
        <f t="shared" si="5"/>
        <v>0.17708333333333334</v>
      </c>
      <c r="N55" s="321">
        <f t="shared" si="6"/>
        <v>0.9194444444444444</v>
      </c>
      <c r="O55" s="321">
        <f t="shared" si="7"/>
        <v>0.74236111111111103</v>
      </c>
      <c r="P55" s="324">
        <f t="shared" si="8"/>
        <v>17.816666666666663</v>
      </c>
    </row>
    <row r="56" spans="2:16" ht="15.75" thickBot="1" x14ac:dyDescent="0.3">
      <c r="B56" s="319">
        <v>18</v>
      </c>
      <c r="C56" s="639">
        <v>0.21944444444444444</v>
      </c>
      <c r="D56" s="639">
        <v>0.87777777777777777</v>
      </c>
      <c r="E56" s="321">
        <f t="shared" si="0"/>
        <v>0.65833333333333333</v>
      </c>
      <c r="G56" s="320" t="str">
        <f t="shared" si="9"/>
        <v>0516</v>
      </c>
      <c r="H56" t="str">
        <f t="shared" si="1"/>
        <v>2104</v>
      </c>
      <c r="I56" s="323">
        <f t="shared" si="2"/>
        <v>416</v>
      </c>
      <c r="J56">
        <f t="shared" si="3"/>
        <v>2204</v>
      </c>
      <c r="K56">
        <f t="shared" si="4"/>
        <v>1788</v>
      </c>
      <c r="M56" s="321">
        <f t="shared" si="5"/>
        <v>0.17777777777777778</v>
      </c>
      <c r="N56" s="321">
        <f t="shared" si="6"/>
        <v>0.9194444444444444</v>
      </c>
      <c r="O56" s="321">
        <f t="shared" si="7"/>
        <v>0.74166666666666659</v>
      </c>
      <c r="P56" s="324">
        <f t="shared" si="8"/>
        <v>17.799999999999997</v>
      </c>
    </row>
    <row r="57" spans="2:16" ht="15.75" thickBot="1" x14ac:dyDescent="0.3">
      <c r="B57" s="319">
        <v>19</v>
      </c>
      <c r="C57" s="639">
        <v>0.21944444444444444</v>
      </c>
      <c r="D57" s="639">
        <v>0.87847222222222221</v>
      </c>
      <c r="E57" s="321">
        <f t="shared" si="0"/>
        <v>0.65902777777777777</v>
      </c>
      <c r="G57" s="320" t="str">
        <f t="shared" si="9"/>
        <v>0516</v>
      </c>
      <c r="H57" t="str">
        <f t="shared" si="1"/>
        <v>2105</v>
      </c>
      <c r="I57" s="323">
        <f t="shared" si="2"/>
        <v>416</v>
      </c>
      <c r="J57">
        <f t="shared" si="3"/>
        <v>2205</v>
      </c>
      <c r="K57">
        <f t="shared" si="4"/>
        <v>1789</v>
      </c>
      <c r="M57" s="321">
        <f t="shared" si="5"/>
        <v>0.17777777777777778</v>
      </c>
      <c r="N57" s="321">
        <f t="shared" si="6"/>
        <v>0.92013888888888884</v>
      </c>
      <c r="O57" s="321">
        <f t="shared" si="7"/>
        <v>0.74236111111111103</v>
      </c>
      <c r="P57" s="324">
        <f t="shared" si="8"/>
        <v>17.816666666666663</v>
      </c>
    </row>
    <row r="58" spans="2:16" ht="15.75" thickBot="1" x14ac:dyDescent="0.3">
      <c r="B58" s="319">
        <v>20</v>
      </c>
      <c r="C58" s="639">
        <v>0.21944444444444444</v>
      </c>
      <c r="D58" s="639">
        <v>0.87847222222222221</v>
      </c>
      <c r="E58" s="321">
        <f t="shared" si="0"/>
        <v>0.65902777777777777</v>
      </c>
      <c r="G58" s="320" t="str">
        <f t="shared" si="9"/>
        <v>0516</v>
      </c>
      <c r="H58" t="str">
        <f t="shared" si="1"/>
        <v>2105</v>
      </c>
      <c r="I58" s="323">
        <f t="shared" si="2"/>
        <v>416</v>
      </c>
      <c r="J58">
        <f t="shared" si="3"/>
        <v>2205</v>
      </c>
      <c r="K58">
        <f t="shared" si="4"/>
        <v>1789</v>
      </c>
      <c r="M58" s="321">
        <f t="shared" si="5"/>
        <v>0.17777777777777778</v>
      </c>
      <c r="N58" s="321">
        <f t="shared" si="6"/>
        <v>0.92013888888888884</v>
      </c>
      <c r="O58" s="321">
        <f t="shared" si="7"/>
        <v>0.74236111111111103</v>
      </c>
      <c r="P58" s="324">
        <f t="shared" si="8"/>
        <v>17.816666666666663</v>
      </c>
    </row>
    <row r="59" spans="2:16" ht="15.75" thickBot="1" x14ac:dyDescent="0.3">
      <c r="B59" s="319">
        <v>21</v>
      </c>
      <c r="C59" s="639">
        <v>0.21944444444444444</v>
      </c>
      <c r="D59" s="639">
        <v>0.87847222222222221</v>
      </c>
      <c r="E59" s="321">
        <f t="shared" si="0"/>
        <v>0.65902777777777777</v>
      </c>
      <c r="G59" s="320" t="str">
        <f t="shared" si="9"/>
        <v>0516</v>
      </c>
      <c r="H59" t="str">
        <f t="shared" si="1"/>
        <v>2105</v>
      </c>
      <c r="I59" s="323">
        <f t="shared" si="2"/>
        <v>416</v>
      </c>
      <c r="J59">
        <f t="shared" si="3"/>
        <v>2205</v>
      </c>
      <c r="K59">
        <f t="shared" si="4"/>
        <v>1789</v>
      </c>
      <c r="M59" s="321">
        <f t="shared" si="5"/>
        <v>0.17777777777777778</v>
      </c>
      <c r="N59" s="321">
        <f t="shared" si="6"/>
        <v>0.92013888888888884</v>
      </c>
      <c r="O59" s="321">
        <f t="shared" si="7"/>
        <v>0.74236111111111103</v>
      </c>
      <c r="P59" s="324">
        <f t="shared" si="8"/>
        <v>17.816666666666663</v>
      </c>
    </row>
    <row r="60" spans="2:16" ht="15.75" thickBot="1" x14ac:dyDescent="0.3">
      <c r="B60" s="319">
        <v>22</v>
      </c>
      <c r="C60" s="639">
        <v>0.21944444444444444</v>
      </c>
      <c r="D60" s="639">
        <v>0.87847222222222221</v>
      </c>
      <c r="E60" s="321">
        <f t="shared" si="0"/>
        <v>0.65902777777777777</v>
      </c>
      <c r="G60" s="320" t="str">
        <f t="shared" si="9"/>
        <v>0516</v>
      </c>
      <c r="H60" t="str">
        <f t="shared" si="1"/>
        <v>2105</v>
      </c>
      <c r="I60" s="323">
        <f t="shared" si="2"/>
        <v>416</v>
      </c>
      <c r="J60">
        <f t="shared" si="3"/>
        <v>2205</v>
      </c>
      <c r="K60">
        <f t="shared" si="4"/>
        <v>1789</v>
      </c>
      <c r="M60" s="321">
        <f t="shared" si="5"/>
        <v>0.17777777777777778</v>
      </c>
      <c r="N60" s="321">
        <f t="shared" si="6"/>
        <v>0.92013888888888884</v>
      </c>
      <c r="O60" s="321">
        <f t="shared" si="7"/>
        <v>0.74236111111111103</v>
      </c>
      <c r="P60" s="324">
        <f t="shared" si="8"/>
        <v>17.816666666666663</v>
      </c>
    </row>
    <row r="61" spans="2:16" ht="15.75" thickBot="1" x14ac:dyDescent="0.3">
      <c r="B61" s="319">
        <v>23</v>
      </c>
      <c r="C61" s="639">
        <v>0.22013888888888888</v>
      </c>
      <c r="D61" s="639">
        <v>0.87847222222222221</v>
      </c>
      <c r="E61" s="321">
        <f t="shared" si="0"/>
        <v>0.65833333333333333</v>
      </c>
      <c r="G61" s="320" t="str">
        <f t="shared" si="9"/>
        <v>0517</v>
      </c>
      <c r="H61" t="str">
        <f t="shared" si="1"/>
        <v>2105</v>
      </c>
      <c r="I61" s="323">
        <f t="shared" si="2"/>
        <v>417</v>
      </c>
      <c r="J61">
        <f t="shared" si="3"/>
        <v>2205</v>
      </c>
      <c r="K61">
        <f t="shared" si="4"/>
        <v>1788</v>
      </c>
      <c r="M61" s="321">
        <f t="shared" si="5"/>
        <v>0.17847222222222223</v>
      </c>
      <c r="N61" s="321">
        <f t="shared" si="6"/>
        <v>0.92013888888888884</v>
      </c>
      <c r="O61" s="321">
        <f t="shared" si="7"/>
        <v>0.74166666666666659</v>
      </c>
      <c r="P61" s="324">
        <f t="shared" si="8"/>
        <v>17.799999999999997</v>
      </c>
    </row>
    <row r="62" spans="2:16" ht="15.75" thickBot="1" x14ac:dyDescent="0.3">
      <c r="B62" s="319">
        <v>24</v>
      </c>
      <c r="C62" s="639">
        <v>0.22013888888888888</v>
      </c>
      <c r="D62" s="639">
        <v>0.87847222222222221</v>
      </c>
      <c r="E62" s="321">
        <f t="shared" si="0"/>
        <v>0.65833333333333333</v>
      </c>
      <c r="G62" s="320" t="str">
        <f t="shared" si="9"/>
        <v>0517</v>
      </c>
      <c r="H62" t="str">
        <f t="shared" si="1"/>
        <v>2105</v>
      </c>
      <c r="I62" s="323">
        <f t="shared" si="2"/>
        <v>417</v>
      </c>
      <c r="J62">
        <f t="shared" si="3"/>
        <v>2205</v>
      </c>
      <c r="K62">
        <f t="shared" si="4"/>
        <v>1788</v>
      </c>
      <c r="M62" s="321">
        <f t="shared" si="5"/>
        <v>0.17847222222222223</v>
      </c>
      <c r="N62" s="321">
        <f t="shared" si="6"/>
        <v>0.92013888888888884</v>
      </c>
      <c r="O62" s="321">
        <f t="shared" si="7"/>
        <v>0.74166666666666659</v>
      </c>
      <c r="P62" s="324">
        <f t="shared" si="8"/>
        <v>17.799999999999997</v>
      </c>
    </row>
    <row r="63" spans="2:16" ht="15.75" thickBot="1" x14ac:dyDescent="0.3">
      <c r="B63" s="319">
        <v>25</v>
      </c>
      <c r="C63" s="639">
        <v>0.22013888888888888</v>
      </c>
      <c r="D63" s="639">
        <v>0.87847222222222221</v>
      </c>
      <c r="E63" s="321">
        <f t="shared" si="0"/>
        <v>0.65833333333333333</v>
      </c>
      <c r="G63" s="320" t="str">
        <f t="shared" si="9"/>
        <v>0517</v>
      </c>
      <c r="H63" t="str">
        <f t="shared" si="1"/>
        <v>2105</v>
      </c>
      <c r="I63" s="323">
        <f t="shared" si="2"/>
        <v>417</v>
      </c>
      <c r="J63">
        <f t="shared" si="3"/>
        <v>2205</v>
      </c>
      <c r="K63">
        <f t="shared" si="4"/>
        <v>1788</v>
      </c>
      <c r="M63" s="321">
        <f t="shared" si="5"/>
        <v>0.17847222222222223</v>
      </c>
      <c r="N63" s="321">
        <f t="shared" si="6"/>
        <v>0.92013888888888884</v>
      </c>
      <c r="O63" s="321">
        <f t="shared" si="7"/>
        <v>0.74166666666666659</v>
      </c>
      <c r="P63" s="324">
        <f t="shared" si="8"/>
        <v>17.799999999999997</v>
      </c>
    </row>
    <row r="64" spans="2:16" ht="15.75" thickBot="1" x14ac:dyDescent="0.3">
      <c r="B64" s="319">
        <v>26</v>
      </c>
      <c r="C64" s="639">
        <v>0.22083333333333333</v>
      </c>
      <c r="D64" s="639">
        <v>0.87847222222222221</v>
      </c>
      <c r="E64" s="321">
        <f t="shared" si="0"/>
        <v>0.65763888888888888</v>
      </c>
      <c r="G64" s="320" t="str">
        <f t="shared" si="9"/>
        <v>0518</v>
      </c>
      <c r="H64" t="str">
        <f t="shared" si="1"/>
        <v>2105</v>
      </c>
      <c r="I64" s="323">
        <f t="shared" si="2"/>
        <v>418</v>
      </c>
      <c r="J64">
        <f t="shared" si="3"/>
        <v>2205</v>
      </c>
      <c r="K64">
        <f t="shared" si="4"/>
        <v>1787</v>
      </c>
      <c r="M64" s="321">
        <f t="shared" si="5"/>
        <v>0.17916666666666667</v>
      </c>
      <c r="N64" s="321">
        <f t="shared" si="6"/>
        <v>0.92013888888888884</v>
      </c>
      <c r="O64" s="321">
        <f t="shared" si="7"/>
        <v>0.74097222222222214</v>
      </c>
      <c r="P64" s="324">
        <f t="shared" si="8"/>
        <v>17.783333333333331</v>
      </c>
    </row>
    <row r="65" spans="1:16" ht="15.75" thickBot="1" x14ac:dyDescent="0.3">
      <c r="B65" s="319">
        <v>27</v>
      </c>
      <c r="C65" s="639">
        <v>0.22083333333333333</v>
      </c>
      <c r="D65" s="639">
        <v>0.87847222222222221</v>
      </c>
      <c r="E65" s="321">
        <f t="shared" si="0"/>
        <v>0.65763888888888888</v>
      </c>
      <c r="G65" s="320" t="str">
        <f t="shared" si="9"/>
        <v>0518</v>
      </c>
      <c r="H65" t="str">
        <f t="shared" si="1"/>
        <v>2105</v>
      </c>
      <c r="I65" s="323">
        <f t="shared" si="2"/>
        <v>418</v>
      </c>
      <c r="J65">
        <f t="shared" si="3"/>
        <v>2205</v>
      </c>
      <c r="K65">
        <f t="shared" si="4"/>
        <v>1787</v>
      </c>
      <c r="M65" s="321">
        <f t="shared" si="5"/>
        <v>0.17916666666666667</v>
      </c>
      <c r="N65" s="321">
        <f t="shared" si="6"/>
        <v>0.92013888888888884</v>
      </c>
      <c r="O65" s="321">
        <f t="shared" si="7"/>
        <v>0.74097222222222214</v>
      </c>
      <c r="P65" s="324">
        <f t="shared" si="8"/>
        <v>17.783333333333331</v>
      </c>
    </row>
    <row r="66" spans="1:16" ht="15.75" thickBot="1" x14ac:dyDescent="0.3">
      <c r="B66" s="319">
        <v>28</v>
      </c>
      <c r="C66" s="639">
        <v>0.22152777777777777</v>
      </c>
      <c r="D66" s="639">
        <v>0.87847222222222221</v>
      </c>
      <c r="E66" s="321">
        <f t="shared" si="0"/>
        <v>0.65694444444444444</v>
      </c>
      <c r="G66" s="320" t="str">
        <f t="shared" si="9"/>
        <v>0519</v>
      </c>
      <c r="H66" t="str">
        <f t="shared" si="1"/>
        <v>2105</v>
      </c>
      <c r="I66" s="323">
        <f t="shared" si="2"/>
        <v>419</v>
      </c>
      <c r="J66">
        <f t="shared" si="3"/>
        <v>2205</v>
      </c>
      <c r="K66">
        <f t="shared" si="4"/>
        <v>1786</v>
      </c>
      <c r="M66" s="321">
        <f t="shared" si="5"/>
        <v>0.17986111111111111</v>
      </c>
      <c r="N66" s="321">
        <f t="shared" si="6"/>
        <v>0.92013888888888884</v>
      </c>
      <c r="O66" s="321">
        <f t="shared" si="7"/>
        <v>0.7402777777777777</v>
      </c>
      <c r="P66" s="324">
        <f t="shared" si="8"/>
        <v>17.766666666666666</v>
      </c>
    </row>
    <row r="67" spans="1:16" ht="15.75" thickBot="1" x14ac:dyDescent="0.3">
      <c r="B67" s="319">
        <v>29</v>
      </c>
      <c r="C67" s="639">
        <v>0.22152777777777777</v>
      </c>
      <c r="D67" s="639">
        <v>0.87847222222222221</v>
      </c>
      <c r="E67" s="321">
        <f t="shared" si="0"/>
        <v>0.65694444444444444</v>
      </c>
      <c r="G67" s="320" t="str">
        <f t="shared" si="9"/>
        <v>0519</v>
      </c>
      <c r="H67" t="str">
        <f t="shared" si="1"/>
        <v>2105</v>
      </c>
      <c r="I67" s="323">
        <f t="shared" si="2"/>
        <v>419</v>
      </c>
      <c r="J67">
        <f t="shared" si="3"/>
        <v>2205</v>
      </c>
      <c r="K67">
        <f t="shared" si="4"/>
        <v>1786</v>
      </c>
      <c r="M67" s="321">
        <f t="shared" si="5"/>
        <v>0.17986111111111111</v>
      </c>
      <c r="N67" s="321">
        <f t="shared" si="6"/>
        <v>0.92013888888888884</v>
      </c>
      <c r="O67" s="321">
        <f t="shared" si="7"/>
        <v>0.7402777777777777</v>
      </c>
      <c r="P67" s="324">
        <f t="shared" si="8"/>
        <v>17.766666666666666</v>
      </c>
    </row>
    <row r="68" spans="1:16" ht="15.75" thickBot="1" x14ac:dyDescent="0.3">
      <c r="B68" s="319">
        <v>30</v>
      </c>
      <c r="C68" s="639">
        <v>0.22222222222222221</v>
      </c>
      <c r="D68" s="639">
        <v>0.87847222222222221</v>
      </c>
      <c r="E68" s="321">
        <f t="shared" si="0"/>
        <v>0.65625</v>
      </c>
      <c r="G68" s="320" t="str">
        <f t="shared" si="9"/>
        <v>0520</v>
      </c>
      <c r="H68" t="str">
        <f t="shared" si="1"/>
        <v>2105</v>
      </c>
      <c r="I68" s="323">
        <f t="shared" si="2"/>
        <v>420</v>
      </c>
      <c r="J68">
        <f t="shared" si="3"/>
        <v>2205</v>
      </c>
      <c r="K68">
        <f t="shared" si="4"/>
        <v>1785</v>
      </c>
      <c r="M68" s="321">
        <f t="shared" si="5"/>
        <v>0.18055555555555555</v>
      </c>
      <c r="N68" s="321">
        <f t="shared" si="6"/>
        <v>0.92013888888888884</v>
      </c>
      <c r="O68" s="321">
        <f t="shared" si="7"/>
        <v>0.73958333333333326</v>
      </c>
      <c r="P68" s="324">
        <f t="shared" si="8"/>
        <v>17.75</v>
      </c>
    </row>
    <row r="69" spans="1:16" ht="15.75" thickBot="1" x14ac:dyDescent="0.3">
      <c r="A69" t="s">
        <v>190</v>
      </c>
      <c r="B69" s="319">
        <v>1</v>
      </c>
      <c r="C69" s="639">
        <v>0.22222222222222221</v>
      </c>
      <c r="D69" s="639">
        <v>0.87847222222222221</v>
      </c>
      <c r="E69" s="321">
        <f t="shared" si="0"/>
        <v>0.65625</v>
      </c>
      <c r="G69" s="320" t="str">
        <f t="shared" si="9"/>
        <v>0520</v>
      </c>
      <c r="H69" t="str">
        <f t="shared" si="1"/>
        <v>2105</v>
      </c>
      <c r="I69" s="323">
        <f t="shared" si="2"/>
        <v>420</v>
      </c>
      <c r="J69">
        <f t="shared" si="3"/>
        <v>2205</v>
      </c>
      <c r="K69">
        <f t="shared" si="4"/>
        <v>1785</v>
      </c>
      <c r="M69" s="321">
        <f t="shared" si="5"/>
        <v>0.18055555555555555</v>
      </c>
      <c r="N69" s="321">
        <f t="shared" si="6"/>
        <v>0.92013888888888884</v>
      </c>
      <c r="O69" s="321">
        <f t="shared" si="7"/>
        <v>0.73958333333333326</v>
      </c>
      <c r="P69" s="324">
        <f t="shared" si="8"/>
        <v>17.75</v>
      </c>
    </row>
    <row r="70" spans="1:16" ht="15.75" thickBot="1" x14ac:dyDescent="0.3">
      <c r="B70" s="319">
        <v>2</v>
      </c>
      <c r="C70" s="639">
        <v>0.22291666666666665</v>
      </c>
      <c r="D70" s="639">
        <v>0.87847222222222221</v>
      </c>
      <c r="E70" s="321">
        <f t="shared" si="0"/>
        <v>0.65555555555555556</v>
      </c>
      <c r="G70" s="320" t="str">
        <f t="shared" si="9"/>
        <v>0521</v>
      </c>
      <c r="H70" t="str">
        <f t="shared" si="1"/>
        <v>2105</v>
      </c>
      <c r="I70" s="323">
        <f t="shared" si="2"/>
        <v>421</v>
      </c>
      <c r="J70">
        <f t="shared" si="3"/>
        <v>2205</v>
      </c>
      <c r="K70">
        <f t="shared" si="4"/>
        <v>1784</v>
      </c>
      <c r="M70" s="321">
        <f t="shared" si="5"/>
        <v>0.18124999999999999</v>
      </c>
      <c r="N70" s="321">
        <f t="shared" si="6"/>
        <v>0.92013888888888884</v>
      </c>
      <c r="O70" s="321">
        <f t="shared" si="7"/>
        <v>0.73888888888888882</v>
      </c>
      <c r="P70" s="324">
        <f t="shared" si="8"/>
        <v>17.733333333333331</v>
      </c>
    </row>
    <row r="71" spans="1:16" ht="15.75" thickBot="1" x14ac:dyDescent="0.3">
      <c r="B71" s="319">
        <v>3</v>
      </c>
      <c r="C71" s="639">
        <v>0.22361111111111109</v>
      </c>
      <c r="D71" s="639">
        <v>0.87777777777777777</v>
      </c>
      <c r="E71" s="321">
        <f t="shared" si="0"/>
        <v>0.65416666666666667</v>
      </c>
      <c r="G71" s="320" t="str">
        <f t="shared" si="9"/>
        <v>0522</v>
      </c>
      <c r="H71" t="str">
        <f t="shared" si="1"/>
        <v>2104</v>
      </c>
      <c r="I71" s="323">
        <f t="shared" si="2"/>
        <v>422</v>
      </c>
      <c r="J71">
        <f t="shared" si="3"/>
        <v>2204</v>
      </c>
      <c r="K71">
        <f t="shared" si="4"/>
        <v>1782</v>
      </c>
      <c r="M71" s="321">
        <f t="shared" si="5"/>
        <v>0.18194444444444444</v>
      </c>
      <c r="N71" s="321">
        <f t="shared" si="6"/>
        <v>0.9194444444444444</v>
      </c>
      <c r="O71" s="321">
        <f t="shared" si="7"/>
        <v>0.73749999999999993</v>
      </c>
      <c r="P71" s="324">
        <f t="shared" si="8"/>
        <v>17.7</v>
      </c>
    </row>
    <row r="72" spans="1:16" ht="15.75" thickBot="1" x14ac:dyDescent="0.3">
      <c r="B72" s="319">
        <v>4</v>
      </c>
      <c r="C72" s="639">
        <v>0.22361111111111109</v>
      </c>
      <c r="D72" s="639">
        <v>0.87777777777777777</v>
      </c>
      <c r="E72" s="321">
        <f t="shared" si="0"/>
        <v>0.65416666666666667</v>
      </c>
      <c r="G72" s="320" t="str">
        <f t="shared" si="9"/>
        <v>0522</v>
      </c>
      <c r="H72" t="str">
        <f t="shared" si="1"/>
        <v>2104</v>
      </c>
      <c r="I72" s="323">
        <f t="shared" si="2"/>
        <v>422</v>
      </c>
      <c r="J72">
        <f t="shared" si="3"/>
        <v>2204</v>
      </c>
      <c r="K72">
        <f t="shared" si="4"/>
        <v>1782</v>
      </c>
      <c r="M72" s="321">
        <f t="shared" si="5"/>
        <v>0.18194444444444444</v>
      </c>
      <c r="N72" s="321">
        <f t="shared" si="6"/>
        <v>0.9194444444444444</v>
      </c>
      <c r="O72" s="321">
        <f t="shared" si="7"/>
        <v>0.73749999999999993</v>
      </c>
      <c r="P72" s="324">
        <f t="shared" si="8"/>
        <v>17.7</v>
      </c>
    </row>
    <row r="73" spans="1:16" ht="15.75" thickBot="1" x14ac:dyDescent="0.3">
      <c r="B73" s="319">
        <v>5</v>
      </c>
      <c r="C73" s="639">
        <v>0.22430555555555556</v>
      </c>
      <c r="D73" s="639">
        <v>0.87708333333333333</v>
      </c>
      <c r="E73" s="321">
        <f t="shared" ref="E73:E99" si="10">D73-C73</f>
        <v>0.65277777777777779</v>
      </c>
      <c r="G73" s="320" t="str">
        <f t="shared" si="9"/>
        <v>0523</v>
      </c>
      <c r="H73" t="str">
        <f t="shared" ref="H73:H99" si="11">TEXT(D73,"HHMM")</f>
        <v>2103</v>
      </c>
      <c r="I73" s="323">
        <f t="shared" ref="I73:I99" si="12">G73-100</f>
        <v>423</v>
      </c>
      <c r="J73">
        <f t="shared" ref="J73:J99" si="13">H73+100</f>
        <v>2203</v>
      </c>
      <c r="K73">
        <f t="shared" ref="K73:K99" si="14">J73-I73</f>
        <v>1780</v>
      </c>
      <c r="M73" s="321">
        <f t="shared" ref="M73:M99" si="15">TIME(INT(I73/100),I73-INT(I73/100)*100,0)</f>
        <v>0.18263888888888891</v>
      </c>
      <c r="N73" s="321">
        <f t="shared" ref="N73:N99" si="16">TIME(INT(J73/100),J73-INT(J73/100)*100,0)</f>
        <v>0.91875000000000007</v>
      </c>
      <c r="O73" s="321">
        <f t="shared" ref="O73:O99" si="17">N73-M73</f>
        <v>0.73611111111111116</v>
      </c>
      <c r="P73" s="324">
        <f t="shared" ref="P73:P99" si="18">O73*24</f>
        <v>17.666666666666668</v>
      </c>
    </row>
    <row r="74" spans="1:16" ht="15.75" thickBot="1" x14ac:dyDescent="0.3">
      <c r="B74" s="319">
        <v>6</v>
      </c>
      <c r="C74" s="639">
        <v>0.22500000000000001</v>
      </c>
      <c r="D74" s="639">
        <v>0.87708333333333333</v>
      </c>
      <c r="E74" s="321">
        <f t="shared" si="10"/>
        <v>0.65208333333333335</v>
      </c>
      <c r="G74" s="320" t="str">
        <f t="shared" ref="G74:G99" si="19">TEXT(C74,"HHMM")</f>
        <v>0524</v>
      </c>
      <c r="H74" t="str">
        <f t="shared" si="11"/>
        <v>2103</v>
      </c>
      <c r="I74" s="323">
        <f t="shared" si="12"/>
        <v>424</v>
      </c>
      <c r="J74">
        <f t="shared" si="13"/>
        <v>2203</v>
      </c>
      <c r="K74">
        <f t="shared" si="14"/>
        <v>1779</v>
      </c>
      <c r="M74" s="321">
        <f t="shared" si="15"/>
        <v>0.18333333333333335</v>
      </c>
      <c r="N74" s="321">
        <f t="shared" si="16"/>
        <v>0.91875000000000007</v>
      </c>
      <c r="O74" s="321">
        <f t="shared" si="17"/>
        <v>0.73541666666666672</v>
      </c>
      <c r="P74" s="324">
        <f t="shared" si="18"/>
        <v>17.650000000000002</v>
      </c>
    </row>
    <row r="75" spans="1:16" ht="15.75" thickBot="1" x14ac:dyDescent="0.3">
      <c r="B75" s="319">
        <v>7</v>
      </c>
      <c r="C75" s="639">
        <v>0.22500000000000001</v>
      </c>
      <c r="D75" s="639">
        <v>0.87708333333333333</v>
      </c>
      <c r="E75" s="321">
        <f t="shared" si="10"/>
        <v>0.65208333333333335</v>
      </c>
      <c r="G75" s="320" t="str">
        <f t="shared" si="19"/>
        <v>0524</v>
      </c>
      <c r="H75" t="str">
        <f t="shared" si="11"/>
        <v>2103</v>
      </c>
      <c r="I75" s="323">
        <f t="shared" si="12"/>
        <v>424</v>
      </c>
      <c r="J75">
        <f t="shared" si="13"/>
        <v>2203</v>
      </c>
      <c r="K75">
        <f t="shared" si="14"/>
        <v>1779</v>
      </c>
      <c r="M75" s="321">
        <f t="shared" si="15"/>
        <v>0.18333333333333335</v>
      </c>
      <c r="N75" s="321">
        <f t="shared" si="16"/>
        <v>0.91875000000000007</v>
      </c>
      <c r="O75" s="321">
        <f t="shared" si="17"/>
        <v>0.73541666666666672</v>
      </c>
      <c r="P75" s="324">
        <f t="shared" si="18"/>
        <v>17.650000000000002</v>
      </c>
    </row>
    <row r="76" spans="1:16" ht="15.75" thickBot="1" x14ac:dyDescent="0.3">
      <c r="B76" s="319">
        <v>8</v>
      </c>
      <c r="C76" s="639">
        <v>0.22569444444444445</v>
      </c>
      <c r="D76" s="639">
        <v>0.87638888888888899</v>
      </c>
      <c r="E76" s="321">
        <f t="shared" si="10"/>
        <v>0.65069444444444458</v>
      </c>
      <c r="G76" s="320" t="str">
        <f t="shared" si="19"/>
        <v>0525</v>
      </c>
      <c r="H76" t="str">
        <f t="shared" si="11"/>
        <v>2102</v>
      </c>
      <c r="I76" s="323">
        <f t="shared" si="12"/>
        <v>425</v>
      </c>
      <c r="J76">
        <f t="shared" si="13"/>
        <v>2202</v>
      </c>
      <c r="K76">
        <f t="shared" si="14"/>
        <v>1777</v>
      </c>
      <c r="M76" s="321">
        <f t="shared" si="15"/>
        <v>0.18402777777777779</v>
      </c>
      <c r="N76" s="321">
        <f t="shared" si="16"/>
        <v>0.91805555555555562</v>
      </c>
      <c r="O76" s="321">
        <f t="shared" si="17"/>
        <v>0.73402777777777783</v>
      </c>
      <c r="P76" s="324">
        <f t="shared" si="18"/>
        <v>17.616666666666667</v>
      </c>
    </row>
    <row r="77" spans="1:16" ht="15.75" thickBot="1" x14ac:dyDescent="0.3">
      <c r="B77" s="319">
        <v>9</v>
      </c>
      <c r="C77" s="639">
        <v>0.22638888888888889</v>
      </c>
      <c r="D77" s="639">
        <v>0.87638888888888899</v>
      </c>
      <c r="E77" s="321">
        <f t="shared" si="10"/>
        <v>0.65000000000000013</v>
      </c>
      <c r="G77" s="320" t="str">
        <f t="shared" si="19"/>
        <v>0526</v>
      </c>
      <c r="H77" t="str">
        <f t="shared" si="11"/>
        <v>2102</v>
      </c>
      <c r="I77" s="323">
        <f t="shared" si="12"/>
        <v>426</v>
      </c>
      <c r="J77">
        <f t="shared" si="13"/>
        <v>2202</v>
      </c>
      <c r="K77">
        <f t="shared" si="14"/>
        <v>1776</v>
      </c>
      <c r="M77" s="321">
        <f t="shared" si="15"/>
        <v>0.18472222222222223</v>
      </c>
      <c r="N77" s="321">
        <f t="shared" si="16"/>
        <v>0.91805555555555562</v>
      </c>
      <c r="O77" s="321">
        <f t="shared" si="17"/>
        <v>0.73333333333333339</v>
      </c>
      <c r="P77" s="324">
        <f t="shared" si="18"/>
        <v>17.600000000000001</v>
      </c>
    </row>
    <row r="78" spans="1:16" ht="15.75" thickBot="1" x14ac:dyDescent="0.3">
      <c r="B78" s="319">
        <v>10</v>
      </c>
      <c r="C78" s="639">
        <v>0.22708333333333333</v>
      </c>
      <c r="D78" s="639">
        <v>0.87569444444444444</v>
      </c>
      <c r="E78" s="321">
        <f t="shared" si="10"/>
        <v>0.64861111111111114</v>
      </c>
      <c r="G78" s="320" t="str">
        <f t="shared" si="19"/>
        <v>0527</v>
      </c>
      <c r="H78" t="str">
        <f t="shared" si="11"/>
        <v>2101</v>
      </c>
      <c r="I78" s="323">
        <f t="shared" si="12"/>
        <v>427</v>
      </c>
      <c r="J78">
        <f t="shared" si="13"/>
        <v>2201</v>
      </c>
      <c r="K78">
        <f t="shared" si="14"/>
        <v>1774</v>
      </c>
      <c r="M78" s="321">
        <f t="shared" si="15"/>
        <v>0.18541666666666667</v>
      </c>
      <c r="N78" s="321">
        <f t="shared" si="16"/>
        <v>0.91736111111111107</v>
      </c>
      <c r="O78" s="321">
        <f t="shared" si="17"/>
        <v>0.7319444444444444</v>
      </c>
      <c r="P78" s="324">
        <f t="shared" si="18"/>
        <v>17.566666666666666</v>
      </c>
    </row>
    <row r="79" spans="1:16" ht="15.75" thickBot="1" x14ac:dyDescent="0.3">
      <c r="B79" s="319">
        <v>11</v>
      </c>
      <c r="C79" s="639">
        <v>0.22777777777777777</v>
      </c>
      <c r="D79" s="639">
        <v>0.875</v>
      </c>
      <c r="E79" s="321">
        <f t="shared" si="10"/>
        <v>0.64722222222222225</v>
      </c>
      <c r="G79" s="320" t="str">
        <f t="shared" si="19"/>
        <v>0528</v>
      </c>
      <c r="H79" t="str">
        <f t="shared" si="11"/>
        <v>2100</v>
      </c>
      <c r="I79" s="323">
        <f t="shared" si="12"/>
        <v>428</v>
      </c>
      <c r="J79">
        <f t="shared" si="13"/>
        <v>2200</v>
      </c>
      <c r="K79">
        <f t="shared" si="14"/>
        <v>1772</v>
      </c>
      <c r="M79" s="321">
        <f t="shared" si="15"/>
        <v>0.18611111111111112</v>
      </c>
      <c r="N79" s="321">
        <f t="shared" si="16"/>
        <v>0.91666666666666663</v>
      </c>
      <c r="O79" s="321">
        <f t="shared" si="17"/>
        <v>0.73055555555555551</v>
      </c>
      <c r="P79" s="324">
        <f t="shared" si="18"/>
        <v>17.533333333333331</v>
      </c>
    </row>
    <row r="80" spans="1:16" ht="15.75" thickBot="1" x14ac:dyDescent="0.3">
      <c r="B80" s="319">
        <v>12</v>
      </c>
      <c r="C80" s="639">
        <v>0.22847222222222222</v>
      </c>
      <c r="D80" s="639">
        <v>0.875</v>
      </c>
      <c r="E80" s="321">
        <f t="shared" si="10"/>
        <v>0.64652777777777781</v>
      </c>
      <c r="G80" s="320" t="str">
        <f t="shared" si="19"/>
        <v>0529</v>
      </c>
      <c r="H80" t="str">
        <f t="shared" si="11"/>
        <v>2100</v>
      </c>
      <c r="I80" s="323">
        <f t="shared" si="12"/>
        <v>429</v>
      </c>
      <c r="J80">
        <f t="shared" si="13"/>
        <v>2200</v>
      </c>
      <c r="K80">
        <f t="shared" si="14"/>
        <v>1771</v>
      </c>
      <c r="M80" s="321">
        <f t="shared" si="15"/>
        <v>0.18680555555555556</v>
      </c>
      <c r="N80" s="321">
        <f t="shared" si="16"/>
        <v>0.91666666666666663</v>
      </c>
      <c r="O80" s="321">
        <f t="shared" si="17"/>
        <v>0.72986111111111107</v>
      </c>
      <c r="P80" s="324">
        <f t="shared" si="18"/>
        <v>17.516666666666666</v>
      </c>
    </row>
    <row r="81" spans="2:16" ht="15.75" thickBot="1" x14ac:dyDescent="0.3">
      <c r="B81" s="319">
        <v>13</v>
      </c>
      <c r="C81" s="639">
        <v>0.22916666666666666</v>
      </c>
      <c r="D81" s="639">
        <v>0.87430555555555556</v>
      </c>
      <c r="E81" s="321">
        <f t="shared" si="10"/>
        <v>0.64513888888888893</v>
      </c>
      <c r="G81" s="320" t="str">
        <f t="shared" si="19"/>
        <v>0530</v>
      </c>
      <c r="H81" t="str">
        <f t="shared" si="11"/>
        <v>2059</v>
      </c>
      <c r="I81" s="323">
        <f t="shared" si="12"/>
        <v>430</v>
      </c>
      <c r="J81">
        <f t="shared" si="13"/>
        <v>2159</v>
      </c>
      <c r="K81">
        <f t="shared" si="14"/>
        <v>1729</v>
      </c>
      <c r="M81" s="321">
        <f t="shared" si="15"/>
        <v>0.1875</v>
      </c>
      <c r="N81" s="321">
        <f t="shared" si="16"/>
        <v>0.9159722222222223</v>
      </c>
      <c r="O81" s="321">
        <f t="shared" si="17"/>
        <v>0.7284722222222223</v>
      </c>
      <c r="P81" s="324">
        <f t="shared" si="18"/>
        <v>17.483333333333334</v>
      </c>
    </row>
    <row r="82" spans="2:16" ht="15.75" thickBot="1" x14ac:dyDescent="0.3">
      <c r="B82" s="319">
        <v>14</v>
      </c>
      <c r="C82" s="639">
        <v>0.22916666666666666</v>
      </c>
      <c r="D82" s="639">
        <v>0.87361111111111101</v>
      </c>
      <c r="E82" s="321">
        <f t="shared" si="10"/>
        <v>0.64444444444444438</v>
      </c>
      <c r="G82" s="320" t="str">
        <f t="shared" si="19"/>
        <v>0530</v>
      </c>
      <c r="H82" t="str">
        <f t="shared" si="11"/>
        <v>2058</v>
      </c>
      <c r="I82" s="323">
        <f t="shared" si="12"/>
        <v>430</v>
      </c>
      <c r="J82">
        <f t="shared" si="13"/>
        <v>2158</v>
      </c>
      <c r="K82">
        <f t="shared" si="14"/>
        <v>1728</v>
      </c>
      <c r="M82" s="321">
        <f t="shared" si="15"/>
        <v>0.1875</v>
      </c>
      <c r="N82" s="321">
        <f t="shared" si="16"/>
        <v>0.91527777777777775</v>
      </c>
      <c r="O82" s="321">
        <f t="shared" si="17"/>
        <v>0.72777777777777775</v>
      </c>
      <c r="P82" s="324">
        <f t="shared" si="18"/>
        <v>17.466666666666665</v>
      </c>
    </row>
    <row r="83" spans="2:16" ht="15.75" thickBot="1" x14ac:dyDescent="0.3">
      <c r="B83" s="319">
        <v>15</v>
      </c>
      <c r="C83" s="639">
        <v>0.2298611111111111</v>
      </c>
      <c r="D83" s="639">
        <v>0.87291666666666667</v>
      </c>
      <c r="E83" s="321">
        <f t="shared" si="10"/>
        <v>0.6430555555555556</v>
      </c>
      <c r="G83" s="320" t="str">
        <f t="shared" si="19"/>
        <v>0531</v>
      </c>
      <c r="H83" t="str">
        <f t="shared" si="11"/>
        <v>2057</v>
      </c>
      <c r="I83" s="323">
        <f t="shared" si="12"/>
        <v>431</v>
      </c>
      <c r="J83">
        <f t="shared" si="13"/>
        <v>2157</v>
      </c>
      <c r="K83">
        <f t="shared" si="14"/>
        <v>1726</v>
      </c>
      <c r="M83" s="321">
        <f t="shared" si="15"/>
        <v>0.18819444444444444</v>
      </c>
      <c r="N83" s="321">
        <f t="shared" si="16"/>
        <v>0.9145833333333333</v>
      </c>
      <c r="O83" s="321">
        <f t="shared" si="17"/>
        <v>0.72638888888888886</v>
      </c>
      <c r="P83" s="324">
        <f t="shared" si="18"/>
        <v>17.433333333333334</v>
      </c>
    </row>
    <row r="84" spans="2:16" ht="15.75" thickBot="1" x14ac:dyDescent="0.3">
      <c r="B84" s="319">
        <v>16</v>
      </c>
      <c r="C84" s="639">
        <v>0.23055555555555554</v>
      </c>
      <c r="D84" s="639">
        <v>0.87291666666666667</v>
      </c>
      <c r="E84" s="321">
        <f t="shared" si="10"/>
        <v>0.64236111111111116</v>
      </c>
      <c r="G84" s="320" t="str">
        <f t="shared" si="19"/>
        <v>0532</v>
      </c>
      <c r="H84" t="str">
        <f t="shared" si="11"/>
        <v>2057</v>
      </c>
      <c r="I84" s="323">
        <f t="shared" si="12"/>
        <v>432</v>
      </c>
      <c r="J84">
        <f t="shared" si="13"/>
        <v>2157</v>
      </c>
      <c r="K84">
        <f t="shared" si="14"/>
        <v>1725</v>
      </c>
      <c r="M84" s="321">
        <f t="shared" si="15"/>
        <v>0.18888888888888888</v>
      </c>
      <c r="N84" s="321">
        <f t="shared" si="16"/>
        <v>0.9145833333333333</v>
      </c>
      <c r="O84" s="321">
        <f t="shared" si="17"/>
        <v>0.72569444444444442</v>
      </c>
      <c r="P84" s="324">
        <f t="shared" si="18"/>
        <v>17.416666666666664</v>
      </c>
    </row>
    <row r="85" spans="2:16" ht="15.75" thickBot="1" x14ac:dyDescent="0.3">
      <c r="B85" s="319">
        <v>17</v>
      </c>
      <c r="C85" s="639">
        <v>0.23124999999999998</v>
      </c>
      <c r="D85" s="639">
        <v>0.87222222222222223</v>
      </c>
      <c r="E85" s="321">
        <f t="shared" si="10"/>
        <v>0.64097222222222228</v>
      </c>
      <c r="G85" s="320" t="str">
        <f t="shared" si="19"/>
        <v>0533</v>
      </c>
      <c r="H85" t="str">
        <f t="shared" si="11"/>
        <v>2056</v>
      </c>
      <c r="I85" s="323">
        <f t="shared" si="12"/>
        <v>433</v>
      </c>
      <c r="J85">
        <f t="shared" si="13"/>
        <v>2156</v>
      </c>
      <c r="K85">
        <f t="shared" si="14"/>
        <v>1723</v>
      </c>
      <c r="M85" s="321">
        <f t="shared" si="15"/>
        <v>0.18958333333333333</v>
      </c>
      <c r="N85" s="321">
        <f t="shared" si="16"/>
        <v>0.91388888888888886</v>
      </c>
      <c r="O85" s="321">
        <f t="shared" si="17"/>
        <v>0.72430555555555554</v>
      </c>
      <c r="P85" s="324">
        <f t="shared" si="18"/>
        <v>17.383333333333333</v>
      </c>
    </row>
    <row r="86" spans="2:16" ht="15.75" thickBot="1" x14ac:dyDescent="0.3">
      <c r="B86" s="319">
        <v>18</v>
      </c>
      <c r="C86" s="639">
        <v>0.23194444444444443</v>
      </c>
      <c r="D86" s="639">
        <v>0.87152777777777779</v>
      </c>
      <c r="E86" s="321">
        <f t="shared" si="10"/>
        <v>0.63958333333333339</v>
      </c>
      <c r="G86" s="320" t="str">
        <f t="shared" si="19"/>
        <v>0534</v>
      </c>
      <c r="H86" t="str">
        <f t="shared" si="11"/>
        <v>2055</v>
      </c>
      <c r="I86" s="323">
        <f t="shared" si="12"/>
        <v>434</v>
      </c>
      <c r="J86">
        <f t="shared" si="13"/>
        <v>2155</v>
      </c>
      <c r="K86">
        <f t="shared" si="14"/>
        <v>1721</v>
      </c>
      <c r="M86" s="321">
        <f t="shared" si="15"/>
        <v>0.19027777777777777</v>
      </c>
      <c r="N86" s="321">
        <f t="shared" si="16"/>
        <v>0.91319444444444453</v>
      </c>
      <c r="O86" s="321">
        <f t="shared" si="17"/>
        <v>0.72291666666666676</v>
      </c>
      <c r="P86" s="324">
        <f t="shared" si="18"/>
        <v>17.350000000000001</v>
      </c>
    </row>
    <row r="87" spans="2:16" ht="15.75" thickBot="1" x14ac:dyDescent="0.3">
      <c r="B87" s="319">
        <v>19</v>
      </c>
      <c r="C87" s="639">
        <v>0.23263888888888887</v>
      </c>
      <c r="D87" s="639">
        <v>0.87083333333333324</v>
      </c>
      <c r="E87" s="321">
        <f t="shared" si="10"/>
        <v>0.6381944444444444</v>
      </c>
      <c r="G87" s="320" t="str">
        <f t="shared" si="19"/>
        <v>0535</v>
      </c>
      <c r="H87" t="str">
        <f t="shared" si="11"/>
        <v>2054</v>
      </c>
      <c r="I87" s="323">
        <f t="shared" si="12"/>
        <v>435</v>
      </c>
      <c r="J87">
        <f t="shared" si="13"/>
        <v>2154</v>
      </c>
      <c r="K87">
        <f t="shared" si="14"/>
        <v>1719</v>
      </c>
      <c r="M87" s="321">
        <f t="shared" si="15"/>
        <v>0.19097222222222221</v>
      </c>
      <c r="N87" s="321">
        <f t="shared" si="16"/>
        <v>0.91249999999999998</v>
      </c>
      <c r="O87" s="321">
        <f t="shared" si="17"/>
        <v>0.72152777777777777</v>
      </c>
      <c r="P87" s="324">
        <f t="shared" si="18"/>
        <v>17.316666666666666</v>
      </c>
    </row>
    <row r="88" spans="2:16" ht="15.75" thickBot="1" x14ac:dyDescent="0.3">
      <c r="B88" s="319">
        <v>20</v>
      </c>
      <c r="C88" s="639">
        <v>0.23402777777777781</v>
      </c>
      <c r="D88" s="639">
        <v>0.87013888888888891</v>
      </c>
      <c r="E88" s="321">
        <f t="shared" si="10"/>
        <v>0.63611111111111107</v>
      </c>
      <c r="G88" s="320" t="str">
        <f t="shared" si="19"/>
        <v>0537</v>
      </c>
      <c r="H88" t="str">
        <f t="shared" si="11"/>
        <v>2053</v>
      </c>
      <c r="I88" s="323">
        <f t="shared" si="12"/>
        <v>437</v>
      </c>
      <c r="J88">
        <f t="shared" si="13"/>
        <v>2153</v>
      </c>
      <c r="K88">
        <f t="shared" si="14"/>
        <v>1716</v>
      </c>
      <c r="M88" s="321">
        <f t="shared" si="15"/>
        <v>0.19236111111111112</v>
      </c>
      <c r="N88" s="321">
        <f t="shared" si="16"/>
        <v>0.91180555555555554</v>
      </c>
      <c r="O88" s="321">
        <f t="shared" si="17"/>
        <v>0.71944444444444444</v>
      </c>
      <c r="P88" s="324">
        <f t="shared" si="18"/>
        <v>17.266666666666666</v>
      </c>
    </row>
    <row r="89" spans="2:16" ht="15.75" thickBot="1" x14ac:dyDescent="0.3">
      <c r="B89" s="319">
        <v>21</v>
      </c>
      <c r="C89" s="639">
        <v>0.23472222222222219</v>
      </c>
      <c r="D89" s="639">
        <v>0.86944444444444446</v>
      </c>
      <c r="E89" s="321">
        <f t="shared" si="10"/>
        <v>0.6347222222222223</v>
      </c>
      <c r="G89" s="320" t="str">
        <f t="shared" si="19"/>
        <v>0538</v>
      </c>
      <c r="H89" t="str">
        <f t="shared" si="11"/>
        <v>2052</v>
      </c>
      <c r="I89" s="323">
        <f t="shared" si="12"/>
        <v>438</v>
      </c>
      <c r="J89">
        <f t="shared" si="13"/>
        <v>2152</v>
      </c>
      <c r="K89">
        <f t="shared" si="14"/>
        <v>1714</v>
      </c>
      <c r="M89" s="321">
        <f t="shared" si="15"/>
        <v>0.19305555555555554</v>
      </c>
      <c r="N89" s="321">
        <f t="shared" si="16"/>
        <v>0.91111111111111109</v>
      </c>
      <c r="O89" s="321">
        <f t="shared" si="17"/>
        <v>0.71805555555555556</v>
      </c>
      <c r="P89" s="324">
        <f t="shared" si="18"/>
        <v>17.233333333333334</v>
      </c>
    </row>
    <row r="90" spans="2:16" ht="15.75" thickBot="1" x14ac:dyDescent="0.3">
      <c r="B90" s="319">
        <v>22</v>
      </c>
      <c r="C90" s="639">
        <v>0.23541666666666669</v>
      </c>
      <c r="D90" s="639">
        <v>0.86875000000000002</v>
      </c>
      <c r="E90" s="321">
        <f t="shared" si="10"/>
        <v>0.6333333333333333</v>
      </c>
      <c r="G90" s="320" t="str">
        <f t="shared" si="19"/>
        <v>0539</v>
      </c>
      <c r="H90" t="str">
        <f t="shared" si="11"/>
        <v>2051</v>
      </c>
      <c r="I90" s="323">
        <f t="shared" si="12"/>
        <v>439</v>
      </c>
      <c r="J90">
        <f t="shared" si="13"/>
        <v>2151</v>
      </c>
      <c r="K90">
        <f t="shared" si="14"/>
        <v>1712</v>
      </c>
      <c r="M90" s="321">
        <f t="shared" si="15"/>
        <v>0.19375000000000001</v>
      </c>
      <c r="N90" s="321">
        <f t="shared" si="16"/>
        <v>0.91041666666666676</v>
      </c>
      <c r="O90" s="321">
        <f t="shared" si="17"/>
        <v>0.71666666666666679</v>
      </c>
      <c r="P90" s="324">
        <f t="shared" si="18"/>
        <v>17.200000000000003</v>
      </c>
    </row>
    <row r="91" spans="2:16" ht="15.75" thickBot="1" x14ac:dyDescent="0.3">
      <c r="B91" s="319">
        <v>23</v>
      </c>
      <c r="C91" s="639">
        <v>0.23611111111111113</v>
      </c>
      <c r="D91" s="639">
        <v>0.86805555555555547</v>
      </c>
      <c r="E91" s="321">
        <f t="shared" si="10"/>
        <v>0.63194444444444431</v>
      </c>
      <c r="G91" s="320" t="str">
        <f t="shared" si="19"/>
        <v>0540</v>
      </c>
      <c r="H91" t="str">
        <f t="shared" si="11"/>
        <v>2050</v>
      </c>
      <c r="I91" s="323">
        <f t="shared" si="12"/>
        <v>440</v>
      </c>
      <c r="J91">
        <f t="shared" si="13"/>
        <v>2150</v>
      </c>
      <c r="K91">
        <f t="shared" si="14"/>
        <v>1710</v>
      </c>
      <c r="M91" s="321">
        <f t="shared" si="15"/>
        <v>0.19444444444444445</v>
      </c>
      <c r="N91" s="321">
        <f t="shared" si="16"/>
        <v>0.90972222222222221</v>
      </c>
      <c r="O91" s="321">
        <f t="shared" si="17"/>
        <v>0.71527777777777779</v>
      </c>
      <c r="P91" s="324">
        <f t="shared" si="18"/>
        <v>17.166666666666668</v>
      </c>
    </row>
    <row r="92" spans="2:16" ht="15.75" thickBot="1" x14ac:dyDescent="0.3">
      <c r="B92" s="319">
        <v>24</v>
      </c>
      <c r="C92" s="639">
        <v>0.23680555555555557</v>
      </c>
      <c r="D92" s="639">
        <v>0.86736111111111114</v>
      </c>
      <c r="E92" s="321">
        <f t="shared" si="10"/>
        <v>0.63055555555555554</v>
      </c>
      <c r="G92" s="320" t="str">
        <f t="shared" si="19"/>
        <v>0541</v>
      </c>
      <c r="H92" t="str">
        <f t="shared" si="11"/>
        <v>2049</v>
      </c>
      <c r="I92" s="323">
        <f t="shared" si="12"/>
        <v>441</v>
      </c>
      <c r="J92">
        <f t="shared" si="13"/>
        <v>2149</v>
      </c>
      <c r="K92">
        <f t="shared" si="14"/>
        <v>1708</v>
      </c>
      <c r="M92" s="321">
        <f t="shared" si="15"/>
        <v>0.19513888888888889</v>
      </c>
      <c r="N92" s="321">
        <f t="shared" si="16"/>
        <v>0.90902777777777777</v>
      </c>
      <c r="O92" s="321">
        <f t="shared" si="17"/>
        <v>0.71388888888888891</v>
      </c>
      <c r="P92" s="324">
        <f t="shared" si="18"/>
        <v>17.133333333333333</v>
      </c>
    </row>
    <row r="93" spans="2:16" ht="15.75" thickBot="1" x14ac:dyDescent="0.3">
      <c r="B93" s="319">
        <v>25</v>
      </c>
      <c r="C93" s="639">
        <v>0.23750000000000002</v>
      </c>
      <c r="D93" s="639">
        <v>0.8666666666666667</v>
      </c>
      <c r="E93" s="321">
        <f t="shared" si="10"/>
        <v>0.62916666666666665</v>
      </c>
      <c r="G93" s="320" t="str">
        <f t="shared" si="19"/>
        <v>0542</v>
      </c>
      <c r="H93" t="str">
        <f t="shared" si="11"/>
        <v>2048</v>
      </c>
      <c r="I93" s="323">
        <f t="shared" si="12"/>
        <v>442</v>
      </c>
      <c r="J93">
        <f t="shared" si="13"/>
        <v>2148</v>
      </c>
      <c r="K93">
        <f t="shared" si="14"/>
        <v>1706</v>
      </c>
      <c r="M93" s="321">
        <f t="shared" si="15"/>
        <v>0.19583333333333333</v>
      </c>
      <c r="N93" s="321">
        <f t="shared" si="16"/>
        <v>0.90833333333333333</v>
      </c>
      <c r="O93" s="321">
        <f t="shared" si="17"/>
        <v>0.71250000000000002</v>
      </c>
      <c r="P93" s="324">
        <f t="shared" si="18"/>
        <v>17.100000000000001</v>
      </c>
    </row>
    <row r="94" spans="2:16" ht="15.75" thickBot="1" x14ac:dyDescent="0.3">
      <c r="B94" s="319">
        <v>26</v>
      </c>
      <c r="C94" s="639">
        <v>0.23819444444444446</v>
      </c>
      <c r="D94" s="639">
        <v>0.8652777777777777</v>
      </c>
      <c r="E94" s="321">
        <f t="shared" si="10"/>
        <v>0.62708333333333321</v>
      </c>
      <c r="G94" s="320" t="str">
        <f t="shared" si="19"/>
        <v>0543</v>
      </c>
      <c r="H94" t="str">
        <f t="shared" si="11"/>
        <v>2046</v>
      </c>
      <c r="I94" s="323">
        <f t="shared" si="12"/>
        <v>443</v>
      </c>
      <c r="J94">
        <f t="shared" si="13"/>
        <v>2146</v>
      </c>
      <c r="K94">
        <f t="shared" si="14"/>
        <v>1703</v>
      </c>
      <c r="M94" s="321">
        <f t="shared" si="15"/>
        <v>0.19652777777777777</v>
      </c>
      <c r="N94" s="321">
        <f t="shared" si="16"/>
        <v>0.90694444444444444</v>
      </c>
      <c r="O94" s="321">
        <f t="shared" si="17"/>
        <v>0.7104166666666667</v>
      </c>
      <c r="P94" s="324">
        <f t="shared" si="18"/>
        <v>17.05</v>
      </c>
    </row>
    <row r="95" spans="2:16" ht="15.75" thickBot="1" x14ac:dyDescent="0.3">
      <c r="B95" s="319">
        <v>27</v>
      </c>
      <c r="C95" s="639">
        <v>0.2388888888888889</v>
      </c>
      <c r="D95" s="639">
        <v>0.86458333333333337</v>
      </c>
      <c r="E95" s="321">
        <f t="shared" si="10"/>
        <v>0.62569444444444444</v>
      </c>
      <c r="G95" s="320" t="str">
        <f t="shared" si="19"/>
        <v>0544</v>
      </c>
      <c r="H95" t="str">
        <f t="shared" si="11"/>
        <v>2045</v>
      </c>
      <c r="I95" s="323">
        <f t="shared" si="12"/>
        <v>444</v>
      </c>
      <c r="J95">
        <f t="shared" si="13"/>
        <v>2145</v>
      </c>
      <c r="K95">
        <f t="shared" si="14"/>
        <v>1701</v>
      </c>
      <c r="M95" s="321">
        <f t="shared" si="15"/>
        <v>0.19722222222222222</v>
      </c>
      <c r="N95" s="321">
        <f t="shared" si="16"/>
        <v>0.90625</v>
      </c>
      <c r="O95" s="321">
        <f t="shared" si="17"/>
        <v>0.70902777777777781</v>
      </c>
      <c r="P95" s="324">
        <f t="shared" si="18"/>
        <v>17.016666666666666</v>
      </c>
    </row>
    <row r="96" spans="2:16" ht="15.75" thickBot="1" x14ac:dyDescent="0.3">
      <c r="B96" s="319">
        <v>28</v>
      </c>
      <c r="C96" s="639">
        <v>0.24027777777777778</v>
      </c>
      <c r="D96" s="639">
        <v>0.86388888888888893</v>
      </c>
      <c r="E96" s="321">
        <f t="shared" si="10"/>
        <v>0.62361111111111112</v>
      </c>
      <c r="G96" s="320" t="str">
        <f t="shared" si="19"/>
        <v>0546</v>
      </c>
      <c r="H96" t="str">
        <f t="shared" si="11"/>
        <v>2044</v>
      </c>
      <c r="I96" s="323">
        <f t="shared" si="12"/>
        <v>446</v>
      </c>
      <c r="J96">
        <f t="shared" si="13"/>
        <v>2144</v>
      </c>
      <c r="K96">
        <f t="shared" si="14"/>
        <v>1698</v>
      </c>
      <c r="M96" s="321">
        <f t="shared" si="15"/>
        <v>0.1986111111111111</v>
      </c>
      <c r="N96" s="321">
        <f t="shared" si="16"/>
        <v>0.90555555555555556</v>
      </c>
      <c r="O96" s="321">
        <f t="shared" si="17"/>
        <v>0.70694444444444449</v>
      </c>
      <c r="P96" s="324">
        <f t="shared" si="18"/>
        <v>16.966666666666669</v>
      </c>
    </row>
    <row r="97" spans="2:16" ht="15.75" thickBot="1" x14ac:dyDescent="0.3">
      <c r="B97" s="319">
        <v>29</v>
      </c>
      <c r="C97" s="639">
        <v>0.24097222222222223</v>
      </c>
      <c r="D97" s="639">
        <v>0.86319444444444438</v>
      </c>
      <c r="E97" s="321">
        <f t="shared" si="10"/>
        <v>0.62222222222222212</v>
      </c>
      <c r="G97" s="320" t="str">
        <f t="shared" si="19"/>
        <v>0547</v>
      </c>
      <c r="H97" t="str">
        <f t="shared" si="11"/>
        <v>2043</v>
      </c>
      <c r="I97" s="323">
        <f t="shared" si="12"/>
        <v>447</v>
      </c>
      <c r="J97">
        <f t="shared" si="13"/>
        <v>2143</v>
      </c>
      <c r="K97">
        <f t="shared" si="14"/>
        <v>1696</v>
      </c>
      <c r="M97" s="321">
        <f t="shared" si="15"/>
        <v>0.19930555555555554</v>
      </c>
      <c r="N97" s="321">
        <f t="shared" si="16"/>
        <v>0.90486111111111101</v>
      </c>
      <c r="O97" s="321">
        <f t="shared" si="17"/>
        <v>0.70555555555555549</v>
      </c>
      <c r="P97" s="324">
        <f t="shared" si="18"/>
        <v>16.93333333333333</v>
      </c>
    </row>
    <row r="98" spans="2:16" ht="15.75" thickBot="1" x14ac:dyDescent="0.3">
      <c r="B98" s="319">
        <v>30</v>
      </c>
      <c r="C98" s="639">
        <v>0.24166666666666667</v>
      </c>
      <c r="D98" s="639">
        <v>0.86249999999999993</v>
      </c>
      <c r="E98" s="321">
        <f t="shared" si="10"/>
        <v>0.62083333333333324</v>
      </c>
      <c r="G98" s="320" t="str">
        <f t="shared" si="19"/>
        <v>0548</v>
      </c>
      <c r="H98" t="str">
        <f t="shared" si="11"/>
        <v>2042</v>
      </c>
      <c r="I98" s="323">
        <f t="shared" si="12"/>
        <v>448</v>
      </c>
      <c r="J98">
        <f t="shared" si="13"/>
        <v>2142</v>
      </c>
      <c r="K98">
        <f t="shared" si="14"/>
        <v>1694</v>
      </c>
      <c r="M98" s="321">
        <f t="shared" si="15"/>
        <v>0.19999999999999998</v>
      </c>
      <c r="N98" s="321">
        <f t="shared" si="16"/>
        <v>0.90416666666666667</v>
      </c>
      <c r="O98" s="321">
        <f t="shared" si="17"/>
        <v>0.70416666666666672</v>
      </c>
      <c r="P98" s="324">
        <f t="shared" si="18"/>
        <v>16.900000000000002</v>
      </c>
    </row>
    <row r="99" spans="2:16" ht="15.75" thickBot="1" x14ac:dyDescent="0.3">
      <c r="B99" s="319">
        <v>31</v>
      </c>
      <c r="C99" s="639">
        <v>0.24236111111111111</v>
      </c>
      <c r="D99" s="639">
        <v>0.86111111111111116</v>
      </c>
      <c r="E99" s="321">
        <f t="shared" si="10"/>
        <v>0.61875000000000002</v>
      </c>
      <c r="G99" s="320" t="str">
        <f t="shared" si="19"/>
        <v>0549</v>
      </c>
      <c r="H99" t="str">
        <f t="shared" si="11"/>
        <v>2040</v>
      </c>
      <c r="I99" s="323">
        <f t="shared" si="12"/>
        <v>449</v>
      </c>
      <c r="J99">
        <f t="shared" si="13"/>
        <v>2140</v>
      </c>
      <c r="K99">
        <f t="shared" si="14"/>
        <v>1691</v>
      </c>
      <c r="M99" s="321">
        <f t="shared" si="15"/>
        <v>0.20069444444444443</v>
      </c>
      <c r="N99" s="321">
        <f t="shared" si="16"/>
        <v>0.90277777777777779</v>
      </c>
      <c r="O99" s="321">
        <f t="shared" si="17"/>
        <v>0.70208333333333339</v>
      </c>
      <c r="P99" s="324">
        <f t="shared" si="18"/>
        <v>16.850000000000001</v>
      </c>
    </row>
  </sheetData>
  <mergeCells count="1">
    <mergeCell ref="I4:K6"/>
  </mergeCells>
  <hyperlinks>
    <hyperlink ref="A1" r:id="rId1" xr:uid="{208709C4-2232-4C5F-86B7-F556F573F0BD}"/>
  </hyperlinks>
  <pageMargins left="0.7" right="0.7" top="0.75" bottom="0.75" header="0.3" footer="0.3"/>
  <pageSetup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CE9A-C7FD-47F8-ADF3-A731F511EB2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Comparisons</vt:lpstr>
      <vt:lpstr>Creel Data</vt:lpstr>
      <vt:lpstr>Catch </vt:lpstr>
      <vt:lpstr>Effort Data</vt:lpstr>
      <vt:lpstr>Effort</vt:lpstr>
      <vt:lpstr>Fishing hours</vt:lpstr>
      <vt:lpstr>USGS Flow data</vt:lpstr>
    </vt:vector>
  </TitlesOfParts>
  <Company>WDFW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Kale Bentley</cp:lastModifiedBy>
  <dcterms:created xsi:type="dcterms:W3CDTF">2020-05-20T22:33:41Z</dcterms:created>
  <dcterms:modified xsi:type="dcterms:W3CDTF">2021-06-30T19:21:51Z</dcterms:modified>
</cp:coreProperties>
</file>