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bray\Downloads\ADMTools-main\files\"/>
    </mc:Choice>
  </mc:AlternateContent>
  <xr:revisionPtr revIDLastSave="0" documentId="13_ncr:1_{A1B28C1E-648B-4C5B-A633-7AF8F593118F}" xr6:coauthVersionLast="47" xr6:coauthVersionMax="47" xr10:uidLastSave="{00000000-0000-0000-0000-000000000000}"/>
  <bookViews>
    <workbookView xWindow="-108" yWindow="-108" windowWidth="23256" windowHeight="12576" xr2:uid="{00000000-000D-0000-FFFF-FFFF00000000}"/>
  </bookViews>
  <sheets>
    <sheet name="Position Log - Ball" sheetId="14" r:id="rId1"/>
    <sheet name="Position Log - GSFC" sheetId="1" r:id="rId2"/>
    <sheet name="Rm Null" sheetId="8" r:id="rId3"/>
    <sheet name="RxRy Tuner" sheetId="9" r:id="rId4"/>
    <sheet name="X Y Tuner" sheetId="10" r:id="rId5"/>
    <sheet name="Scratch - RM worksheet" sheetId="7" r:id="rId6"/>
    <sheet name="Scratch - Extracted Data" sheetId="4" r:id="rId7"/>
    <sheet name="Scratch - notes" sheetId="2" r:id="rId8"/>
    <sheet name="ADM keybinds" sheetId="12" r:id="rId9"/>
  </sheets>
  <definedNames>
    <definedName name="_xlnm._FilterDatabase" localSheetId="0" hidden="1">'Position Log - Ball'!$A$1:$Z$1</definedName>
    <definedName name="_xlnm._FilterDatabase" localSheetId="1" hidden="1">'Position Log - GSFC'!$A$672:$Z$688</definedName>
    <definedName name="DeltaInputs">#REF!</definedName>
    <definedName name="DeltaOutputs">#REF!</definedName>
    <definedName name="InverseMatrix">#REF!</definedName>
    <definedName name="inverseMatrix2x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5" i="14" l="1"/>
  <c r="B124" i="14"/>
  <c r="B121" i="14"/>
  <c r="E2" i="9"/>
  <c r="D2" i="9"/>
  <c r="C2" i="9"/>
  <c r="B2" i="9"/>
  <c r="G2" i="9"/>
  <c r="F2" i="9"/>
  <c r="B122" i="14" l="1"/>
  <c r="B120" i="14"/>
  <c r="B119" i="14"/>
  <c r="B118" i="14"/>
  <c r="X117" i="14"/>
  <c r="Y117" i="14"/>
  <c r="W116" i="14"/>
  <c r="V116" i="14"/>
  <c r="B113" i="14"/>
  <c r="B111" i="14"/>
  <c r="B108" i="14"/>
  <c r="B110" i="14"/>
  <c r="B112" i="14"/>
  <c r="B106" i="14"/>
  <c r="B115" i="14"/>
  <c r="I2" i="9"/>
  <c r="H2" i="9"/>
  <c r="B101" i="14"/>
  <c r="B102" i="14"/>
  <c r="B105" i="14"/>
  <c r="B99" i="14"/>
  <c r="B100" i="14"/>
  <c r="B91" i="14"/>
  <c r="B92" i="14"/>
  <c r="B93" i="14"/>
  <c r="B94" i="14"/>
  <c r="B95" i="14"/>
  <c r="B96" i="14"/>
  <c r="B97" i="14"/>
  <c r="B98" i="14"/>
  <c r="B90" i="14"/>
  <c r="C60" i="8"/>
  <c r="B60" i="8"/>
  <c r="I60" i="8"/>
  <c r="H60" i="8"/>
  <c r="G60" i="8"/>
  <c r="F60" i="8"/>
  <c r="I58" i="8"/>
  <c r="H58" i="8"/>
  <c r="G58" i="8"/>
  <c r="F58" i="8"/>
  <c r="I56" i="8"/>
  <c r="H56" i="8"/>
  <c r="G56" i="8"/>
  <c r="F56" i="8"/>
  <c r="I54" i="8"/>
  <c r="H54" i="8"/>
  <c r="G54" i="8"/>
  <c r="D55" i="8" s="1"/>
  <c r="D56" i="8" s="1"/>
  <c r="F54" i="8"/>
  <c r="E55" i="8" s="1"/>
  <c r="E56" i="8" s="1"/>
  <c r="K74" i="14"/>
  <c r="E52" i="8"/>
  <c r="D52" i="8"/>
  <c r="E50" i="8"/>
  <c r="D50" i="8"/>
  <c r="B3" i="10" l="1"/>
  <c r="C3" i="10"/>
  <c r="E57" i="8"/>
  <c r="E58" i="8" s="1"/>
  <c r="E59" i="8" s="1"/>
  <c r="E60" i="8" s="1"/>
  <c r="E61" i="8" s="1"/>
  <c r="D57" i="8"/>
  <c r="D58" i="8" s="1"/>
  <c r="D59" i="8" s="1"/>
  <c r="D60" i="8" s="1"/>
  <c r="D61" i="8" s="1"/>
  <c r="D48" i="8"/>
  <c r="E48" i="8"/>
  <c r="D46" i="8"/>
  <c r="E46" i="8"/>
  <c r="M43" i="8"/>
  <c r="M44" i="8" s="1"/>
  <c r="L43" i="8"/>
  <c r="L44" i="8" s="1"/>
  <c r="M40" i="8"/>
  <c r="L40" i="8"/>
  <c r="E42" i="8"/>
  <c r="E43" i="8" s="1"/>
  <c r="E44" i="8" s="1"/>
  <c r="D42" i="8"/>
  <c r="D43" i="8" s="1"/>
  <c r="D44" i="8" s="1"/>
  <c r="D729" i="1"/>
  <c r="D721" i="1"/>
  <c r="E721" i="1"/>
  <c r="F721" i="1"/>
  <c r="G721" i="1"/>
  <c r="I707" i="1" l="1"/>
  <c r="H707" i="1"/>
  <c r="E707" i="1"/>
  <c r="F707" i="1"/>
  <c r="G707" i="1"/>
  <c r="D707" i="1"/>
  <c r="E34" i="8"/>
  <c r="E35" i="8" s="1"/>
  <c r="E36" i="8" s="1"/>
  <c r="E37" i="8" s="1"/>
  <c r="D34" i="8"/>
  <c r="D35" i="8" s="1"/>
  <c r="D36" i="8" s="1"/>
  <c r="D37" i="8" s="1"/>
  <c r="M29" i="8" l="1"/>
  <c r="L29" i="8"/>
  <c r="E30" i="8"/>
  <c r="E31" i="8" s="1"/>
  <c r="E32" i="8" s="1"/>
  <c r="D30" i="8" l="1"/>
  <c r="D31" i="8" s="1"/>
  <c r="D32" i="8" s="1"/>
  <c r="D27" i="8" l="1"/>
  <c r="E27" i="8"/>
  <c r="AA631" i="1"/>
  <c r="AA632" i="1" s="1"/>
  <c r="Z452" i="1"/>
  <c r="R644" i="1"/>
  <c r="R641" i="1"/>
  <c r="R640" i="1"/>
  <c r="R639" i="1"/>
  <c r="R636" i="1"/>
  <c r="R635" i="1"/>
  <c r="R632" i="1"/>
  <c r="Z323" i="1"/>
  <c r="Z634" i="1" l="1"/>
  <c r="AB581" i="1"/>
  <c r="AA581" i="1"/>
  <c r="D22" i="8"/>
  <c r="E22" i="8"/>
  <c r="D24" i="8"/>
  <c r="E24" i="8"/>
  <c r="D16" i="8"/>
  <c r="D17" i="8" s="1"/>
  <c r="D18" i="8" s="1"/>
  <c r="D19" i="8" s="1"/>
  <c r="E16" i="8"/>
  <c r="E17" i="8" s="1"/>
  <c r="E18" i="8" s="1"/>
  <c r="E19" i="8" s="1"/>
  <c r="Z481" i="1"/>
  <c r="Z479" i="1"/>
  <c r="D8" i="8"/>
  <c r="E8" i="8"/>
  <c r="D10" i="8"/>
  <c r="E10" i="8"/>
  <c r="D11" i="8"/>
  <c r="E11" i="8"/>
  <c r="D13" i="8"/>
  <c r="E13" i="8"/>
  <c r="Z474" i="1"/>
  <c r="Z466" i="1"/>
  <c r="D6" i="8"/>
  <c r="E6" i="8"/>
  <c r="E4" i="8"/>
  <c r="D4" i="8"/>
  <c r="C3" i="9"/>
  <c r="B3" i="9"/>
  <c r="Z401" i="1"/>
  <c r="AA376" i="1"/>
  <c r="Z376" i="1"/>
  <c r="Q39" i="7"/>
  <c r="P39" i="7"/>
  <c r="Q38" i="7"/>
  <c r="P38" i="7"/>
  <c r="V36" i="7"/>
  <c r="V35" i="7"/>
  <c r="U36" i="7"/>
  <c r="U35" i="7"/>
  <c r="AF340" i="1"/>
  <c r="AE340" i="1"/>
  <c r="AB340" i="1"/>
  <c r="AC340" i="1" s="1"/>
  <c r="Z328" i="1"/>
  <c r="C23" i="7"/>
  <c r="C24" i="7" s="1"/>
  <c r="O21" i="7"/>
  <c r="N13" i="7"/>
  <c r="J13" i="7"/>
  <c r="K13" i="7"/>
  <c r="G13" i="7"/>
  <c r="F13" i="7"/>
  <c r="F23" i="7" s="1"/>
  <c r="F24" i="7" s="1"/>
  <c r="C13" i="7"/>
  <c r="Z272" i="1"/>
  <c r="Z269" i="1"/>
  <c r="Z277" i="1"/>
  <c r="Z321" i="1"/>
  <c r="Z319" i="1"/>
  <c r="Z312" i="1"/>
  <c r="AE304" i="1"/>
  <c r="AF304" i="1"/>
  <c r="AD304" i="1"/>
  <c r="AC304" i="1"/>
  <c r="AA304" i="1"/>
  <c r="AB304" i="1" s="1"/>
  <c r="Z308" i="1"/>
  <c r="Z305" i="1"/>
  <c r="Z304" i="1"/>
  <c r="AA302" i="1"/>
  <c r="AB302" i="1" s="1"/>
  <c r="U84" i="4"/>
  <c r="X88" i="4" s="1"/>
  <c r="X89" i="4"/>
  <c r="Y88" i="4"/>
  <c r="Y87" i="4"/>
  <c r="X87" i="4"/>
  <c r="U89" i="4"/>
  <c r="V88" i="4"/>
  <c r="U88" i="4"/>
  <c r="V87" i="4"/>
  <c r="U87" i="4"/>
  <c r="AG340" i="1" l="1"/>
  <c r="AA377" i="1"/>
  <c r="AA378" i="1" s="1"/>
  <c r="AA303" i="1"/>
  <c r="Z303" i="1"/>
  <c r="X85" i="4"/>
  <c r="U85" i="4"/>
  <c r="Y84" i="4"/>
  <c r="X84" i="4"/>
  <c r="V84" i="4"/>
  <c r="Y83" i="4"/>
  <c r="X83" i="4"/>
  <c r="V83" i="4"/>
  <c r="U83" i="4"/>
  <c r="X78" i="4"/>
  <c r="X81" i="4"/>
  <c r="AA269" i="1"/>
  <c r="U81" i="4"/>
  <c r="Y80" i="4"/>
  <c r="X80" i="4"/>
  <c r="V80" i="4"/>
  <c r="U80" i="4"/>
  <c r="U78" i="4"/>
  <c r="Y79" i="4"/>
  <c r="X79" i="4"/>
  <c r="V79" i="4"/>
  <c r="U79" i="4"/>
  <c r="Y77" i="4"/>
  <c r="X77" i="4"/>
  <c r="V77" i="4"/>
  <c r="U77" i="4"/>
  <c r="Y76" i="4"/>
  <c r="X76" i="4"/>
  <c r="V76" i="4"/>
  <c r="U76" i="4"/>
  <c r="Z264" i="1"/>
  <c r="Z261" i="1"/>
  <c r="Z257" i="1"/>
  <c r="Z254" i="1"/>
  <c r="Z251" i="1"/>
  <c r="S48" i="4"/>
  <c r="S51" i="4"/>
  <c r="Z229" i="1"/>
  <c r="Z224" i="1"/>
  <c r="Z215" i="1" l="1"/>
  <c r="Z205" i="1" l="1"/>
  <c r="Z199" i="1"/>
  <c r="Z198" i="1"/>
  <c r="Z194" i="1"/>
  <c r="Z1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tc={9402953B-4DDF-498F-AAE0-095856CFBFF0}</author>
    <author>tc={E072A488-1E3F-459C-AD46-19E8440DF4F4}</author>
    <author>tc={85A63B82-C894-40B0-99B4-A517018F9874}</author>
    <author>tc={38B08866-5BAF-46B6-A258-797D295CDDFB}</author>
    <author>tc={15DE180F-2664-4EFB-9707-7F997333C953}</author>
  </authors>
  <commentList>
    <comment ref="A1" authorId="0" shapeId="0" xr:uid="{9402953B-4DDF-498F-AAE0-095856CFBFF0}">
      <text>
        <t>[Threaded comment]
Your version of Excel allows you to read this threaded comment; however, any edits to it will get removed if the file is opened in a newer version of Excel. Learn more: https://go.microsoft.com/fwlink/?linkid=870924
Comment:
    Try Ctrl+;</t>
      </text>
    </comment>
    <comment ref="B1" authorId="1" shapeId="0" xr:uid="{E072A488-1E3F-459C-AD46-19E8440DF4F4}">
      <text>
        <t>[Threaded comment]
Your version of Excel allows you to read this threaded comment; however, any edits to it will get removed if the file is opened in a newer version of Excel. Learn more: https://go.microsoft.com/fwlink/?linkid=870924
Comment:
    Try Ctrl+Shift+;</t>
      </text>
    </comment>
    <comment ref="D1" authorId="2" shapeId="0" xr:uid="{85A63B82-C894-40B0-99B4-A517018F9874}">
      <text>
        <t>[Threaded comment]
Your version of Excel allows you to read this threaded comment; however, any edits to it will get removed if the file is opened in a newer version of Excel. Learn more: https://go.microsoft.com/fwlink/?linkid=870924
Comment:
    WP1 = Warm Plateau 1
CP2 = Cold Plateau 2, etc</t>
      </text>
    </comment>
    <comment ref="E1" authorId="3" shapeId="0" xr:uid="{38B08866-5BAF-46B6-A258-797D295CDDFB}">
      <text>
        <t>[Threaded comment]
Your version of Excel allows you to read this threaded comment; however, any edits to it will get removed if the file is opened in a newer version of Excel. Learn more: https://go.microsoft.com/fwlink/?linkid=870924
Comment:
    If you have to measure a target multiple times, mark the last/best one with a "Y"</t>
      </text>
    </comment>
    <comment ref="F44" authorId="4" shapeId="0" xr:uid="{15DE180F-2664-4EFB-9707-7F997333C953}">
      <text>
        <t>[Threaded comment]
Your version of Excel allows you to read this threaded comment; however, any edits to it will get removed if the file is opened in a newer version of Excel. Learn more: https://go.microsoft.com/fwlink/?linkid=870924
Comment:
    Aperture wheel electronics not yet functional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tc={6FD92BB6-0254-4520-9D4A-A658EA59DCCA}</author>
    <author>tc={AAFAA15D-EEE1-4E43-A954-D095787BF889}</author>
  </authors>
  <commentList>
    <comment ref="E223" authorId="0" shapeId="0" xr:uid="{6FD92BB6-0254-4520-9D4A-A658EA59DCCA}">
      <text>
        <t>[Threaded comment]
Your version of Excel allows you to read this threaded comment; however, any edits to it will get removed if the file is opened in a newer version of Excel. Learn more: https://go.microsoft.com/fwlink/?linkid=870924
Comment:
    I think this value of 21.66 is suspect. I think it was REALLY ~23.6, but the value for RM1A was input again on accident.</t>
      </text>
    </comment>
    <comment ref="AB308" authorId="1" shapeId="0" xr:uid="{AAFAA15D-EEE1-4E43-A954-D095787BF889}">
      <text>
        <t>[Threaded comment]
Your version of Excel allows you to read this threaded comment; however, any edits to it will get removed if the file is opened in a newer version of Excel. Learn more: https://go.microsoft.com/fwlink/?linkid=870924
Comment:
    Please check XY-DoF value for cells I304:J305</t>
      </text>
    </comment>
  </commentList>
</comments>
</file>

<file path=xl/sharedStrings.xml><?xml version="1.0" encoding="utf-8"?>
<sst xmlns="http://schemas.openxmlformats.org/spreadsheetml/2006/main" count="2705" uniqueCount="712">
  <si>
    <t>Date</t>
  </si>
  <si>
    <t>Time EST</t>
  </si>
  <si>
    <t>Operator Initials</t>
  </si>
  <si>
    <t>Plateau</t>
  </si>
  <si>
    <t>Final?</t>
  </si>
  <si>
    <t>Target</t>
  </si>
  <si>
    <t>RM1</t>
  </si>
  <si>
    <t>RM2</t>
  </si>
  <si>
    <t>RM3</t>
  </si>
  <si>
    <t>5DOF X</t>
  </si>
  <si>
    <t>5DOF Y</t>
  </si>
  <si>
    <t>5DOF Z</t>
  </si>
  <si>
    <t>5DOF Rx</t>
  </si>
  <si>
    <t>5DOF Ry</t>
  </si>
  <si>
    <t>AC Focus</t>
  </si>
  <si>
    <t>Lidar Sig</t>
  </si>
  <si>
    <t>Range (m)</t>
  </si>
  <si>
    <t>.fits</t>
  </si>
  <si>
    <t>AC AZ (deg)</t>
  </si>
  <si>
    <t>AC EL (deg)</t>
  </si>
  <si>
    <t>X centr (pix)</t>
  </si>
  <si>
    <t>Y centr (pix)</t>
  </si>
  <si>
    <t>Notes</t>
  </si>
  <si>
    <t>template</t>
  </si>
  <si>
    <t>Y</t>
  </si>
  <si>
    <t>sMATF mirror</t>
  </si>
  <si>
    <t>sMATF LED pri</t>
  </si>
  <si>
    <t>sMATF retro</t>
  </si>
  <si>
    <t>CHIPS retro</t>
  </si>
  <si>
    <t>Aperture mirror</t>
  </si>
  <si>
    <t>PATB mirror</t>
  </si>
  <si>
    <t>PATB LED pri</t>
  </si>
  <si>
    <t>PATB retro pri</t>
  </si>
  <si>
    <t>PATA mirror</t>
  </si>
  <si>
    <t>PATA LED pri</t>
  </si>
  <si>
    <t>PATA retro pri</t>
  </si>
  <si>
    <t>MW</t>
  </si>
  <si>
    <t>Aperture wheel setup</t>
  </si>
  <si>
    <t>0,28</t>
  </si>
  <si>
    <t>Initial alignment of aperture wheel mirror</t>
  </si>
  <si>
    <t>MP</t>
  </si>
  <si>
    <t>Ambient (1st pass)</t>
  </si>
  <si>
    <t>0,18</t>
  </si>
  <si>
    <t>1st pass of pre-shim ambient testing (5um stdev)</t>
  </si>
  <si>
    <t>1,75</t>
  </si>
  <si>
    <t>Saved image has sMATF LED &amp; bits together 165441</t>
  </si>
  <si>
    <t>stdev 7.9 um</t>
  </si>
  <si>
    <t>stdev 4.2 um</t>
  </si>
  <si>
    <t>0,25</t>
  </si>
  <si>
    <t>1,72</t>
  </si>
  <si>
    <t>WOA-xxx pre shim</t>
  </si>
  <si>
    <t>1,73</t>
  </si>
  <si>
    <t>0,22</t>
  </si>
  <si>
    <t>PM</t>
  </si>
  <si>
    <t>Ambient (2nd pass)</t>
  </si>
  <si>
    <t>2nd pass of pre-shim ambient testing. Performed in opposite order as the 1st pass</t>
  </si>
  <si>
    <t>PATA LED red</t>
  </si>
  <si>
    <t>0,19</t>
  </si>
  <si>
    <t>The PAT LEDs appear to have drifted by ~1 pixel relative to the 1st pass</t>
  </si>
  <si>
    <t>Whereas the sMATF LED did not; implying the drift was from the 5DOF, not the ADM.</t>
  </si>
  <si>
    <t>Ambient (post-shim)</t>
  </si>
  <si>
    <t>0,24</t>
  </si>
  <si>
    <t>Initial meas after shim</t>
  </si>
  <si>
    <t>1,77</t>
  </si>
  <si>
    <t>0,20</t>
  </si>
  <si>
    <t>Nulling</t>
  </si>
  <si>
    <t>0,23</t>
  </si>
  <si>
    <t>Post null</t>
  </si>
  <si>
    <t>1,74</t>
  </si>
  <si>
    <t>(monitoring drift)</t>
  </si>
  <si>
    <t>disabled motors at 11:28</t>
  </si>
  <si>
    <t>0,21</t>
  </si>
  <si>
    <t>0.8 pix drift/1hr</t>
  </si>
  <si>
    <t>13:15 PURGE LINE INSTALL</t>
  </si>
  <si>
    <t>After purge line install</t>
  </si>
  <si>
    <t>Used jog buttons to move laser spot in camera.  Go to the old positions did not seem to repeat alignment.  Moved laser spot to encoder positions shown here.</t>
  </si>
  <si>
    <t>Ambient (post-shim2)</t>
  </si>
  <si>
    <t>adj 1</t>
  </si>
  <si>
    <t>1,76</t>
  </si>
  <si>
    <t>adj 2</t>
  </si>
  <si>
    <t>Nulled here, starting settle clock</t>
  </si>
  <si>
    <t>settle check</t>
  </si>
  <si>
    <t>Time</t>
  </si>
  <si>
    <t xml:space="preserve"> </t>
  </si>
  <si>
    <t>5DOF x(mm)</t>
  </si>
  <si>
    <t>5DOF y(mm)</t>
  </si>
  <si>
    <t>5DOF z(mm)</t>
  </si>
  <si>
    <t>5DOF Rx(deg)</t>
  </si>
  <si>
    <t>5DOF Ry(deg)</t>
  </si>
  <si>
    <t>Cam exp (ms)</t>
  </si>
  <si>
    <t>Range(m)</t>
  </si>
  <si>
    <t>.bmp</t>
  </si>
  <si>
    <t>AC AZ</t>
  </si>
  <si>
    <t>AC EL</t>
  </si>
  <si>
    <t>X centroid</t>
  </si>
  <si>
    <t>Y centroid</t>
  </si>
  <si>
    <t>Radius</t>
  </si>
  <si>
    <t>Time(EST)</t>
  </si>
  <si>
    <t>ADMBNCHT</t>
  </si>
  <si>
    <t>ADMRADT</t>
  </si>
  <si>
    <t>ADMBOXT</t>
  </si>
  <si>
    <t>ADMAIRT</t>
  </si>
  <si>
    <t>ADMCAMT</t>
  </si>
  <si>
    <t>ADMWINT</t>
  </si>
  <si>
    <t>ADMLEICA</t>
  </si>
  <si>
    <t>A</t>
  </si>
  <si>
    <t>B</t>
  </si>
  <si>
    <t>Infinity</t>
  </si>
  <si>
    <t>3:385/14/2022</t>
  </si>
  <si>
    <t>MATF Retro1</t>
  </si>
  <si>
    <t>RM3 rezero</t>
  </si>
  <si>
    <t>SMPA Retro2</t>
  </si>
  <si>
    <t>Focus at mirror</t>
  </si>
  <si>
    <t>0,202</t>
  </si>
  <si>
    <t>RM, focus rezero</t>
  </si>
  <si>
    <t>focus Retro2</t>
  </si>
  <si>
    <t>1, 19</t>
  </si>
  <si>
    <t>Focus at mirror, center illumination to code bit</t>
  </si>
  <si>
    <t>Retro 1 range</t>
  </si>
  <si>
    <t>1,69</t>
  </si>
  <si>
    <t>center illumination from north east to mirror center</t>
  </si>
  <si>
    <t>1,68</t>
  </si>
  <si>
    <t>Good infinity with theodolite looking back</t>
  </si>
  <si>
    <t>focus Retro1</t>
  </si>
  <si>
    <t>Inifinity Retro1, faint but fair code bit image</t>
  </si>
  <si>
    <t>inifinity Mirror, faint and blurred code bit pattern</t>
  </si>
  <si>
    <t>inifinity Mirror, faint, pattern washed out</t>
  </si>
  <si>
    <t>Inifinity Retro1, washed out</t>
  </si>
  <si>
    <t>lost mirror position</t>
  </si>
  <si>
    <t>Retro2</t>
  </si>
  <si>
    <t>Mirror</t>
  </si>
  <si>
    <t>Rezero M2 to about on 9/20 (green line)</t>
  </si>
  <si>
    <t>infininity Retro1, better image</t>
  </si>
  <si>
    <t>Theodolite centers laser to code-bits</t>
  </si>
  <si>
    <t>Rezero M3 to green line</t>
  </si>
  <si>
    <t>Center illumination &amp;pinhole to CCD</t>
  </si>
  <si>
    <t>Moving Salsa mirror torward center, Lidar beam started to clip middle way; moving RM1 + in A&amp;B gave more room for Salsa turning</t>
  </si>
  <si>
    <t>lost mirror position, probably rezeroed nearby green line</t>
  </si>
  <si>
    <t>checking inifinity, bits image improved</t>
  </si>
  <si>
    <t>51711.fits</t>
  </si>
  <si>
    <t>Jeo had to laterally shift the theodolite to the center of ADM</t>
  </si>
  <si>
    <t>tapped Salsa slightly, the laser move from NW to center at mirror focus and move from SW closer to center</t>
  </si>
  <si>
    <t>Retro1</t>
  </si>
  <si>
    <t>Save image with laser on</t>
  </si>
  <si>
    <t>1,71</t>
  </si>
  <si>
    <t>Save image with IR laser on</t>
  </si>
  <si>
    <t>1,62</t>
  </si>
  <si>
    <t>ADM overhaul replacing all 6 RM mirror actuators, and the LEDs</t>
  </si>
  <si>
    <t>Initial good RM positions</t>
  </si>
  <si>
    <t>laser centers on autocollimator</t>
  </si>
  <si>
    <t>0,0</t>
  </si>
  <si>
    <t>0,1</t>
  </si>
  <si>
    <t>0,2</t>
  </si>
  <si>
    <t>0,3</t>
  </si>
  <si>
    <t>0,4</t>
  </si>
  <si>
    <t>rm1a optimal at 22</t>
  </si>
  <si>
    <t>0,5</t>
  </si>
  <si>
    <t xml:space="preserve">worse </t>
  </si>
  <si>
    <t>rm2b might have missed move</t>
  </si>
  <si>
    <t>1,45</t>
  </si>
  <si>
    <t>smr image</t>
  </si>
  <si>
    <t>2,75</t>
  </si>
  <si>
    <t>2,0</t>
  </si>
  <si>
    <t>0'0</t>
  </si>
  <si>
    <t xml:space="preserve">Theodolite aligned </t>
  </si>
  <si>
    <t>flat mirror image</t>
  </si>
  <si>
    <t>autocollimation on close flat</t>
  </si>
  <si>
    <t>laser on close flat</t>
  </si>
  <si>
    <t xml:space="preserve">center pinhole to ccd from southwest </t>
  </si>
  <si>
    <t>1,70</t>
  </si>
  <si>
    <t>keep pinhole centered, (1a/2b)(1b/2ax1.5)</t>
  </si>
  <si>
    <t>Retro</t>
  </si>
  <si>
    <t>flat mirror</t>
  </si>
  <si>
    <t>Lidar signal improved to 3</t>
  </si>
  <si>
    <t>Centered laser , Retro at ADM window</t>
  </si>
  <si>
    <t>center theodolite</t>
  </si>
  <si>
    <t>Theodolite aligned with Laser</t>
  </si>
  <si>
    <t>flat mirror aligned with theodolite</t>
  </si>
  <si>
    <t>flat mirror at infinite focus</t>
  </si>
  <si>
    <t>Initial cat's eye sWFI mirror</t>
  </si>
  <si>
    <t>sWFI mirror at infinity</t>
  </si>
  <si>
    <t>0,31</t>
  </si>
  <si>
    <t>0,33</t>
  </si>
  <si>
    <t>sMATF mirror AC image at infinity</t>
  </si>
  <si>
    <t>sMATF mirror at infinity,  ADM under some human perturbation</t>
  </si>
  <si>
    <t>0,32</t>
  </si>
  <si>
    <t>48_08</t>
  </si>
  <si>
    <t>sMATF mirror at infinity, ADM under some human perturbation</t>
  </si>
  <si>
    <t>0,34</t>
  </si>
  <si>
    <t>02_20</t>
  </si>
  <si>
    <t>ADM under some human perturbation</t>
  </si>
  <si>
    <t>0,35</t>
  </si>
  <si>
    <t>06_32</t>
  </si>
  <si>
    <t>LED13 (sMATF Target) on, measure mirror center</t>
  </si>
  <si>
    <t>LED14 (sMATF Target) on, measure mirror center</t>
  </si>
  <si>
    <t>sMATF Flat mirror AC image, cat's eye</t>
  </si>
  <si>
    <t>sMATF Flat mirror AC image, infinity</t>
  </si>
  <si>
    <t>Range, saved MATFrangeJan9.txt</t>
  </si>
  <si>
    <t>?</t>
  </si>
  <si>
    <t>Tool flat mirror at ADM, cat's eye</t>
  </si>
  <si>
    <t xml:space="preserve"> Tool flat mirror at ADM, infinity</t>
  </si>
  <si>
    <t>44_49</t>
  </si>
  <si>
    <t>At nominal 5DOF position, measure PAT2 Primary LED centroid</t>
  </si>
  <si>
    <t>At nominal 5DOF position, measure PAT2  Redundant LED centroid</t>
  </si>
  <si>
    <t>PAT2 Primary Retro next to Primary LED, 5DOF moved x=6mm, Y=-26mm from nominal SPA position</t>
  </si>
  <si>
    <t>Re-range PAT2  Primary Retro, assuming RMs parked after prior day's shut down;</t>
  </si>
  <si>
    <t>Using  Lidar IR  illumination to  take PAT2 primary retro  image</t>
  </si>
  <si>
    <t>Move  x=105.75,y=101.2, so lidar illuminated PAT2 primary Retro image becomes better; eyeball the apex again</t>
  </si>
  <si>
    <t>Move  x=128.493,y=141.205, range PAT2 redundant Retro</t>
  </si>
  <si>
    <t>Take redundant Retro image using Lidar IR beam; eyeball the retro apex off the image</t>
  </si>
  <si>
    <t>H2 position, adjust RM2 to center  sMATF mirror pinhole to CCD</t>
  </si>
  <si>
    <t>Adjust Rm3 to range sMATF retro</t>
  </si>
  <si>
    <t>Take retro image using Lidar beam</t>
  </si>
  <si>
    <t>Take AC image including sMATF mirror pinhole and retro/lidar at SW corner</t>
  </si>
  <si>
    <t>Take AC image including  sMATF mirror pinhole and retro/lidar after restoring RM3 positions</t>
  </si>
  <si>
    <t>AC image of sMATF mirror Cat's eye</t>
  </si>
  <si>
    <t>Ac image of sMATF mirror infinity</t>
  </si>
  <si>
    <t>0,27</t>
  </si>
  <si>
    <t>sMATF AL/EL measurement at Cat's eye</t>
  </si>
  <si>
    <t>sMATF AL/EL measurement at infinity</t>
  </si>
  <si>
    <t>sMATF Mirror at Cat's eye, keep pinhole centered, move illumination from right to center</t>
  </si>
  <si>
    <t>sMATF Mirror at infinity</t>
  </si>
  <si>
    <t>0,15</t>
  </si>
  <si>
    <t>Fine tuning RMs using the matrix tool</t>
  </si>
  <si>
    <t>Take sMATF mirror image at infinity</t>
  </si>
  <si>
    <t>Take sMATF mirror image at Cat's eye</t>
  </si>
  <si>
    <t>1,67</t>
  </si>
  <si>
    <t>Move 5dof to P2 position</t>
  </si>
  <si>
    <t xml:space="preserve">Adjust to Rx=?, Ry=?, AC image of PATB flat mirror; on 1/13, retrived Rx=0.08955, Ry=0.04604 </t>
  </si>
  <si>
    <t>0,30</t>
  </si>
  <si>
    <t xml:space="preserve">PATB Redundant LED, 5DOF moved to x=111.505mm, Y=-148.801mm </t>
  </si>
  <si>
    <t>5DOF moved to x=124.405mm, Y=142.401mm to "center" PATB redundant retro</t>
  </si>
  <si>
    <t>1,150?</t>
  </si>
  <si>
    <t>5DOF moved to x=100.693mm, Y=100.398mm to "center" PATB primary retro</t>
  </si>
  <si>
    <t>5DOF moved to x=88.503mm, Y=108.398mm to "center" PATB primary LED</t>
  </si>
  <si>
    <t>1,32</t>
  </si>
  <si>
    <t>Move 5dof to P1 position</t>
  </si>
  <si>
    <t>Adjust to Rx=0.6382, Ry=0.3495, AC image of PATA flat mirror; Data retrival on 1/13 showed that  the values should have been  Rx=0.06382, Ry=0.03495</t>
  </si>
  <si>
    <t>Move 5DOF  to "center" PATA primary LED</t>
  </si>
  <si>
    <t>Move 5DOF to "center" PATA primary retro</t>
  </si>
  <si>
    <t>Move 5DOF to "center" PATA redundant retro</t>
  </si>
  <si>
    <t>142.101?</t>
  </si>
  <si>
    <t>Move 5DOF to "center" PATA redundant LED</t>
  </si>
  <si>
    <t>Adjust to Rx=0.08766, Ry=0.04135, retake center AC image of PATB flat mirror</t>
  </si>
  <si>
    <t>0,16</t>
  </si>
  <si>
    <t>Retrieve the I186 and J186 using the 5DOF position log and the time stamp</t>
  </si>
  <si>
    <t>Add 10 new 5DOF PATA PATB nominal positions</t>
  </si>
  <si>
    <t>Move to PATA Mirror, rx=0.06382,ry=0.03495</t>
  </si>
  <si>
    <t>PATA LED primary, targeting (797,607)</t>
  </si>
  <si>
    <t>PATA Retro Primary</t>
  </si>
  <si>
    <t>PATA Retro Redantant</t>
  </si>
  <si>
    <t>PATA LED Redundant</t>
  </si>
  <si>
    <t>Move to PATB Mirror, rx=0.08955,ry=0.04604</t>
  </si>
  <si>
    <t>PATB LED primary</t>
  </si>
  <si>
    <t>PATB Retro Primary</t>
  </si>
  <si>
    <t>PATB Retro Redundant</t>
  </si>
  <si>
    <t>PATB LED Redundant</t>
  </si>
  <si>
    <t>Move to H2 position</t>
  </si>
  <si>
    <t>Check sMATF mirror center</t>
  </si>
  <si>
    <t>1,65</t>
  </si>
  <si>
    <t>sMATF Mirror AC image, cat's eye</t>
  </si>
  <si>
    <t>sMATF AC image, infinity focus</t>
  </si>
  <si>
    <t>Adjust ADM rm3 to sMATF Retro</t>
  </si>
  <si>
    <t>PATA LED Redundant, tuning 5DOF x&amp;Y to reach new target centroid (808,606, the sMATF reference)</t>
  </si>
  <si>
    <t>PATA LED primary</t>
  </si>
  <si>
    <t>PATB LED Redundant, checking repeatability overnight and rack on/off</t>
  </si>
  <si>
    <t>5DOFx</t>
  </si>
  <si>
    <t>5DOFy</t>
  </si>
  <si>
    <t>5DOFz</t>
  </si>
  <si>
    <t>Cam exp(ms)</t>
  </si>
  <si>
    <t>Range repeatability (m)</t>
  </si>
  <si>
    <t>move from pr 1 H2 position</t>
  </si>
  <si>
    <t>sMATF mirror crosshair</t>
  </si>
  <si>
    <t>sMATF Retro</t>
  </si>
  <si>
    <t>7~</t>
  </si>
  <si>
    <t>PATAB Mirror</t>
  </si>
  <si>
    <t>PATAB LED</t>
  </si>
  <si>
    <t>Crosshair ref?</t>
  </si>
  <si>
    <t>Post PR2 move to H2 and set RMs</t>
  </si>
  <si>
    <t>range to sMATF retro</t>
  </si>
  <si>
    <t>visible return in bottom left of camera</t>
  </si>
  <si>
    <t>tried to use tweak tool by going straight to the last iteration and it did not work.  Stopping for shift change</t>
  </si>
  <si>
    <t>now AC working</t>
  </si>
  <si>
    <t>sMATF mirror AC B227</t>
  </si>
  <si>
    <t>Use Evan's Matrix to tune</t>
  </si>
  <si>
    <t>Range  sMATF retro</t>
  </si>
  <si>
    <t>sMATF mirror pinhole</t>
  </si>
  <si>
    <t>PATB mirror AC rx=0.089, ry=0.046</t>
  </si>
  <si>
    <t>PATB mirror AC rx=0.106, ry=0.061, update all 5 nominals with new Rx, Ry</t>
  </si>
  <si>
    <t>PATB primary LED</t>
  </si>
  <si>
    <t>PATB primary Retro</t>
  </si>
  <si>
    <t>Apply offsets to all PATA PATB retro nominal table with x:-31.5 and y:+2.5 on ASIST</t>
  </si>
  <si>
    <t>PATB mirror, nominal rx and ry</t>
  </si>
  <si>
    <t>PATB primary LED, same as morning position</t>
  </si>
  <si>
    <t>PATB primary Retro, nomial position</t>
  </si>
  <si>
    <t>Rx=0.1052, Ry=0.0608</t>
  </si>
  <si>
    <t>sMATF mirror (5DOF stowed)</t>
  </si>
  <si>
    <t>Slight shift, visible to the naked eye</t>
  </si>
  <si>
    <t>sMATF Retro (5DOF stowed)</t>
  </si>
  <si>
    <t>1,80</t>
  </si>
  <si>
    <t>sMATF mirror, H2 position</t>
  </si>
  <si>
    <t>0,26</t>
  </si>
  <si>
    <t>sMATF mirror, pinhole</t>
  </si>
  <si>
    <t>1,81</t>
  </si>
  <si>
    <t>PATB mirror, nominal rx=0.105 and ry=0.061</t>
  </si>
  <si>
    <t>5DOFx (mm)</t>
  </si>
  <si>
    <t>5DOFy (mm)</t>
  </si>
  <si>
    <t>5DOFz (mm)</t>
  </si>
  <si>
    <t>5DOF Rx (deg)</t>
  </si>
  <si>
    <t>5DOF Ry (deg)</t>
  </si>
  <si>
    <t>sMATF mirror, pinhole, H2 position</t>
  </si>
  <si>
    <t>sMATF Retro, H2 position</t>
  </si>
  <si>
    <t>1,79</t>
  </si>
  <si>
    <t>Note: for this check we are purposely NOT optimizing RMs during sMATF measurement or 5DOF positions during PATB measurement
Turns out, we wouldn't have needed to do any adjustments anyway because things were in tolerance with nominal positions</t>
  </si>
  <si>
    <t>For ADM on Feb3:</t>
  </si>
  <si>
    <t>Keep RMs the same, go to H2 position</t>
  </si>
  <si>
    <t>Measure Az and El and centroid (do not center or minimize Az, el)</t>
  </si>
  <si>
    <t>1,88</t>
  </si>
  <si>
    <t>Range if possible</t>
  </si>
  <si>
    <t>Go to PATB with nominal/previous 5DOF positions measure the Az, El, centroid position and range if possible.</t>
  </si>
  <si>
    <t>(start nominal ADM ops here) Go back to H2 and use RMs to bring Az, El and centroid into alignment and move rm3 if needed to range.</t>
  </si>
  <si>
    <t>Go to PATB and adjust 5DOF to match sMATF az, el and centroid as needed.  Adjust 5DOF to range as needed.</t>
  </si>
  <si>
    <t>Go to PATA and repeat 5DOF adjustment to match sMATF az, el and centroid as needed. Adjust 5DOF to range as needed.</t>
  </si>
  <si>
    <t>PATA primary LED</t>
  </si>
  <si>
    <t>PATA primary Retro</t>
  </si>
  <si>
    <t>PATA retro &amp; LED in the same image</t>
  </si>
  <si>
    <t>can't see both the LED and retro at the same time?  At least not when we are at the retro target</t>
  </si>
  <si>
    <t>1,84</t>
  </si>
  <si>
    <t>PATB primary Retro @ sMATF pinhole</t>
  </si>
  <si>
    <t>VERY uncertain. +/-500 microns?</t>
  </si>
  <si>
    <t>PATB redundant Retro</t>
  </si>
  <si>
    <t>PATB redundant Retro @ sMATF pinhole</t>
  </si>
  <si>
    <t>PATA primary Retro @ sMATF pinhole</t>
  </si>
  <si>
    <t>Not visible; intensity drops to zero while translating to center.</t>
  </si>
  <si>
    <t>PATA redundant Retro</t>
  </si>
  <si>
    <t>Not visible</t>
  </si>
  <si>
    <t>PATA redundant Retro @ sMATF pinhole</t>
  </si>
  <si>
    <t>Shift PAT retro image to center</t>
  </si>
  <si>
    <t>Scale in PAT plane C(pix/mm)</t>
  </si>
  <si>
    <t>RM3a</t>
  </si>
  <si>
    <t>RM3b</t>
  </si>
  <si>
    <t>x</t>
  </si>
  <si>
    <t>y</t>
  </si>
  <si>
    <t>Steer Rm3 to illuminate center FOV with Lidar, and translate 5Dof x-y to move PATA primary Retro to the center</t>
  </si>
  <si>
    <t>Better focus Az (will cause small unwanted image shift)</t>
  </si>
  <si>
    <t>PATB primary Retro @ AC image center</t>
  </si>
  <si>
    <t>PATB primary Retro @ AC image corner by restoring RM3</t>
  </si>
  <si>
    <t>SMATF Retro</t>
  </si>
  <si>
    <t>Chips Retro</t>
  </si>
  <si>
    <t>1,52</t>
  </si>
  <si>
    <t>sMATF Mirror</t>
  </si>
  <si>
    <t>sMATF Mirror, Rm homing and optimization</t>
  </si>
  <si>
    <t>PATB Mirror</t>
  </si>
  <si>
    <t>PATB Pri Retro</t>
  </si>
  <si>
    <t>PATB Pri Retro at Center, optimal focus</t>
  </si>
  <si>
    <t>sMATF mirror, reoptimized after SALSA mirror adjustment</t>
  </si>
  <si>
    <t>PATB redundant LED</t>
  </si>
  <si>
    <t>5DOF @ H2, prior to range repeatability of sMATF retro</t>
  </si>
  <si>
    <t>many measurements performed here. See range files</t>
  </si>
  <si>
    <t>5DOF @ H2, prior to range repeatability of Chips retro</t>
  </si>
  <si>
    <t>PATB primary Retro (at nominal position)</t>
  </si>
  <si>
    <t>PATB primary LED (0,0)</t>
  </si>
  <si>
    <t>PATB primary LED (9,0)</t>
  </si>
  <si>
    <t>Scale (pix/mm)</t>
  </si>
  <si>
    <t>Clocking (deg)</t>
  </si>
  <si>
    <t>PATB primary LED (-9,0)</t>
  </si>
  <si>
    <t>PATB primary LED (0,9)</t>
  </si>
  <si>
    <t>PATB primary LED (0,-9)</t>
  </si>
  <si>
    <t>Chips Retro(RMs roughed)</t>
  </si>
  <si>
    <t>disabled</t>
  </si>
  <si>
    <t>sMATF Retro(RMs roughed)</t>
  </si>
  <si>
    <t>sMATF Retro (starting point)</t>
  </si>
  <si>
    <t>sMATF Retro (after re-homing RM1)</t>
  </si>
  <si>
    <t>sMATF Retro (after re-homing RM1 again)</t>
  </si>
  <si>
    <t>Plate scale: 1 pixel = 60 microns.</t>
  </si>
  <si>
    <t>sMATF Retro (after re-homing RM2)</t>
  </si>
  <si>
    <t>sMATF Retro (after jogging RM2 positive then negative .02mm)</t>
  </si>
  <si>
    <t>sMATF Retro (after jogging RM2 negative then positive .02mm)</t>
  </si>
  <si>
    <t>sMATF Retro (after jogging RM2 positive then negative .05mm)</t>
  </si>
  <si>
    <t>sMATF Retro (after jogging RM2 negative then positive .05mm)</t>
  </si>
  <si>
    <t>*Changed the ADM RM backlash correction parameter from 0.02 mm to 0.1 mm</t>
  </si>
  <si>
    <t>sMATF retro (after re-homing RM1 and RM2)</t>
  </si>
  <si>
    <t>sMATF Retro (after jogging RM1 positive then negative .1mm)</t>
  </si>
  <si>
    <t>sMATF Retro (after jogging RM1 negative then positive .1mm)</t>
  </si>
  <si>
    <t>sMATF Retro (after jogging RM2 negative then positive .1mm)</t>
  </si>
  <si>
    <t>sMATF Retro (after homing RM2)</t>
  </si>
  <si>
    <t>sMATF Retro (after homing RM2 again)</t>
  </si>
  <si>
    <t>Found a way to null ADM with RM1,2</t>
  </si>
  <si>
    <t>PATB Pri Retro nominal position</t>
  </si>
  <si>
    <t>PATB Pri Retro, new RX Ry</t>
  </si>
  <si>
    <t>PATB mirror (at start of day)</t>
  </si>
  <si>
    <t>PATB mirror (after correction 1)</t>
  </si>
  <si>
    <t>PATB primary LED (0,0) (again)</t>
  </si>
  <si>
    <t>PATB primary LED (repeats)</t>
  </si>
  <si>
    <t>PATB mirror (re-check)</t>
  </si>
  <si>
    <t>sMATF mirror (Re-check, RMs unchanged from before)</t>
  </si>
  <si>
    <t>-2147.48(+250)</t>
  </si>
  <si>
    <t>laser on at ~12:50</t>
  </si>
  <si>
    <t>PATB primary Retro (centered at pinhole)</t>
  </si>
  <si>
    <t>powered off camera, LEDs, focus, leica, RM controller to help ADM cool a bit</t>
  </si>
  <si>
    <t>metrology happening here</t>
  </si>
  <si>
    <t>CHIPs retro</t>
  </si>
  <si>
    <t>sMATF mirror (after RM optimization)</t>
  </si>
  <si>
    <t>sMATF LED (after RM optimization)</t>
  </si>
  <si>
    <t>sMATF retro (after RM optimization)</t>
  </si>
  <si>
    <t>CHIPs retro (after RM optimization)</t>
  </si>
  <si>
    <t>PATB Retro pri</t>
  </si>
  <si>
    <t>PATB Retro pri (@ sMATF pinhole)</t>
  </si>
  <si>
    <t>POST PR5</t>
  </si>
  <si>
    <t>-2147.480(+250)</t>
  </si>
  <si>
    <t>0,17</t>
  </si>
  <si>
    <t>Jog AC focus to 126 and + to 129, PSF not optimal by eye</t>
  </si>
  <si>
    <t>PSF degredated by eye</t>
  </si>
  <si>
    <t>Optimal PSF by eye</t>
  </si>
  <si>
    <t>Home Rm1A, and replace</t>
  </si>
  <si>
    <t>Tune Rm1A, B, wait a few minutes and retune 1B</t>
  </si>
  <si>
    <t>Home and Replace RM1</t>
  </si>
  <si>
    <t>PATB pri Retro at center position, image with AC LED illumination</t>
  </si>
  <si>
    <t>PATB pri Retro at center position, image with LIDAR illumination</t>
  </si>
  <si>
    <t>PATB LED pri position, Retro is also captured in image</t>
  </si>
  <si>
    <t>0,14</t>
  </si>
  <si>
    <t>Shim happened here</t>
  </si>
  <si>
    <r>
      <rPr>
        <sz val="8"/>
        <color rgb="FF000000"/>
        <rFont val="Calibri"/>
        <family val="2"/>
      </rPr>
      <t xml:space="preserve">Mirror Range (after RM optimization) </t>
    </r>
    <r>
      <rPr>
        <sz val="8"/>
        <color rgb="FFFF0000"/>
        <rFont val="Calibri"/>
        <family val="2"/>
      </rPr>
      <t>Max Signal but bad StDev</t>
    </r>
  </si>
  <si>
    <t>PATA Retro pri</t>
  </si>
  <si>
    <t>sMATF retro, some high StDev points up to 11um</t>
  </si>
  <si>
    <t xml:space="preserve">sMATF mirror </t>
  </si>
  <si>
    <r>
      <rPr>
        <sz val="8"/>
        <color rgb="FF000000"/>
        <rFont val="Calibri"/>
        <family val="2"/>
      </rPr>
      <t xml:space="preserve">Mirror Range (after RM optimization) </t>
    </r>
    <r>
      <rPr>
        <sz val="8"/>
        <color rgb="FFFF0000"/>
        <rFont val="Calibri"/>
        <family val="2"/>
      </rPr>
      <t>all bad StDev except first point</t>
    </r>
  </si>
  <si>
    <t>Range PATB mirror, all bad StDev except first point</t>
  </si>
  <si>
    <t>PATB Retro pri, pinhole location</t>
  </si>
  <si>
    <t>PATB Retro pri, Apex and LED Pri image</t>
  </si>
  <si>
    <t>PATB Retro pri, Range</t>
  </si>
  <si>
    <t>sMATF LED</t>
  </si>
  <si>
    <t>Range sMATF mirror</t>
  </si>
  <si>
    <t xml:space="preserve">sMATF retro </t>
  </si>
  <si>
    <t>sMATF mirror before nulling</t>
  </si>
  <si>
    <t>sMATF mirror Rm1, 2 Nulling</t>
  </si>
  <si>
    <t>sMATF mirror Rm1, 2 Nulled 6:20pm</t>
  </si>
  <si>
    <t>sMATF mirror Rm1, 2 Nulled 6:27pm</t>
  </si>
  <si>
    <t>sMATF mirror Rm1, 2 Nulled 6:38pm</t>
  </si>
  <si>
    <t>sMATF mirror Rm1, 2 Nulled 6:46pm</t>
  </si>
  <si>
    <t>sMATF mirror Rm1, 2 Nulled 6:49pm</t>
  </si>
  <si>
    <t>sMATF mirror Rm1, 2 Nulled 7:21pm</t>
  </si>
  <si>
    <t>sMATF mirror Rm1, 2 Nulled 7:23pm</t>
  </si>
  <si>
    <t>sMATF mirror, record drift</t>
  </si>
  <si>
    <t>~8:45am</t>
  </si>
  <si>
    <t>~9:00am</t>
  </si>
  <si>
    <t>couldnt get signal</t>
  </si>
  <si>
    <t>~10:15am</t>
  </si>
  <si>
    <t>~11:15</t>
  </si>
  <si>
    <t>~11:20</t>
  </si>
  <si>
    <t>~11:30</t>
  </si>
  <si>
    <t>~11:35</t>
  </si>
  <si>
    <t>just turned off RM controller</t>
  </si>
  <si>
    <t>~11:51</t>
  </si>
  <si>
    <t>~12:03</t>
  </si>
  <si>
    <t>~12:11</t>
  </si>
  <si>
    <t>~12:20</t>
  </si>
  <si>
    <t>~12:30</t>
  </si>
  <si>
    <t>camera off after this measurement to cool down</t>
  </si>
  <si>
    <t>~12:40</t>
  </si>
  <si>
    <t>camera back on for more measurements</t>
  </si>
  <si>
    <t>~13:50</t>
  </si>
  <si>
    <t>~14:00</t>
  </si>
  <si>
    <t>turning RM controller back ON after this measurement</t>
  </si>
  <si>
    <t>~14:10</t>
  </si>
  <si>
    <t>~14:20</t>
  </si>
  <si>
    <t>~14:30</t>
  </si>
  <si>
    <t>camera off after this measurement to avoid 310K limit, now turning it off after each measurement</t>
  </si>
  <si>
    <t>~14:40</t>
  </si>
  <si>
    <t>~14:50</t>
  </si>
  <si>
    <t>~15:00</t>
  </si>
  <si>
    <t>~15:10</t>
  </si>
  <si>
    <t>~15:20</t>
  </si>
  <si>
    <t>RM controller off at 16:00</t>
  </si>
  <si>
    <t>sMATF mirror, FARM Off, record drift</t>
  </si>
  <si>
    <t>PATB Retro Pri</t>
  </si>
  <si>
    <t>PATA Retro Pri</t>
  </si>
  <si>
    <t>PATA Retro Redundant, failed, maybe becuase of the Leica or the retro</t>
  </si>
  <si>
    <r>
      <t>AC AZ (</t>
    </r>
    <r>
      <rPr>
        <b/>
        <sz val="10"/>
        <color theme="1"/>
        <rFont val="Calibri"/>
        <family val="2"/>
      </rPr>
      <t>°)</t>
    </r>
  </si>
  <si>
    <t>AC EL (°)</t>
  </si>
  <si>
    <t>X centroid (pix)</t>
  </si>
  <si>
    <t>Y centroid (pix)</t>
  </si>
  <si>
    <t>For these measurements, the ADM cooling loops have been on and the RM motor controller and ADM network switch have been on for ~2 hours.  Other components (focus motor, camera, leica) are on for as short as possible and not "warmed up" in any way</t>
  </si>
  <si>
    <t>20:18?</t>
  </si>
  <si>
    <t>presumably still at the same positions from 3/17</t>
  </si>
  <si>
    <t>leica settings were left at 20C/ambient pressure</t>
  </si>
  <si>
    <t>This image was still pretty blurry; I couldn't improve it. Lets watch this</t>
  </si>
  <si>
    <t>1,78</t>
  </si>
  <si>
    <t>The sweet spot is ~10um dia. of RM3</t>
  </si>
  <si>
    <t>nearly to cold plateau 1</t>
  </si>
  <si>
    <t>NA</t>
  </si>
  <si>
    <t>couldn't quite find a return from the retro, not necessary right now... will find it better later.  It seems like this position is actually hitting the flat mirror, not the retro</t>
  </si>
  <si>
    <t>Range of sMATF mirror</t>
  </si>
  <si>
    <t>very foggy image, training only</t>
  </si>
  <si>
    <t>Range sMATF mirror, trial</t>
  </si>
  <si>
    <t>Range sMATF mirror, optimal</t>
  </si>
  <si>
    <t>Range standard deviation ~3um</t>
  </si>
  <si>
    <t>Range standard deviation ~5um</t>
  </si>
  <si>
    <t>Range of PATB mirror</t>
  </si>
  <si>
    <t>adjust RM3A slighltly</t>
  </si>
  <si>
    <t>sMATF redundant LED</t>
  </si>
  <si>
    <t>PATB LED red</t>
  </si>
  <si>
    <t>PATB retro red</t>
  </si>
  <si>
    <t>PATA retro red has no Lidar return</t>
  </si>
  <si>
    <t>Same as 3/24</t>
  </si>
  <si>
    <t>for this test, the RM controller and ADM network switch have been on since ~04:45AM</t>
  </si>
  <si>
    <t>presumably still at the same positions from 3/31</t>
  </si>
  <si>
    <t>leica set to 20C, 0mbar.  I wasn't sure what temperature to use :(</t>
  </si>
  <si>
    <t>sMATF mirror AC</t>
  </si>
  <si>
    <t>0,29</t>
  </si>
  <si>
    <t>making two measurements at different parts of the image, the AC is very blurred but seems repeatable?</t>
  </si>
  <si>
    <t>sMATF primary LED</t>
  </si>
  <si>
    <t>primary LED is working!  We're close-ish at current RM1/2 positions (would have to home them and start over to do better)</t>
  </si>
  <si>
    <t>getting centroid+AC for repeatability</t>
  </si>
  <si>
    <t>seems like Y is slowly drifting down?</t>
  </si>
  <si>
    <t>sMATF mirror range</t>
  </si>
  <si>
    <t>can't seem to get a good result after hunting around for ~20min or so...</t>
  </si>
  <si>
    <t>still drifting a little?</t>
  </si>
  <si>
    <t>yep Az/El is pretty consistent even with the super fuzzy image</t>
  </si>
  <si>
    <t>PATB mirror range</t>
  </si>
  <si>
    <t>Couldn't get any signal; moving onto other targets amid time concerns</t>
  </si>
  <si>
    <t>PATA retro red</t>
  </si>
  <si>
    <t>Couldn't get any signal; no time to investigate unfortunately.</t>
  </si>
  <si>
    <t>These measurements performed at warm plateau after CP#2</t>
  </si>
  <si>
    <t>looks like we weren't sure where RM1/2 were for this measurement</t>
  </si>
  <si>
    <t>20C, 0mbar</t>
  </si>
  <si>
    <t>very clear bits (so must be cold distortion on SALSA that causes fuzzy bits when at CP?)</t>
  </si>
  <si>
    <t>just a little drift/settling since the measurement we made when nulling on the RM Null tab</t>
  </si>
  <si>
    <t>Hey got signal this time!!  7 is about as much as we've ever gotten</t>
  </si>
  <si>
    <t>And got a good return with low stdev for the mirror!</t>
  </si>
  <si>
    <t>Az/El still good</t>
  </si>
  <si>
    <t>X,Y centroid still drifting in +x,-y direction</t>
  </si>
  <si>
    <t>PATB mirror AC</t>
  </si>
  <si>
    <t>NOTE: had to switch back to ambient LES pitch config file!!!!</t>
  </si>
  <si>
    <t>didn't find any return after hunting around in rx/ry a little</t>
  </si>
  <si>
    <t>LED at nominal</t>
  </si>
  <si>
    <t>LED at close to last sMATF LED position</t>
  </si>
  <si>
    <t>20C, 0mbar ~5stdev</t>
  </si>
  <si>
    <t>note that we had to go back to RM3 values from sMATF mirror range, ~10um stde</t>
  </si>
  <si>
    <t>didn't actually change anything but did another measurement sent and got better stdev (~5um)</t>
  </si>
  <si>
    <t>ADM measurements with Clint, Pete, Pat, and Derek on the way to cold plateau 3</t>
  </si>
  <si>
    <t>094524 and 095625 were AC images with different exposure times (250ms vs 2000ms)</t>
  </si>
  <si>
    <t>forgot to record the RM3 values for putting measurement beam at 808,602</t>
  </si>
  <si>
    <t>100143 image is infinity focus with leica measure beam on (and primary LED because why not)
100649 is sMATF focus with leica measurement beam
sMATF_mirror_range_initial.txt (~10 um stdev)
sMATF_mirror_range_final_2.txt (~3 um stdev) for repeatability</t>
  </si>
  <si>
    <t>this RM3 puts the measurement beam at roughly 808,602 and gets us good return</t>
  </si>
  <si>
    <t>sMATF_mirror_range_final_3.txt (~5 um stdev)</t>
  </si>
  <si>
    <t>taking repeated AC and centroid measurements to hopefully see drift settle</t>
  </si>
  <si>
    <t>PATA mirror AC</t>
  </si>
  <si>
    <t>Adjusted Rx,Ry to center measurement beam on camera center</t>
  </si>
  <si>
    <t>did not see return</t>
  </si>
  <si>
    <t>na</t>
  </si>
  <si>
    <t>Could not get any laser signal or even any image on camera</t>
  </si>
  <si>
    <t>Moved RM3A 3um to improve signal</t>
  </si>
  <si>
    <t>Standard deviation = 18um</t>
  </si>
  <si>
    <t>Moved mirror 2um x,y no signal change, stdev better 5um</t>
  </si>
  <si>
    <t>Used Rx,Ry from this for other PATB measurements</t>
  </si>
  <si>
    <t>Adjusted Rx,Ry to peak range signal. Tried to use Rx,Ry from mirror range, but resulted in out of tolerance autocol</t>
  </si>
  <si>
    <t>Rehomed RM3</t>
  </si>
  <si>
    <t>(no Rx Ry adj)</t>
  </si>
  <si>
    <t>(no x,y adj)</t>
  </si>
  <si>
    <t>End of test positions</t>
  </si>
  <si>
    <t>Post CP3 at warm measurements</t>
  </si>
  <si>
    <t>PATB retro pri, rm3 slightly diferent from sMATF</t>
  </si>
  <si>
    <t>repeatability on sMATF measurements</t>
  </si>
  <si>
    <t>Turn off FARM and the RM power supply to avoid overheating</t>
  </si>
  <si>
    <t>should be the same as this morning, had to power off RM controller due to thermal concerns</t>
  </si>
  <si>
    <t>post ambient/vacuum FDPR ADM check</t>
  </si>
  <si>
    <t>RM2 (with pulling-down formula)</t>
  </si>
  <si>
    <t>RM2 overcorrection for AZ/EL (mm/deg)</t>
  </si>
  <si>
    <r>
      <rPr>
        <sz val="14"/>
        <color rgb="FF000000"/>
        <rFont val="Calibri"/>
        <family val="2"/>
      </rPr>
      <t xml:space="preserve">1. RM2 columns have pulling-down formula to calculate desired RM positions from the Az/El measurement in the above row: = (target AZ/AL -measured AZ/EL)* overcorrection constant. Can also type in numbers to calculate in the next row; </t>
    </r>
    <r>
      <rPr>
        <sz val="14"/>
        <color rgb="FFFF0000"/>
        <rFont val="Calibri"/>
        <family val="2"/>
      </rPr>
      <t>You may add new rows. Do not change or erase the equations above your rows.</t>
    </r>
  </si>
  <si>
    <t> </t>
  </si>
  <si>
    <t>Target values --------&gt;</t>
  </si>
  <si>
    <t>2B/AZ</t>
  </si>
  <si>
    <t>2A/EL</t>
  </si>
  <si>
    <t>2.  Apply the calculated RM2 positions to ADM.</t>
  </si>
  <si>
    <t>3. Use RM1 only to move pinhole to center. Record centroid values and Az/El values.</t>
  </si>
  <si>
    <t>4. If need to do another iterations, pull down the RM2 formula to do the next row.</t>
  </si>
  <si>
    <t>*If the Az/El are too large, i.e., &gt; 0.06, cut down the overcorrection numbers, 10.6 and -17.9 by half to 5 and -8.  Do a first iteration to see the improvement and then you need a 2nd iteration with the final overcorrection of 10.6 and 17.9.</t>
  </si>
  <si>
    <t>Didn't record after pinhole centered</t>
  </si>
  <si>
    <t>~0.4, or image too bad to measure</t>
  </si>
  <si>
    <t>Restart at row 23, hoping something avoidable error happed in row 24</t>
  </si>
  <si>
    <t>sticking with 5.3, -8.95 overcorrection seems to work much better even when the values are small</t>
  </si>
  <si>
    <t>RM2B</t>
  </si>
  <si>
    <t>RM2A</t>
  </si>
  <si>
    <t>POST SHIM NULL</t>
  </si>
  <si>
    <t>Rx (deg)</t>
  </si>
  <si>
    <t>Ry (deg)</t>
  </si>
  <si>
    <t>AC Az (deg)</t>
  </si>
  <si>
    <t>Target Az(deg)</t>
  </si>
  <si>
    <t>Target El(deg)</t>
  </si>
  <si>
    <t>Angle between Az and Rx (deg)</t>
  </si>
  <si>
    <t>(rad.)</t>
  </si>
  <si>
    <r>
      <rPr>
        <sz val="14"/>
        <color rgb="FF000000"/>
        <rFont val="Calibri"/>
        <family val="2"/>
      </rPr>
      <t xml:space="preserve">1. RxRy columns have pulling-down formula to calculate desired positions from the Az/El measurement &amp; target in the above row. The equations use the rotational transformation of a rotational angle. </t>
    </r>
    <r>
      <rPr>
        <sz val="14"/>
        <color rgb="FFFF0000"/>
        <rFont val="Calibri"/>
        <family val="2"/>
      </rPr>
      <t>Do not arbitrarily change the angle. You may add new rows. Do not change or erase the equations above your rows.</t>
    </r>
  </si>
  <si>
    <t>2.  Apply the calculated RX Ry to 5DOF.</t>
  </si>
  <si>
    <t>Go here -&gt;</t>
  </si>
  <si>
    <t>Do not change thses!</t>
  </si>
  <si>
    <t>3.  Record the  Az/El measurement.</t>
  </si>
  <si>
    <t>4. If need to do another iteration, fill in the target Az/El, the next row calcutates the new Rx Ry.</t>
  </si>
  <si>
    <t>dX (mm)</t>
  </si>
  <si>
    <t>dY (mm)</t>
  </si>
  <si>
    <t>Px (pix)</t>
  </si>
  <si>
    <t>Py(pix)</t>
  </si>
  <si>
    <t>Target Px (pix)</t>
  </si>
  <si>
    <t>Target Py (pix)</t>
  </si>
  <si>
    <r>
      <rPr>
        <sz val="14"/>
        <color rgb="FF000000"/>
        <rFont val="Calibri"/>
        <family val="2"/>
      </rPr>
      <t>1. dX, dY columns have pulling-down formula to calculate desired positions from the Px/Py measurement &amp; target in the above row. The equations use the rotational transformation of a rotational angle.</t>
    </r>
    <r>
      <rPr>
        <sz val="14"/>
        <color rgb="FFFF0000"/>
        <rFont val="Calibri"/>
        <family val="2"/>
      </rPr>
      <t xml:space="preserve"> Do not arbitrarily change the angle or scale.</t>
    </r>
    <r>
      <rPr>
        <sz val="14"/>
        <color rgb="FF000000"/>
        <rFont val="Calibri"/>
        <family val="2"/>
      </rPr>
      <t xml:space="preserve"> </t>
    </r>
    <r>
      <rPr>
        <sz val="14"/>
        <color rgb="FFFF0000"/>
        <rFont val="Calibri"/>
        <family val="2"/>
      </rPr>
      <t>You may add new rows. Do not change or erase the equations above your rows.</t>
    </r>
  </si>
  <si>
    <t>2.  Apply the calculated increments dX, dY to 5DOF.</t>
  </si>
  <si>
    <t>Deltas -&gt;</t>
  </si>
  <si>
    <t>Do not change thsese!</t>
  </si>
  <si>
    <t>3.  Record the  Px/Py measurements.</t>
  </si>
  <si>
    <t>4. If need to do another iteration, fill in the target Px/Py, the next row calcutates the new dX dY.</t>
  </si>
  <si>
    <t>RX</t>
  </si>
  <si>
    <t>RY</t>
  </si>
  <si>
    <t>AZ</t>
  </si>
  <si>
    <t>EL</t>
  </si>
  <si>
    <t>d AZ</t>
  </si>
  <si>
    <t>d EL</t>
  </si>
  <si>
    <t>Rx</t>
  </si>
  <si>
    <t>Ry</t>
  </si>
  <si>
    <t>sMATF flat mirror</t>
  </si>
  <si>
    <t>PATB flat mirror</t>
  </si>
  <si>
    <t>PATB Redundant LED</t>
  </si>
  <si>
    <t>PATB redundant retro</t>
  </si>
  <si>
    <t xml:space="preserve"> PATB primary retro</t>
  </si>
  <si>
    <t>PATA flat mirror</t>
  </si>
  <si>
    <t>PATA primary retro</t>
  </si>
  <si>
    <t xml:space="preserve"> PATA redundant retro</t>
  </si>
  <si>
    <t>PATA redundant LED</t>
  </si>
  <si>
    <t>PATA Mirror</t>
  </si>
  <si>
    <t>PATA  Primary LED</t>
  </si>
  <si>
    <t>PATA  Primary Retro</t>
  </si>
  <si>
    <t>PATA  redantant Retro</t>
  </si>
  <si>
    <t>PATB  Primary LED</t>
  </si>
  <si>
    <t>PATB  Primary Retro</t>
  </si>
  <si>
    <t xml:space="preserve">PATB redundant LED </t>
  </si>
  <si>
    <t>sMATF mirror (H2)</t>
  </si>
  <si>
    <t xml:space="preserve"> sMATF retro (H2)</t>
  </si>
  <si>
    <t xml:space="preserve">PATB mirror </t>
  </si>
  <si>
    <t>Average sMATF mirror Az/El since 1/25 (deg):</t>
  </si>
  <si>
    <t>std. dev (arcsec)</t>
  </si>
  <si>
    <t>Average sMATF LED X/Y since 1/25 (pixels)</t>
  </si>
  <si>
    <t>std. dev (pix)</t>
  </si>
  <si>
    <t>Average sMATF retro range since 1/25 (m)</t>
  </si>
  <si>
    <t>std. dev (microns)</t>
  </si>
  <si>
    <t>Average PATB mirror Az/El since 1/25 (deg):</t>
  </si>
  <si>
    <t>2/1 AC EL data removed; it seems to be an outlier. Missing negative sign, perhaps?</t>
  </si>
  <si>
    <t>Average PATB LED X/Y since 1/25 (pixels)</t>
  </si>
  <si>
    <t>Average PATB retro range since 1/25 (m)</t>
  </si>
  <si>
    <t>Average sMATF Az/El since 1/25 (deg) (H2):</t>
  </si>
  <si>
    <t>Average sMATF X/Y since 1/25 (pixels) (H2)</t>
  </si>
  <si>
    <t>Average sMATF range since 1/25 (m) (H2)</t>
  </si>
  <si>
    <t>Average sMATF Az/El since 1/25 (deg) (Stow):</t>
  </si>
  <si>
    <t>Deltas from H2 mean (arcsec):</t>
  </si>
  <si>
    <t>Average sMATF X/Y since 1/25 (pixels) (Stow)</t>
  </si>
  <si>
    <t>Deltas from H2 mean (pixels):</t>
  </si>
  <si>
    <t>Average sMATF range since 1/25 (m) (Stow)</t>
  </si>
  <si>
    <t>Delta from H2 mean (um):</t>
  </si>
  <si>
    <t>Item</t>
  </si>
  <si>
    <t>1~2 sec current draw</t>
  </si>
  <si>
    <t>diable/enable</t>
  </si>
  <si>
    <t>Steps to get an Autocollimation image measurement if you can't use the 'autocollimate' button</t>
  </si>
  <si>
    <t>1) save a .fits image by right clicking the image and choosing .fits</t>
  </si>
  <si>
    <t xml:space="preserve">2) from a command prompt type: </t>
  </si>
  <si>
    <t xml:space="preserve">a) 'convert ' (that's a space after the convert) </t>
  </si>
  <si>
    <t>b) then drag the newly created .fits image from the windows browser (C:\OSIM_TEST_DATA …) to the command line to auto fill it's path</t>
  </si>
  <si>
    <t>c) then type ' -rotate 90 ' (those are spaces before the -rotate and after the 90)</t>
  </si>
  <si>
    <t>d) then drag the same .fits filename from the windows browser into the command line</t>
  </si>
  <si>
    <t>e) you should see something like: "C:\Documents and Settings\osw_dev&gt;convert C:\OSIM_TEST_DATA\ADM_yyyymmddHHMMSS.fits -rotate 90 C:\OSIM_TEST_DATA\ADM_yyyymmddHHMMSS.fits"</t>
  </si>
  <si>
    <t>f) hit 'enter' which will rotate the fits image 90 degrees</t>
  </si>
  <si>
    <t>3) again from the command prompt type:</t>
  </si>
  <si>
    <t>a) 'convert  C:\OSIM_TEST_DATA\ADM_yyyymmddHHMMSS.fits  C:\OSIM_TEST_DATA\ADM_yyyymmddHHMMSS.bmp' (you can drag and drop the filename from the browser again, just change it to .bmp in the second one)</t>
  </si>
  <si>
    <t>b) hit 'enter' which will create a .bmp from the rotated .fits image</t>
  </si>
  <si>
    <t>4) copy the newly created .bmp and paste it into C:\OSIM\abmc\autocollimate</t>
  </si>
  <si>
    <t>5) open the file 'atac.ini' found in C:\OSIM\abmc\autocollimate</t>
  </si>
  <si>
    <t>6) replace the currently listed .bmp with the new one you just created (should be the same path, just change the .bmp file name)</t>
  </si>
  <si>
    <t>7) Open the folder 'C:\OSIM\bin' and double click 'OSIM ADM AT Image Processor.exe' (or if it's already running that's OK too)</t>
  </si>
  <si>
    <t>8) hit the big green "NEW ATAC IMAGE" button at the top left (when you do it should now list your created .bmp just to the right of the button and it should also now be shown in the image display</t>
  </si>
  <si>
    <t>9) Using the left/right and up/down errors near the bottom left of the program, position the yellow cross hairs in the zoomed image such that they line up with the horizontal and vertical lines somewhere in the image where the code bits are nice and bright</t>
  </si>
  <si>
    <t>10) Using the mouse, left click in the zoomed image in the vertical row of columns that have MATCHING code bit values (so the code bit pattern should be repeating in that vertical column)</t>
  </si>
  <si>
    <t>11) Toward the bottom right of the program, click the little code bit check mark buttons until the red markers match up with the bright code bits in BOTH cells</t>
  </si>
  <si>
    <t>12) Hit the 'decode' button and you'll have your Az and El measurement</t>
  </si>
  <si>
    <t>Some directionality notes:</t>
  </si>
  <si>
    <t>RM</t>
  </si>
  <si>
    <t>Focus</t>
  </si>
  <si>
    <t>result</t>
  </si>
  <si>
    <t>1A</t>
  </si>
  <si>
    <t>increase to move code bit image UP</t>
  </si>
  <si>
    <t>1B</t>
  </si>
  <si>
    <t>increase to move code bit image RIGHT</t>
  </si>
  <si>
    <t>2A</t>
  </si>
  <si>
    <t>increase to move code bit image LEFT</t>
  </si>
  <si>
    <t>2B</t>
  </si>
  <si>
    <t>increase to move code bit image DOWN</t>
  </si>
  <si>
    <t>increase to move autocollimation elevation NEGATIVE</t>
  </si>
  <si>
    <t>ADM software shortcuts</t>
  </si>
  <si>
    <t>F2</t>
  </si>
  <si>
    <t>AC LED1</t>
  </si>
  <si>
    <t>F3</t>
  </si>
  <si>
    <t>AC LED2</t>
  </si>
  <si>
    <t>F4</t>
  </si>
  <si>
    <t>AC measurement</t>
  </si>
  <si>
    <t>F5</t>
  </si>
  <si>
    <t>Local Thresh</t>
  </si>
  <si>
    <t>F6</t>
  </si>
  <si>
    <t>Display crosshair</t>
  </si>
  <si>
    <t>F7</t>
  </si>
  <si>
    <t>Centroid measurement</t>
  </si>
  <si>
    <t>F8</t>
  </si>
  <si>
    <t>Video tab</t>
  </si>
  <si>
    <t>Ambient (post-shim2 v2)</t>
  </si>
  <si>
    <t>GSA move did not converge on PATB mirror 18:58:25 UTC</t>
  </si>
  <si>
    <t>GSM move did not converge 20:35:16 UTC</t>
  </si>
  <si>
    <t>The sMATF LED appears to have shifted! But the RMs were powered off and nobody was in the cleanroom.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</si>
</sst>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
    <numFmt numFmtId="166" formatCode="#,##0.00000"/>
    <numFmt numFmtId="167" formatCode="0.0"/>
    <numFmt numFmtId="168" formatCode="#,##0.0000"/>
    <numFmt numFmtId="169" formatCode="0.000000"/>
    <numFmt numFmtId="170" formatCode="h:mm;@"/>
  </numFmts>
  <fonts count="44" x14ac:knownFonts="1">
    <font>
      <sz val="11"/>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sz val="6"/>
      <color theme="1"/>
      <name val="Calibri"/>
      <family val="2"/>
      <scheme val="minor"/>
    </font>
    <font>
      <sz val="8"/>
      <color rgb="FFFFFFFF"/>
      <name val="Calibri"/>
      <family val="2"/>
      <scheme val="minor"/>
    </font>
    <font>
      <sz val="8"/>
      <color rgb="FFFF0000"/>
      <name val="Calibri"/>
      <family val="2"/>
      <scheme val="minor"/>
    </font>
    <font>
      <sz val="10"/>
      <color theme="1"/>
      <name val="Calibri"/>
      <family val="2"/>
      <scheme val="minor"/>
    </font>
    <font>
      <sz val="11"/>
      <color rgb="FFFF0000"/>
      <name val="Calibri"/>
      <family val="2"/>
      <scheme val="minor"/>
    </font>
    <font>
      <sz val="8"/>
      <color rgb="FF000000"/>
      <name val="Calibri"/>
      <family val="2"/>
      <scheme val="minor"/>
    </font>
    <font>
      <sz val="11"/>
      <color rgb="FF000000"/>
      <name val="Calibri"/>
      <family val="2"/>
      <scheme val="minor"/>
    </font>
    <font>
      <b/>
      <sz val="8"/>
      <color theme="1"/>
      <name val="Calibri"/>
      <family val="2"/>
      <scheme val="minor"/>
    </font>
    <font>
      <sz val="11"/>
      <color rgb="FF000000"/>
      <name val="Calibri"/>
      <family val="2"/>
    </font>
    <font>
      <sz val="9"/>
      <color theme="1"/>
      <name val="Calibri"/>
      <family val="2"/>
      <scheme val="minor"/>
    </font>
    <font>
      <b/>
      <sz val="9"/>
      <color theme="1"/>
      <name val="Calibri"/>
      <family val="2"/>
      <scheme val="minor"/>
    </font>
    <font>
      <b/>
      <sz val="12"/>
      <color rgb="FF000000"/>
      <name val="Calibri"/>
      <family val="2"/>
    </font>
    <font>
      <sz val="14"/>
      <color rgb="FF000000"/>
      <name val="Calibri"/>
      <family val="2"/>
    </font>
    <font>
      <b/>
      <sz val="14"/>
      <color rgb="FFFF0000"/>
      <name val="Calibri"/>
      <family val="2"/>
    </font>
    <font>
      <sz val="11"/>
      <color rgb="FF444444"/>
      <name val="Calibri"/>
      <family val="2"/>
      <charset val="1"/>
    </font>
    <font>
      <sz val="14"/>
      <color rgb="FFFF0000"/>
      <name val="Calibri"/>
      <family val="2"/>
    </font>
    <font>
      <sz val="11"/>
      <color rgb="FFFF0000"/>
      <name val="Calibri"/>
      <family val="2"/>
    </font>
    <font>
      <sz val="8"/>
      <color rgb="FF000000"/>
      <name val="Calibri"/>
      <family val="2"/>
    </font>
    <font>
      <sz val="8"/>
      <color rgb="FFFF0000"/>
      <name val="Calibri"/>
      <family val="2"/>
    </font>
    <font>
      <sz val="8"/>
      <color theme="1"/>
      <name val="Calibri"/>
      <family val="2"/>
    </font>
    <font>
      <b/>
      <sz val="10"/>
      <color theme="1"/>
      <name val="Calibri"/>
      <family val="2"/>
      <scheme val="minor"/>
    </font>
    <font>
      <b/>
      <sz val="10"/>
      <color theme="1"/>
      <name val="Calibri"/>
      <family val="2"/>
    </font>
    <font>
      <b/>
      <sz val="16"/>
      <color theme="1"/>
      <name val="Calibri"/>
      <family val="2"/>
      <scheme val="minor"/>
    </font>
    <font>
      <sz val="9"/>
      <color rgb="FF000000"/>
      <name val="Calibri"/>
      <family val="2"/>
    </font>
    <font>
      <i/>
      <sz val="8"/>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8"/>
      <color theme="1"/>
      <name val="Calibri"/>
      <family val="2"/>
      <scheme val="minor"/>
    </font>
    <font>
      <sz val="12"/>
      <name val="Calibri"/>
      <family val="2"/>
      <scheme val="minor"/>
    </font>
    <font>
      <b/>
      <sz val="12"/>
      <color rgb="FFFF0000"/>
      <name val="Calibri"/>
      <family val="2"/>
      <scheme val="minor"/>
    </font>
    <font>
      <i/>
      <sz val="12"/>
      <color theme="1"/>
      <name val="Calibri"/>
      <family val="2"/>
      <scheme val="minor"/>
    </font>
    <font>
      <strike/>
      <sz val="12"/>
      <color theme="1"/>
      <name val="Calibri"/>
      <family val="2"/>
      <scheme val="minor"/>
    </font>
    <font>
      <strike/>
      <sz val="11"/>
      <color theme="1"/>
      <name val="Calibri"/>
      <family val="2"/>
      <scheme val="minor"/>
    </font>
    <font>
      <sz val="12"/>
      <color rgb="FF000000"/>
      <name val="Calibri"/>
      <family val="2"/>
    </font>
    <font>
      <i/>
      <sz val="12"/>
      <color rgb="FF000000"/>
      <name val="Calibri"/>
      <family val="2"/>
    </font>
    <font>
      <i/>
      <sz val="10"/>
      <color rgb="FF8EA9DB"/>
      <name val="Calibri"/>
      <family val="2"/>
      <scheme val="minor"/>
    </font>
    <font>
      <i/>
      <sz val="9"/>
      <color rgb="FF4472C4"/>
      <name val="Calibri"/>
      <family val="2"/>
      <scheme val="minor"/>
    </font>
    <font>
      <sz val="9"/>
      <color rgb="FF0070C0"/>
      <name val="Calibri"/>
      <family val="2"/>
      <scheme val="minor"/>
    </font>
    <font>
      <b/>
      <i/>
      <sz val="9"/>
      <color rgb="FF4472C4"/>
      <name val="Calibri"/>
      <family val="2"/>
      <scheme val="minor"/>
    </font>
  </fonts>
  <fills count="32">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292929"/>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CCC"/>
        <bgColor indexed="64"/>
      </patternFill>
    </fill>
    <fill>
      <patternFill patternType="solid">
        <fgColor rgb="FF8EA9DB"/>
        <bgColor indexed="64"/>
      </patternFill>
    </fill>
    <fill>
      <patternFill patternType="solid">
        <fgColor rgb="FFDBDBDB"/>
        <bgColor indexed="64"/>
      </patternFill>
    </fill>
    <fill>
      <patternFill patternType="solid">
        <fgColor rgb="FFFFE699"/>
        <bgColor indexed="64"/>
      </patternFill>
    </fill>
    <fill>
      <patternFill patternType="solid">
        <fgColor rgb="FFC6E0B4"/>
        <bgColor indexed="64"/>
      </patternFill>
    </fill>
    <fill>
      <patternFill patternType="solid">
        <fgColor rgb="FF92D050"/>
        <bgColor indexed="64"/>
      </patternFill>
    </fill>
    <fill>
      <patternFill patternType="solid">
        <fgColor rgb="FFBDD7EE"/>
        <bgColor indexed="64"/>
      </patternFill>
    </fill>
    <fill>
      <patternFill patternType="solid">
        <fgColor rgb="FFC6E0B4"/>
        <bgColor rgb="FF000000"/>
      </patternFill>
    </fill>
    <fill>
      <patternFill patternType="solid">
        <fgColor rgb="FFB4C6E7"/>
        <bgColor rgb="FF000000"/>
      </patternFill>
    </fill>
    <fill>
      <patternFill patternType="solid">
        <fgColor rgb="FFB4C6E7"/>
        <bgColor indexed="64"/>
      </patternFill>
    </fill>
    <fill>
      <patternFill patternType="solid">
        <fgColor theme="7" tint="0.59999389629810485"/>
        <bgColor indexed="64"/>
      </patternFill>
    </fill>
    <fill>
      <patternFill patternType="solid">
        <fgColor rgb="FFFF0000"/>
        <bgColor indexed="64"/>
      </patternFill>
    </fill>
    <fill>
      <patternFill patternType="solid">
        <fgColor rgb="FFD9E1F2"/>
        <bgColor indexed="64"/>
      </patternFill>
    </fill>
    <fill>
      <patternFill patternType="solid">
        <fgColor rgb="FFE2EFDA"/>
        <bgColor indexed="64"/>
      </patternFill>
    </fill>
    <fill>
      <patternFill patternType="solid">
        <fgColor theme="0" tint="-4.9989318521683403E-2"/>
        <bgColor indexed="64"/>
      </patternFill>
    </fill>
    <fill>
      <patternFill patternType="solid">
        <fgColor rgb="FFFCE4D6"/>
        <bgColor indexed="64"/>
      </patternFill>
    </fill>
    <fill>
      <patternFill patternType="solid">
        <fgColor rgb="FFFCE4D6"/>
        <bgColor rgb="FF000000"/>
      </patternFill>
    </fill>
    <fill>
      <patternFill patternType="solid">
        <fgColor rgb="FFFFFFFF"/>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right style="thin">
        <color indexed="64"/>
      </right>
      <top/>
      <bottom style="thin">
        <color indexed="64"/>
      </bottom>
      <diagonal/>
    </border>
    <border>
      <left/>
      <right style="medium">
        <color rgb="FF000000"/>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medium">
        <color indexed="64"/>
      </bottom>
      <diagonal/>
    </border>
    <border>
      <left style="thin">
        <color rgb="FF000000"/>
      </left>
      <right style="thin">
        <color indexed="64"/>
      </right>
      <top style="thin">
        <color rgb="FF000000"/>
      </top>
      <bottom style="medium">
        <color indexed="64"/>
      </bottom>
      <diagonal/>
    </border>
    <border>
      <left style="thin">
        <color indexed="64"/>
      </left>
      <right/>
      <top style="thin">
        <color rgb="FF000000"/>
      </top>
      <bottom style="medium">
        <color indexed="64"/>
      </bottom>
      <diagonal/>
    </border>
    <border>
      <left/>
      <right style="thin">
        <color indexed="64"/>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thick">
        <color rgb="FF000000"/>
      </right>
      <top style="thin">
        <color rgb="FF000000"/>
      </top>
      <bottom style="medium">
        <color indexed="64"/>
      </bottom>
      <diagonal/>
    </border>
    <border>
      <left/>
      <right style="thick">
        <color rgb="FF000000"/>
      </right>
      <top/>
      <bottom/>
      <diagonal/>
    </border>
    <border>
      <left/>
      <right style="thick">
        <color rgb="FF000000"/>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right style="thick">
        <color rgb="FF000000"/>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right style="thick">
        <color rgb="FF000000"/>
      </right>
      <top/>
      <bottom style="thin">
        <color indexed="64"/>
      </bottom>
      <diagonal/>
    </border>
    <border>
      <left style="thin">
        <color indexed="64"/>
      </left>
      <right/>
      <top/>
      <bottom style="thin">
        <color indexed="64"/>
      </bottom>
      <diagonal/>
    </border>
    <border>
      <left/>
      <right/>
      <top/>
      <bottom style="medium">
        <color rgb="FF000000"/>
      </bottom>
      <diagonal/>
    </border>
    <border>
      <left/>
      <right style="thin">
        <color indexed="64"/>
      </right>
      <top/>
      <bottom style="medium">
        <color rgb="FF000000"/>
      </bottom>
      <diagonal/>
    </border>
    <border>
      <left style="thin">
        <color indexed="64"/>
      </left>
      <right/>
      <top/>
      <bottom style="medium">
        <color rgb="FF000000"/>
      </bottom>
      <diagonal/>
    </border>
    <border>
      <left/>
      <right style="thin">
        <color rgb="FF000000"/>
      </right>
      <top/>
      <bottom style="medium">
        <color indexed="64"/>
      </bottom>
      <diagonal/>
    </border>
  </borders>
  <cellStyleXfs count="1">
    <xf numFmtId="0" fontId="0" fillId="0" borderId="0"/>
  </cellStyleXfs>
  <cellXfs count="537">
    <xf numFmtId="0" fontId="0" fillId="0" borderId="0" xfId="0"/>
    <xf numFmtId="0" fontId="0" fillId="0" borderId="1" xfId="0" applyBorder="1"/>
    <xf numFmtId="14" fontId="0" fillId="0" borderId="0" xfId="0" applyNumberFormat="1"/>
    <xf numFmtId="3" fontId="0" fillId="0" borderId="0" xfId="0" applyNumberFormat="1"/>
    <xf numFmtId="0" fontId="3" fillId="0" borderId="1" xfId="0" applyFont="1" applyBorder="1"/>
    <xf numFmtId="14" fontId="3" fillId="0" borderId="1" xfId="0" applyNumberFormat="1" applyFont="1" applyBorder="1"/>
    <xf numFmtId="0" fontId="0" fillId="5" borderId="0" xfId="0" applyFill="1"/>
    <xf numFmtId="0" fontId="3" fillId="2" borderId="1" xfId="0" applyFont="1" applyFill="1" applyBorder="1"/>
    <xf numFmtId="0" fontId="3" fillId="0" borderId="1" xfId="0" applyFont="1" applyBorder="1" applyAlignment="1">
      <alignment wrapText="1"/>
    </xf>
    <xf numFmtId="14" fontId="3" fillId="0" borderId="1" xfId="0" applyNumberFormat="1" applyFont="1" applyBorder="1" applyAlignment="1">
      <alignment wrapText="1"/>
    </xf>
    <xf numFmtId="0" fontId="6" fillId="0" borderId="1" xfId="0" applyFont="1" applyBorder="1" applyAlignment="1">
      <alignment wrapText="1"/>
    </xf>
    <xf numFmtId="0" fontId="0" fillId="0" borderId="0" xfId="0" applyAlignment="1">
      <alignment wrapText="1"/>
    </xf>
    <xf numFmtId="0" fontId="3" fillId="0" borderId="1" xfId="0" applyFont="1" applyBorder="1" applyAlignment="1">
      <alignment horizontal="center"/>
    </xf>
    <xf numFmtId="0" fontId="3" fillId="5" borderId="1" xfId="0" applyFont="1" applyFill="1" applyBorder="1" applyAlignment="1">
      <alignment horizontal="center"/>
    </xf>
    <xf numFmtId="0" fontId="3" fillId="0" borderId="1" xfId="0" applyFont="1" applyBorder="1" applyAlignment="1">
      <alignment horizontal="center" wrapText="1"/>
    </xf>
    <xf numFmtId="0" fontId="7" fillId="0" borderId="1" xfId="0" applyFont="1" applyBorder="1" applyAlignment="1">
      <alignment wrapText="1"/>
    </xf>
    <xf numFmtId="0" fontId="7" fillId="0" borderId="0" xfId="0" applyFont="1" applyAlignment="1">
      <alignment wrapText="1"/>
    </xf>
    <xf numFmtId="0" fontId="3" fillId="5" borderId="1" xfId="0" applyFont="1" applyFill="1" applyBorder="1" applyAlignment="1">
      <alignment wrapText="1"/>
    </xf>
    <xf numFmtId="14" fontId="3" fillId="7" borderId="1" xfId="0" applyNumberFormat="1" applyFont="1" applyFill="1" applyBorder="1"/>
    <xf numFmtId="0" fontId="3" fillId="7" borderId="1" xfId="0" applyFont="1" applyFill="1" applyBorder="1" applyAlignment="1">
      <alignment wrapText="1"/>
    </xf>
    <xf numFmtId="0" fontId="3" fillId="7" borderId="1" xfId="0" applyFont="1" applyFill="1" applyBorder="1" applyAlignment="1">
      <alignment horizontal="center"/>
    </xf>
    <xf numFmtId="0" fontId="3" fillId="7" borderId="1" xfId="0" applyFont="1" applyFill="1" applyBorder="1"/>
    <xf numFmtId="0" fontId="0" fillId="7" borderId="0" xfId="0" applyFill="1"/>
    <xf numFmtId="0" fontId="3" fillId="8" borderId="1" xfId="0" applyFont="1" applyFill="1" applyBorder="1"/>
    <xf numFmtId="14" fontId="9" fillId="0" borderId="1" xfId="0" applyNumberFormat="1" applyFont="1" applyBorder="1"/>
    <xf numFmtId="0" fontId="9" fillId="9" borderId="1" xfId="0" applyFont="1" applyFill="1" applyBorder="1" applyAlignment="1">
      <alignment horizontal="center"/>
    </xf>
    <xf numFmtId="0" fontId="9" fillId="0" borderId="1" xfId="0" applyFont="1" applyBorder="1" applyAlignment="1">
      <alignment horizontal="center"/>
    </xf>
    <xf numFmtId="0" fontId="9" fillId="0" borderId="1" xfId="0" applyFont="1" applyBorder="1"/>
    <xf numFmtId="0" fontId="10" fillId="0" borderId="0" xfId="0" applyFont="1"/>
    <xf numFmtId="0" fontId="3" fillId="0" borderId="0" xfId="0" applyFont="1" applyAlignment="1">
      <alignment wrapText="1"/>
    </xf>
    <xf numFmtId="0" fontId="3" fillId="10" borderId="1" xfId="0" applyFont="1" applyFill="1" applyBorder="1"/>
    <xf numFmtId="14" fontId="3" fillId="5" borderId="1" xfId="0" applyNumberFormat="1" applyFont="1" applyFill="1" applyBorder="1"/>
    <xf numFmtId="0" fontId="3" fillId="5" borderId="1" xfId="0" applyFont="1" applyFill="1" applyBorder="1" applyAlignment="1">
      <alignment horizontal="center" wrapText="1"/>
    </xf>
    <xf numFmtId="0" fontId="3" fillId="12" borderId="1" xfId="0" applyFont="1" applyFill="1" applyBorder="1" applyAlignment="1">
      <alignment horizontal="center"/>
    </xf>
    <xf numFmtId="0" fontId="11" fillId="0" borderId="1" xfId="0" applyFont="1" applyBorder="1" applyAlignment="1">
      <alignment wrapText="1"/>
    </xf>
    <xf numFmtId="0" fontId="12" fillId="0" borderId="0" xfId="0" applyFont="1"/>
    <xf numFmtId="165" fontId="11" fillId="0" borderId="1" xfId="0" applyNumberFormat="1" applyFont="1" applyBorder="1" applyAlignment="1">
      <alignment wrapText="1"/>
    </xf>
    <xf numFmtId="0" fontId="13" fillId="0" borderId="0" xfId="0" applyFont="1" applyAlignment="1">
      <alignment wrapText="1"/>
    </xf>
    <xf numFmtId="0" fontId="13" fillId="0" borderId="0" xfId="0" applyFont="1"/>
    <xf numFmtId="0" fontId="13" fillId="5" borderId="0" xfId="0" applyFont="1" applyFill="1"/>
    <xf numFmtId="0" fontId="13" fillId="7" borderId="0" xfId="0" applyFont="1" applyFill="1"/>
    <xf numFmtId="165" fontId="0" fillId="0" borderId="0" xfId="0" applyNumberFormat="1"/>
    <xf numFmtId="0" fontId="14" fillId="0" borderId="3" xfId="0" applyFont="1" applyBorder="1"/>
    <xf numFmtId="165" fontId="13" fillId="0" borderId="4" xfId="0" applyNumberFormat="1" applyFont="1" applyBorder="1"/>
    <xf numFmtId="0" fontId="14" fillId="0" borderId="4" xfId="0" applyFont="1" applyBorder="1"/>
    <xf numFmtId="167" fontId="13" fillId="0" borderId="4" xfId="0" applyNumberFormat="1" applyFont="1" applyBorder="1"/>
    <xf numFmtId="167" fontId="13" fillId="0" borderId="5" xfId="0" applyNumberFormat="1" applyFont="1" applyBorder="1"/>
    <xf numFmtId="0" fontId="14" fillId="0" borderId="6" xfId="0" applyFont="1" applyBorder="1"/>
    <xf numFmtId="167" fontId="13" fillId="0" borderId="0" xfId="0" applyNumberFormat="1" applyFont="1"/>
    <xf numFmtId="165" fontId="14" fillId="0" borderId="0" xfId="0" applyNumberFormat="1" applyFont="1"/>
    <xf numFmtId="167" fontId="13" fillId="0" borderId="7" xfId="0" applyNumberFormat="1" applyFont="1" applyBorder="1"/>
    <xf numFmtId="2" fontId="13" fillId="0" borderId="0" xfId="0" applyNumberFormat="1" applyFont="1"/>
    <xf numFmtId="165" fontId="13" fillId="0" borderId="0" xfId="0" applyNumberFormat="1" applyFont="1"/>
    <xf numFmtId="0" fontId="14" fillId="0" borderId="0" xfId="0" applyFont="1"/>
    <xf numFmtId="0" fontId="13" fillId="0" borderId="7" xfId="0" applyFont="1" applyBorder="1"/>
    <xf numFmtId="0" fontId="13" fillId="0" borderId="6" xfId="0" applyFont="1" applyBorder="1"/>
    <xf numFmtId="0" fontId="14" fillId="0" borderId="8" xfId="0" applyFont="1" applyBorder="1"/>
    <xf numFmtId="2" fontId="13" fillId="0" borderId="9" xfId="0" applyNumberFormat="1" applyFont="1" applyBorder="1"/>
    <xf numFmtId="165" fontId="13" fillId="0" borderId="9" xfId="0" applyNumberFormat="1" applyFont="1" applyBorder="1"/>
    <xf numFmtId="0" fontId="14" fillId="0" borderId="9" xfId="0" applyFont="1" applyBorder="1"/>
    <xf numFmtId="0" fontId="13" fillId="0" borderId="10" xfId="0" applyFont="1" applyBorder="1"/>
    <xf numFmtId="167" fontId="13" fillId="0" borderId="9" xfId="0" applyNumberFormat="1" applyFont="1" applyBorder="1"/>
    <xf numFmtId="0" fontId="14" fillId="13" borderId="3" xfId="0" applyFont="1" applyFill="1" applyBorder="1"/>
    <xf numFmtId="165" fontId="13" fillId="13" borderId="4" xfId="0" applyNumberFormat="1" applyFont="1" applyFill="1" applyBorder="1"/>
    <xf numFmtId="0" fontId="14" fillId="13" borderId="4" xfId="0" applyFont="1" applyFill="1" applyBorder="1"/>
    <xf numFmtId="167" fontId="13" fillId="13" borderId="4" xfId="0" applyNumberFormat="1" applyFont="1" applyFill="1" applyBorder="1"/>
    <xf numFmtId="167" fontId="13" fillId="13" borderId="5" xfId="0" applyNumberFormat="1" applyFont="1" applyFill="1" applyBorder="1"/>
    <xf numFmtId="0" fontId="14" fillId="13" borderId="6" xfId="0" applyFont="1" applyFill="1" applyBorder="1"/>
    <xf numFmtId="167" fontId="13" fillId="13" borderId="0" xfId="0" applyNumberFormat="1" applyFont="1" applyFill="1"/>
    <xf numFmtId="165" fontId="14" fillId="13" borderId="0" xfId="0" applyNumberFormat="1" applyFont="1" applyFill="1"/>
    <xf numFmtId="167" fontId="13" fillId="13" borderId="7" xfId="0" applyNumberFormat="1" applyFont="1" applyFill="1" applyBorder="1"/>
    <xf numFmtId="2" fontId="13" fillId="13" borderId="0" xfId="0" applyNumberFormat="1" applyFont="1" applyFill="1"/>
    <xf numFmtId="165" fontId="13" fillId="13" borderId="0" xfId="0" applyNumberFormat="1" applyFont="1" applyFill="1"/>
    <xf numFmtId="0" fontId="14" fillId="13" borderId="0" xfId="0" applyFont="1" applyFill="1"/>
    <xf numFmtId="0" fontId="13" fillId="13" borderId="7" xfId="0" applyFont="1" applyFill="1" applyBorder="1"/>
    <xf numFmtId="0" fontId="14" fillId="12" borderId="6" xfId="0" applyFont="1" applyFill="1" applyBorder="1"/>
    <xf numFmtId="165" fontId="13" fillId="12" borderId="0" xfId="0" applyNumberFormat="1" applyFont="1" applyFill="1"/>
    <xf numFmtId="0" fontId="14" fillId="12" borderId="0" xfId="0" applyFont="1" applyFill="1"/>
    <xf numFmtId="167" fontId="13" fillId="12" borderId="0" xfId="0" applyNumberFormat="1" applyFont="1" applyFill="1"/>
    <xf numFmtId="167" fontId="13" fillId="12" borderId="7" xfId="0" applyNumberFormat="1" applyFont="1" applyFill="1" applyBorder="1"/>
    <xf numFmtId="0" fontId="14" fillId="12" borderId="8" xfId="0" applyFont="1" applyFill="1" applyBorder="1"/>
    <xf numFmtId="2" fontId="13" fillId="12" borderId="9" xfId="0" applyNumberFormat="1" applyFont="1" applyFill="1" applyBorder="1"/>
    <xf numFmtId="165" fontId="13" fillId="12" borderId="9" xfId="0" applyNumberFormat="1" applyFont="1" applyFill="1" applyBorder="1"/>
    <xf numFmtId="0" fontId="14" fillId="12" borderId="9" xfId="0" applyFont="1" applyFill="1" applyBorder="1"/>
    <xf numFmtId="1" fontId="13" fillId="12" borderId="9" xfId="0" applyNumberFormat="1" applyFont="1" applyFill="1" applyBorder="1"/>
    <xf numFmtId="0" fontId="13" fillId="12" borderId="10" xfId="0" applyFont="1" applyFill="1" applyBorder="1"/>
    <xf numFmtId="0" fontId="0" fillId="16" borderId="12" xfId="0" applyFill="1" applyBorder="1"/>
    <xf numFmtId="0" fontId="3" fillId="16" borderId="12" xfId="0" applyFont="1" applyFill="1" applyBorder="1" applyAlignment="1">
      <alignment horizontal="center"/>
    </xf>
    <xf numFmtId="0" fontId="0" fillId="17" borderId="0" xfId="0" applyFill="1"/>
    <xf numFmtId="0" fontId="3" fillId="17" borderId="11" xfId="0" applyFont="1" applyFill="1" applyBorder="1" applyAlignment="1">
      <alignment horizontal="center"/>
    </xf>
    <xf numFmtId="0" fontId="0" fillId="18" borderId="0" xfId="0" applyFill="1"/>
    <xf numFmtId="0" fontId="2" fillId="0" borderId="0" xfId="0" applyFont="1"/>
    <xf numFmtId="16" fontId="3" fillId="0" borderId="1" xfId="0" applyNumberFormat="1" applyFont="1" applyBorder="1"/>
    <xf numFmtId="0" fontId="3" fillId="5" borderId="1" xfId="0" applyFont="1" applyFill="1" applyBorder="1"/>
    <xf numFmtId="0" fontId="3" fillId="11" borderId="1" xfId="0" applyFont="1" applyFill="1" applyBorder="1" applyAlignment="1">
      <alignment horizontal="center"/>
    </xf>
    <xf numFmtId="0" fontId="3" fillId="11" borderId="1" xfId="0" applyFont="1" applyFill="1" applyBorder="1"/>
    <xf numFmtId="165" fontId="3" fillId="5" borderId="1" xfId="0" applyNumberFormat="1" applyFont="1" applyFill="1" applyBorder="1"/>
    <xf numFmtId="165" fontId="3" fillId="0" borderId="1" xfId="0" applyNumberFormat="1" applyFont="1" applyBorder="1"/>
    <xf numFmtId="165" fontId="3" fillId="11" borderId="1" xfId="0" applyNumberFormat="1" applyFont="1" applyFill="1" applyBorder="1"/>
    <xf numFmtId="166" fontId="3" fillId="11" borderId="1" xfId="0" applyNumberFormat="1" applyFont="1" applyFill="1" applyBorder="1" applyAlignment="1">
      <alignment horizontal="center"/>
    </xf>
    <xf numFmtId="16" fontId="0" fillId="0" borderId="0" xfId="0" applyNumberFormat="1"/>
    <xf numFmtId="0" fontId="0" fillId="19" borderId="0" xfId="0" applyFill="1"/>
    <xf numFmtId="0" fontId="12" fillId="0" borderId="1" xfId="0" applyFont="1" applyBorder="1"/>
    <xf numFmtId="0" fontId="12" fillId="0" borderId="13" xfId="0" applyFont="1" applyBorder="1"/>
    <xf numFmtId="0" fontId="12" fillId="0" borderId="6" xfId="0" applyFont="1" applyBorder="1"/>
    <xf numFmtId="0" fontId="12" fillId="0" borderId="7" xfId="0" applyFont="1" applyBorder="1"/>
    <xf numFmtId="0" fontId="16" fillId="0" borderId="0" xfId="0" applyFont="1"/>
    <xf numFmtId="0" fontId="12" fillId="21" borderId="13" xfId="0" applyFont="1" applyFill="1" applyBorder="1"/>
    <xf numFmtId="16" fontId="12" fillId="21" borderId="13" xfId="0" applyNumberFormat="1" applyFont="1" applyFill="1" applyBorder="1"/>
    <xf numFmtId="0" fontId="12" fillId="21" borderId="15" xfId="0" applyFont="1" applyFill="1" applyBorder="1"/>
    <xf numFmtId="16" fontId="12" fillId="22" borderId="13" xfId="0" applyNumberFormat="1" applyFont="1" applyFill="1" applyBorder="1"/>
    <xf numFmtId="0" fontId="12" fillId="22" borderId="15" xfId="0" applyFont="1" applyFill="1" applyBorder="1"/>
    <xf numFmtId="0" fontId="12" fillId="0" borderId="15" xfId="0" applyFont="1" applyBorder="1"/>
    <xf numFmtId="0" fontId="12" fillId="0" borderId="10" xfId="0" applyFont="1" applyBorder="1"/>
    <xf numFmtId="0" fontId="7" fillId="0" borderId="12" xfId="0" applyFont="1" applyBorder="1" applyAlignment="1">
      <alignment wrapText="1"/>
    </xf>
    <xf numFmtId="0" fontId="3" fillId="0" borderId="12" xfId="0" applyFont="1" applyBorder="1"/>
    <xf numFmtId="0" fontId="3" fillId="2" borderId="12" xfId="0" applyFont="1" applyFill="1" applyBorder="1"/>
    <xf numFmtId="0" fontId="3" fillId="3" borderId="12" xfId="0" applyFont="1" applyFill="1" applyBorder="1"/>
    <xf numFmtId="0" fontId="3" fillId="4" borderId="12" xfId="0" applyFont="1" applyFill="1" applyBorder="1"/>
    <xf numFmtId="0" fontId="3" fillId="8" borderId="12" xfId="0" applyFont="1" applyFill="1" applyBorder="1"/>
    <xf numFmtId="0" fontId="3" fillId="5" borderId="12" xfId="0" applyFont="1" applyFill="1" applyBorder="1"/>
    <xf numFmtId="0" fontId="3" fillId="0" borderId="12" xfId="0" applyFont="1" applyBorder="1" applyAlignment="1">
      <alignment wrapText="1"/>
    </xf>
    <xf numFmtId="0" fontId="3" fillId="7" borderId="12" xfId="0" applyFont="1" applyFill="1" applyBorder="1"/>
    <xf numFmtId="0" fontId="9" fillId="0" borderId="12" xfId="0" applyFont="1" applyBorder="1"/>
    <xf numFmtId="0" fontId="3" fillId="10" borderId="12" xfId="0" applyFont="1" applyFill="1" applyBorder="1"/>
    <xf numFmtId="0" fontId="3" fillId="11" borderId="12" xfId="0" applyFont="1" applyFill="1" applyBorder="1"/>
    <xf numFmtId="0" fontId="11" fillId="0" borderId="12" xfId="0" applyFont="1" applyBorder="1" applyAlignment="1">
      <alignment wrapText="1"/>
    </xf>
    <xf numFmtId="0" fontId="3" fillId="20" borderId="12" xfId="0" applyFont="1" applyFill="1" applyBorder="1"/>
    <xf numFmtId="0" fontId="3" fillId="19" borderId="12" xfId="0" applyFont="1" applyFill="1" applyBorder="1" applyAlignment="1">
      <alignment horizontal="center"/>
    </xf>
    <xf numFmtId="0" fontId="3" fillId="0" borderId="12" xfId="0" applyFont="1" applyBorder="1" applyAlignment="1">
      <alignment horizontal="center"/>
    </xf>
    <xf numFmtId="0" fontId="12" fillId="0" borderId="8" xfId="0" applyFont="1" applyBorder="1"/>
    <xf numFmtId="165" fontId="12" fillId="22" borderId="15" xfId="0" applyNumberFormat="1" applyFont="1" applyFill="1" applyBorder="1"/>
    <xf numFmtId="0" fontId="3" fillId="24" borderId="12" xfId="0" applyFont="1" applyFill="1" applyBorder="1"/>
    <xf numFmtId="0" fontId="20" fillId="0" borderId="3" xfId="0" applyFont="1" applyBorder="1" applyAlignment="1">
      <alignment wrapText="1"/>
    </xf>
    <xf numFmtId="0" fontId="20" fillId="0" borderId="5" xfId="0" applyFont="1" applyBorder="1" applyAlignment="1">
      <alignment wrapText="1"/>
    </xf>
    <xf numFmtId="0" fontId="20" fillId="0" borderId="6" xfId="0" applyFont="1" applyBorder="1"/>
    <xf numFmtId="0" fontId="20" fillId="0" borderId="7" xfId="0" applyFont="1" applyBorder="1"/>
    <xf numFmtId="0" fontId="20" fillId="0" borderId="4" xfId="0" applyFont="1" applyBorder="1" applyAlignment="1">
      <alignment wrapText="1"/>
    </xf>
    <xf numFmtId="0" fontId="20" fillId="0" borderId="0" xfId="0" applyFont="1"/>
    <xf numFmtId="0" fontId="12" fillId="0" borderId="0" xfId="0" applyFont="1" applyAlignment="1">
      <alignment wrapText="1"/>
    </xf>
    <xf numFmtId="16" fontId="12" fillId="0" borderId="13" xfId="0" applyNumberFormat="1" applyFont="1" applyBorder="1"/>
    <xf numFmtId="0" fontId="3" fillId="23" borderId="1" xfId="0" applyFont="1" applyFill="1" applyBorder="1" applyAlignment="1">
      <alignment horizontal="center"/>
    </xf>
    <xf numFmtId="0" fontId="3" fillId="23" borderId="1" xfId="0" applyFont="1" applyFill="1" applyBorder="1"/>
    <xf numFmtId="0" fontId="16" fillId="0" borderId="0" xfId="0" applyFont="1" applyAlignment="1">
      <alignment wrapText="1"/>
    </xf>
    <xf numFmtId="0" fontId="3" fillId="26" borderId="1" xfId="0" applyFont="1" applyFill="1" applyBorder="1"/>
    <xf numFmtId="14" fontId="12" fillId="0" borderId="13" xfId="0" applyNumberFormat="1" applyFont="1" applyBorder="1"/>
    <xf numFmtId="0" fontId="24" fillId="0" borderId="12" xfId="0" applyFont="1" applyBorder="1" applyAlignment="1">
      <alignment horizontal="center" wrapText="1"/>
    </xf>
    <xf numFmtId="0" fontId="7" fillId="0" borderId="12" xfId="0" applyFont="1" applyBorder="1" applyAlignment="1">
      <alignment horizontal="center"/>
    </xf>
    <xf numFmtId="0" fontId="3" fillId="23" borderId="12" xfId="0" applyFont="1" applyFill="1" applyBorder="1" applyAlignment="1">
      <alignment vertical="center" wrapText="1"/>
    </xf>
    <xf numFmtId="0" fontId="3" fillId="27" borderId="12" xfId="0" applyFont="1" applyFill="1" applyBorder="1" applyAlignment="1">
      <alignment vertical="center" wrapText="1"/>
    </xf>
    <xf numFmtId="0" fontId="3" fillId="0" borderId="12" xfId="0" applyFont="1" applyBorder="1" applyAlignment="1">
      <alignment vertical="center" wrapText="1"/>
    </xf>
    <xf numFmtId="0" fontId="24" fillId="0" borderId="12" xfId="0" applyFont="1" applyBorder="1" applyAlignment="1">
      <alignment horizontal="left" vertical="center"/>
    </xf>
    <xf numFmtId="0" fontId="2" fillId="0" borderId="12" xfId="0" applyFont="1" applyBorder="1" applyAlignment="1">
      <alignment horizontal="center"/>
    </xf>
    <xf numFmtId="0" fontId="4" fillId="0" borderId="12" xfId="0" applyFont="1" applyBorder="1" applyAlignment="1">
      <alignment horizontal="left" vertical="center"/>
    </xf>
    <xf numFmtId="0" fontId="4" fillId="0" borderId="12" xfId="0" applyFont="1" applyBorder="1"/>
    <xf numFmtId="16" fontId="3" fillId="0" borderId="12" xfId="0" applyNumberFormat="1" applyFont="1" applyBorder="1"/>
    <xf numFmtId="0" fontId="3" fillId="2" borderId="12" xfId="0" applyFont="1" applyFill="1" applyBorder="1" applyAlignment="1">
      <alignment horizontal="center"/>
    </xf>
    <xf numFmtId="0" fontId="4" fillId="2" borderId="12" xfId="0" applyFont="1" applyFill="1" applyBorder="1" applyAlignment="1">
      <alignment horizontal="left" vertical="center"/>
    </xf>
    <xf numFmtId="0" fontId="4" fillId="2" borderId="12" xfId="0" applyFont="1" applyFill="1" applyBorder="1"/>
    <xf numFmtId="17" fontId="3" fillId="0" borderId="12" xfId="0" applyNumberFormat="1" applyFont="1" applyBorder="1" applyAlignment="1">
      <alignment horizontal="center"/>
    </xf>
    <xf numFmtId="16" fontId="3" fillId="3" borderId="12" xfId="0" applyNumberFormat="1" applyFont="1" applyFill="1" applyBorder="1"/>
    <xf numFmtId="0" fontId="3" fillId="3" borderId="12" xfId="0" applyFont="1" applyFill="1" applyBorder="1" applyAlignment="1">
      <alignment horizontal="center"/>
    </xf>
    <xf numFmtId="0" fontId="4" fillId="3" borderId="12" xfId="0" applyFont="1" applyFill="1" applyBorder="1" applyAlignment="1">
      <alignment horizontal="left" vertical="center"/>
    </xf>
    <xf numFmtId="0" fontId="4" fillId="3" borderId="12" xfId="0" applyFont="1" applyFill="1" applyBorder="1"/>
    <xf numFmtId="16" fontId="3" fillId="2" borderId="12" xfId="0" applyNumberFormat="1" applyFont="1" applyFill="1" applyBorder="1"/>
    <xf numFmtId="0" fontId="3" fillId="0" borderId="12" xfId="0" applyFont="1" applyBorder="1" applyAlignment="1">
      <alignment horizontal="left" vertical="center"/>
    </xf>
    <xf numFmtId="0" fontId="0" fillId="0" borderId="12" xfId="0" applyBorder="1" applyAlignment="1">
      <alignment horizontal="left" vertical="center"/>
    </xf>
    <xf numFmtId="0" fontId="0" fillId="0" borderId="12" xfId="0" applyBorder="1"/>
    <xf numFmtId="0" fontId="3" fillId="4" borderId="12" xfId="0" applyFont="1" applyFill="1" applyBorder="1" applyAlignment="1">
      <alignment horizontal="center"/>
    </xf>
    <xf numFmtId="0" fontId="0" fillId="4" borderId="12" xfId="0" applyFill="1" applyBorder="1" applyAlignment="1">
      <alignment horizontal="left" vertical="center"/>
    </xf>
    <xf numFmtId="0" fontId="0" fillId="4" borderId="12" xfId="0" applyFill="1" applyBorder="1"/>
    <xf numFmtId="3" fontId="3" fillId="0" borderId="12" xfId="0" applyNumberFormat="1" applyFont="1" applyBorder="1" applyAlignment="1">
      <alignment horizontal="center"/>
    </xf>
    <xf numFmtId="14" fontId="3" fillId="0" borderId="12" xfId="0" applyNumberFormat="1" applyFont="1" applyBorder="1"/>
    <xf numFmtId="3" fontId="3" fillId="0" borderId="12" xfId="0" quotePrefix="1" applyNumberFormat="1" applyFont="1" applyBorder="1" applyAlignment="1">
      <alignment horizontal="center"/>
    </xf>
    <xf numFmtId="14" fontId="3" fillId="8" borderId="12" xfId="0" applyNumberFormat="1" applyFont="1" applyFill="1" applyBorder="1"/>
    <xf numFmtId="0" fontId="3" fillId="8" borderId="12" xfId="0" applyFont="1" applyFill="1" applyBorder="1" applyAlignment="1">
      <alignment horizontal="center"/>
    </xf>
    <xf numFmtId="0" fontId="0" fillId="8" borderId="12" xfId="0" applyFill="1" applyBorder="1" applyAlignment="1">
      <alignment horizontal="left" vertical="center"/>
    </xf>
    <xf numFmtId="0" fontId="0" fillId="8" borderId="12" xfId="0" applyFill="1" applyBorder="1"/>
    <xf numFmtId="0" fontId="3" fillId="5" borderId="12" xfId="0" applyFont="1" applyFill="1" applyBorder="1" applyAlignment="1">
      <alignment horizontal="center"/>
    </xf>
    <xf numFmtId="0" fontId="0" fillId="5" borderId="12" xfId="0" applyFill="1" applyBorder="1" applyAlignment="1">
      <alignment horizontal="left" vertical="center"/>
    </xf>
    <xf numFmtId="0" fontId="0" fillId="5" borderId="12" xfId="0" applyFill="1" applyBorder="1"/>
    <xf numFmtId="14" fontId="3" fillId="0" borderId="12" xfId="0" applyNumberFormat="1" applyFont="1" applyBorder="1" applyAlignment="1">
      <alignment wrapText="1"/>
    </xf>
    <xf numFmtId="0" fontId="3" fillId="0" borderId="12" xfId="0" applyFont="1" applyBorder="1" applyAlignment="1">
      <alignment horizontal="center" wrapText="1"/>
    </xf>
    <xf numFmtId="0" fontId="0" fillId="0" borderId="12" xfId="0" applyBorder="1" applyAlignment="1">
      <alignment wrapText="1"/>
    </xf>
    <xf numFmtId="164" fontId="5" fillId="6" borderId="12" xfId="0" applyNumberFormat="1" applyFont="1" applyFill="1" applyBorder="1" applyAlignment="1">
      <alignment horizontal="center" vertical="center" wrapText="1"/>
    </xf>
    <xf numFmtId="0" fontId="8" fillId="0" borderId="12" xfId="0" applyFont="1" applyBorder="1" applyAlignment="1">
      <alignment horizontal="left" vertical="center"/>
    </xf>
    <xf numFmtId="14" fontId="3" fillId="7" borderId="12" xfId="0" applyNumberFormat="1" applyFont="1" applyFill="1" applyBorder="1"/>
    <xf numFmtId="0" fontId="3" fillId="7" borderId="12" xfId="0" applyFont="1" applyFill="1" applyBorder="1" applyAlignment="1">
      <alignment horizontal="center"/>
    </xf>
    <xf numFmtId="0" fontId="0" fillId="7" borderId="12" xfId="0" applyFill="1" applyBorder="1" applyAlignment="1">
      <alignment horizontal="left" vertical="center"/>
    </xf>
    <xf numFmtId="0" fontId="0" fillId="7" borderId="12" xfId="0" applyFill="1" applyBorder="1"/>
    <xf numFmtId="3" fontId="3" fillId="7" borderId="12" xfId="0" applyNumberFormat="1" applyFont="1" applyFill="1" applyBorder="1" applyAlignment="1">
      <alignment horizontal="center"/>
    </xf>
    <xf numFmtId="0" fontId="8" fillId="7" borderId="12" xfId="0" applyFont="1" applyFill="1" applyBorder="1" applyAlignment="1">
      <alignment horizontal="left" vertical="center"/>
    </xf>
    <xf numFmtId="0" fontId="7" fillId="0" borderId="12" xfId="0" applyFont="1" applyBorder="1" applyAlignment="1">
      <alignment horizontal="left" vertical="center"/>
    </xf>
    <xf numFmtId="14" fontId="9" fillId="0" borderId="12" xfId="0" applyNumberFormat="1" applyFont="1" applyBorder="1"/>
    <xf numFmtId="0" fontId="9" fillId="9" borderId="12" xfId="0" applyFont="1" applyFill="1" applyBorder="1" applyAlignment="1">
      <alignment horizontal="center"/>
    </xf>
    <xf numFmtId="0" fontId="9" fillId="0" borderId="12" xfId="0" applyFont="1" applyBorder="1" applyAlignment="1">
      <alignment horizontal="center"/>
    </xf>
    <xf numFmtId="0" fontId="10" fillId="0" borderId="12" xfId="0" applyFont="1" applyBorder="1" applyAlignment="1">
      <alignment horizontal="left" vertical="center"/>
    </xf>
    <xf numFmtId="0" fontId="10" fillId="0" borderId="12" xfId="0" applyFont="1" applyBorder="1"/>
    <xf numFmtId="0" fontId="3" fillId="14" borderId="12" xfId="0" applyFont="1" applyFill="1" applyBorder="1" applyAlignment="1">
      <alignment horizontal="center"/>
    </xf>
    <xf numFmtId="0" fontId="0" fillId="10" borderId="12" xfId="0" applyFill="1" applyBorder="1" applyAlignment="1">
      <alignment horizontal="left" vertical="center"/>
    </xf>
    <xf numFmtId="0" fontId="3" fillId="11" borderId="12" xfId="0" applyFont="1" applyFill="1" applyBorder="1" applyAlignment="1">
      <alignment horizontal="center"/>
    </xf>
    <xf numFmtId="0" fontId="3" fillId="12" borderId="12" xfId="0" applyFont="1" applyFill="1" applyBorder="1" applyAlignment="1">
      <alignment horizontal="center"/>
    </xf>
    <xf numFmtId="3" fontId="3" fillId="11" borderId="12" xfId="0" applyNumberFormat="1" applyFont="1" applyFill="1" applyBorder="1" applyAlignment="1">
      <alignment horizontal="center"/>
    </xf>
    <xf numFmtId="165" fontId="3" fillId="5" borderId="12" xfId="0" applyNumberFormat="1" applyFont="1" applyFill="1" applyBorder="1"/>
    <xf numFmtId="165" fontId="3" fillId="0" borderId="12" xfId="0" applyNumberFormat="1" applyFont="1" applyBorder="1"/>
    <xf numFmtId="165" fontId="3" fillId="11" borderId="12" xfId="0" applyNumberFormat="1" applyFont="1" applyFill="1" applyBorder="1"/>
    <xf numFmtId="165" fontId="11" fillId="0" borderId="12" xfId="0" applyNumberFormat="1" applyFont="1" applyBorder="1" applyAlignment="1">
      <alignment wrapText="1"/>
    </xf>
    <xf numFmtId="166" fontId="3" fillId="11" borderId="12" xfId="0" applyNumberFormat="1" applyFont="1" applyFill="1" applyBorder="1" applyAlignment="1">
      <alignment horizontal="center"/>
    </xf>
    <xf numFmtId="3" fontId="0" fillId="0" borderId="12" xfId="0" applyNumberFormat="1" applyBorder="1" applyAlignment="1">
      <alignment horizontal="left" vertical="center"/>
    </xf>
    <xf numFmtId="164" fontId="3" fillId="11" borderId="12" xfId="0" applyNumberFormat="1" applyFont="1" applyFill="1" applyBorder="1" applyAlignment="1">
      <alignment horizontal="center"/>
    </xf>
    <xf numFmtId="165" fontId="3" fillId="11" borderId="12" xfId="0" applyNumberFormat="1" applyFont="1" applyFill="1" applyBorder="1" applyAlignment="1">
      <alignment horizontal="center"/>
    </xf>
    <xf numFmtId="166" fontId="3" fillId="0" borderId="12" xfId="0" applyNumberFormat="1" applyFont="1" applyBorder="1" applyAlignment="1">
      <alignment horizontal="center"/>
    </xf>
    <xf numFmtId="165" fontId="3" fillId="0" borderId="12" xfId="0" applyNumberFormat="1" applyFont="1" applyBorder="1" applyAlignment="1">
      <alignment horizontal="center"/>
    </xf>
    <xf numFmtId="0" fontId="3" fillId="13" borderId="12" xfId="0" applyFont="1" applyFill="1" applyBorder="1" applyAlignment="1">
      <alignment wrapText="1"/>
    </xf>
    <xf numFmtId="0" fontId="3" fillId="15" borderId="12" xfId="0" applyFont="1" applyFill="1" applyBorder="1" applyAlignment="1">
      <alignment horizontal="center"/>
    </xf>
    <xf numFmtId="0" fontId="3" fillId="15" borderId="12" xfId="0" applyFont="1" applyFill="1" applyBorder="1"/>
    <xf numFmtId="166" fontId="0" fillId="0" borderId="12" xfId="0" applyNumberFormat="1" applyBorder="1" applyAlignment="1">
      <alignment horizontal="left" vertical="center"/>
    </xf>
    <xf numFmtId="16" fontId="3" fillId="20" borderId="12" xfId="0" applyNumberFormat="1" applyFont="1" applyFill="1" applyBorder="1"/>
    <xf numFmtId="0" fontId="3" fillId="20" borderId="12" xfId="0" applyFont="1" applyFill="1" applyBorder="1" applyAlignment="1">
      <alignment horizontal="center"/>
    </xf>
    <xf numFmtId="164" fontId="3" fillId="20" borderId="12" xfId="0" applyNumberFormat="1" applyFont="1" applyFill="1" applyBorder="1" applyAlignment="1">
      <alignment horizontal="center"/>
    </xf>
    <xf numFmtId="165" fontId="3" fillId="20" borderId="12" xfId="0" applyNumberFormat="1" applyFont="1" applyFill="1" applyBorder="1" applyAlignment="1">
      <alignment horizontal="center"/>
    </xf>
    <xf numFmtId="3" fontId="3" fillId="20" borderId="12" xfId="0" applyNumberFormat="1" applyFont="1" applyFill="1" applyBorder="1" applyAlignment="1">
      <alignment horizontal="center"/>
    </xf>
    <xf numFmtId="0" fontId="0" fillId="20" borderId="12" xfId="0" applyFill="1" applyBorder="1" applyAlignment="1">
      <alignment horizontal="left" vertical="center"/>
    </xf>
    <xf numFmtId="0" fontId="0" fillId="20" borderId="12" xfId="0" applyFill="1" applyBorder="1"/>
    <xf numFmtId="166" fontId="3" fillId="20" borderId="12" xfId="0" applyNumberFormat="1" applyFont="1" applyFill="1" applyBorder="1" applyAlignment="1">
      <alignment horizontal="center"/>
    </xf>
    <xf numFmtId="164" fontId="0" fillId="0" borderId="12" xfId="0" applyNumberFormat="1" applyBorder="1"/>
    <xf numFmtId="20" fontId="0" fillId="0" borderId="12" xfId="0" applyNumberFormat="1" applyBorder="1"/>
    <xf numFmtId="18" fontId="0" fillId="0" borderId="12" xfId="0" applyNumberFormat="1" applyBorder="1"/>
    <xf numFmtId="0" fontId="3" fillId="0" borderId="12" xfId="0" applyFont="1" applyBorder="1" applyAlignment="1">
      <alignment horizontal="center" vertical="center" wrapText="1"/>
    </xf>
    <xf numFmtId="2" fontId="3" fillId="11" borderId="12" xfId="0" applyNumberFormat="1" applyFont="1" applyFill="1" applyBorder="1" applyAlignment="1">
      <alignment horizontal="center"/>
    </xf>
    <xf numFmtId="0" fontId="26" fillId="0" borderId="12" xfId="0" applyFont="1" applyBorder="1"/>
    <xf numFmtId="0" fontId="12" fillId="23" borderId="12" xfId="0" applyFont="1" applyFill="1" applyBorder="1"/>
    <xf numFmtId="0" fontId="3" fillId="23" borderId="12" xfId="0" applyFont="1" applyFill="1" applyBorder="1" applyAlignment="1">
      <alignment horizontal="center"/>
    </xf>
    <xf numFmtId="0" fontId="3" fillId="23" borderId="12" xfId="0" applyFont="1" applyFill="1" applyBorder="1"/>
    <xf numFmtId="3" fontId="3" fillId="23" borderId="12" xfId="0" applyNumberFormat="1" applyFont="1" applyFill="1" applyBorder="1" applyAlignment="1">
      <alignment horizontal="center"/>
    </xf>
    <xf numFmtId="168" fontId="3" fillId="11" borderId="12" xfId="0" applyNumberFormat="1" applyFont="1" applyFill="1" applyBorder="1" applyAlignment="1">
      <alignment horizontal="center"/>
    </xf>
    <xf numFmtId="165" fontId="3" fillId="23" borderId="12" xfId="0" applyNumberFormat="1" applyFont="1" applyFill="1" applyBorder="1"/>
    <xf numFmtId="2" fontId="3" fillId="0" borderId="12" xfId="0" applyNumberFormat="1" applyFont="1" applyBorder="1" applyAlignment="1">
      <alignment horizontal="center"/>
    </xf>
    <xf numFmtId="0" fontId="0" fillId="25" borderId="12" xfId="0" applyFill="1" applyBorder="1" applyAlignment="1">
      <alignment horizontal="left" vertical="center"/>
    </xf>
    <xf numFmtId="20" fontId="3" fillId="0" borderId="12" xfId="0" applyNumberFormat="1" applyFont="1" applyBorder="1"/>
    <xf numFmtId="20" fontId="0" fillId="0" borderId="12" xfId="0" applyNumberFormat="1" applyBorder="1" applyAlignment="1">
      <alignment horizontal="left"/>
    </xf>
    <xf numFmtId="0" fontId="3" fillId="26" borderId="12" xfId="0" applyFont="1" applyFill="1" applyBorder="1"/>
    <xf numFmtId="0" fontId="12" fillId="11" borderId="12" xfId="0" applyFont="1" applyFill="1" applyBorder="1"/>
    <xf numFmtId="0" fontId="21" fillId="11" borderId="12" xfId="0" applyFont="1" applyFill="1" applyBorder="1"/>
    <xf numFmtId="0" fontId="12" fillId="26" borderId="12" xfId="0" applyFont="1" applyFill="1" applyBorder="1"/>
    <xf numFmtId="165" fontId="24" fillId="0" borderId="12" xfId="0" applyNumberFormat="1" applyFont="1" applyBorder="1" applyAlignment="1">
      <alignment horizontal="center" wrapText="1"/>
    </xf>
    <xf numFmtId="16" fontId="3" fillId="0" borderId="12" xfId="0" applyNumberFormat="1" applyFont="1" applyBorder="1" applyAlignment="1">
      <alignment horizontal="center"/>
    </xf>
    <xf numFmtId="0" fontId="21" fillId="23" borderId="12" xfId="0" applyFont="1" applyFill="1" applyBorder="1" applyAlignment="1">
      <alignment horizontal="center"/>
    </xf>
    <xf numFmtId="14" fontId="3" fillId="0" borderId="12" xfId="0" applyNumberFormat="1" applyFont="1" applyBorder="1" applyAlignment="1">
      <alignment horizontal="center"/>
    </xf>
    <xf numFmtId="20" fontId="3" fillId="0" borderId="12" xfId="0" applyNumberFormat="1" applyFont="1" applyBorder="1" applyAlignment="1">
      <alignment horizontal="center"/>
    </xf>
    <xf numFmtId="0" fontId="13" fillId="0" borderId="12" xfId="0" applyFont="1" applyBorder="1" applyAlignment="1">
      <alignment horizontal="left" vertical="center"/>
    </xf>
    <xf numFmtId="169" fontId="3" fillId="23" borderId="12" xfId="0" applyNumberFormat="1" applyFont="1" applyFill="1" applyBorder="1" applyAlignment="1">
      <alignment horizontal="center"/>
    </xf>
    <xf numFmtId="0" fontId="3" fillId="27" borderId="12" xfId="0" applyFont="1" applyFill="1" applyBorder="1" applyAlignment="1">
      <alignment horizontal="center"/>
    </xf>
    <xf numFmtId="0" fontId="21" fillId="27" borderId="12" xfId="0" applyFont="1" applyFill="1" applyBorder="1"/>
    <xf numFmtId="169" fontId="21" fillId="23" borderId="12" xfId="0" applyNumberFormat="1" applyFont="1" applyFill="1" applyBorder="1"/>
    <xf numFmtId="169" fontId="3" fillId="11" borderId="12" xfId="0" applyNumberFormat="1" applyFont="1" applyFill="1" applyBorder="1" applyAlignment="1">
      <alignment horizontal="center"/>
    </xf>
    <xf numFmtId="0" fontId="21" fillId="23" borderId="12" xfId="0" applyFont="1" applyFill="1" applyBorder="1"/>
    <xf numFmtId="18" fontId="3" fillId="0" borderId="12" xfId="0" applyNumberFormat="1" applyFont="1" applyBorder="1" applyAlignment="1">
      <alignment horizontal="center"/>
    </xf>
    <xf numFmtId="0" fontId="12" fillId="0" borderId="12" xfId="0" applyFont="1" applyBorder="1"/>
    <xf numFmtId="170" fontId="3" fillId="0" borderId="12" xfId="0" applyNumberFormat="1" applyFont="1" applyBorder="1" applyAlignment="1">
      <alignment horizontal="center"/>
    </xf>
    <xf numFmtId="0" fontId="12" fillId="15" borderId="12" xfId="0" applyFont="1" applyFill="1" applyBorder="1"/>
    <xf numFmtId="0" fontId="3" fillId="23" borderId="12" xfId="0" applyFont="1" applyFill="1" applyBorder="1" applyAlignment="1">
      <alignment vertical="center"/>
    </xf>
    <xf numFmtId="165" fontId="27" fillId="22" borderId="12" xfId="0" applyNumberFormat="1" applyFont="1" applyFill="1" applyBorder="1"/>
    <xf numFmtId="0" fontId="20" fillId="0" borderId="12" xfId="0" applyFont="1" applyBorder="1"/>
    <xf numFmtId="0" fontId="24" fillId="0" borderId="12" xfId="0" applyFont="1" applyBorder="1" applyAlignment="1">
      <alignment horizontal="center" vertical="center" wrapText="1"/>
    </xf>
    <xf numFmtId="0" fontId="3" fillId="0" borderId="21" xfId="0" applyFont="1" applyBorder="1" applyAlignment="1">
      <alignment horizontal="center" vertical="center" wrapText="1"/>
    </xf>
    <xf numFmtId="0" fontId="3" fillId="2"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6" fillId="0" borderId="12" xfId="0" applyFont="1" applyBorder="1" applyAlignment="1">
      <alignment horizontal="center" vertical="center" wrapText="1"/>
    </xf>
    <xf numFmtId="0" fontId="3" fillId="7" borderId="12" xfId="0" applyFont="1" applyFill="1" applyBorder="1" applyAlignment="1">
      <alignment horizontal="center" vertical="center" wrapText="1"/>
    </xf>
    <xf numFmtId="0" fontId="7"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3" fillId="2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2" xfId="0" applyFont="1" applyBorder="1" applyAlignment="1">
      <alignment horizontal="center" vertical="center"/>
    </xf>
    <xf numFmtId="0" fontId="26"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3" fillId="0" borderId="12" xfId="0" applyFont="1" applyBorder="1" applyAlignment="1">
      <alignment horizontal="center" vertical="center"/>
    </xf>
    <xf numFmtId="0" fontId="15" fillId="0" borderId="2" xfId="0" applyFont="1" applyBorder="1" applyAlignment="1">
      <alignment wrapText="1"/>
    </xf>
    <xf numFmtId="16" fontId="12" fillId="21" borderId="12" xfId="0" applyNumberFormat="1" applyFont="1" applyFill="1" applyBorder="1"/>
    <xf numFmtId="0" fontId="12" fillId="21" borderId="12" xfId="0" applyFont="1" applyFill="1" applyBorder="1"/>
    <xf numFmtId="165" fontId="12" fillId="21" borderId="12" xfId="0" applyNumberFormat="1" applyFont="1" applyFill="1" applyBorder="1"/>
    <xf numFmtId="16" fontId="12" fillId="22" borderId="12" xfId="0" applyNumberFormat="1" applyFont="1" applyFill="1" applyBorder="1"/>
    <xf numFmtId="0" fontId="12" fillId="22" borderId="12" xfId="0" applyFont="1" applyFill="1" applyBorder="1"/>
    <xf numFmtId="165" fontId="12" fillId="22" borderId="12" xfId="0" applyNumberFormat="1" applyFont="1" applyFill="1" applyBorder="1"/>
    <xf numFmtId="14" fontId="12" fillId="21" borderId="12" xfId="0" applyNumberFormat="1" applyFont="1" applyFill="1" applyBorder="1"/>
    <xf numFmtId="16" fontId="12" fillId="0" borderId="12" xfId="0" applyNumberFormat="1" applyFont="1" applyBorder="1"/>
    <xf numFmtId="14" fontId="12" fillId="0" borderId="12" xfId="0" applyNumberFormat="1" applyFont="1" applyBorder="1"/>
    <xf numFmtId="14" fontId="0" fillId="0" borderId="12" xfId="0" applyNumberFormat="1" applyBorder="1"/>
    <xf numFmtId="1" fontId="24" fillId="0" borderId="12" xfId="0" applyNumberFormat="1" applyFont="1" applyBorder="1" applyAlignment="1">
      <alignment horizontal="center" wrapText="1"/>
    </xf>
    <xf numFmtId="1" fontId="3" fillId="0" borderId="12" xfId="0" applyNumberFormat="1" applyFont="1" applyBorder="1" applyAlignment="1">
      <alignment horizontal="center"/>
    </xf>
    <xf numFmtId="1" fontId="3" fillId="2" borderId="12" xfId="0" applyNumberFormat="1" applyFont="1" applyFill="1" applyBorder="1" applyAlignment="1">
      <alignment horizontal="center"/>
    </xf>
    <xf numFmtId="1" fontId="3" fillId="3" borderId="12" xfId="0" applyNumberFormat="1" applyFont="1" applyFill="1" applyBorder="1" applyAlignment="1">
      <alignment horizontal="center"/>
    </xf>
    <xf numFmtId="1" fontId="3" fillId="4" borderId="12" xfId="0" applyNumberFormat="1" applyFont="1" applyFill="1" applyBorder="1" applyAlignment="1">
      <alignment horizontal="center"/>
    </xf>
    <xf numFmtId="1" fontId="3" fillId="8" borderId="12" xfId="0" applyNumberFormat="1" applyFont="1" applyFill="1" applyBorder="1" applyAlignment="1">
      <alignment horizontal="center"/>
    </xf>
    <xf numFmtId="1" fontId="3" fillId="5" borderId="12" xfId="0" applyNumberFormat="1" applyFont="1" applyFill="1" applyBorder="1" applyAlignment="1">
      <alignment horizontal="center"/>
    </xf>
    <xf numFmtId="1" fontId="3" fillId="0" borderId="12" xfId="0" applyNumberFormat="1" applyFont="1" applyBorder="1" applyAlignment="1">
      <alignment horizontal="center" wrapText="1"/>
    </xf>
    <xf numFmtId="1" fontId="3" fillId="7" borderId="12" xfId="0" applyNumberFormat="1" applyFont="1" applyFill="1" applyBorder="1" applyAlignment="1">
      <alignment horizontal="center"/>
    </xf>
    <xf numFmtId="1" fontId="7" fillId="0" borderId="12" xfId="0" applyNumberFormat="1" applyFont="1" applyBorder="1" applyAlignment="1">
      <alignment horizontal="center" wrapText="1"/>
    </xf>
    <xf numFmtId="1" fontId="9" fillId="0" borderId="12" xfId="0" applyNumberFormat="1" applyFont="1" applyBorder="1" applyAlignment="1">
      <alignment horizontal="center"/>
    </xf>
    <xf numFmtId="1" fontId="3" fillId="11" borderId="12" xfId="0" applyNumberFormat="1" applyFont="1" applyFill="1" applyBorder="1" applyAlignment="1">
      <alignment horizontal="center"/>
    </xf>
    <xf numFmtId="1" fontId="3" fillId="12" borderId="12" xfId="0" applyNumberFormat="1" applyFont="1" applyFill="1" applyBorder="1" applyAlignment="1">
      <alignment horizontal="center"/>
    </xf>
    <xf numFmtId="1" fontId="11" fillId="0" borderId="12" xfId="0" applyNumberFormat="1" applyFont="1" applyBorder="1" applyAlignment="1">
      <alignment horizontal="center" wrapText="1"/>
    </xf>
    <xf numFmtId="1" fontId="3" fillId="15" borderId="12" xfId="0" applyNumberFormat="1" applyFont="1" applyFill="1" applyBorder="1" applyAlignment="1">
      <alignment horizontal="center"/>
    </xf>
    <xf numFmtId="1" fontId="3" fillId="20" borderId="12" xfId="0" applyNumberFormat="1" applyFont="1" applyFill="1" applyBorder="1" applyAlignment="1">
      <alignment horizontal="center"/>
    </xf>
    <xf numFmtId="1" fontId="3" fillId="23" borderId="12" xfId="0" applyNumberFormat="1" applyFont="1" applyFill="1" applyBorder="1" applyAlignment="1">
      <alignment horizontal="center"/>
    </xf>
    <xf numFmtId="1" fontId="3" fillId="26" borderId="12" xfId="0" applyNumberFormat="1" applyFont="1" applyFill="1" applyBorder="1" applyAlignment="1">
      <alignment horizontal="center"/>
    </xf>
    <xf numFmtId="1" fontId="3" fillId="0" borderId="12" xfId="0" applyNumberFormat="1" applyFont="1" applyBorder="1"/>
    <xf numFmtId="0" fontId="3" fillId="11" borderId="12" xfId="0" applyFont="1" applyFill="1" applyBorder="1" applyAlignment="1">
      <alignment horizontal="left"/>
    </xf>
    <xf numFmtId="169" fontId="3" fillId="0" borderId="12" xfId="0" applyNumberFormat="1" applyFont="1" applyBorder="1" applyAlignment="1">
      <alignment horizontal="center"/>
    </xf>
    <xf numFmtId="16" fontId="3" fillId="0" borderId="12" xfId="0" quotePrefix="1" applyNumberFormat="1" applyFont="1" applyBorder="1"/>
    <xf numFmtId="0" fontId="28" fillId="23" borderId="12" xfId="0" applyFont="1" applyFill="1" applyBorder="1" applyAlignment="1">
      <alignment horizontal="center"/>
    </xf>
    <xf numFmtId="0" fontId="3" fillId="26" borderId="12" xfId="0" applyFont="1" applyFill="1" applyBorder="1" applyAlignment="1">
      <alignment horizontal="center"/>
    </xf>
    <xf numFmtId="18" fontId="12" fillId="0" borderId="13" xfId="0" applyNumberFormat="1" applyFont="1" applyBorder="1"/>
    <xf numFmtId="170" fontId="2" fillId="28" borderId="38" xfId="0" applyNumberFormat="1" applyFont="1" applyFill="1" applyBorder="1" applyAlignment="1">
      <alignment horizontal="center" wrapText="1"/>
    </xf>
    <xf numFmtId="14" fontId="29" fillId="28" borderId="34" xfId="0" applyNumberFormat="1" applyFont="1" applyFill="1" applyBorder="1" applyAlignment="1">
      <alignment horizontal="center" wrapText="1"/>
    </xf>
    <xf numFmtId="170" fontId="29" fillId="28" borderId="34" xfId="0" applyNumberFormat="1" applyFont="1" applyFill="1" applyBorder="1" applyAlignment="1">
      <alignment horizontal="center" wrapText="1"/>
    </xf>
    <xf numFmtId="170" fontId="29" fillId="28" borderId="38" xfId="0" applyNumberFormat="1" applyFont="1" applyFill="1" applyBorder="1" applyAlignment="1">
      <alignment horizontal="center" wrapText="1"/>
    </xf>
    <xf numFmtId="0" fontId="29" fillId="28" borderId="40" xfId="0" applyFont="1" applyFill="1" applyBorder="1" applyAlignment="1">
      <alignment horizontal="center" wrapText="1"/>
    </xf>
    <xf numFmtId="0" fontId="29" fillId="7" borderId="39" xfId="0" applyFont="1" applyFill="1" applyBorder="1" applyAlignment="1">
      <alignment horizontal="center" wrapText="1"/>
    </xf>
    <xf numFmtId="0" fontId="29" fillId="7" borderId="34" xfId="0" applyFont="1" applyFill="1" applyBorder="1" applyAlignment="1">
      <alignment horizontal="center" wrapText="1"/>
    </xf>
    <xf numFmtId="0" fontId="29" fillId="7" borderId="35" xfId="0" applyFont="1" applyFill="1" applyBorder="1" applyAlignment="1">
      <alignment horizontal="center" wrapText="1"/>
    </xf>
    <xf numFmtId="0" fontId="29" fillId="0" borderId="39" xfId="0" applyFont="1" applyBorder="1" applyAlignment="1">
      <alignment horizontal="center" wrapText="1"/>
    </xf>
    <xf numFmtId="0" fontId="29" fillId="0" borderId="34" xfId="0" applyFont="1" applyBorder="1" applyAlignment="1">
      <alignment horizontal="center" wrapText="1"/>
    </xf>
    <xf numFmtId="1" fontId="29" fillId="0" borderId="34" xfId="0" applyNumberFormat="1" applyFont="1" applyBorder="1" applyAlignment="1">
      <alignment horizontal="center" wrapText="1"/>
    </xf>
    <xf numFmtId="0" fontId="30" fillId="0" borderId="0" xfId="0" applyFont="1" applyAlignment="1">
      <alignment horizontal="center"/>
    </xf>
    <xf numFmtId="14" fontId="30" fillId="28" borderId="0" xfId="0" applyNumberFormat="1" applyFont="1" applyFill="1" applyAlignment="1">
      <alignment horizontal="center"/>
    </xf>
    <xf numFmtId="170" fontId="30" fillId="28" borderId="0" xfId="0" applyNumberFormat="1" applyFont="1" applyFill="1" applyAlignment="1">
      <alignment horizontal="center"/>
    </xf>
    <xf numFmtId="0" fontId="30" fillId="28" borderId="41" xfId="0" applyFont="1" applyFill="1" applyBorder="1" applyAlignment="1">
      <alignment horizontal="center"/>
    </xf>
    <xf numFmtId="0" fontId="30" fillId="13" borderId="0" xfId="0" applyFont="1" applyFill="1" applyAlignment="1">
      <alignment horizontal="center"/>
    </xf>
    <xf numFmtId="0" fontId="30" fillId="13" borderId="32" xfId="0" applyFont="1" applyFill="1" applyBorder="1" applyAlignment="1">
      <alignment horizontal="center"/>
    </xf>
    <xf numFmtId="0" fontId="30" fillId="7" borderId="0" xfId="0" applyFont="1" applyFill="1" applyAlignment="1">
      <alignment horizontal="center"/>
    </xf>
    <xf numFmtId="0" fontId="30" fillId="7" borderId="32" xfId="0" applyFont="1" applyFill="1" applyBorder="1" applyAlignment="1">
      <alignment horizontal="center"/>
    </xf>
    <xf numFmtId="3" fontId="30" fillId="0" borderId="0" xfId="0" applyNumberFormat="1" applyFont="1" applyAlignment="1">
      <alignment horizontal="center"/>
    </xf>
    <xf numFmtId="0" fontId="30" fillId="0" borderId="0" xfId="0" applyFont="1"/>
    <xf numFmtId="0" fontId="30" fillId="13" borderId="33" xfId="0" applyFont="1" applyFill="1" applyBorder="1" applyAlignment="1">
      <alignment horizontal="center"/>
    </xf>
    <xf numFmtId="0" fontId="31" fillId="7" borderId="0" xfId="0" applyFont="1" applyFill="1" applyAlignment="1">
      <alignment horizontal="left"/>
    </xf>
    <xf numFmtId="14" fontId="30" fillId="28" borderId="9" xfId="0" applyNumberFormat="1" applyFont="1" applyFill="1" applyBorder="1" applyAlignment="1">
      <alignment horizontal="center"/>
    </xf>
    <xf numFmtId="170" fontId="30" fillId="28" borderId="9" xfId="0" applyNumberFormat="1" applyFont="1" applyFill="1" applyBorder="1" applyAlignment="1">
      <alignment horizontal="center"/>
    </xf>
    <xf numFmtId="0" fontId="30" fillId="28" borderId="42" xfId="0" applyFont="1" applyFill="1" applyBorder="1" applyAlignment="1">
      <alignment horizontal="center"/>
    </xf>
    <xf numFmtId="0" fontId="30" fillId="13" borderId="9" xfId="0" applyFont="1" applyFill="1" applyBorder="1" applyAlignment="1">
      <alignment horizontal="center"/>
    </xf>
    <xf numFmtId="0" fontId="30" fillId="13" borderId="43" xfId="0" applyFont="1" applyFill="1" applyBorder="1" applyAlignment="1">
      <alignment horizontal="center"/>
    </xf>
    <xf numFmtId="0" fontId="30" fillId="13" borderId="44" xfId="0" applyFont="1" applyFill="1" applyBorder="1" applyAlignment="1">
      <alignment horizontal="center"/>
    </xf>
    <xf numFmtId="0" fontId="30" fillId="7" borderId="9" xfId="0" applyFont="1" applyFill="1" applyBorder="1" applyAlignment="1">
      <alignment horizontal="center"/>
    </xf>
    <xf numFmtId="0" fontId="30" fillId="7" borderId="43" xfId="0" applyFont="1" applyFill="1" applyBorder="1" applyAlignment="1">
      <alignment horizontal="center"/>
    </xf>
    <xf numFmtId="0" fontId="30" fillId="0" borderId="9" xfId="0" applyFont="1" applyBorder="1" applyAlignment="1">
      <alignment horizontal="center"/>
    </xf>
    <xf numFmtId="0" fontId="30" fillId="0" borderId="9" xfId="0" applyFont="1" applyBorder="1"/>
    <xf numFmtId="14" fontId="30" fillId="28" borderId="45" xfId="0" applyNumberFormat="1" applyFont="1" applyFill="1" applyBorder="1" applyAlignment="1">
      <alignment horizontal="center"/>
    </xf>
    <xf numFmtId="170" fontId="30" fillId="28" borderId="45" xfId="0" applyNumberFormat="1" applyFont="1" applyFill="1" applyBorder="1" applyAlignment="1">
      <alignment horizontal="center"/>
    </xf>
    <xf numFmtId="0" fontId="30" fillId="28" borderId="46" xfId="0" applyFont="1" applyFill="1" applyBorder="1" applyAlignment="1">
      <alignment horizontal="center"/>
    </xf>
    <xf numFmtId="0" fontId="30" fillId="13" borderId="45" xfId="0" applyFont="1" applyFill="1" applyBorder="1" applyAlignment="1">
      <alignment horizontal="center"/>
    </xf>
    <xf numFmtId="0" fontId="30" fillId="13" borderId="47" xfId="0" applyFont="1" applyFill="1" applyBorder="1" applyAlignment="1">
      <alignment horizontal="center"/>
    </xf>
    <xf numFmtId="0" fontId="30" fillId="13" borderId="48" xfId="0" applyFont="1" applyFill="1" applyBorder="1" applyAlignment="1">
      <alignment horizontal="center"/>
    </xf>
    <xf numFmtId="0" fontId="30" fillId="7" borderId="45" xfId="0" applyFont="1" applyFill="1" applyBorder="1" applyAlignment="1">
      <alignment horizontal="center"/>
    </xf>
    <xf numFmtId="0" fontId="30" fillId="7" borderId="47" xfId="0" applyFont="1" applyFill="1" applyBorder="1" applyAlignment="1">
      <alignment horizontal="center"/>
    </xf>
    <xf numFmtId="0" fontId="30" fillId="0" borderId="45" xfId="0" applyFont="1" applyBorder="1" applyAlignment="1">
      <alignment horizontal="center"/>
    </xf>
    <xf numFmtId="0" fontId="30" fillId="0" borderId="45" xfId="0" applyFont="1" applyBorder="1"/>
    <xf numFmtId="170" fontId="2" fillId="28" borderId="38" xfId="0" applyNumberFormat="1" applyFont="1" applyFill="1" applyBorder="1" applyAlignment="1">
      <alignment horizontal="center"/>
    </xf>
    <xf numFmtId="170" fontId="0" fillId="28" borderId="0" xfId="0" applyNumberFormat="1" applyFill="1" applyAlignment="1">
      <alignment horizontal="center"/>
    </xf>
    <xf numFmtId="170" fontId="0" fillId="28" borderId="9" xfId="0" applyNumberFormat="1" applyFill="1" applyBorder="1" applyAlignment="1">
      <alignment horizontal="center"/>
    </xf>
    <xf numFmtId="170" fontId="0" fillId="28" borderId="45" xfId="0" applyNumberFormat="1" applyFill="1" applyBorder="1" applyAlignment="1">
      <alignment horizontal="left"/>
    </xf>
    <xf numFmtId="0" fontId="32" fillId="0" borderId="34" xfId="0" applyFont="1" applyBorder="1" applyAlignment="1">
      <alignment horizontal="left"/>
    </xf>
    <xf numFmtId="0" fontId="30" fillId="0" borderId="0" xfId="0" applyFont="1" applyAlignment="1">
      <alignment horizontal="left"/>
    </xf>
    <xf numFmtId="0" fontId="30" fillId="0" borderId="9" xfId="0" applyFont="1" applyBorder="1" applyAlignment="1">
      <alignment horizontal="left"/>
    </xf>
    <xf numFmtId="0" fontId="33" fillId="0" borderId="45" xfId="0" applyFont="1" applyBorder="1" applyAlignment="1">
      <alignment horizontal="left"/>
    </xf>
    <xf numFmtId="16" fontId="0" fillId="0" borderId="12" xfId="0" applyNumberFormat="1" applyBorder="1"/>
    <xf numFmtId="0" fontId="30" fillId="7" borderId="0" xfId="0" applyFont="1" applyFill="1" applyAlignment="1">
      <alignment horizontal="left"/>
    </xf>
    <xf numFmtId="167" fontId="30" fillId="0" borderId="0" xfId="0" applyNumberFormat="1" applyFont="1"/>
    <xf numFmtId="2" fontId="30" fillId="13" borderId="0" xfId="0" applyNumberFormat="1" applyFont="1" applyFill="1" applyAlignment="1">
      <alignment horizontal="center"/>
    </xf>
    <xf numFmtId="2" fontId="30" fillId="13" borderId="32" xfId="0" applyNumberFormat="1" applyFont="1" applyFill="1" applyBorder="1" applyAlignment="1">
      <alignment horizontal="center"/>
    </xf>
    <xf numFmtId="2" fontId="30" fillId="13" borderId="9" xfId="0" applyNumberFormat="1" applyFont="1" applyFill="1" applyBorder="1" applyAlignment="1">
      <alignment horizontal="center"/>
    </xf>
    <xf numFmtId="2" fontId="30" fillId="13" borderId="43" xfId="0" applyNumberFormat="1" applyFont="1" applyFill="1" applyBorder="1" applyAlignment="1">
      <alignment horizontal="center"/>
    </xf>
    <xf numFmtId="2" fontId="30" fillId="13" borderId="45" xfId="0" applyNumberFormat="1" applyFont="1" applyFill="1" applyBorder="1" applyAlignment="1">
      <alignment horizontal="center"/>
    </xf>
    <xf numFmtId="2" fontId="30" fillId="13" borderId="47" xfId="0" applyNumberFormat="1" applyFont="1" applyFill="1" applyBorder="1" applyAlignment="1">
      <alignment horizontal="center"/>
    </xf>
    <xf numFmtId="169" fontId="29" fillId="0" borderId="34" xfId="0" applyNumberFormat="1" applyFont="1" applyBorder="1" applyAlignment="1">
      <alignment horizontal="center" wrapText="1"/>
    </xf>
    <xf numFmtId="169" fontId="30" fillId="0" borderId="0" xfId="0" applyNumberFormat="1" applyFont="1" applyAlignment="1">
      <alignment horizontal="center"/>
    </xf>
    <xf numFmtId="169" fontId="30" fillId="0" borderId="9" xfId="0" applyNumberFormat="1" applyFont="1" applyBorder="1" applyAlignment="1">
      <alignment horizontal="center"/>
    </xf>
    <xf numFmtId="169" fontId="30" fillId="0" borderId="45" xfId="0" applyNumberFormat="1" applyFont="1" applyBorder="1" applyAlignment="1">
      <alignment horizontal="center"/>
    </xf>
    <xf numFmtId="0" fontId="29" fillId="0" borderId="0" xfId="0" applyFont="1" applyAlignment="1">
      <alignment horizontal="center"/>
    </xf>
    <xf numFmtId="14" fontId="29" fillId="28" borderId="0" xfId="0" applyNumberFormat="1" applyFont="1" applyFill="1" applyAlignment="1">
      <alignment horizontal="center"/>
    </xf>
    <xf numFmtId="170" fontId="29" fillId="28" borderId="0" xfId="0" applyNumberFormat="1" applyFont="1" applyFill="1" applyAlignment="1">
      <alignment horizontal="center"/>
    </xf>
    <xf numFmtId="170" fontId="2" fillId="28" borderId="0" xfId="0" applyNumberFormat="1" applyFont="1" applyFill="1" applyAlignment="1">
      <alignment horizontal="center"/>
    </xf>
    <xf numFmtId="0" fontId="29" fillId="28" borderId="41" xfId="0" applyFont="1" applyFill="1" applyBorder="1" applyAlignment="1">
      <alignment horizontal="center"/>
    </xf>
    <xf numFmtId="0" fontId="29" fillId="13" borderId="0" xfId="0" applyFont="1" applyFill="1" applyAlignment="1">
      <alignment horizontal="center"/>
    </xf>
    <xf numFmtId="0" fontId="29" fillId="13" borderId="32" xfId="0" applyFont="1" applyFill="1" applyBorder="1" applyAlignment="1">
      <alignment horizontal="center"/>
    </xf>
    <xf numFmtId="0" fontId="29" fillId="13" borderId="33" xfId="0" applyFont="1" applyFill="1" applyBorder="1" applyAlignment="1">
      <alignment horizontal="center"/>
    </xf>
    <xf numFmtId="2" fontId="29" fillId="13" borderId="0" xfId="0" applyNumberFormat="1" applyFont="1" applyFill="1" applyAlignment="1">
      <alignment horizontal="center"/>
    </xf>
    <xf numFmtId="2" fontId="29" fillId="13" borderId="32" xfId="0" applyNumberFormat="1" applyFont="1" applyFill="1" applyBorder="1" applyAlignment="1">
      <alignment horizontal="center"/>
    </xf>
    <xf numFmtId="0" fontId="29" fillId="7" borderId="0" xfId="0" applyFont="1" applyFill="1" applyAlignment="1">
      <alignment horizontal="center"/>
    </xf>
    <xf numFmtId="0" fontId="29" fillId="7" borderId="32" xfId="0" applyFont="1" applyFill="1" applyBorder="1" applyAlignment="1">
      <alignment horizontal="center"/>
    </xf>
    <xf numFmtId="3" fontId="29" fillId="0" borderId="0" xfId="0" applyNumberFormat="1" applyFont="1" applyAlignment="1">
      <alignment horizontal="center"/>
    </xf>
    <xf numFmtId="169" fontId="29" fillId="0" borderId="0" xfId="0" applyNumberFormat="1" applyFont="1" applyAlignment="1">
      <alignment horizontal="center"/>
    </xf>
    <xf numFmtId="0" fontId="29" fillId="0" borderId="0" xfId="0" applyFont="1"/>
    <xf numFmtId="0" fontId="29" fillId="0" borderId="0" xfId="0" applyFont="1" applyAlignment="1">
      <alignment horizontal="left"/>
    </xf>
    <xf numFmtId="0" fontId="34" fillId="7" borderId="0" xfId="0" applyFont="1" applyFill="1" applyAlignment="1">
      <alignment horizontal="left"/>
    </xf>
    <xf numFmtId="167" fontId="29" fillId="0" borderId="0" xfId="0" applyNumberFormat="1" applyFont="1"/>
    <xf numFmtId="14" fontId="30" fillId="28" borderId="49" xfId="0" applyNumberFormat="1" applyFont="1" applyFill="1" applyBorder="1" applyAlignment="1">
      <alignment horizontal="center"/>
    </xf>
    <xf numFmtId="170" fontId="30" fillId="28" borderId="49" xfId="0" applyNumberFormat="1" applyFont="1" applyFill="1" applyBorder="1" applyAlignment="1">
      <alignment horizontal="center"/>
    </xf>
    <xf numFmtId="170" fontId="0" fillId="28" borderId="49" xfId="0" applyNumberFormat="1" applyFill="1" applyBorder="1" applyAlignment="1">
      <alignment horizontal="center"/>
    </xf>
    <xf numFmtId="0" fontId="30" fillId="28" borderId="50" xfId="0" applyFont="1" applyFill="1" applyBorder="1" applyAlignment="1">
      <alignment horizontal="center"/>
    </xf>
    <xf numFmtId="0" fontId="30" fillId="13" borderId="49" xfId="0" applyFont="1" applyFill="1" applyBorder="1" applyAlignment="1">
      <alignment horizontal="center"/>
    </xf>
    <xf numFmtId="0" fontId="30" fillId="13" borderId="15" xfId="0" applyFont="1" applyFill="1" applyBorder="1" applyAlignment="1">
      <alignment horizontal="center"/>
    </xf>
    <xf numFmtId="0" fontId="30" fillId="13" borderId="51" xfId="0" applyFont="1" applyFill="1" applyBorder="1" applyAlignment="1">
      <alignment horizontal="center"/>
    </xf>
    <xf numFmtId="2" fontId="30" fillId="13" borderId="49" xfId="0" applyNumberFormat="1" applyFont="1" applyFill="1" applyBorder="1" applyAlignment="1">
      <alignment horizontal="center"/>
    </xf>
    <xf numFmtId="2" fontId="30" fillId="13" borderId="15" xfId="0" applyNumberFormat="1" applyFont="1" applyFill="1" applyBorder="1" applyAlignment="1">
      <alignment horizontal="center"/>
    </xf>
    <xf numFmtId="0" fontId="30" fillId="7" borderId="49" xfId="0" applyFont="1" applyFill="1" applyBorder="1" applyAlignment="1">
      <alignment horizontal="center"/>
    </xf>
    <xf numFmtId="0" fontId="30" fillId="7" borderId="15" xfId="0" applyFont="1" applyFill="1" applyBorder="1" applyAlignment="1">
      <alignment horizontal="center"/>
    </xf>
    <xf numFmtId="3" fontId="30" fillId="0" borderId="49" xfId="0" applyNumberFormat="1" applyFont="1" applyBorder="1" applyAlignment="1">
      <alignment horizontal="center"/>
    </xf>
    <xf numFmtId="0" fontId="30" fillId="0" borderId="49" xfId="0" applyFont="1" applyBorder="1" applyAlignment="1">
      <alignment horizontal="center"/>
    </xf>
    <xf numFmtId="169" fontId="30" fillId="0" borderId="49" xfId="0" applyNumberFormat="1" applyFont="1" applyBorder="1" applyAlignment="1">
      <alignment horizontal="center"/>
    </xf>
    <xf numFmtId="0" fontId="30" fillId="0" borderId="49" xfId="0" applyFont="1" applyBorder="1"/>
    <xf numFmtId="0" fontId="30" fillId="0" borderId="49" xfId="0" applyFont="1" applyBorder="1" applyAlignment="1">
      <alignment horizontal="left"/>
    </xf>
    <xf numFmtId="0" fontId="31" fillId="7" borderId="49" xfId="0" applyFont="1" applyFill="1" applyBorder="1" applyAlignment="1">
      <alignment horizontal="left"/>
    </xf>
    <xf numFmtId="167" fontId="30" fillId="0" borderId="49" xfId="0" applyNumberFormat="1" applyFont="1" applyBorder="1"/>
    <xf numFmtId="2" fontId="30" fillId="7" borderId="0" xfId="0" applyNumberFormat="1" applyFont="1" applyFill="1" applyAlignment="1">
      <alignment horizontal="center"/>
    </xf>
    <xf numFmtId="0" fontId="30" fillId="10" borderId="0" xfId="0" applyFont="1" applyFill="1" applyAlignment="1">
      <alignment horizontal="center"/>
    </xf>
    <xf numFmtId="14" fontId="36" fillId="28" borderId="9" xfId="0" applyNumberFormat="1" applyFont="1" applyFill="1" applyBorder="1" applyAlignment="1">
      <alignment horizontal="center"/>
    </xf>
    <xf numFmtId="170" fontId="36" fillId="28" borderId="9" xfId="0" applyNumberFormat="1" applyFont="1" applyFill="1" applyBorder="1" applyAlignment="1">
      <alignment horizontal="center"/>
    </xf>
    <xf numFmtId="170" fontId="37" fillId="28" borderId="9" xfId="0" applyNumberFormat="1" applyFont="1" applyFill="1" applyBorder="1" applyAlignment="1">
      <alignment horizontal="center"/>
    </xf>
    <xf numFmtId="0" fontId="36" fillId="28" borderId="42" xfId="0" applyFont="1" applyFill="1" applyBorder="1" applyAlignment="1">
      <alignment horizontal="center"/>
    </xf>
    <xf numFmtId="14" fontId="36" fillId="28" borderId="0" xfId="0" applyNumberFormat="1" applyFont="1" applyFill="1" applyAlignment="1">
      <alignment horizontal="center"/>
    </xf>
    <xf numFmtId="170" fontId="36" fillId="28" borderId="0" xfId="0" applyNumberFormat="1" applyFont="1" applyFill="1" applyAlignment="1">
      <alignment horizontal="center"/>
    </xf>
    <xf numFmtId="170" fontId="37" fillId="28" borderId="0" xfId="0" applyNumberFormat="1" applyFont="1" applyFill="1" applyAlignment="1">
      <alignment horizontal="center"/>
    </xf>
    <xf numFmtId="0" fontId="36" fillId="28" borderId="41" xfId="0" applyFont="1" applyFill="1" applyBorder="1" applyAlignment="1">
      <alignment horizontal="center"/>
    </xf>
    <xf numFmtId="167" fontId="30" fillId="0" borderId="9" xfId="0" applyNumberFormat="1" applyFont="1" applyBorder="1"/>
    <xf numFmtId="0" fontId="35" fillId="0" borderId="0" xfId="0" applyFont="1" applyAlignment="1">
      <alignment horizontal="center"/>
    </xf>
    <xf numFmtId="3" fontId="35" fillId="0" borderId="0" xfId="0" applyNumberFormat="1" applyFont="1" applyAlignment="1">
      <alignment horizontal="center"/>
    </xf>
    <xf numFmtId="2" fontId="30" fillId="7" borderId="9" xfId="0" applyNumberFormat="1" applyFont="1" applyFill="1" applyBorder="1" applyAlignment="1">
      <alignment horizontal="center"/>
    </xf>
    <xf numFmtId="167" fontId="35" fillId="0" borderId="0" xfId="0" applyNumberFormat="1" applyFont="1" applyAlignment="1">
      <alignment horizontal="center"/>
    </xf>
    <xf numFmtId="0" fontId="0" fillId="27" borderId="12" xfId="0" applyFill="1" applyBorder="1"/>
    <xf numFmtId="14" fontId="35" fillId="28" borderId="0" xfId="0" applyNumberFormat="1" applyFont="1" applyFill="1" applyAlignment="1">
      <alignment horizontal="center"/>
    </xf>
    <xf numFmtId="170" fontId="35" fillId="28" borderId="0" xfId="0" applyNumberFormat="1" applyFont="1" applyFill="1" applyAlignment="1">
      <alignment horizontal="center"/>
    </xf>
    <xf numFmtId="2" fontId="35" fillId="7" borderId="0" xfId="0" applyNumberFormat="1" applyFont="1" applyFill="1" applyAlignment="1">
      <alignment horizontal="center"/>
    </xf>
    <xf numFmtId="0" fontId="35" fillId="7" borderId="0" xfId="0" applyFont="1" applyFill="1" applyAlignment="1">
      <alignment horizontal="center"/>
    </xf>
    <xf numFmtId="0" fontId="35" fillId="7" borderId="32" xfId="0" applyFont="1" applyFill="1" applyBorder="1" applyAlignment="1">
      <alignment horizontal="center"/>
    </xf>
    <xf numFmtId="2" fontId="30" fillId="13" borderId="33" xfId="0" applyNumberFormat="1" applyFont="1" applyFill="1" applyBorder="1" applyAlignment="1">
      <alignment horizontal="center"/>
    </xf>
    <xf numFmtId="169" fontId="35" fillId="0" borderId="0" xfId="0" applyNumberFormat="1" applyFont="1" applyAlignment="1">
      <alignment horizontal="center"/>
    </xf>
    <xf numFmtId="0" fontId="30" fillId="5" borderId="0" xfId="0" applyFont="1" applyFill="1" applyAlignment="1">
      <alignment horizontal="center"/>
    </xf>
    <xf numFmtId="2" fontId="30" fillId="13" borderId="52" xfId="0" applyNumberFormat="1" applyFont="1" applyFill="1" applyBorder="1" applyAlignment="1">
      <alignment horizontal="center"/>
    </xf>
    <xf numFmtId="2" fontId="30" fillId="13" borderId="53" xfId="0" applyNumberFormat="1" applyFont="1" applyFill="1" applyBorder="1" applyAlignment="1">
      <alignment horizontal="center"/>
    </xf>
    <xf numFmtId="2" fontId="30" fillId="13" borderId="54" xfId="0" applyNumberFormat="1" applyFont="1" applyFill="1" applyBorder="1" applyAlignment="1">
      <alignment horizontal="center"/>
    </xf>
    <xf numFmtId="0" fontId="35" fillId="0" borderId="52" xfId="0" applyFont="1" applyBorder="1" applyAlignment="1">
      <alignment horizontal="center"/>
    </xf>
    <xf numFmtId="0" fontId="30" fillId="0" borderId="52" xfId="0" applyFont="1" applyBorder="1" applyAlignment="1">
      <alignment horizontal="center"/>
    </xf>
    <xf numFmtId="169" fontId="30" fillId="0" borderId="52" xfId="0" applyNumberFormat="1" applyFont="1" applyBorder="1" applyAlignment="1">
      <alignment horizontal="center"/>
    </xf>
    <xf numFmtId="0" fontId="12" fillId="29" borderId="12" xfId="0" applyFont="1" applyFill="1" applyBorder="1"/>
    <xf numFmtId="2" fontId="12" fillId="29" borderId="12" xfId="0" applyNumberFormat="1" applyFont="1" applyFill="1" applyBorder="1"/>
    <xf numFmtId="0" fontId="38" fillId="30" borderId="0" xfId="0" applyFont="1" applyFill="1" applyAlignment="1">
      <alignment horizontal="right"/>
    </xf>
    <xf numFmtId="0" fontId="38" fillId="30" borderId="32" xfId="0" applyFont="1" applyFill="1" applyBorder="1" applyAlignment="1">
      <alignment horizontal="right"/>
    </xf>
    <xf numFmtId="2" fontId="38" fillId="30" borderId="0" xfId="0" applyNumberFormat="1" applyFont="1" applyFill="1" applyAlignment="1">
      <alignment horizontal="right"/>
    </xf>
    <xf numFmtId="0" fontId="38" fillId="30" borderId="28" xfId="0" applyFont="1" applyFill="1" applyBorder="1" applyAlignment="1">
      <alignment horizontal="right"/>
    </xf>
    <xf numFmtId="0" fontId="39" fillId="30" borderId="0" xfId="0" applyFont="1" applyFill="1" applyAlignment="1">
      <alignment horizontal="right"/>
    </xf>
    <xf numFmtId="0" fontId="39" fillId="30" borderId="28" xfId="0" applyFont="1" applyFill="1" applyBorder="1" applyAlignment="1">
      <alignment horizontal="right"/>
    </xf>
    <xf numFmtId="0" fontId="40" fillId="0" borderId="0" xfId="0" applyFont="1" applyAlignment="1">
      <alignment horizontal="center"/>
    </xf>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3" fillId="23" borderId="12" xfId="0" applyFont="1" applyFill="1" applyBorder="1" applyAlignment="1">
      <alignment horizontal="center" vertical="center" wrapText="1"/>
    </xf>
    <xf numFmtId="0" fontId="3" fillId="23" borderId="17" xfId="0" applyFont="1" applyFill="1" applyBorder="1" applyAlignment="1">
      <alignment horizontal="center" vertical="center" wrapText="1"/>
    </xf>
    <xf numFmtId="164" fontId="3" fillId="0" borderId="12" xfId="0" applyNumberFormat="1" applyFont="1" applyBorder="1" applyAlignment="1">
      <alignment horizontal="center"/>
    </xf>
    <xf numFmtId="0" fontId="11" fillId="0" borderId="12" xfId="0" applyFont="1" applyBorder="1" applyAlignment="1">
      <alignment horizontal="center" wrapText="1"/>
    </xf>
    <xf numFmtId="0" fontId="0" fillId="11" borderId="12" xfId="0" applyFill="1" applyBorder="1" applyAlignment="1">
      <alignment horizontal="center"/>
    </xf>
    <xf numFmtId="0" fontId="7" fillId="0" borderId="12" xfId="0" applyFont="1" applyBorder="1" applyAlignment="1">
      <alignment horizontal="center" wrapText="1"/>
    </xf>
    <xf numFmtId="0" fontId="0" fillId="0" borderId="18" xfId="0" applyBorder="1" applyAlignment="1">
      <alignment horizontal="center" vertical="center"/>
    </xf>
    <xf numFmtId="0" fontId="15" fillId="0" borderId="12" xfId="0" applyFont="1" applyBorder="1" applyAlignment="1">
      <alignment wrapText="1"/>
    </xf>
    <xf numFmtId="0" fontId="17" fillId="0" borderId="12" xfId="0" applyFont="1" applyBorder="1" applyAlignment="1">
      <alignment wrapText="1"/>
    </xf>
    <xf numFmtId="0" fontId="11" fillId="0" borderId="1" xfId="0" applyFont="1" applyBorder="1" applyAlignment="1">
      <alignment horizontal="center" wrapText="1"/>
    </xf>
    <xf numFmtId="0" fontId="7" fillId="0" borderId="1" xfId="0" applyFont="1" applyBorder="1" applyAlignment="1">
      <alignment horizontal="center" wrapText="1"/>
    </xf>
    <xf numFmtId="0" fontId="29" fillId="7" borderId="52" xfId="0" applyFont="1" applyFill="1" applyBorder="1" applyAlignment="1">
      <alignment horizontal="center"/>
    </xf>
    <xf numFmtId="0" fontId="29" fillId="7" borderId="53" xfId="0" applyFont="1" applyFill="1" applyBorder="1" applyAlignment="1">
      <alignment horizontal="center"/>
    </xf>
    <xf numFmtId="2" fontId="30" fillId="13" borderId="28" xfId="0" applyNumberFormat="1" applyFont="1" applyFill="1" applyBorder="1" applyAlignment="1">
      <alignment horizontal="center"/>
    </xf>
    <xf numFmtId="0" fontId="29" fillId="13" borderId="36" xfId="0" applyFont="1" applyFill="1" applyBorder="1" applyAlignment="1">
      <alignment horizontal="center" wrapText="1"/>
    </xf>
    <xf numFmtId="0" fontId="29" fillId="13" borderId="37" xfId="0" applyFont="1" applyFill="1" applyBorder="1" applyAlignment="1">
      <alignment horizontal="center" wrapText="1"/>
    </xf>
    <xf numFmtId="2" fontId="29" fillId="13" borderId="38" xfId="0" applyNumberFormat="1" applyFont="1" applyFill="1" applyBorder="1" applyAlignment="1">
      <alignment horizontal="center" wrapText="1"/>
    </xf>
    <xf numFmtId="2" fontId="29" fillId="13" borderId="37" xfId="0" applyNumberFormat="1" applyFont="1" applyFill="1" applyBorder="1" applyAlignment="1">
      <alignment horizontal="center" wrapText="1"/>
    </xf>
    <xf numFmtId="0" fontId="3" fillId="0" borderId="21" xfId="0" applyFont="1" applyBorder="1" applyAlignment="1">
      <alignment horizontal="center"/>
    </xf>
    <xf numFmtId="0" fontId="3" fillId="0" borderId="22" xfId="0" applyFont="1" applyBorder="1" applyAlignment="1">
      <alignment horizontal="center"/>
    </xf>
    <xf numFmtId="0" fontId="3" fillId="0" borderId="17" xfId="0" applyFont="1" applyBorder="1" applyAlignment="1">
      <alignment horizontal="center"/>
    </xf>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3" fillId="23" borderId="18"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20" xfId="0" applyBorder="1" applyAlignment="1">
      <alignment horizontal="center"/>
    </xf>
    <xf numFmtId="0" fontId="0" fillId="0" borderId="18" xfId="0" applyBorder="1" applyAlignment="1">
      <alignment horizontal="center"/>
    </xf>
    <xf numFmtId="0" fontId="3" fillId="23" borderId="12" xfId="0" applyFont="1" applyFill="1" applyBorder="1" applyAlignment="1">
      <alignment horizontal="center" vertical="center" wrapText="1"/>
    </xf>
    <xf numFmtId="0" fontId="3" fillId="0" borderId="12" xfId="0" applyFont="1" applyBorder="1" applyAlignment="1">
      <alignment horizontal="center"/>
    </xf>
    <xf numFmtId="0" fontId="3" fillId="23" borderId="21" xfId="0" applyFont="1" applyFill="1" applyBorder="1" applyAlignment="1">
      <alignment horizontal="center" vertical="center" wrapText="1"/>
    </xf>
    <xf numFmtId="0" fontId="3" fillId="23" borderId="22" xfId="0" applyFont="1" applyFill="1" applyBorder="1" applyAlignment="1">
      <alignment horizontal="center" vertical="center" wrapText="1"/>
    </xf>
    <xf numFmtId="0" fontId="3" fillId="23" borderId="17" xfId="0" applyFont="1" applyFill="1" applyBorder="1" applyAlignment="1">
      <alignment horizontal="center" vertical="center" wrapText="1"/>
    </xf>
    <xf numFmtId="0" fontId="24" fillId="0" borderId="12" xfId="0" applyFont="1" applyBorder="1" applyAlignment="1">
      <alignment horizontal="center" wrapText="1"/>
    </xf>
    <xf numFmtId="164" fontId="3" fillId="0" borderId="12" xfId="0" applyNumberFormat="1" applyFont="1" applyBorder="1" applyAlignment="1">
      <alignment horizontal="center"/>
    </xf>
    <xf numFmtId="0" fontId="3" fillId="23" borderId="12" xfId="0" applyFont="1" applyFill="1" applyBorder="1" applyAlignment="1">
      <alignment horizontal="center" vertical="center"/>
    </xf>
    <xf numFmtId="0" fontId="11" fillId="0" borderId="12" xfId="0" applyFont="1" applyBorder="1" applyAlignment="1">
      <alignment horizontal="center" wrapText="1"/>
    </xf>
    <xf numFmtId="0" fontId="0" fillId="11" borderId="12" xfId="0" applyFill="1" applyBorder="1" applyAlignment="1">
      <alignment horizontal="center"/>
    </xf>
    <xf numFmtId="0" fontId="7" fillId="0" borderId="12" xfId="0" applyFont="1" applyBorder="1" applyAlignment="1">
      <alignment horizont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2" xfId="0" applyFont="1" applyBorder="1" applyAlignment="1">
      <alignment horizontal="center" vertical="center" wrapText="1"/>
    </xf>
    <xf numFmtId="0" fontId="0" fillId="0" borderId="18" xfId="0" applyBorder="1" applyAlignment="1">
      <alignment horizontal="center" vertical="center" wrapText="1"/>
    </xf>
    <xf numFmtId="0" fontId="3" fillId="23" borderId="19" xfId="0" applyFont="1" applyFill="1" applyBorder="1" applyAlignment="1">
      <alignment vertical="center" wrapText="1"/>
    </xf>
    <xf numFmtId="0" fontId="0" fillId="0" borderId="20" xfId="0" applyBorder="1" applyAlignment="1">
      <alignment vertical="center" wrapText="1"/>
    </xf>
    <xf numFmtId="0" fontId="0" fillId="0" borderId="18" xfId="0" applyBorder="1" applyAlignment="1">
      <alignment vertical="center" wrapText="1"/>
    </xf>
    <xf numFmtId="0" fontId="3" fillId="23" borderId="24" xfId="0" applyFont="1" applyFill="1" applyBorder="1" applyAlignment="1">
      <alignment horizontal="center" vertical="center" wrapText="1"/>
    </xf>
    <xf numFmtId="0" fontId="3" fillId="23" borderId="25" xfId="0" applyFont="1" applyFill="1" applyBorder="1" applyAlignment="1">
      <alignment horizontal="center" vertical="center" wrapText="1"/>
    </xf>
    <xf numFmtId="0" fontId="3" fillId="23" borderId="26" xfId="0" applyFont="1" applyFill="1" applyBorder="1" applyAlignment="1">
      <alignment horizontal="center" vertical="center" wrapText="1"/>
    </xf>
    <xf numFmtId="0" fontId="3" fillId="23" borderId="27" xfId="0" applyFont="1" applyFill="1" applyBorder="1" applyAlignment="1">
      <alignment horizontal="center" vertical="center" wrapText="1"/>
    </xf>
    <xf numFmtId="0" fontId="3" fillId="23" borderId="0" xfId="0" applyFont="1" applyFill="1" applyAlignment="1">
      <alignment horizontal="center" vertical="center" wrapText="1"/>
    </xf>
    <xf numFmtId="0" fontId="3" fillId="23" borderId="28" xfId="0" applyFont="1" applyFill="1" applyBorder="1" applyAlignment="1">
      <alignment horizontal="center" vertical="center" wrapText="1"/>
    </xf>
    <xf numFmtId="0" fontId="3" fillId="23" borderId="29" xfId="0" applyFont="1" applyFill="1" applyBorder="1" applyAlignment="1">
      <alignment horizontal="center" vertical="center" wrapText="1"/>
    </xf>
    <xf numFmtId="0" fontId="3" fillId="23" borderId="30" xfId="0" applyFont="1" applyFill="1" applyBorder="1" applyAlignment="1">
      <alignment horizontal="center" vertical="center" wrapText="1"/>
    </xf>
    <xf numFmtId="0" fontId="3" fillId="23" borderId="31" xfId="0" applyFont="1" applyFill="1" applyBorder="1" applyAlignment="1">
      <alignment horizontal="center" vertical="center" wrapText="1"/>
    </xf>
    <xf numFmtId="0" fontId="15" fillId="0" borderId="12" xfId="0" applyFont="1" applyBorder="1" applyAlignment="1">
      <alignment wrapText="1"/>
    </xf>
    <xf numFmtId="0" fontId="12" fillId="0" borderId="3" xfId="0" applyFont="1" applyBorder="1" applyAlignment="1">
      <alignment wrapText="1"/>
    </xf>
    <xf numFmtId="0" fontId="12" fillId="0" borderId="14" xfId="0" applyFont="1" applyBorder="1" applyAlignment="1">
      <alignment wrapText="1"/>
    </xf>
    <xf numFmtId="0" fontId="17" fillId="0" borderId="12" xfId="0" applyFont="1" applyBorder="1" applyAlignment="1">
      <alignment wrapText="1"/>
    </xf>
    <xf numFmtId="0" fontId="12" fillId="0" borderId="12" xfId="0" applyFont="1" applyBorder="1" applyAlignment="1">
      <alignment horizontal="center" wrapText="1"/>
    </xf>
    <xf numFmtId="0" fontId="20" fillId="0" borderId="8" xfId="0" applyFont="1" applyBorder="1"/>
    <xf numFmtId="0" fontId="20" fillId="0" borderId="16" xfId="0" applyFont="1" applyBorder="1"/>
    <xf numFmtId="0" fontId="20" fillId="0" borderId="9" xfId="0" applyFont="1" applyBorder="1"/>
    <xf numFmtId="0" fontId="11" fillId="0" borderId="1" xfId="0" applyFont="1" applyBorder="1" applyAlignment="1">
      <alignment horizontal="center" wrapText="1"/>
    </xf>
    <xf numFmtId="0" fontId="7" fillId="0" borderId="1" xfId="0" applyFont="1" applyBorder="1" applyAlignment="1">
      <alignment horizontal="center" wrapText="1"/>
    </xf>
    <xf numFmtId="0" fontId="13" fillId="0" borderId="0" xfId="0" applyFont="1" applyAlignment="1">
      <alignment horizontal="center" wrapText="1"/>
    </xf>
    <xf numFmtId="0" fontId="0" fillId="0" borderId="1" xfId="0" applyBorder="1" applyAlignment="1">
      <alignment horizontal="center"/>
    </xf>
    <xf numFmtId="0" fontId="41" fillId="0" borderId="0" xfId="0" applyFont="1" applyAlignment="1">
      <alignment horizontal="right"/>
    </xf>
    <xf numFmtId="0" fontId="38" fillId="30" borderId="9" xfId="0" applyFont="1" applyFill="1" applyBorder="1" applyAlignment="1">
      <alignment horizontal="right"/>
    </xf>
    <xf numFmtId="0" fontId="38" fillId="30" borderId="43" xfId="0" applyFont="1" applyFill="1" applyBorder="1" applyAlignment="1">
      <alignment horizontal="right"/>
    </xf>
    <xf numFmtId="2" fontId="30" fillId="13" borderId="55" xfId="0" applyNumberFormat="1" applyFont="1" applyFill="1" applyBorder="1" applyAlignment="1">
      <alignment horizontal="center"/>
    </xf>
    <xf numFmtId="0" fontId="30" fillId="7" borderId="55" xfId="0" applyFont="1" applyFill="1" applyBorder="1" applyAlignment="1">
      <alignment horizontal="center"/>
    </xf>
    <xf numFmtId="0" fontId="42" fillId="0" borderId="0" xfId="0" applyFont="1" applyAlignment="1">
      <alignment horizontal="right"/>
    </xf>
    <xf numFmtId="0" fontId="43" fillId="5" borderId="0" xfId="0" applyFont="1" applyFill="1" applyAlignment="1">
      <alignment horizontal="right"/>
    </xf>
    <xf numFmtId="0" fontId="42" fillId="31" borderId="0" xfId="0" applyFont="1" applyFill="1" applyAlignment="1">
      <alignment horizontal="right"/>
    </xf>
    <xf numFmtId="0" fontId="42" fillId="0" borderId="0" xfId="0" applyFont="1" applyFill="1" applyAlignment="1">
      <alignment horizontal="right"/>
    </xf>
    <xf numFmtId="0" fontId="43" fillId="0" borderId="0" xfId="0" applyFont="1" applyFill="1" applyAlignment="1">
      <alignment horizontal="right"/>
    </xf>
  </cellXfs>
  <cellStyles count="1">
    <cellStyle name="Normal" xfId="0" builtinId="0"/>
  </cellStyles>
  <dxfs count="55">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GSFC'!$W$484:$W$490</c:f>
              <c:numCache>
                <c:formatCode>General</c:formatCode>
                <c:ptCount val="7"/>
                <c:pt idx="0">
                  <c:v>806.9</c:v>
                </c:pt>
                <c:pt idx="1">
                  <c:v>964.4</c:v>
                </c:pt>
                <c:pt idx="2">
                  <c:v>649.9</c:v>
                </c:pt>
                <c:pt idx="3">
                  <c:v>546.6</c:v>
                </c:pt>
                <c:pt idx="4">
                  <c:v>751.97</c:v>
                </c:pt>
                <c:pt idx="5">
                  <c:v>909.1</c:v>
                </c:pt>
                <c:pt idx="6">
                  <c:v>704.8</c:v>
                </c:pt>
              </c:numCache>
            </c:numRef>
          </c:xVal>
          <c:yVal>
            <c:numRef>
              <c:f>'Position Log - GSFC'!$X$484:$X$490</c:f>
              <c:numCache>
                <c:formatCode>General</c:formatCode>
                <c:ptCount val="7"/>
                <c:pt idx="0">
                  <c:v>601.79999999999995</c:v>
                </c:pt>
                <c:pt idx="1">
                  <c:v>497.6</c:v>
                </c:pt>
                <c:pt idx="2">
                  <c:v>705.9</c:v>
                </c:pt>
                <c:pt idx="3">
                  <c:v>551.4</c:v>
                </c:pt>
                <c:pt idx="4">
                  <c:v>860.48099999999999</c:v>
                </c:pt>
                <c:pt idx="5">
                  <c:v>755.8</c:v>
                </c:pt>
                <c:pt idx="6">
                  <c:v>447.4</c:v>
                </c:pt>
              </c:numCache>
            </c:numRef>
          </c:yVal>
          <c:smooth val="1"/>
          <c:extLst>
            <c:ext xmlns:c16="http://schemas.microsoft.com/office/drawing/2014/chart" uri="{C3380CC4-5D6E-409C-BE32-E72D297353CC}">
              <c16:uniqueId val="{00000001-DA8C-4BBA-B405-61D8122144DF}"/>
            </c:ext>
          </c:extLst>
        </c:ser>
        <c:dLbls>
          <c:showLegendKey val="0"/>
          <c:showVal val="0"/>
          <c:showCatName val="0"/>
          <c:showSerName val="0"/>
          <c:showPercent val="0"/>
          <c:showBubbleSize val="0"/>
        </c:dLbls>
        <c:axId val="843060471"/>
        <c:axId val="843052311"/>
      </c:scatterChart>
      <c:valAx>
        <c:axId val="843060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52311"/>
        <c:crosses val="autoZero"/>
        <c:crossBetween val="midCat"/>
      </c:valAx>
      <c:valAx>
        <c:axId val="843052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04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GSFC'!$W$537:$W$561</c:f>
              <c:numCache>
                <c:formatCode>General</c:formatCode>
                <c:ptCount val="25"/>
                <c:pt idx="0">
                  <c:v>812</c:v>
                </c:pt>
                <c:pt idx="1">
                  <c:v>812.9</c:v>
                </c:pt>
                <c:pt idx="2">
                  <c:v>812.9</c:v>
                </c:pt>
                <c:pt idx="3">
                  <c:v>812.8</c:v>
                </c:pt>
                <c:pt idx="4">
                  <c:v>812.8</c:v>
                </c:pt>
                <c:pt idx="5">
                  <c:v>811.9</c:v>
                </c:pt>
                <c:pt idx="6">
                  <c:v>811.7</c:v>
                </c:pt>
                <c:pt idx="7">
                  <c:v>810.9</c:v>
                </c:pt>
                <c:pt idx="8">
                  <c:v>810.7</c:v>
                </c:pt>
                <c:pt idx="9">
                  <c:v>810.5</c:v>
                </c:pt>
                <c:pt idx="10">
                  <c:v>809.8</c:v>
                </c:pt>
                <c:pt idx="11">
                  <c:v>809.9</c:v>
                </c:pt>
                <c:pt idx="12">
                  <c:v>809.9</c:v>
                </c:pt>
                <c:pt idx="13">
                  <c:v>809.7</c:v>
                </c:pt>
                <c:pt idx="14">
                  <c:v>808.7</c:v>
                </c:pt>
                <c:pt idx="15">
                  <c:v>808.8</c:v>
                </c:pt>
                <c:pt idx="16">
                  <c:v>809</c:v>
                </c:pt>
                <c:pt idx="17">
                  <c:v>809.8</c:v>
                </c:pt>
                <c:pt idx="18">
                  <c:v>810</c:v>
                </c:pt>
                <c:pt idx="19">
                  <c:v>810.6</c:v>
                </c:pt>
                <c:pt idx="20">
                  <c:v>810</c:v>
                </c:pt>
                <c:pt idx="21">
                  <c:v>810.7</c:v>
                </c:pt>
                <c:pt idx="22">
                  <c:v>810.9</c:v>
                </c:pt>
                <c:pt idx="24">
                  <c:v>810.9</c:v>
                </c:pt>
              </c:numCache>
            </c:numRef>
          </c:xVal>
          <c:yVal>
            <c:numRef>
              <c:f>'Position Log - GSFC'!$X$537:$X$561</c:f>
              <c:numCache>
                <c:formatCode>General</c:formatCode>
                <c:ptCount val="25"/>
                <c:pt idx="0">
                  <c:v>605.70000000000005</c:v>
                </c:pt>
                <c:pt idx="1">
                  <c:v>604.70000000000005</c:v>
                </c:pt>
                <c:pt idx="2">
                  <c:v>604.70000000000005</c:v>
                </c:pt>
                <c:pt idx="3">
                  <c:v>604.70000000000005</c:v>
                </c:pt>
                <c:pt idx="4">
                  <c:v>604.79999999999995</c:v>
                </c:pt>
                <c:pt idx="5">
                  <c:v>604.79999999999995</c:v>
                </c:pt>
                <c:pt idx="6">
                  <c:v>602.6</c:v>
                </c:pt>
                <c:pt idx="7">
                  <c:v>600.6</c:v>
                </c:pt>
                <c:pt idx="8">
                  <c:v>598.70000000000005</c:v>
                </c:pt>
                <c:pt idx="9">
                  <c:v>597.6</c:v>
                </c:pt>
                <c:pt idx="10">
                  <c:v>596.70000000000005</c:v>
                </c:pt>
                <c:pt idx="11">
                  <c:v>596.6</c:v>
                </c:pt>
                <c:pt idx="12">
                  <c:v>596.70000000000005</c:v>
                </c:pt>
                <c:pt idx="13">
                  <c:v>597.5</c:v>
                </c:pt>
                <c:pt idx="14">
                  <c:v>599.6</c:v>
                </c:pt>
                <c:pt idx="15">
                  <c:v>602.6</c:v>
                </c:pt>
                <c:pt idx="16">
                  <c:v>603.9</c:v>
                </c:pt>
                <c:pt idx="17">
                  <c:v>604.6</c:v>
                </c:pt>
                <c:pt idx="18">
                  <c:v>605.4</c:v>
                </c:pt>
                <c:pt idx="19">
                  <c:v>605.6</c:v>
                </c:pt>
                <c:pt idx="20">
                  <c:v>604.70000000000005</c:v>
                </c:pt>
                <c:pt idx="21">
                  <c:v>604.79999999999995</c:v>
                </c:pt>
                <c:pt idx="22">
                  <c:v>605.4</c:v>
                </c:pt>
                <c:pt idx="24">
                  <c:v>595.9</c:v>
                </c:pt>
              </c:numCache>
            </c:numRef>
          </c:yVal>
          <c:smooth val="1"/>
          <c:extLst>
            <c:ext xmlns:c16="http://schemas.microsoft.com/office/drawing/2014/chart" uri="{C3380CC4-5D6E-409C-BE32-E72D297353CC}">
              <c16:uniqueId val="{00000001-29F5-416C-B3A1-3E27D462238B}"/>
            </c:ext>
          </c:extLst>
        </c:ser>
        <c:dLbls>
          <c:showLegendKey val="0"/>
          <c:showVal val="0"/>
          <c:showCatName val="0"/>
          <c:showSerName val="0"/>
          <c:showPercent val="0"/>
          <c:showBubbleSize val="0"/>
        </c:dLbls>
        <c:axId val="602768007"/>
        <c:axId val="2116298744"/>
      </c:scatterChart>
      <c:valAx>
        <c:axId val="602768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98744"/>
        <c:crosses val="autoZero"/>
        <c:crossBetween val="midCat"/>
      </c:valAx>
      <c:valAx>
        <c:axId val="211629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8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'Scratch - RM worksheet'!$Q$39:$Q$42</c:f>
              <c:numCache>
                <c:formatCode>General</c:formatCode>
                <c:ptCount val="4"/>
                <c:pt idx="0">
                  <c:v>4.8499999999999995E-2</c:v>
                </c:pt>
                <c:pt idx="1">
                  <c:v>0.04</c:v>
                </c:pt>
                <c:pt idx="2">
                  <c:v>5.5E-2</c:v>
                </c:pt>
                <c:pt idx="3">
                  <c:v>0.06</c:v>
                </c:pt>
              </c:numCache>
            </c:numRef>
          </c:xVal>
          <c:yVal>
            <c:numRef>
              <c:f>'Scratch - RM worksheet'!$S$39:$S$42</c:f>
              <c:numCache>
                <c:formatCode>General</c:formatCode>
                <c:ptCount val="4"/>
                <c:pt idx="0">
                  <c:v>-1.7999999999999999E-2</c:v>
                </c:pt>
                <c:pt idx="1">
                  <c:v>-2.5999999999999999E-2</c:v>
                </c:pt>
                <c:pt idx="2">
                  <c:v>-1.2999999999999999E-2</c:v>
                </c:pt>
                <c:pt idx="3">
                  <c:v>-8.0000000000000002E-3</c:v>
                </c:pt>
              </c:numCache>
            </c:numRef>
          </c:yVal>
          <c:smooth val="1"/>
          <c:extLst>
            <c:ext xmlns:c16="http://schemas.microsoft.com/office/drawing/2014/chart" uri="{C3380CC4-5D6E-409C-BE32-E72D297353CC}">
              <c16:uniqueId val="{00000001-9BC5-464F-A830-6400D55E112A}"/>
            </c:ext>
          </c:extLst>
        </c:ser>
        <c:dLbls>
          <c:showLegendKey val="0"/>
          <c:showVal val="0"/>
          <c:showCatName val="0"/>
          <c:showSerName val="0"/>
          <c:showPercent val="0"/>
          <c:showBubbleSize val="0"/>
        </c:dLbls>
        <c:axId val="846197159"/>
        <c:axId val="846187079"/>
      </c:scatterChart>
      <c:valAx>
        <c:axId val="846197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87079"/>
        <c:crosses val="autoZero"/>
        <c:crossBetween val="midCat"/>
      </c:valAx>
      <c:valAx>
        <c:axId val="846187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971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26</xdr:col>
      <xdr:colOff>476250</xdr:colOff>
      <xdr:row>477</xdr:row>
      <xdr:rowOff>238125</xdr:rowOff>
    </xdr:from>
    <xdr:to>
      <xdr:col>32</xdr:col>
      <xdr:colOff>266700</xdr:colOff>
      <xdr:row>495</xdr:row>
      <xdr:rowOff>85725</xdr:rowOff>
    </xdr:to>
    <xdr:graphicFrame macro="">
      <xdr:nvGraphicFramePr>
        <xdr:cNvPr id="3" name="Chart 2">
          <a:extLst>
            <a:ext uri="{FF2B5EF4-FFF2-40B4-BE49-F238E27FC236}">
              <a16:creationId xmlns:a16="http://schemas.microsoft.com/office/drawing/2014/main" i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952500</xdr:colOff>
      <xdr:row>554</xdr:row>
      <xdr:rowOff>19050</xdr:rowOff>
    </xdr:from>
    <xdr:to>
      <xdr:col>33</xdr:col>
      <xdr:colOff>219075</xdr:colOff>
      <xdr:row>569</xdr:row>
      <xdr:rowOff>161925</xdr:rowOff>
    </xdr:to>
    <xdr:graphicFrame macro="">
      <xdr:nvGraphicFramePr>
        <xdr:cNvPr id="9" name="Chart 3">
          <a:extLst>
            <a:ext uri="{FF2B5EF4-FFF2-40B4-BE49-F238E27FC236}">
              <a16:creationId xmlns:a16="http://schemas.microsoft.com/office/drawing/2014/main" id="{67CEB2B8-3F8C-4B92-FDFB-979B74B8E87E}"/>
            </a:ext>
            <a:ext uri="{147F2762-F138-4A5C-976F-8EAC2B608ADB}">
              <a16:predDERef xmlns:a16="http://schemas.microsoft.com/office/drawing/2014/main" pre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590550</xdr:colOff>
      <xdr:row>6</xdr:row>
      <xdr:rowOff>152400</xdr:rowOff>
    </xdr:from>
    <xdr:to>
      <xdr:col>12</xdr:col>
      <xdr:colOff>4568190</xdr:colOff>
      <xdr:row>20</xdr:row>
      <xdr:rowOff>116205</xdr:rowOff>
    </xdr:to>
    <xdr:pic>
      <xdr:nvPicPr>
        <xdr:cNvPr id="3" name="Picture 1">
          <a:extLst>
            <a:ext uri="{FF2B5EF4-FFF2-40B4-BE49-F238E27FC236}">
              <a16:creationId xmlns:a16="http://schemas.microsoft.com/office/drawing/2014/main" id="{220C323F-5A35-0267-D9FD-5BF67A1DBD82}"/>
            </a:ext>
          </a:extLst>
        </xdr:cNvPr>
        <xdr:cNvPicPr>
          <a:picLocks noChangeAspect="1"/>
        </xdr:cNvPicPr>
      </xdr:nvPicPr>
      <xdr:blipFill>
        <a:blip xmlns:r="http://schemas.openxmlformats.org/officeDocument/2006/relationships" r:embed="rId1"/>
        <a:stretch>
          <a:fillRect/>
        </a:stretch>
      </xdr:blipFill>
      <xdr:spPr>
        <a:xfrm>
          <a:off x="7296150" y="2057400"/>
          <a:ext cx="4572000" cy="2562225"/>
        </a:xfrm>
        <a:prstGeom prst="rect">
          <a:avLst/>
        </a:prstGeom>
      </xdr:spPr>
    </xdr:pic>
    <xdr:clientData/>
  </xdr:twoCellAnchor>
  <xdr:twoCellAnchor editAs="oneCell">
    <xdr:from>
      <xdr:col>12</xdr:col>
      <xdr:colOff>1781175</xdr:colOff>
      <xdr:row>5</xdr:row>
      <xdr:rowOff>114300</xdr:rowOff>
    </xdr:from>
    <xdr:to>
      <xdr:col>12</xdr:col>
      <xdr:colOff>4311015</xdr:colOff>
      <xdr:row>6</xdr:row>
      <xdr:rowOff>161925</xdr:rowOff>
    </xdr:to>
    <xdr:pic>
      <xdr:nvPicPr>
        <xdr:cNvPr id="2" name="Picture 1">
          <a:extLst>
            <a:ext uri="{FF2B5EF4-FFF2-40B4-BE49-F238E27FC236}">
              <a16:creationId xmlns:a16="http://schemas.microsoft.com/office/drawing/2014/main" id="{70D1CD92-0CA1-B16B-255D-A7960529D307}"/>
            </a:ext>
            <a:ext uri="{147F2762-F138-4A5C-976F-8EAC2B608ADB}">
              <a16:predDERef xmlns:a16="http://schemas.microsoft.com/office/drawing/2014/main" pred="{220C323F-5A35-0267-D9FD-5BF67A1DBD82}"/>
            </a:ext>
          </a:extLst>
        </xdr:cNvPr>
        <xdr:cNvPicPr>
          <a:picLocks noChangeAspect="1"/>
        </xdr:cNvPicPr>
      </xdr:nvPicPr>
      <xdr:blipFill>
        <a:blip xmlns:r="http://schemas.openxmlformats.org/officeDocument/2006/relationships" r:embed="rId2"/>
        <a:stretch>
          <a:fillRect/>
        </a:stretch>
      </xdr:blipFill>
      <xdr:spPr>
        <a:xfrm>
          <a:off x="8943975" y="2085975"/>
          <a:ext cx="2529840" cy="228600"/>
        </a:xfrm>
        <a:prstGeom prst="rect">
          <a:avLst/>
        </a:prstGeom>
      </xdr:spPr>
    </xdr:pic>
    <xdr:clientData/>
  </xdr:twoCellAnchor>
  <xdr:twoCellAnchor editAs="oneCell">
    <xdr:from>
      <xdr:col>12</xdr:col>
      <xdr:colOff>3514725</xdr:colOff>
      <xdr:row>7</xdr:row>
      <xdr:rowOff>66675</xdr:rowOff>
    </xdr:from>
    <xdr:to>
      <xdr:col>13</xdr:col>
      <xdr:colOff>260985</xdr:colOff>
      <xdr:row>8</xdr:row>
      <xdr:rowOff>118110</xdr:rowOff>
    </xdr:to>
    <xdr:pic>
      <xdr:nvPicPr>
        <xdr:cNvPr id="4" name="Picture 3">
          <a:extLst>
            <a:ext uri="{FF2B5EF4-FFF2-40B4-BE49-F238E27FC236}">
              <a16:creationId xmlns:a16="http://schemas.microsoft.com/office/drawing/2014/main" id="{11D108B6-0B0E-6B00-DF09-09ECB2551289}"/>
            </a:ext>
            <a:ext uri="{147F2762-F138-4A5C-976F-8EAC2B608ADB}">
              <a16:predDERef xmlns:a16="http://schemas.microsoft.com/office/drawing/2014/main" pred="{70D1CD92-0CA1-B16B-255D-A7960529D307}"/>
            </a:ext>
          </a:extLst>
        </xdr:cNvPr>
        <xdr:cNvPicPr>
          <a:picLocks noChangeAspect="1"/>
        </xdr:cNvPicPr>
      </xdr:nvPicPr>
      <xdr:blipFill>
        <a:blip xmlns:r="http://schemas.openxmlformats.org/officeDocument/2006/relationships" r:embed="rId3"/>
        <a:stretch>
          <a:fillRect/>
        </a:stretch>
      </xdr:blipFill>
      <xdr:spPr>
        <a:xfrm>
          <a:off x="10677525" y="2400300"/>
          <a:ext cx="2442210" cy="2324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4572000</xdr:colOff>
      <xdr:row>18</xdr:row>
      <xdr:rowOff>118110</xdr:rowOff>
    </xdr:to>
    <xdr:pic>
      <xdr:nvPicPr>
        <xdr:cNvPr id="2" name="Picture 1">
          <a:extLst>
            <a:ext uri="{FF2B5EF4-FFF2-40B4-BE49-F238E27FC236}">
              <a16:creationId xmlns:a16="http://schemas.microsoft.com/office/drawing/2014/main" id="{5C53D2FE-7515-F77D-ACB2-311501A3AF3F}"/>
            </a:ext>
          </a:extLst>
        </xdr:cNvPr>
        <xdr:cNvPicPr>
          <a:picLocks noChangeAspect="1"/>
        </xdr:cNvPicPr>
      </xdr:nvPicPr>
      <xdr:blipFill>
        <a:blip xmlns:r="http://schemas.openxmlformats.org/officeDocument/2006/relationships" r:embed="rId1"/>
        <a:stretch>
          <a:fillRect/>
        </a:stretch>
      </xdr:blipFill>
      <xdr:spPr>
        <a:xfrm>
          <a:off x="7315200" y="1800225"/>
          <a:ext cx="4572000" cy="2562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390525</xdr:colOff>
      <xdr:row>6</xdr:row>
      <xdr:rowOff>95250</xdr:rowOff>
    </xdr:from>
    <xdr:to>
      <xdr:col>23</xdr:col>
      <xdr:colOff>85725</xdr:colOff>
      <xdr:row>21</xdr:row>
      <xdr:rowOff>85725</xdr:rowOff>
    </xdr:to>
    <xdr:graphicFrame macro="">
      <xdr:nvGraphicFramePr>
        <xdr:cNvPr id="3" name="Chart 1">
          <a:extLst>
            <a:ext uri="{FF2B5EF4-FFF2-40B4-BE49-F238E27FC236}">
              <a16:creationId xmlns:a16="http://schemas.microsoft.com/office/drawing/2014/main" id="{A24DD704-9C32-EDE9-BE4E-4C45517E8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ray, Evan (GSFC-549.0)[ORBITAL SCIENCES CORP]" id="{D557F9FA-0B0D-4E4B-92F8-21790F065E04}" userId="S::ebray@ndc.nasa.gov::e2a0ca19-56f3-4d8a-899f-4bf3fcdb61a0" providerId="AD"/>
  <person displayName="Khreishi, Manal A. (GSFC-5510)" id="{66AD2086-B1E5-4C79-91E9-C94C5CB3BA3C}" userId="S::mkhreish@ndc.nasa.gov::740e42c5-cc51-482f-8da8-39fd887e8df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4-25T13:30:21.27" personId="{D557F9FA-0B0D-4E4B-92F8-21790F065E04}" id="{9402953B-4DDF-498F-AAE0-095856CFBFF0}">
    <text>Try Ctrl+;</text>
  </threadedComment>
  <threadedComment ref="B1" dT="2023-04-25T13:30:31.12" personId="{D557F9FA-0B0D-4E4B-92F8-21790F065E04}" id="{E072A488-1E3F-459C-AD46-19E8440DF4F4}">
    <text>Try Ctrl+Shift+;</text>
  </threadedComment>
  <threadedComment ref="D1" dT="2023-04-25T13:30:55.31" personId="{D557F9FA-0B0D-4E4B-92F8-21790F065E04}" id="{85A63B82-C894-40B0-99B4-A517018F9874}">
    <text>WP1 = Warm Plateau 1
CP2 = Cold Plateau 2, etc</text>
  </threadedComment>
  <threadedComment ref="E1" dT="2023-05-22T16:31:21.97" personId="{D557F9FA-0B0D-4E4B-92F8-21790F065E04}" id="{38B08866-5BAF-46B6-A258-797D295CDDFB}">
    <text>If you have to measure a target multiple times, mark the last/best one with a "Y"</text>
  </threadedComment>
  <threadedComment ref="F44" dT="2023-05-24T21:25:35.56" personId="{D557F9FA-0B0D-4E4B-92F8-21790F065E04}" id="{15DE180F-2664-4EFB-9707-7F997333C953}">
    <text>Aperture wheel electronics not yet functional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E223" dT="2023-02-06T16:31:58.48" personId="{D557F9FA-0B0D-4E4B-92F8-21790F065E04}" id="{6FD92BB6-0254-4520-9D4A-A658EA59DCCA}">
    <text>I think this value of 21.66 is suspect. I think it was REALLY ~23.6, but the value for RM1A was input again on accident.</text>
  </threadedComment>
  <threadedComment ref="AB308" dT="2023-02-08T03:10:45.62" personId="{66AD2086-B1E5-4C79-91E9-C94C5CB3BA3C}" id="{AAFAA15D-EEE1-4E43-A954-D095787BF889}">
    <text>Please check XY-DoF value for cells I304:J305</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13-0C59-420C-8750-751FB679EF8A}">
  <sheetPr>
    <tabColor rgb="FF00B050"/>
  </sheetPr>
  <dimension ref="A1:Z126"/>
  <sheetViews>
    <sheetView tabSelected="1" zoomScaleNormal="100" workbookViewId="0">
      <pane xSplit="6" ySplit="1" topLeftCell="G107" activePane="bottomRight" state="frozen"/>
      <selection pane="topRight" activeCell="E1" sqref="E1"/>
      <selection pane="bottomLeft" activeCell="A2" sqref="A2"/>
      <selection pane="bottomRight" activeCell="J119" sqref="J119"/>
    </sheetView>
  </sheetViews>
  <sheetFormatPr defaultColWidth="8.6640625" defaultRowHeight="15.6" x14ac:dyDescent="0.3"/>
  <cols>
    <col min="1" max="1" width="11.88671875" style="330" bestFit="1" customWidth="1"/>
    <col min="2" max="2" width="6.6640625" style="331" customWidth="1"/>
    <col min="3" max="3" width="9.33203125" style="331" customWidth="1"/>
    <col min="4" max="4" width="20.88671875" style="362" bestFit="1" customWidth="1"/>
    <col min="5" max="5" width="5.6640625" style="331" customWidth="1"/>
    <col min="6" max="6" width="15.33203125" style="332" bestFit="1" customWidth="1"/>
    <col min="7" max="7" width="6.44140625" style="333" customWidth="1"/>
    <col min="8" max="8" width="6.44140625" style="334" customWidth="1"/>
    <col min="9" max="9" width="6.44140625" style="339" customWidth="1"/>
    <col min="10" max="10" width="6.44140625" style="334" customWidth="1"/>
    <col min="11" max="11" width="7.44140625" style="372" bestFit="1" customWidth="1"/>
    <col min="12" max="12" width="7.44140625" style="373" bestFit="1" customWidth="1"/>
    <col min="13" max="13" width="11" style="335" customWidth="1"/>
    <col min="14" max="16" width="8.6640625" style="335" customWidth="1"/>
    <col min="17" max="17" width="9.44140625" style="336" customWidth="1"/>
    <col min="18" max="19" width="8.6640625" style="329" customWidth="1"/>
    <col min="20" max="20" width="9.88671875" style="379" bestFit="1" customWidth="1"/>
    <col min="21" max="21" width="8.6640625" style="329" customWidth="1"/>
    <col min="22" max="23" width="9.44140625" style="329" customWidth="1"/>
    <col min="24" max="25" width="8.6640625" style="338" customWidth="1"/>
    <col min="26" max="26" width="51" style="366" customWidth="1"/>
    <col min="27" max="29" width="8.6640625" style="329" customWidth="1"/>
    <col min="30" max="34" width="20.6640625" style="329" customWidth="1"/>
    <col min="35" max="16384" width="8.6640625" style="329"/>
  </cols>
  <sheetData>
    <row r="1" spans="1:26" ht="33" customHeight="1" thickBot="1" x14ac:dyDescent="0.5">
      <c r="A1" s="319" t="s">
        <v>0</v>
      </c>
      <c r="B1" s="320" t="s">
        <v>1</v>
      </c>
      <c r="C1" s="318" t="s">
        <v>2</v>
      </c>
      <c r="D1" s="361" t="s">
        <v>3</v>
      </c>
      <c r="E1" s="321" t="s">
        <v>4</v>
      </c>
      <c r="F1" s="322" t="s">
        <v>5</v>
      </c>
      <c r="G1" s="473" t="s">
        <v>6</v>
      </c>
      <c r="H1" s="474"/>
      <c r="I1" s="473" t="s">
        <v>7</v>
      </c>
      <c r="J1" s="474"/>
      <c r="K1" s="475" t="s">
        <v>8</v>
      </c>
      <c r="L1" s="476"/>
      <c r="M1" s="323" t="s">
        <v>9</v>
      </c>
      <c r="N1" s="324" t="s">
        <v>10</v>
      </c>
      <c r="O1" s="324" t="s">
        <v>11</v>
      </c>
      <c r="P1" s="324" t="s">
        <v>12</v>
      </c>
      <c r="Q1" s="325" t="s">
        <v>13</v>
      </c>
      <c r="R1" s="326" t="s">
        <v>14</v>
      </c>
      <c r="S1" s="327" t="s">
        <v>15</v>
      </c>
      <c r="T1" s="378" t="s">
        <v>16</v>
      </c>
      <c r="U1" s="328" t="s">
        <v>17</v>
      </c>
      <c r="V1" s="327" t="s">
        <v>18</v>
      </c>
      <c r="W1" s="327" t="s">
        <v>19</v>
      </c>
      <c r="X1" s="327" t="s">
        <v>20</v>
      </c>
      <c r="Y1" s="327" t="s">
        <v>21</v>
      </c>
      <c r="Z1" s="365" t="s">
        <v>22</v>
      </c>
    </row>
    <row r="2" spans="1:26" x14ac:dyDescent="0.3">
      <c r="D2" s="362" t="s">
        <v>23</v>
      </c>
      <c r="E2" s="331" t="s">
        <v>24</v>
      </c>
      <c r="F2" s="332" t="s">
        <v>25</v>
      </c>
      <c r="R2" s="337"/>
    </row>
    <row r="3" spans="1:26" x14ac:dyDescent="0.3">
      <c r="D3" s="362" t="s">
        <v>23</v>
      </c>
      <c r="E3" s="331" t="s">
        <v>24</v>
      </c>
      <c r="F3" s="332" t="s">
        <v>26</v>
      </c>
      <c r="M3" s="340"/>
      <c r="R3" s="337"/>
    </row>
    <row r="4" spans="1:26" x14ac:dyDescent="0.3">
      <c r="D4" s="362" t="s">
        <v>23</v>
      </c>
      <c r="E4" s="331" t="s">
        <v>24</v>
      </c>
      <c r="F4" s="332" t="s">
        <v>27</v>
      </c>
    </row>
    <row r="5" spans="1:26" x14ac:dyDescent="0.3">
      <c r="D5" s="362" t="s">
        <v>23</v>
      </c>
      <c r="E5" s="331" t="s">
        <v>24</v>
      </c>
      <c r="F5" s="332" t="s">
        <v>28</v>
      </c>
      <c r="R5" s="337"/>
    </row>
    <row r="6" spans="1:26" x14ac:dyDescent="0.3">
      <c r="D6" s="362" t="s">
        <v>23</v>
      </c>
      <c r="E6" s="331" t="s">
        <v>24</v>
      </c>
      <c r="F6" s="332" t="s">
        <v>29</v>
      </c>
      <c r="R6" s="337"/>
    </row>
    <row r="7" spans="1:26" x14ac:dyDescent="0.3">
      <c r="D7" s="362" t="s">
        <v>23</v>
      </c>
      <c r="E7" s="331" t="s">
        <v>24</v>
      </c>
      <c r="F7" s="332" t="s">
        <v>30</v>
      </c>
      <c r="R7" s="337"/>
    </row>
    <row r="8" spans="1:26" x14ac:dyDescent="0.3">
      <c r="D8" s="362" t="s">
        <v>23</v>
      </c>
      <c r="E8" s="331" t="s">
        <v>24</v>
      </c>
      <c r="F8" s="332" t="s">
        <v>31</v>
      </c>
      <c r="R8" s="337"/>
    </row>
    <row r="9" spans="1:26" x14ac:dyDescent="0.3">
      <c r="D9" s="362" t="s">
        <v>23</v>
      </c>
      <c r="E9" s="331" t="s">
        <v>24</v>
      </c>
      <c r="F9" s="332" t="s">
        <v>32</v>
      </c>
      <c r="R9" s="337"/>
    </row>
    <row r="10" spans="1:26" x14ac:dyDescent="0.3">
      <c r="D10" s="362" t="s">
        <v>23</v>
      </c>
      <c r="E10" s="331" t="s">
        <v>24</v>
      </c>
      <c r="F10" s="332" t="s">
        <v>33</v>
      </c>
      <c r="R10" s="337"/>
    </row>
    <row r="11" spans="1:26" x14ac:dyDescent="0.3">
      <c r="D11" s="362" t="s">
        <v>23</v>
      </c>
      <c r="E11" s="331" t="s">
        <v>24</v>
      </c>
      <c r="F11" s="332" t="s">
        <v>34</v>
      </c>
      <c r="R11" s="337"/>
    </row>
    <row r="12" spans="1:26" ht="16.2" thickBot="1" x14ac:dyDescent="0.35">
      <c r="D12" s="362" t="s">
        <v>23</v>
      </c>
      <c r="E12" s="331" t="s">
        <v>24</v>
      </c>
      <c r="F12" s="332" t="s">
        <v>35</v>
      </c>
      <c r="R12" s="337"/>
    </row>
    <row r="13" spans="1:26" s="359" customFormat="1" ht="16.2" thickBot="1" x14ac:dyDescent="0.35">
      <c r="A13" s="351">
        <v>45063</v>
      </c>
      <c r="B13" s="352">
        <v>0.25</v>
      </c>
      <c r="C13" s="352" t="s">
        <v>36</v>
      </c>
      <c r="D13" s="364" t="s">
        <v>37</v>
      </c>
      <c r="E13" s="352"/>
      <c r="F13" s="353" t="s">
        <v>29</v>
      </c>
      <c r="G13" s="354">
        <v>20.227399999999999</v>
      </c>
      <c r="H13" s="355">
        <v>23.875599999999999</v>
      </c>
      <c r="I13" s="356">
        <v>21.752300000000002</v>
      </c>
      <c r="J13" s="355">
        <v>23.569900000000001</v>
      </c>
      <c r="K13" s="376">
        <v>24.431999999999999</v>
      </c>
      <c r="L13" s="377">
        <v>23.425999999999998</v>
      </c>
      <c r="M13" s="357"/>
      <c r="N13" s="357"/>
      <c r="O13" s="357"/>
      <c r="P13" s="357"/>
      <c r="Q13" s="358"/>
      <c r="R13" s="359" t="s">
        <v>38</v>
      </c>
      <c r="T13" s="381"/>
      <c r="V13" s="359">
        <v>8.3000000000000001E-3</v>
      </c>
      <c r="W13" s="359">
        <v>-0.18</v>
      </c>
      <c r="X13" s="360"/>
      <c r="Y13" s="360"/>
      <c r="Z13" s="368" t="s">
        <v>39</v>
      </c>
    </row>
    <row r="14" spans="1:26" x14ac:dyDescent="0.3">
      <c r="A14" s="330">
        <v>45069</v>
      </c>
      <c r="B14" s="331">
        <v>0.70277777777777783</v>
      </c>
      <c r="C14" s="331" t="s">
        <v>40</v>
      </c>
      <c r="D14" s="362" t="s">
        <v>41</v>
      </c>
      <c r="F14" s="332" t="s">
        <v>25</v>
      </c>
      <c r="G14" s="333">
        <v>20.227399999999999</v>
      </c>
      <c r="H14" s="334">
        <v>23.875599999999999</v>
      </c>
      <c r="I14" s="339">
        <v>21.752300000000002</v>
      </c>
      <c r="J14" s="334">
        <v>23.569900000000001</v>
      </c>
      <c r="K14" s="372">
        <v>24.44</v>
      </c>
      <c r="L14" s="373">
        <v>23.42</v>
      </c>
      <c r="R14" s="337" t="s">
        <v>42</v>
      </c>
      <c r="S14" s="329">
        <v>14</v>
      </c>
      <c r="T14" s="379">
        <v>4.0217409999999996</v>
      </c>
      <c r="U14" s="329">
        <v>165228</v>
      </c>
      <c r="V14" s="329">
        <v>2.9999999999999997E-4</v>
      </c>
      <c r="W14" s="329">
        <v>4.8999999999999998E-3</v>
      </c>
      <c r="Z14" s="366" t="s">
        <v>43</v>
      </c>
    </row>
    <row r="15" spans="1:26" x14ac:dyDescent="0.3">
      <c r="A15" s="330">
        <v>45069</v>
      </c>
      <c r="B15" s="331">
        <v>0.70624999999999993</v>
      </c>
      <c r="C15" s="331" t="s">
        <v>40</v>
      </c>
      <c r="D15" s="362" t="s">
        <v>41</v>
      </c>
      <c r="F15" s="332" t="s">
        <v>26</v>
      </c>
      <c r="G15" s="333">
        <v>20.227399999999999</v>
      </c>
      <c r="H15" s="334">
        <v>23.875599999999999</v>
      </c>
      <c r="I15" s="339">
        <v>21.752300000000002</v>
      </c>
      <c r="J15" s="334">
        <v>23.569900000000001</v>
      </c>
      <c r="K15" s="372">
        <v>24.44</v>
      </c>
      <c r="L15" s="373">
        <v>23.42</v>
      </c>
      <c r="M15" s="340"/>
      <c r="R15" s="337" t="s">
        <v>44</v>
      </c>
      <c r="U15" s="329">
        <v>165724</v>
      </c>
      <c r="X15" s="371">
        <v>809.75300000000004</v>
      </c>
      <c r="Y15" s="371">
        <v>598.75</v>
      </c>
      <c r="Z15" s="366" t="s">
        <v>45</v>
      </c>
    </row>
    <row r="16" spans="1:26" x14ac:dyDescent="0.3">
      <c r="A16" s="330">
        <v>45069</v>
      </c>
      <c r="B16" s="331">
        <v>0.71180555555555547</v>
      </c>
      <c r="C16" s="331" t="s">
        <v>40</v>
      </c>
      <c r="D16" s="362" t="s">
        <v>41</v>
      </c>
      <c r="F16" s="332" t="s">
        <v>27</v>
      </c>
      <c r="G16" s="333">
        <v>20.227399999999999</v>
      </c>
      <c r="H16" s="334">
        <v>23.875599999999999</v>
      </c>
      <c r="I16" s="339">
        <v>21.752300000000002</v>
      </c>
      <c r="J16" s="334">
        <v>23.569900000000001</v>
      </c>
      <c r="K16" s="372">
        <v>24.152999999999999</v>
      </c>
      <c r="L16" s="373">
        <v>23.754999999999999</v>
      </c>
      <c r="M16" s="370"/>
      <c r="S16" s="329">
        <v>15</v>
      </c>
      <c r="T16" s="379">
        <v>4.0322649999999998</v>
      </c>
      <c r="Z16" s="366" t="s">
        <v>46</v>
      </c>
    </row>
    <row r="17" spans="1:26" s="412" customFormat="1" x14ac:dyDescent="0.3">
      <c r="A17" s="400">
        <v>45069</v>
      </c>
      <c r="B17" s="401">
        <v>0.71666666666666667</v>
      </c>
      <c r="C17" s="401" t="s">
        <v>40</v>
      </c>
      <c r="D17" s="402" t="s">
        <v>41</v>
      </c>
      <c r="E17" s="401"/>
      <c r="F17" s="403" t="s">
        <v>28</v>
      </c>
      <c r="G17" s="404">
        <v>20.227399999999999</v>
      </c>
      <c r="H17" s="405">
        <v>23.875599999999999</v>
      </c>
      <c r="I17" s="406">
        <v>21.752300000000002</v>
      </c>
      <c r="J17" s="405">
        <v>23.569900000000001</v>
      </c>
      <c r="K17" s="407">
        <v>24.63</v>
      </c>
      <c r="L17" s="408">
        <v>23.18</v>
      </c>
      <c r="M17" s="409"/>
      <c r="N17" s="409"/>
      <c r="O17" s="409"/>
      <c r="P17" s="409"/>
      <c r="Q17" s="410"/>
      <c r="R17" s="411"/>
      <c r="S17" s="412">
        <v>11</v>
      </c>
      <c r="T17" s="413">
        <v>4.7633279999999996</v>
      </c>
      <c r="X17" s="414"/>
      <c r="Y17" s="414"/>
      <c r="Z17" s="415" t="s">
        <v>47</v>
      </c>
    </row>
    <row r="18" spans="1:26" s="382" customFormat="1" x14ac:dyDescent="0.3">
      <c r="A18" s="383">
        <v>45070</v>
      </c>
      <c r="B18" s="384">
        <v>0.43055555555555558</v>
      </c>
      <c r="C18" s="384" t="s">
        <v>40</v>
      </c>
      <c r="D18" s="385" t="s">
        <v>41</v>
      </c>
      <c r="E18" s="384"/>
      <c r="F18" s="386" t="s">
        <v>25</v>
      </c>
      <c r="G18" s="387">
        <v>20.227399999999999</v>
      </c>
      <c r="H18" s="388">
        <v>23.875599999999999</v>
      </c>
      <c r="I18" s="389">
        <v>21.752300000000002</v>
      </c>
      <c r="J18" s="388">
        <v>23.569900000000001</v>
      </c>
      <c r="K18" s="390">
        <v>24.434999999999999</v>
      </c>
      <c r="L18" s="391">
        <v>23.417999999999999</v>
      </c>
      <c r="M18" s="392"/>
      <c r="N18" s="392"/>
      <c r="O18" s="392"/>
      <c r="P18" s="392"/>
      <c r="Q18" s="393"/>
      <c r="R18" s="394" t="s">
        <v>48</v>
      </c>
      <c r="S18" s="382">
        <v>11</v>
      </c>
      <c r="T18" s="395">
        <v>4.0217710000000002</v>
      </c>
      <c r="V18" s="382">
        <v>-5.3E-3</v>
      </c>
      <c r="W18" s="382">
        <v>1.15E-2</v>
      </c>
      <c r="X18" s="396"/>
      <c r="Y18" s="396"/>
      <c r="Z18" s="397" t="s">
        <v>43</v>
      </c>
    </row>
    <row r="19" spans="1:26" s="382" customFormat="1" x14ac:dyDescent="0.3">
      <c r="A19" s="383">
        <v>45070</v>
      </c>
      <c r="B19" s="384">
        <v>0.4368055555555555</v>
      </c>
      <c r="C19" s="384" t="s">
        <v>40</v>
      </c>
      <c r="D19" s="385" t="s">
        <v>41</v>
      </c>
      <c r="E19" s="384"/>
      <c r="F19" s="386" t="s">
        <v>26</v>
      </c>
      <c r="G19" s="387">
        <v>20.227399999999999</v>
      </c>
      <c r="H19" s="388">
        <v>23.875599999999999</v>
      </c>
      <c r="I19" s="389">
        <v>21.752300000000002</v>
      </c>
      <c r="J19" s="388">
        <v>23.569900000000001</v>
      </c>
      <c r="K19" s="390">
        <v>24.44</v>
      </c>
      <c r="L19" s="391">
        <v>23.42</v>
      </c>
      <c r="M19" s="398"/>
      <c r="N19" s="392"/>
      <c r="O19" s="392"/>
      <c r="P19" s="392"/>
      <c r="Q19" s="393"/>
      <c r="R19" s="394" t="s">
        <v>44</v>
      </c>
      <c r="T19" s="395"/>
      <c r="X19" s="399">
        <v>813.61</v>
      </c>
      <c r="Y19" s="399">
        <v>598.59</v>
      </c>
      <c r="Z19" s="397" t="s">
        <v>45</v>
      </c>
    </row>
    <row r="20" spans="1:26" x14ac:dyDescent="0.3">
      <c r="A20" s="330">
        <v>45070</v>
      </c>
      <c r="B20" s="331">
        <v>0.45833333333333331</v>
      </c>
      <c r="C20" s="331" t="s">
        <v>40</v>
      </c>
      <c r="D20" s="362" t="s">
        <v>41</v>
      </c>
      <c r="F20" s="332" t="s">
        <v>27</v>
      </c>
      <c r="G20" s="333">
        <v>20.227399999999999</v>
      </c>
      <c r="H20" s="334">
        <v>23.875599999999999</v>
      </c>
      <c r="I20" s="339">
        <v>21.752300000000002</v>
      </c>
      <c r="J20" s="334">
        <v>23.569900000000001</v>
      </c>
      <c r="K20" s="372">
        <v>24.44</v>
      </c>
      <c r="L20" s="373">
        <v>23.42</v>
      </c>
      <c r="M20" s="370"/>
      <c r="S20" s="329">
        <v>12</v>
      </c>
      <c r="T20" s="379">
        <v>4.0322649999999998</v>
      </c>
    </row>
    <row r="21" spans="1:26" x14ac:dyDescent="0.3">
      <c r="A21" s="330">
        <v>45070</v>
      </c>
      <c r="B21" s="331">
        <v>0.45833333333333331</v>
      </c>
      <c r="C21" s="331" t="s">
        <v>40</v>
      </c>
      <c r="D21" s="362" t="s">
        <v>41</v>
      </c>
      <c r="F21" s="332" t="s">
        <v>28</v>
      </c>
      <c r="G21" s="333">
        <v>20.312000000000001</v>
      </c>
      <c r="H21" s="334">
        <v>23.7254</v>
      </c>
      <c r="I21" s="339">
        <v>21.523599999999998</v>
      </c>
      <c r="J21" s="334">
        <v>23.6494</v>
      </c>
      <c r="K21" s="372">
        <v>24.63</v>
      </c>
      <c r="L21" s="373">
        <v>23.18</v>
      </c>
      <c r="R21" s="337"/>
      <c r="S21" s="329">
        <v>9</v>
      </c>
      <c r="T21" s="379">
        <v>4.7633210000000004</v>
      </c>
    </row>
    <row r="22" spans="1:26" ht="15.75" customHeight="1" x14ac:dyDescent="0.3">
      <c r="A22" s="330">
        <v>45070</v>
      </c>
      <c r="B22" s="331">
        <v>0.45833333333333331</v>
      </c>
      <c r="C22" s="331" t="s">
        <v>40</v>
      </c>
      <c r="D22" s="362" t="s">
        <v>41</v>
      </c>
      <c r="F22" s="332" t="s">
        <v>25</v>
      </c>
      <c r="G22" s="333">
        <v>20.312000000000001</v>
      </c>
      <c r="H22" s="334">
        <v>23.7254</v>
      </c>
      <c r="I22" s="339">
        <v>21.523599999999998</v>
      </c>
      <c r="J22" s="334">
        <v>23.6494</v>
      </c>
      <c r="K22" s="372">
        <v>24.44</v>
      </c>
      <c r="L22" s="373">
        <v>23.42</v>
      </c>
      <c r="R22" s="337" t="s">
        <v>48</v>
      </c>
      <c r="V22" s="329">
        <v>1.6999999999999999E-3</v>
      </c>
      <c r="W22" s="329">
        <v>3.2000000000000002E-3</v>
      </c>
      <c r="Z22"/>
    </row>
    <row r="23" spans="1:26" s="412" customFormat="1" x14ac:dyDescent="0.3">
      <c r="A23" s="400">
        <v>45070</v>
      </c>
      <c r="B23" s="401">
        <v>0.48194444444444445</v>
      </c>
      <c r="C23" s="401" t="s">
        <v>40</v>
      </c>
      <c r="D23" s="402" t="s">
        <v>41</v>
      </c>
      <c r="E23" s="401"/>
      <c r="F23" s="403" t="s">
        <v>26</v>
      </c>
      <c r="G23" s="404">
        <v>20.312000000000001</v>
      </c>
      <c r="H23" s="405">
        <v>23.7254</v>
      </c>
      <c r="I23" s="406">
        <v>21.523599999999998</v>
      </c>
      <c r="J23" s="405">
        <v>23.6494</v>
      </c>
      <c r="K23" s="372">
        <v>24.44</v>
      </c>
      <c r="L23" s="373">
        <v>23.42</v>
      </c>
      <c r="M23" s="416"/>
      <c r="N23" s="409"/>
      <c r="O23" s="409"/>
      <c r="P23" s="409"/>
      <c r="Q23" s="410"/>
      <c r="R23" s="411" t="s">
        <v>44</v>
      </c>
      <c r="T23" s="413"/>
      <c r="U23" s="412">
        <v>113229</v>
      </c>
      <c r="X23" s="417">
        <v>807.52300000000002</v>
      </c>
      <c r="Y23" s="417">
        <v>603.56200000000001</v>
      </c>
      <c r="Z23"/>
    </row>
    <row r="24" spans="1:26" x14ac:dyDescent="0.3">
      <c r="A24" s="330">
        <v>45070</v>
      </c>
      <c r="B24" s="331">
        <v>0.5</v>
      </c>
      <c r="C24" s="331" t="s">
        <v>40</v>
      </c>
      <c r="D24" s="362" t="s">
        <v>41</v>
      </c>
      <c r="F24" s="332" t="s">
        <v>25</v>
      </c>
      <c r="G24" s="333">
        <v>20.312000000000001</v>
      </c>
      <c r="H24" s="334">
        <v>23.7254</v>
      </c>
      <c r="I24" s="339">
        <v>21.523599999999998</v>
      </c>
      <c r="J24" s="334">
        <v>23.6494</v>
      </c>
      <c r="K24" s="372">
        <v>24.44</v>
      </c>
      <c r="L24" s="373">
        <v>23.42</v>
      </c>
      <c r="R24" s="337" t="s">
        <v>42</v>
      </c>
      <c r="S24" s="329">
        <v>17</v>
      </c>
      <c r="T24" s="379">
        <v>4.0217400000000003</v>
      </c>
      <c r="U24" s="329">
        <v>115854</v>
      </c>
      <c r="V24" s="329">
        <v>-2.2000000000000001E-3</v>
      </c>
      <c r="W24" s="329">
        <v>2.8E-3</v>
      </c>
      <c r="Z24"/>
    </row>
    <row r="25" spans="1:26" s="412" customFormat="1" x14ac:dyDescent="0.3">
      <c r="A25" s="400">
        <v>45070</v>
      </c>
      <c r="B25" s="401">
        <v>0.48888888888888887</v>
      </c>
      <c r="C25" s="401" t="s">
        <v>40</v>
      </c>
      <c r="D25" s="402" t="s">
        <v>41</v>
      </c>
      <c r="E25" s="401"/>
      <c r="F25" s="403" t="s">
        <v>26</v>
      </c>
      <c r="G25" s="404">
        <v>20.312000000000001</v>
      </c>
      <c r="H25" s="405">
        <v>23.7254</v>
      </c>
      <c r="I25" s="406">
        <v>21.523599999999998</v>
      </c>
      <c r="J25" s="405">
        <v>23.6494</v>
      </c>
      <c r="K25" s="372">
        <v>24.44</v>
      </c>
      <c r="L25" s="373">
        <v>23.42</v>
      </c>
      <c r="M25" s="416"/>
      <c r="N25" s="409"/>
      <c r="O25" s="409"/>
      <c r="P25" s="409"/>
      <c r="Q25" s="410"/>
      <c r="R25" s="411" t="s">
        <v>44</v>
      </c>
      <c r="T25" s="413"/>
      <c r="X25" s="417">
        <v>807.48</v>
      </c>
      <c r="Y25" s="417">
        <v>601.85</v>
      </c>
      <c r="Z25"/>
    </row>
    <row r="26" spans="1:26" x14ac:dyDescent="0.3">
      <c r="A26" s="330">
        <v>45070</v>
      </c>
      <c r="B26" s="331">
        <v>0.51458333333333328</v>
      </c>
      <c r="C26" s="331" t="s">
        <v>40</v>
      </c>
      <c r="D26" s="362" t="s">
        <v>41</v>
      </c>
      <c r="F26" s="332" t="s">
        <v>25</v>
      </c>
      <c r="G26" s="333">
        <v>20.312000000000001</v>
      </c>
      <c r="H26" s="334">
        <v>23.7254</v>
      </c>
      <c r="I26" s="339">
        <v>21.523599999999998</v>
      </c>
      <c r="J26" s="334">
        <v>23.6494</v>
      </c>
      <c r="K26" s="372">
        <v>24.44</v>
      </c>
      <c r="L26" s="373">
        <v>23.42</v>
      </c>
      <c r="R26" s="337" t="s">
        <v>42</v>
      </c>
      <c r="S26" s="329">
        <v>16</v>
      </c>
      <c r="T26" s="379">
        <v>4.0217280000000004</v>
      </c>
      <c r="U26" s="329">
        <v>122011</v>
      </c>
      <c r="V26" s="329">
        <v>-9.1000000000000004E-3</v>
      </c>
      <c r="W26" s="329">
        <v>9.1000000000000004E-3</v>
      </c>
      <c r="Z26"/>
    </row>
    <row r="27" spans="1:26" x14ac:dyDescent="0.3">
      <c r="A27" s="330">
        <v>45070</v>
      </c>
      <c r="B27" s="331">
        <v>0.52152777777777781</v>
      </c>
      <c r="C27" s="331" t="s">
        <v>40</v>
      </c>
      <c r="D27" s="362" t="s">
        <v>41</v>
      </c>
      <c r="F27" s="332" t="s">
        <v>26</v>
      </c>
      <c r="G27" s="333">
        <v>20.312000000000001</v>
      </c>
      <c r="H27" s="334">
        <v>23.7254</v>
      </c>
      <c r="I27" s="339">
        <v>21.523599999999998</v>
      </c>
      <c r="J27" s="334">
        <v>23.6494</v>
      </c>
      <c r="K27" s="372">
        <v>24.44</v>
      </c>
      <c r="L27" s="373">
        <v>23.42</v>
      </c>
      <c r="M27" s="340"/>
      <c r="R27" s="337" t="s">
        <v>44</v>
      </c>
      <c r="U27" s="329">
        <v>122920</v>
      </c>
      <c r="X27" s="371">
        <v>813.65499999999997</v>
      </c>
      <c r="Y27" s="371">
        <v>595.84</v>
      </c>
      <c r="Z27"/>
    </row>
    <row r="28" spans="1:26" x14ac:dyDescent="0.3">
      <c r="A28" s="330">
        <v>45070</v>
      </c>
      <c r="B28" s="331">
        <v>0.53125</v>
      </c>
      <c r="C28" s="331" t="s">
        <v>40</v>
      </c>
      <c r="D28" s="362" t="s">
        <v>41</v>
      </c>
      <c r="F28" s="332" t="s">
        <v>25</v>
      </c>
      <c r="G28" s="333">
        <v>20.312000000000001</v>
      </c>
      <c r="H28" s="334">
        <v>23.7254</v>
      </c>
      <c r="I28" s="339">
        <v>21.523599999999998</v>
      </c>
      <c r="J28" s="334">
        <v>23.6494</v>
      </c>
      <c r="K28" s="372">
        <v>24.44</v>
      </c>
      <c r="L28" s="373">
        <v>23.42</v>
      </c>
      <c r="M28" s="335">
        <v>-2147</v>
      </c>
      <c r="N28" s="335">
        <v>-65</v>
      </c>
      <c r="O28" s="335">
        <v>-60.008000000000003</v>
      </c>
      <c r="P28" s="335">
        <v>0</v>
      </c>
      <c r="Q28" s="336">
        <v>-5.0000000000000001E-4</v>
      </c>
      <c r="R28" s="337" t="s">
        <v>42</v>
      </c>
      <c r="U28" s="329">
        <v>124316</v>
      </c>
      <c r="V28" s="329">
        <v>-9.4000000000000004E-3</v>
      </c>
      <c r="W28" s="329">
        <v>9.7999999999999997E-3</v>
      </c>
    </row>
    <row r="29" spans="1:26" s="412" customFormat="1" x14ac:dyDescent="0.3">
      <c r="A29" s="400">
        <v>45070</v>
      </c>
      <c r="B29" s="401">
        <v>0.52916666666666667</v>
      </c>
      <c r="C29" s="401" t="s">
        <v>40</v>
      </c>
      <c r="D29" s="402" t="s">
        <v>41</v>
      </c>
      <c r="E29" s="401"/>
      <c r="F29" s="403" t="s">
        <v>26</v>
      </c>
      <c r="G29" s="404">
        <v>20.312000000000001</v>
      </c>
      <c r="H29" s="405">
        <v>23.7254</v>
      </c>
      <c r="I29" s="406">
        <v>21.523599999999998</v>
      </c>
      <c r="J29" s="405">
        <v>23.6494</v>
      </c>
      <c r="K29" s="372">
        <v>24.44</v>
      </c>
      <c r="L29" s="373">
        <v>23.42</v>
      </c>
      <c r="M29" s="409">
        <v>-2147</v>
      </c>
      <c r="N29" s="409">
        <v>-65</v>
      </c>
      <c r="O29" s="409">
        <v>-60.008000000000003</v>
      </c>
      <c r="P29" s="409">
        <v>0</v>
      </c>
      <c r="Q29" s="410">
        <v>-5.0000000000000001E-4</v>
      </c>
      <c r="R29" s="411" t="s">
        <v>49</v>
      </c>
      <c r="T29" s="413"/>
      <c r="U29" s="412">
        <v>124018</v>
      </c>
      <c r="X29" s="417">
        <v>813.59500000000003</v>
      </c>
      <c r="Y29" s="417">
        <v>595.78</v>
      </c>
      <c r="Z29" s="415"/>
    </row>
    <row r="30" spans="1:26" x14ac:dyDescent="0.3">
      <c r="D30" s="362" t="s">
        <v>50</v>
      </c>
      <c r="R30" s="337"/>
      <c r="X30" s="371"/>
      <c r="Y30" s="371"/>
    </row>
    <row r="31" spans="1:26" x14ac:dyDescent="0.3">
      <c r="A31" s="330">
        <v>45070</v>
      </c>
      <c r="B31" s="331">
        <v>0.56041666666666667</v>
      </c>
      <c r="C31" s="331" t="s">
        <v>40</v>
      </c>
      <c r="D31" s="362" t="s">
        <v>41</v>
      </c>
      <c r="E31" s="331" t="s">
        <v>24</v>
      </c>
      <c r="F31" s="332" t="s">
        <v>25</v>
      </c>
      <c r="G31" s="333">
        <v>20.312000000000001</v>
      </c>
      <c r="H31" s="334">
        <v>23.7254</v>
      </c>
      <c r="I31" s="339">
        <v>21.523599999999998</v>
      </c>
      <c r="J31" s="334">
        <v>23.6494</v>
      </c>
      <c r="K31" s="372">
        <v>24.44</v>
      </c>
      <c r="L31" s="373">
        <v>23.42</v>
      </c>
      <c r="M31" s="418">
        <v>-2147</v>
      </c>
      <c r="N31" s="418">
        <v>-65</v>
      </c>
      <c r="O31" s="418">
        <v>-60.008000000000003</v>
      </c>
      <c r="P31" s="335">
        <v>0</v>
      </c>
      <c r="Q31" s="336">
        <v>-5.0000000000000001E-4</v>
      </c>
      <c r="R31" s="337" t="s">
        <v>42</v>
      </c>
      <c r="S31" s="329">
        <v>13</v>
      </c>
      <c r="T31" s="379">
        <v>4.0217289999999997</v>
      </c>
      <c r="U31" s="329">
        <v>132329</v>
      </c>
      <c r="V31" s="329">
        <v>-9.7999999999999997E-3</v>
      </c>
      <c r="W31" s="329">
        <v>1.01E-2</v>
      </c>
    </row>
    <row r="32" spans="1:26" x14ac:dyDescent="0.3">
      <c r="A32" s="330">
        <v>45070</v>
      </c>
      <c r="B32" s="331">
        <v>0.5625</v>
      </c>
      <c r="C32" s="331" t="s">
        <v>40</v>
      </c>
      <c r="D32" s="362" t="s">
        <v>41</v>
      </c>
      <c r="E32" s="331" t="s">
        <v>24</v>
      </c>
      <c r="F32" s="332" t="s">
        <v>26</v>
      </c>
      <c r="G32" s="333">
        <v>20.312000000000001</v>
      </c>
      <c r="H32" s="334">
        <v>23.7254</v>
      </c>
      <c r="I32" s="339">
        <v>21.523599999999998</v>
      </c>
      <c r="J32" s="334">
        <v>23.6494</v>
      </c>
      <c r="K32" s="372">
        <v>24.44</v>
      </c>
      <c r="L32" s="373">
        <v>23.42</v>
      </c>
      <c r="M32" s="418">
        <v>-2147</v>
      </c>
      <c r="N32" s="418">
        <v>-65</v>
      </c>
      <c r="O32" s="418">
        <v>-60.008000000000003</v>
      </c>
      <c r="P32" s="335">
        <v>0</v>
      </c>
      <c r="Q32" s="336">
        <v>-5.0000000000000001E-4</v>
      </c>
      <c r="R32" s="337" t="s">
        <v>51</v>
      </c>
      <c r="U32" s="329">
        <v>132911</v>
      </c>
      <c r="X32" s="371">
        <v>813.74099999999999</v>
      </c>
      <c r="Y32" s="371">
        <v>595.76599999999996</v>
      </c>
    </row>
    <row r="33" spans="1:26" x14ac:dyDescent="0.3">
      <c r="A33" s="330">
        <v>45070</v>
      </c>
      <c r="B33" s="331">
        <v>0.56527777777777777</v>
      </c>
      <c r="C33" s="331" t="s">
        <v>40</v>
      </c>
      <c r="D33" s="362" t="s">
        <v>41</v>
      </c>
      <c r="E33" s="331" t="s">
        <v>24</v>
      </c>
      <c r="F33" s="332" t="s">
        <v>27</v>
      </c>
      <c r="G33" s="333">
        <v>20.312000000000001</v>
      </c>
      <c r="H33" s="334">
        <v>23.7254</v>
      </c>
      <c r="I33" s="339">
        <v>21.523599999999998</v>
      </c>
      <c r="J33" s="334">
        <v>23.6494</v>
      </c>
      <c r="K33" s="372">
        <v>24.152999999999999</v>
      </c>
      <c r="L33" s="373">
        <v>23.754999999999999</v>
      </c>
      <c r="M33" s="418">
        <v>-2147</v>
      </c>
      <c r="N33" s="418">
        <v>-65</v>
      </c>
      <c r="O33" s="418">
        <v>-60.008000000000003</v>
      </c>
      <c r="P33" s="335">
        <v>0</v>
      </c>
      <c r="Q33" s="336">
        <v>-5.0000000000000001E-4</v>
      </c>
      <c r="S33" s="329">
        <v>10</v>
      </c>
      <c r="T33" s="379">
        <v>4.0322449999999996</v>
      </c>
    </row>
    <row r="34" spans="1:26" x14ac:dyDescent="0.3">
      <c r="A34" s="330">
        <v>45070</v>
      </c>
      <c r="B34" s="331">
        <v>0.56805555555555554</v>
      </c>
      <c r="C34" s="331" t="s">
        <v>40</v>
      </c>
      <c r="D34" s="362" t="s">
        <v>41</v>
      </c>
      <c r="E34" s="331" t="s">
        <v>24</v>
      </c>
      <c r="F34" s="332" t="s">
        <v>28</v>
      </c>
      <c r="G34" s="333">
        <v>20.312000000000001</v>
      </c>
      <c r="H34" s="334">
        <v>23.7254</v>
      </c>
      <c r="I34" s="339">
        <v>21.523599999999998</v>
      </c>
      <c r="J34" s="334">
        <v>23.6494</v>
      </c>
      <c r="K34" s="372">
        <v>24.63</v>
      </c>
      <c r="L34" s="373">
        <v>23.18</v>
      </c>
      <c r="M34" s="418">
        <v>-2147</v>
      </c>
      <c r="N34" s="418">
        <v>-65</v>
      </c>
      <c r="O34" s="418">
        <v>-60.008000000000003</v>
      </c>
      <c r="P34" s="335">
        <v>0</v>
      </c>
      <c r="Q34" s="336">
        <v>-5.0000000000000001E-4</v>
      </c>
      <c r="R34" s="337"/>
      <c r="S34" s="329">
        <v>7</v>
      </c>
      <c r="T34" s="379">
        <v>4.7633140000000003</v>
      </c>
    </row>
    <row r="35" spans="1:26" x14ac:dyDescent="0.3">
      <c r="A35" s="330">
        <v>45070</v>
      </c>
      <c r="B35" s="331">
        <v>0.5854166666666667</v>
      </c>
      <c r="C35" s="331" t="s">
        <v>40</v>
      </c>
      <c r="D35" s="362" t="s">
        <v>41</v>
      </c>
      <c r="F35" s="332" t="s">
        <v>30</v>
      </c>
      <c r="G35" s="333">
        <v>20.312000000000001</v>
      </c>
      <c r="H35" s="334">
        <v>23.7254</v>
      </c>
      <c r="I35" s="339">
        <v>21.523599999999998</v>
      </c>
      <c r="J35" s="334">
        <v>23.6494</v>
      </c>
      <c r="K35" s="372">
        <v>24.44</v>
      </c>
      <c r="L35" s="373">
        <v>23.42</v>
      </c>
      <c r="M35" s="418">
        <v>101.512</v>
      </c>
      <c r="N35" s="418">
        <v>125.718</v>
      </c>
      <c r="O35" s="418">
        <v>0</v>
      </c>
      <c r="P35" s="335">
        <v>0.128</v>
      </c>
      <c r="Q35" s="336">
        <v>8.2199999999999995E-2</v>
      </c>
      <c r="R35" s="337" t="s">
        <v>42</v>
      </c>
      <c r="V35" s="329">
        <v>1.14E-2</v>
      </c>
      <c r="W35" s="329">
        <v>1.8800000000000001E-2</v>
      </c>
    </row>
    <row r="36" spans="1:26" x14ac:dyDescent="0.3">
      <c r="A36" s="330">
        <v>45070</v>
      </c>
      <c r="B36" s="331">
        <v>0.6</v>
      </c>
      <c r="C36" s="331" t="s">
        <v>40</v>
      </c>
      <c r="D36" s="362" t="s">
        <v>41</v>
      </c>
      <c r="E36" s="331" t="s">
        <v>24</v>
      </c>
      <c r="F36" s="332" t="s">
        <v>30</v>
      </c>
      <c r="G36" s="333">
        <v>20.312000000000001</v>
      </c>
      <c r="H36" s="334">
        <v>23.7254</v>
      </c>
      <c r="I36" s="339">
        <v>21.523599999999998</v>
      </c>
      <c r="J36" s="334">
        <v>23.6494</v>
      </c>
      <c r="K36" s="372">
        <v>24.44</v>
      </c>
      <c r="L36" s="373">
        <v>23.42</v>
      </c>
      <c r="M36" s="418">
        <v>101.512</v>
      </c>
      <c r="N36" s="418">
        <v>125.718</v>
      </c>
      <c r="O36" s="418">
        <v>0</v>
      </c>
      <c r="P36" s="335">
        <v>0.1056007925141379</v>
      </c>
      <c r="Q36" s="336">
        <v>8.7037923522059746E-2</v>
      </c>
      <c r="R36" s="337" t="s">
        <v>42</v>
      </c>
      <c r="S36" s="329">
        <v>18</v>
      </c>
      <c r="T36" s="379">
        <v>3.472194</v>
      </c>
      <c r="U36" s="329">
        <v>142345</v>
      </c>
      <c r="V36" s="329">
        <v>-8.3999999999999995E-3</v>
      </c>
      <c r="W36" s="329">
        <v>9.7999999999999997E-3</v>
      </c>
    </row>
    <row r="37" spans="1:26" x14ac:dyDescent="0.3">
      <c r="A37" s="330">
        <v>45070</v>
      </c>
      <c r="B37" s="331">
        <v>0.62916666666666665</v>
      </c>
      <c r="C37" s="331" t="s">
        <v>40</v>
      </c>
      <c r="D37" s="362" t="s">
        <v>41</v>
      </c>
      <c r="F37" s="332" t="s">
        <v>31</v>
      </c>
      <c r="G37" s="333">
        <v>20.312000000000001</v>
      </c>
      <c r="H37" s="334">
        <v>23.7254</v>
      </c>
      <c r="I37" s="339">
        <v>21.523599999999998</v>
      </c>
      <c r="J37" s="334">
        <v>23.6494</v>
      </c>
      <c r="K37" s="372">
        <v>24.44</v>
      </c>
      <c r="L37" s="373">
        <v>23.42</v>
      </c>
      <c r="M37" s="418">
        <v>88.614999999999995</v>
      </c>
      <c r="N37" s="418">
        <v>108.614</v>
      </c>
      <c r="O37" s="418">
        <v>0</v>
      </c>
      <c r="P37" s="335">
        <v>0.1056</v>
      </c>
      <c r="Q37" s="336">
        <v>8.7099999999999997E-2</v>
      </c>
      <c r="R37" s="337">
        <v>1128</v>
      </c>
      <c r="U37" s="329">
        <v>150627</v>
      </c>
      <c r="X37" s="371">
        <v>805.63599999999997</v>
      </c>
      <c r="Y37" s="371">
        <v>589.99300000000005</v>
      </c>
    </row>
    <row r="38" spans="1:26" x14ac:dyDescent="0.3">
      <c r="A38" s="330">
        <v>45070</v>
      </c>
      <c r="B38" s="331">
        <v>0.64444444444444449</v>
      </c>
      <c r="C38" s="331" t="s">
        <v>40</v>
      </c>
      <c r="D38" s="362" t="s">
        <v>41</v>
      </c>
      <c r="E38" s="331" t="s">
        <v>24</v>
      </c>
      <c r="F38" s="332" t="s">
        <v>31</v>
      </c>
      <c r="G38" s="333">
        <v>20.312000000000001</v>
      </c>
      <c r="H38" s="334">
        <v>23.7254</v>
      </c>
      <c r="I38" s="339">
        <v>21.523599999999998</v>
      </c>
      <c r="J38" s="334">
        <v>23.6494</v>
      </c>
      <c r="K38" s="372">
        <v>24.44</v>
      </c>
      <c r="L38" s="373">
        <v>23.42</v>
      </c>
      <c r="M38" s="418">
        <v>88.712000000000003</v>
      </c>
      <c r="N38" s="418">
        <v>108.179</v>
      </c>
      <c r="O38" s="418">
        <v>0</v>
      </c>
      <c r="P38" s="335">
        <v>0.1056</v>
      </c>
      <c r="Q38" s="336">
        <v>8.7099999999999997E-2</v>
      </c>
      <c r="R38" s="337">
        <v>1128</v>
      </c>
      <c r="U38" s="329">
        <v>152712</v>
      </c>
      <c r="X38" s="371">
        <v>813.78200000000004</v>
      </c>
      <c r="Y38" s="371">
        <v>595.09900000000005</v>
      </c>
    </row>
    <row r="39" spans="1:26" x14ac:dyDescent="0.3">
      <c r="A39" s="330">
        <v>45070</v>
      </c>
      <c r="B39" s="331">
        <v>0.67291666666666661</v>
      </c>
      <c r="C39" s="331" t="s">
        <v>40</v>
      </c>
      <c r="D39" s="362" t="s">
        <v>41</v>
      </c>
      <c r="E39" s="331" t="s">
        <v>24</v>
      </c>
      <c r="F39" s="332" t="s">
        <v>32</v>
      </c>
      <c r="G39" s="333">
        <v>20.312000000000001</v>
      </c>
      <c r="H39" s="334">
        <v>23.7254</v>
      </c>
      <c r="I39" s="339">
        <v>21.523599999999998</v>
      </c>
      <c r="J39" s="334">
        <v>23.6494</v>
      </c>
      <c r="K39" s="372">
        <v>24.44</v>
      </c>
      <c r="L39" s="373">
        <v>23.42</v>
      </c>
      <c r="M39" s="335">
        <v>105.901</v>
      </c>
      <c r="N39" s="335">
        <v>99.040999999999997</v>
      </c>
      <c r="O39" s="335">
        <v>-1E-3</v>
      </c>
      <c r="P39" s="335">
        <v>0.1057</v>
      </c>
      <c r="Q39" s="336">
        <v>8.6999999999999994E-2</v>
      </c>
      <c r="S39" s="329">
        <v>29</v>
      </c>
      <c r="T39" s="379">
        <v>3.458612</v>
      </c>
    </row>
    <row r="40" spans="1:26" x14ac:dyDescent="0.3">
      <c r="A40" s="330">
        <v>45070</v>
      </c>
      <c r="B40" s="331">
        <v>0.68819444444444444</v>
      </c>
      <c r="C40" s="331" t="s">
        <v>40</v>
      </c>
      <c r="D40" s="362" t="s">
        <v>41</v>
      </c>
      <c r="F40" s="332" t="s">
        <v>33</v>
      </c>
      <c r="G40" s="333">
        <v>20.312000000000001</v>
      </c>
      <c r="H40" s="334">
        <v>23.7254</v>
      </c>
      <c r="I40" s="339">
        <v>21.523599999999998</v>
      </c>
      <c r="J40" s="334">
        <v>23.6494</v>
      </c>
      <c r="K40" s="372">
        <v>24.44</v>
      </c>
      <c r="L40" s="373">
        <v>23.42</v>
      </c>
      <c r="M40" s="335">
        <v>-76.114000000000004</v>
      </c>
      <c r="N40" s="335">
        <v>125.7</v>
      </c>
      <c r="O40" s="335">
        <v>-2E-3</v>
      </c>
      <c r="P40" s="335">
        <v>7.6799999999999993E-2</v>
      </c>
      <c r="Q40" s="336">
        <v>6.4899999999999999E-2</v>
      </c>
      <c r="R40" s="329" t="s">
        <v>52</v>
      </c>
      <c r="V40" s="329">
        <v>-7.0000000000000001E-3</v>
      </c>
      <c r="W40" s="329">
        <v>-4.7999999999999996E-3</v>
      </c>
    </row>
    <row r="41" spans="1:26" x14ac:dyDescent="0.3">
      <c r="A41" s="330">
        <v>45070</v>
      </c>
      <c r="B41" s="331">
        <v>0.69027777777777777</v>
      </c>
      <c r="C41" s="331" t="s">
        <v>40</v>
      </c>
      <c r="D41" s="362" t="s">
        <v>41</v>
      </c>
      <c r="E41" s="331" t="s">
        <v>24</v>
      </c>
      <c r="F41" s="332" t="s">
        <v>33</v>
      </c>
      <c r="G41" s="333">
        <v>20.312000000000001</v>
      </c>
      <c r="H41" s="334">
        <v>23.7254</v>
      </c>
      <c r="I41" s="339">
        <v>21.523599999999998</v>
      </c>
      <c r="J41" s="334">
        <v>23.6494</v>
      </c>
      <c r="K41" s="372">
        <v>24.44</v>
      </c>
      <c r="L41" s="373">
        <v>23.42</v>
      </c>
      <c r="M41" s="335">
        <v>-76.114000000000004</v>
      </c>
      <c r="N41" s="335">
        <v>125.7</v>
      </c>
      <c r="O41" s="335">
        <v>-2E-3</v>
      </c>
      <c r="P41" s="335">
        <v>8.3000000000000004E-2</v>
      </c>
      <c r="Q41" s="336">
        <v>7.9200000000000007E-2</v>
      </c>
      <c r="R41" s="329" t="s">
        <v>52</v>
      </c>
      <c r="S41" s="329">
        <v>27</v>
      </c>
      <c r="T41" s="379">
        <v>3.4721880000000001</v>
      </c>
      <c r="U41" s="329">
        <v>163115</v>
      </c>
      <c r="V41" s="329">
        <v>-9.7999999999999997E-3</v>
      </c>
      <c r="W41" s="329">
        <v>1.12E-2</v>
      </c>
    </row>
    <row r="42" spans="1:26" x14ac:dyDescent="0.3">
      <c r="A42" s="330">
        <v>45070</v>
      </c>
      <c r="B42" s="331">
        <v>0.70763888888888893</v>
      </c>
      <c r="C42" s="331" t="s">
        <v>40</v>
      </c>
      <c r="D42" s="362" t="s">
        <v>41</v>
      </c>
      <c r="E42" s="331" t="s">
        <v>24</v>
      </c>
      <c r="F42" s="332" t="s">
        <v>34</v>
      </c>
      <c r="G42" s="333">
        <v>20.312000000000001</v>
      </c>
      <c r="H42" s="334">
        <v>23.7254</v>
      </c>
      <c r="I42" s="339">
        <v>21.523599999999998</v>
      </c>
      <c r="J42" s="334">
        <v>23.6494</v>
      </c>
      <c r="K42" s="372">
        <v>24.44</v>
      </c>
      <c r="L42" s="373">
        <v>23.42</v>
      </c>
      <c r="M42" s="335">
        <v>-60.334000000000003</v>
      </c>
      <c r="N42" s="335">
        <v>108.121</v>
      </c>
      <c r="O42" s="335">
        <v>-3.0000000000000001E-3</v>
      </c>
      <c r="P42" s="335">
        <v>8.3099999999999993E-2</v>
      </c>
      <c r="Q42" s="336">
        <v>7.9299999999999995E-2</v>
      </c>
      <c r="R42" s="337">
        <v>1128</v>
      </c>
      <c r="U42" s="329">
        <v>165732</v>
      </c>
      <c r="X42" s="371">
        <v>812.89200000000005</v>
      </c>
      <c r="Y42" s="371">
        <v>594.97400000000005</v>
      </c>
    </row>
    <row r="43" spans="1:26" x14ac:dyDescent="0.3">
      <c r="A43" s="330">
        <v>45070</v>
      </c>
      <c r="B43" s="331">
        <v>0.72569444444444453</v>
      </c>
      <c r="C43" s="331" t="s">
        <v>40</v>
      </c>
      <c r="D43" s="362" t="s">
        <v>41</v>
      </c>
      <c r="F43" s="332" t="s">
        <v>35</v>
      </c>
      <c r="G43" s="333">
        <v>20.312000000000001</v>
      </c>
      <c r="H43" s="334">
        <v>23.7254</v>
      </c>
      <c r="I43" s="339">
        <v>21.523599999999998</v>
      </c>
      <c r="J43" s="334">
        <v>23.6494</v>
      </c>
      <c r="K43" s="372">
        <v>24.44</v>
      </c>
      <c r="L43" s="373">
        <v>23.42</v>
      </c>
      <c r="M43" s="335">
        <v>-72.08</v>
      </c>
      <c r="N43" s="335">
        <v>98.977999999999994</v>
      </c>
      <c r="O43" s="335">
        <v>0</v>
      </c>
      <c r="P43" s="335">
        <v>8.3199999999999996E-2</v>
      </c>
      <c r="Q43" s="336">
        <v>7.9100000000000004E-2</v>
      </c>
      <c r="S43" s="329">
        <v>11</v>
      </c>
      <c r="T43" s="379">
        <v>3.4585910000000002</v>
      </c>
    </row>
    <row r="44" spans="1:26" s="349" customFormat="1" ht="16.2" thickBot="1" x14ac:dyDescent="0.35">
      <c r="A44" s="420"/>
      <c r="B44" s="421"/>
      <c r="C44" s="421" t="s">
        <v>40</v>
      </c>
      <c r="D44" s="422" t="s">
        <v>41</v>
      </c>
      <c r="E44" s="421"/>
      <c r="F44" s="423" t="s">
        <v>29</v>
      </c>
      <c r="G44" s="344"/>
      <c r="H44" s="345"/>
      <c r="I44" s="346"/>
      <c r="J44" s="345"/>
      <c r="K44" s="374"/>
      <c r="L44" s="375"/>
      <c r="M44" s="347"/>
      <c r="N44" s="347"/>
      <c r="O44" s="347"/>
      <c r="P44" s="347"/>
      <c r="Q44" s="348"/>
      <c r="T44" s="380"/>
      <c r="X44" s="350"/>
      <c r="Y44" s="350"/>
      <c r="Z44" s="367"/>
    </row>
    <row r="45" spans="1:26" x14ac:dyDescent="0.3">
      <c r="A45" s="424"/>
      <c r="B45" s="425"/>
      <c r="C45" s="425" t="s">
        <v>53</v>
      </c>
      <c r="D45" s="426" t="s">
        <v>54</v>
      </c>
      <c r="E45" s="425"/>
      <c r="F45" s="427" t="s">
        <v>29</v>
      </c>
      <c r="Z45" s="366" t="s">
        <v>55</v>
      </c>
    </row>
    <row r="46" spans="1:26" x14ac:dyDescent="0.3">
      <c r="A46" s="330">
        <v>45070</v>
      </c>
      <c r="B46" s="331">
        <v>0.72638888888888886</v>
      </c>
      <c r="C46" s="331" t="s">
        <v>40</v>
      </c>
      <c r="D46" s="362" t="s">
        <v>41</v>
      </c>
      <c r="E46" s="331" t="s">
        <v>24</v>
      </c>
      <c r="F46" s="332" t="s">
        <v>35</v>
      </c>
      <c r="G46" s="333">
        <v>20.312000000000001</v>
      </c>
      <c r="H46" s="334">
        <v>23.7254</v>
      </c>
      <c r="I46" s="339">
        <v>21.523599999999998</v>
      </c>
      <c r="J46" s="334">
        <v>23.6494</v>
      </c>
      <c r="K46" s="372">
        <v>24.44</v>
      </c>
      <c r="L46" s="373">
        <v>23.42</v>
      </c>
      <c r="M46" s="335">
        <v>-72.08</v>
      </c>
      <c r="N46" s="335">
        <v>98.977999999999994</v>
      </c>
      <c r="O46" s="335">
        <v>0</v>
      </c>
      <c r="P46" s="335">
        <v>8.3199999999999996E-2</v>
      </c>
      <c r="Q46" s="336">
        <v>7.9100000000000004E-2</v>
      </c>
      <c r="S46" s="329">
        <v>11</v>
      </c>
      <c r="T46" s="379">
        <v>3.4585940000000002</v>
      </c>
    </row>
    <row r="47" spans="1:26" x14ac:dyDescent="0.3">
      <c r="A47" s="330">
        <v>45070</v>
      </c>
      <c r="B47" s="331">
        <v>0.74652777777777779</v>
      </c>
      <c r="C47" s="331" t="s">
        <v>40</v>
      </c>
      <c r="D47" s="362" t="s">
        <v>54</v>
      </c>
      <c r="F47" s="332" t="s">
        <v>34</v>
      </c>
      <c r="G47" s="333">
        <v>20.312000000000001</v>
      </c>
      <c r="H47" s="334">
        <v>23.7254</v>
      </c>
      <c r="I47" s="339">
        <v>21.523599999999998</v>
      </c>
      <c r="J47" s="334">
        <v>23.6494</v>
      </c>
      <c r="K47" s="372">
        <v>24.44</v>
      </c>
      <c r="L47" s="373">
        <v>23.42</v>
      </c>
      <c r="M47" s="335">
        <v>-60.332999999999998</v>
      </c>
      <c r="N47" s="335">
        <v>108.12</v>
      </c>
      <c r="O47" s="335">
        <v>-2E-3</v>
      </c>
      <c r="P47" s="335">
        <v>8.3099999999999993E-2</v>
      </c>
      <c r="Q47" s="336">
        <v>7.9100000000000004E-2</v>
      </c>
      <c r="R47" s="337">
        <v>1128</v>
      </c>
      <c r="U47" s="329">
        <v>175412</v>
      </c>
      <c r="X47" s="371">
        <v>811.92399999999998</v>
      </c>
      <c r="Y47" s="371">
        <v>595.721</v>
      </c>
    </row>
    <row r="48" spans="1:26" x14ac:dyDescent="0.3">
      <c r="A48" s="330">
        <v>45070</v>
      </c>
      <c r="B48" s="331">
        <v>0.7416666666666667</v>
      </c>
      <c r="C48" s="331" t="s">
        <v>40</v>
      </c>
      <c r="D48" s="362" t="s">
        <v>54</v>
      </c>
      <c r="F48" s="332" t="s">
        <v>56</v>
      </c>
      <c r="G48" s="333">
        <v>20.312000000000001</v>
      </c>
      <c r="H48" s="334">
        <v>23.7254</v>
      </c>
      <c r="I48" s="339">
        <v>21.523599999999998</v>
      </c>
      <c r="J48" s="334">
        <v>23.6494</v>
      </c>
      <c r="K48" s="372">
        <v>24.44</v>
      </c>
      <c r="L48" s="373">
        <v>23.42</v>
      </c>
      <c r="M48" s="335">
        <v>-83.677000000000007</v>
      </c>
      <c r="N48" s="335">
        <v>149.38499999999999</v>
      </c>
      <c r="O48" s="335">
        <v>1E-3</v>
      </c>
      <c r="P48" s="335">
        <v>8.3000000000000004E-2</v>
      </c>
      <c r="Q48" s="336">
        <v>7.8700000000000006E-2</v>
      </c>
      <c r="R48" s="337">
        <v>1128</v>
      </c>
      <c r="U48" s="329">
        <v>174619</v>
      </c>
      <c r="X48" s="371">
        <v>795.779</v>
      </c>
      <c r="Y48" s="371">
        <v>581.58399999999995</v>
      </c>
    </row>
    <row r="49" spans="1:26" x14ac:dyDescent="0.3">
      <c r="A49" s="330">
        <v>45070</v>
      </c>
      <c r="B49" s="331">
        <v>0.75069444444444444</v>
      </c>
      <c r="C49" s="331" t="s">
        <v>40</v>
      </c>
      <c r="D49" s="362" t="s">
        <v>54</v>
      </c>
      <c r="E49" s="331" t="s">
        <v>24</v>
      </c>
      <c r="F49" s="332" t="s">
        <v>34</v>
      </c>
      <c r="G49" s="333">
        <v>20.312000000000001</v>
      </c>
      <c r="H49" s="334">
        <v>23.7254</v>
      </c>
      <c r="I49" s="339">
        <v>21.523599999999998</v>
      </c>
      <c r="J49" s="334">
        <v>23.6494</v>
      </c>
      <c r="K49" s="372">
        <v>24.44</v>
      </c>
      <c r="L49" s="373">
        <v>23.42</v>
      </c>
      <c r="M49" s="335">
        <v>-60.261000000000003</v>
      </c>
      <c r="N49" s="335">
        <v>108.07</v>
      </c>
      <c r="O49" s="335">
        <v>-2E-3</v>
      </c>
      <c r="P49" s="335">
        <v>8.3099999999999993E-2</v>
      </c>
      <c r="Q49" s="336">
        <v>7.9100000000000004E-2</v>
      </c>
      <c r="R49" s="337">
        <v>1128</v>
      </c>
      <c r="U49" s="329">
        <v>175942</v>
      </c>
      <c r="X49" s="371">
        <v>814.625</v>
      </c>
      <c r="Y49" s="371">
        <v>595.71199999999999</v>
      </c>
    </row>
    <row r="50" spans="1:26" x14ac:dyDescent="0.3">
      <c r="A50" s="330">
        <v>45070</v>
      </c>
      <c r="B50" s="331">
        <v>0.75555555555555554</v>
      </c>
      <c r="C50" s="331" t="s">
        <v>40</v>
      </c>
      <c r="D50" s="362" t="s">
        <v>54</v>
      </c>
      <c r="E50" s="331" t="s">
        <v>24</v>
      </c>
      <c r="F50" s="332" t="s">
        <v>33</v>
      </c>
      <c r="G50" s="333">
        <v>20.312000000000001</v>
      </c>
      <c r="H50" s="334">
        <v>23.7254</v>
      </c>
      <c r="I50" s="339">
        <v>21.523599999999998</v>
      </c>
      <c r="J50" s="334">
        <v>23.6494</v>
      </c>
      <c r="K50" s="372">
        <v>24.44</v>
      </c>
      <c r="L50" s="373">
        <v>23.42</v>
      </c>
      <c r="M50" s="335">
        <v>-76.116</v>
      </c>
      <c r="N50" s="335">
        <v>125.702</v>
      </c>
      <c r="O50" s="335">
        <v>-1E-3</v>
      </c>
      <c r="P50" s="335">
        <v>8.3000000000000004E-2</v>
      </c>
      <c r="Q50" s="336">
        <v>7.8899999999999998E-2</v>
      </c>
      <c r="R50" s="329" t="s">
        <v>57</v>
      </c>
      <c r="S50" s="329">
        <v>28</v>
      </c>
      <c r="T50" s="379">
        <v>3.4721950000000001</v>
      </c>
      <c r="U50" s="329">
        <v>180546</v>
      </c>
      <c r="V50" s="329">
        <v>-1.0500000000000001E-2</v>
      </c>
      <c r="W50" s="329">
        <v>1.1900000000000001E-2</v>
      </c>
      <c r="X50" s="371"/>
      <c r="Y50" s="371"/>
    </row>
    <row r="51" spans="1:26" x14ac:dyDescent="0.3">
      <c r="A51" s="330">
        <v>45070</v>
      </c>
      <c r="B51" s="331">
        <v>0.75347222222222221</v>
      </c>
      <c r="C51" s="331" t="s">
        <v>40</v>
      </c>
      <c r="D51" s="362" t="s">
        <v>54</v>
      </c>
      <c r="E51" s="331" t="s">
        <v>24</v>
      </c>
      <c r="F51" s="332" t="s">
        <v>32</v>
      </c>
      <c r="G51" s="333">
        <v>20.312000000000001</v>
      </c>
      <c r="H51" s="334">
        <v>23.7254</v>
      </c>
      <c r="I51" s="339">
        <v>21.523599999999998</v>
      </c>
      <c r="J51" s="334">
        <v>23.6494</v>
      </c>
      <c r="K51" s="372">
        <v>24.44</v>
      </c>
      <c r="L51" s="373">
        <v>23.42</v>
      </c>
      <c r="M51" s="335">
        <v>105.895</v>
      </c>
      <c r="N51" s="335">
        <v>99.042000000000002</v>
      </c>
      <c r="O51" s="335">
        <v>0</v>
      </c>
      <c r="P51" s="335">
        <v>0.10539999999999999</v>
      </c>
      <c r="Q51" s="336">
        <v>8.7499999999999994E-2</v>
      </c>
      <c r="R51" s="429"/>
      <c r="S51" s="329">
        <v>26</v>
      </c>
      <c r="T51" s="379">
        <v>3.4586269999999999</v>
      </c>
      <c r="X51" s="371"/>
      <c r="Y51" s="371"/>
    </row>
    <row r="52" spans="1:26" x14ac:dyDescent="0.3">
      <c r="A52" s="330">
        <v>45070</v>
      </c>
      <c r="B52" s="331">
        <v>0.75694444444444453</v>
      </c>
      <c r="C52" s="331" t="s">
        <v>40</v>
      </c>
      <c r="D52" s="362" t="s">
        <v>54</v>
      </c>
      <c r="E52" s="331" t="s">
        <v>24</v>
      </c>
      <c r="F52" s="332" t="s">
        <v>31</v>
      </c>
      <c r="G52" s="333">
        <v>20.312000000000001</v>
      </c>
      <c r="H52" s="334">
        <v>23.7254</v>
      </c>
      <c r="I52" s="339">
        <v>21.523599999999998</v>
      </c>
      <c r="J52" s="334">
        <v>23.6494</v>
      </c>
      <c r="K52" s="372">
        <v>24.44</v>
      </c>
      <c r="L52" s="373">
        <v>23.42</v>
      </c>
      <c r="M52" s="418">
        <v>88.710999999999999</v>
      </c>
      <c r="N52" s="418">
        <v>108.18</v>
      </c>
      <c r="O52" s="418">
        <v>0</v>
      </c>
      <c r="P52" s="335">
        <v>0.1056</v>
      </c>
      <c r="Q52" s="336">
        <v>8.6800000000000002E-2</v>
      </c>
      <c r="R52" s="337">
        <v>1128</v>
      </c>
      <c r="U52" s="329">
        <v>182153</v>
      </c>
      <c r="X52" s="371">
        <v>812.83600000000001</v>
      </c>
      <c r="Y52" s="371">
        <v>594.93499999999995</v>
      </c>
      <c r="Z52" s="366" t="s">
        <v>58</v>
      </c>
    </row>
    <row r="53" spans="1:26" x14ac:dyDescent="0.3">
      <c r="A53" s="330">
        <v>45070</v>
      </c>
      <c r="B53" s="331">
        <v>0.76736111111111116</v>
      </c>
      <c r="C53" s="331" t="s">
        <v>40</v>
      </c>
      <c r="D53" s="362" t="s">
        <v>54</v>
      </c>
      <c r="E53" s="331" t="s">
        <v>24</v>
      </c>
      <c r="F53" s="332" t="s">
        <v>30</v>
      </c>
      <c r="G53" s="333">
        <v>20.312000000000001</v>
      </c>
      <c r="H53" s="334">
        <v>23.7254</v>
      </c>
      <c r="I53" s="339">
        <v>21.523599999999998</v>
      </c>
      <c r="J53" s="334">
        <v>23.6494</v>
      </c>
      <c r="K53" s="372">
        <v>24.44</v>
      </c>
      <c r="L53" s="373">
        <v>23.42</v>
      </c>
      <c r="M53" s="418">
        <v>101.51300000000001</v>
      </c>
      <c r="N53" s="418">
        <v>125.72</v>
      </c>
      <c r="O53" s="418">
        <v>0</v>
      </c>
      <c r="P53" s="335">
        <v>0.1055</v>
      </c>
      <c r="Q53" s="336">
        <v>8.6400000000000005E-2</v>
      </c>
      <c r="R53" s="337" t="s">
        <v>42</v>
      </c>
      <c r="S53" s="329">
        <v>28</v>
      </c>
      <c r="T53" s="379">
        <v>3.4722499999999998</v>
      </c>
      <c r="U53" s="329">
        <v>183020</v>
      </c>
      <c r="V53" s="329">
        <v>-9.7999999999999997E-3</v>
      </c>
      <c r="W53" s="329">
        <v>9.1000000000000004E-3</v>
      </c>
      <c r="X53" s="371"/>
      <c r="Y53" s="371"/>
    </row>
    <row r="54" spans="1:26" x14ac:dyDescent="0.3">
      <c r="A54" s="330">
        <v>45070</v>
      </c>
      <c r="B54" s="331">
        <v>0.78611111111111109</v>
      </c>
      <c r="C54" s="331" t="s">
        <v>40</v>
      </c>
      <c r="D54" s="362" t="s">
        <v>54</v>
      </c>
      <c r="E54" s="331" t="s">
        <v>24</v>
      </c>
      <c r="F54" s="332" t="s">
        <v>28</v>
      </c>
      <c r="G54" s="333">
        <v>20.312000000000001</v>
      </c>
      <c r="H54" s="334">
        <v>23.7254</v>
      </c>
      <c r="I54" s="339">
        <v>21.523599999999998</v>
      </c>
      <c r="J54" s="334">
        <v>23.6494</v>
      </c>
      <c r="K54" s="372">
        <v>24.63</v>
      </c>
      <c r="L54" s="373">
        <v>23.18</v>
      </c>
      <c r="M54" s="418">
        <v>-2147.4839999999999</v>
      </c>
      <c r="N54" s="418">
        <v>-65</v>
      </c>
      <c r="O54" s="418">
        <v>-60.015000000000001</v>
      </c>
      <c r="P54" s="335">
        <v>-4.0000000000000002E-4</v>
      </c>
      <c r="Q54" s="336">
        <v>2E-3</v>
      </c>
      <c r="R54" s="430"/>
      <c r="S54" s="329">
        <v>6</v>
      </c>
      <c r="T54" s="379">
        <v>4.763331</v>
      </c>
      <c r="X54" s="371"/>
      <c r="Y54" s="371"/>
    </row>
    <row r="55" spans="1:26" x14ac:dyDescent="0.3">
      <c r="A55" s="330">
        <v>45070</v>
      </c>
      <c r="B55" s="331">
        <v>0.78888888888888886</v>
      </c>
      <c r="C55" s="331" t="s">
        <v>40</v>
      </c>
      <c r="D55" s="362" t="s">
        <v>54</v>
      </c>
      <c r="E55" s="331" t="s">
        <v>24</v>
      </c>
      <c r="F55" s="332" t="s">
        <v>27</v>
      </c>
      <c r="G55" s="333">
        <v>20.312000000000001</v>
      </c>
      <c r="H55" s="334">
        <v>23.7254</v>
      </c>
      <c r="I55" s="339">
        <v>21.523599999999998</v>
      </c>
      <c r="J55" s="334">
        <v>23.6494</v>
      </c>
      <c r="K55" s="372">
        <v>24.152999999999999</v>
      </c>
      <c r="L55" s="373">
        <v>23.754999999999999</v>
      </c>
      <c r="M55" s="418">
        <v>-2147.4839999999999</v>
      </c>
      <c r="N55" s="418">
        <v>-65</v>
      </c>
      <c r="O55" s="418">
        <v>-60.015000000000001</v>
      </c>
      <c r="P55" s="335">
        <v>-4.0000000000000002E-4</v>
      </c>
      <c r="Q55" s="336">
        <v>2E-3</v>
      </c>
      <c r="S55" s="329">
        <v>11</v>
      </c>
      <c r="T55" s="379">
        <v>4.0322649999999998</v>
      </c>
      <c r="X55" s="371"/>
      <c r="Y55" s="371"/>
    </row>
    <row r="56" spans="1:26" x14ac:dyDescent="0.3">
      <c r="A56" s="330">
        <v>45070</v>
      </c>
      <c r="B56" s="331">
        <v>0.79166666666666663</v>
      </c>
      <c r="C56" s="331" t="s">
        <v>40</v>
      </c>
      <c r="D56" s="362" t="s">
        <v>54</v>
      </c>
      <c r="E56" s="331" t="s">
        <v>24</v>
      </c>
      <c r="F56" s="332" t="s">
        <v>26</v>
      </c>
      <c r="G56" s="333">
        <v>20.312000000000001</v>
      </c>
      <c r="H56" s="334">
        <v>23.7254</v>
      </c>
      <c r="I56" s="339">
        <v>21.523599999999998</v>
      </c>
      <c r="J56" s="334">
        <v>23.6494</v>
      </c>
      <c r="K56" s="372">
        <v>24.44</v>
      </c>
      <c r="L56" s="373">
        <v>23.42</v>
      </c>
      <c r="M56" s="418">
        <v>-2147.4839999999999</v>
      </c>
      <c r="N56" s="418">
        <v>-65</v>
      </c>
      <c r="O56" s="418">
        <v>-60.015000000000001</v>
      </c>
      <c r="P56" s="335">
        <v>-4.0000000000000002E-4</v>
      </c>
      <c r="Q56" s="336">
        <v>2E-3</v>
      </c>
      <c r="R56" s="337" t="s">
        <v>44</v>
      </c>
      <c r="U56" s="329">
        <v>185901</v>
      </c>
      <c r="X56" s="371">
        <v>813.89099999999996</v>
      </c>
      <c r="Y56" s="371">
        <v>594.71400000000006</v>
      </c>
      <c r="Z56" s="366" t="s">
        <v>59</v>
      </c>
    </row>
    <row r="57" spans="1:26" s="349" customFormat="1" x14ac:dyDescent="0.3">
      <c r="A57" s="341">
        <v>45070</v>
      </c>
      <c r="B57" s="342">
        <v>0.79305555555555562</v>
      </c>
      <c r="C57" s="342" t="s">
        <v>40</v>
      </c>
      <c r="D57" s="363" t="s">
        <v>54</v>
      </c>
      <c r="E57" s="342" t="s">
        <v>24</v>
      </c>
      <c r="F57" s="343" t="s">
        <v>25</v>
      </c>
      <c r="G57" s="344">
        <v>20.312000000000001</v>
      </c>
      <c r="H57" s="345">
        <v>23.7254</v>
      </c>
      <c r="I57" s="346">
        <v>21.523599999999998</v>
      </c>
      <c r="J57" s="345">
        <v>23.6494</v>
      </c>
      <c r="K57" s="374">
        <v>24.44</v>
      </c>
      <c r="L57" s="375">
        <v>23.42</v>
      </c>
      <c r="M57" s="431">
        <v>-2147.4839999999999</v>
      </c>
      <c r="N57" s="431">
        <v>-65</v>
      </c>
      <c r="O57" s="431">
        <v>-60.015000000000001</v>
      </c>
      <c r="P57" s="347">
        <v>-4.0000000000000002E-4</v>
      </c>
      <c r="Q57" s="348">
        <v>2E-3</v>
      </c>
      <c r="R57" s="349" t="s">
        <v>57</v>
      </c>
      <c r="S57" s="349">
        <v>13</v>
      </c>
      <c r="T57" s="380">
        <v>4.0217499999999999</v>
      </c>
      <c r="U57" s="349">
        <v>190116</v>
      </c>
      <c r="V57" s="349">
        <v>-9.7999999999999997E-3</v>
      </c>
      <c r="W57" s="349">
        <v>1.0800000000000001E-2</v>
      </c>
      <c r="X57" s="428"/>
      <c r="Y57" s="428"/>
      <c r="Z57" s="367"/>
    </row>
    <row r="58" spans="1:26" x14ac:dyDescent="0.3">
      <c r="A58" s="330">
        <v>45071</v>
      </c>
      <c r="B58" s="331">
        <v>0.38263888888888892</v>
      </c>
      <c r="C58" s="331" t="s">
        <v>40</v>
      </c>
      <c r="D58" s="362" t="s">
        <v>60</v>
      </c>
      <c r="F58" s="332" t="s">
        <v>25</v>
      </c>
      <c r="G58" s="333">
        <v>20.312000000000001</v>
      </c>
      <c r="H58" s="334">
        <v>23.7254</v>
      </c>
      <c r="I58" s="339">
        <v>21.523599999999998</v>
      </c>
      <c r="J58" s="334">
        <v>23.6494</v>
      </c>
      <c r="K58" s="372">
        <v>24.44</v>
      </c>
      <c r="L58" s="373">
        <v>23.41</v>
      </c>
      <c r="M58" s="418">
        <v>-2147.4839999999999</v>
      </c>
      <c r="N58" s="418">
        <v>-65</v>
      </c>
      <c r="O58" s="418">
        <v>-60.015000000000001</v>
      </c>
      <c r="P58" s="335">
        <v>-4.0000000000000002E-4</v>
      </c>
      <c r="Q58" s="336">
        <v>2E-3</v>
      </c>
      <c r="R58" s="337" t="s">
        <v>61</v>
      </c>
      <c r="S58" s="329">
        <v>4</v>
      </c>
      <c r="T58" s="379">
        <v>4.0219800000000001</v>
      </c>
      <c r="U58" s="329">
        <v>90955</v>
      </c>
      <c r="V58" s="329">
        <v>-6.3E-3</v>
      </c>
      <c r="W58" s="329">
        <v>1.15E-2</v>
      </c>
      <c r="Z58" s="366" t="s">
        <v>62</v>
      </c>
    </row>
    <row r="59" spans="1:26" x14ac:dyDescent="0.3">
      <c r="A59" s="330">
        <v>45071</v>
      </c>
      <c r="B59" s="331">
        <v>0.39027777777777778</v>
      </c>
      <c r="C59" s="331" t="s">
        <v>40</v>
      </c>
      <c r="D59" s="362" t="s">
        <v>60</v>
      </c>
      <c r="F59" s="332" t="s">
        <v>26</v>
      </c>
      <c r="G59" s="333">
        <v>20.312000000000001</v>
      </c>
      <c r="H59" s="334">
        <v>23.7254</v>
      </c>
      <c r="I59" s="339">
        <v>21.523599999999998</v>
      </c>
      <c r="J59" s="334">
        <v>23.6494</v>
      </c>
      <c r="K59" s="372">
        <v>24.44</v>
      </c>
      <c r="L59" s="373">
        <v>23.41</v>
      </c>
      <c r="M59" s="436">
        <v>-2147.4839999999999</v>
      </c>
      <c r="N59" s="436">
        <v>-65.001999999999995</v>
      </c>
      <c r="O59" s="436">
        <v>-60.01</v>
      </c>
      <c r="P59" s="437">
        <v>-1E-4</v>
      </c>
      <c r="Q59" s="438">
        <v>8.9999999999999998E-4</v>
      </c>
      <c r="R59" s="337" t="s">
        <v>63</v>
      </c>
      <c r="U59" s="329">
        <v>92211</v>
      </c>
      <c r="X59" s="371">
        <v>811.79899999999998</v>
      </c>
      <c r="Y59" s="371">
        <v>588.529</v>
      </c>
      <c r="Z59" s="366" t="s">
        <v>62</v>
      </c>
    </row>
    <row r="60" spans="1:26" x14ac:dyDescent="0.3">
      <c r="A60" s="330">
        <v>45071</v>
      </c>
      <c r="B60" s="331">
        <v>0.43333333333333335</v>
      </c>
      <c r="C60" s="331" t="s">
        <v>40</v>
      </c>
      <c r="D60" s="362" t="s">
        <v>60</v>
      </c>
      <c r="F60" s="332" t="s">
        <v>25</v>
      </c>
      <c r="G60" s="333">
        <v>20.312000000000001</v>
      </c>
      <c r="H60" s="334">
        <v>23.7254</v>
      </c>
      <c r="I60" s="339">
        <v>21.523599999999998</v>
      </c>
      <c r="J60" s="334">
        <v>23.6494</v>
      </c>
      <c r="K60" s="372">
        <v>24.44</v>
      </c>
      <c r="L60" s="373">
        <v>23.41</v>
      </c>
      <c r="M60" s="436">
        <v>-2147.4839999999999</v>
      </c>
      <c r="N60" s="436">
        <v>-65.001999999999995</v>
      </c>
      <c r="O60" s="436">
        <v>-60.01</v>
      </c>
      <c r="P60" s="437">
        <v>-1E-4</v>
      </c>
      <c r="Q60" s="438">
        <v>8.9999999999999998E-4</v>
      </c>
      <c r="R60" s="337" t="s">
        <v>64</v>
      </c>
      <c r="U60" s="329">
        <v>102436</v>
      </c>
      <c r="V60" s="329">
        <v>1.0699999999999999E-2</v>
      </c>
      <c r="W60" s="329">
        <v>4.8999999999999998E-3</v>
      </c>
      <c r="X60" s="371"/>
      <c r="Y60" s="371"/>
      <c r="Z60" s="366" t="s">
        <v>65</v>
      </c>
    </row>
    <row r="61" spans="1:26" x14ac:dyDescent="0.3">
      <c r="A61" s="330">
        <v>45071</v>
      </c>
      <c r="B61" s="331">
        <v>0.42708333333333331</v>
      </c>
      <c r="C61" s="331" t="s">
        <v>40</v>
      </c>
      <c r="D61" s="362" t="s">
        <v>60</v>
      </c>
      <c r="F61" s="332" t="s">
        <v>26</v>
      </c>
      <c r="G61" s="372">
        <v>20.242799999999999</v>
      </c>
      <c r="H61" s="373">
        <v>23.757000000000001</v>
      </c>
      <c r="I61" s="439">
        <v>21.568000000000001</v>
      </c>
      <c r="J61" s="373">
        <v>23.593</v>
      </c>
      <c r="K61" s="372">
        <v>24.431999999999999</v>
      </c>
      <c r="L61" s="373">
        <v>23.417999999999999</v>
      </c>
      <c r="M61" s="436">
        <v>-2147.4839999999999</v>
      </c>
      <c r="N61" s="436">
        <v>-65.001999999999995</v>
      </c>
      <c r="O61" s="436">
        <v>-60.01</v>
      </c>
      <c r="P61" s="437">
        <v>-1E-4</v>
      </c>
      <c r="Q61" s="438">
        <v>8.9999999999999998E-4</v>
      </c>
      <c r="R61" s="337" t="s">
        <v>63</v>
      </c>
      <c r="X61" s="371">
        <v>807.59799999999996</v>
      </c>
      <c r="Y61" s="371">
        <v>601.83900000000006</v>
      </c>
      <c r="Z61" s="366" t="s">
        <v>65</v>
      </c>
    </row>
    <row r="62" spans="1:26" s="429" customFormat="1" x14ac:dyDescent="0.3">
      <c r="A62" s="434">
        <v>45071</v>
      </c>
      <c r="B62" s="384">
        <v>0.44375000000000003</v>
      </c>
      <c r="C62" s="331" t="s">
        <v>40</v>
      </c>
      <c r="D62" s="362" t="s">
        <v>60</v>
      </c>
      <c r="E62" s="435"/>
      <c r="F62" s="332" t="s">
        <v>25</v>
      </c>
      <c r="G62" s="372">
        <v>20.242799999999999</v>
      </c>
      <c r="H62" s="373">
        <v>23.757000000000001</v>
      </c>
      <c r="I62" s="439">
        <v>21.568000000000001</v>
      </c>
      <c r="J62" s="373">
        <v>23.593</v>
      </c>
      <c r="K62" s="372">
        <v>24.431999999999999</v>
      </c>
      <c r="L62" s="373">
        <v>23.417999999999999</v>
      </c>
      <c r="M62" s="436">
        <v>-2147.4839999999999</v>
      </c>
      <c r="N62" s="436">
        <v>-65.001999999999995</v>
      </c>
      <c r="O62" s="436">
        <v>-60.01</v>
      </c>
      <c r="P62" s="437">
        <v>-1E-4</v>
      </c>
      <c r="Q62" s="438">
        <v>8.9999999999999998E-4</v>
      </c>
      <c r="R62" s="337" t="s">
        <v>66</v>
      </c>
      <c r="S62" s="329">
        <v>18</v>
      </c>
      <c r="T62" s="379">
        <v>4.0219550000000002</v>
      </c>
      <c r="U62" s="329">
        <v>103750</v>
      </c>
      <c r="V62" s="329">
        <v>3.0999999999999999E-3</v>
      </c>
      <c r="W62" s="329">
        <v>3.8999999999999998E-3</v>
      </c>
      <c r="X62" s="371"/>
      <c r="Y62" s="371"/>
      <c r="Z62" s="366" t="s">
        <v>67</v>
      </c>
    </row>
    <row r="63" spans="1:26" s="429" customFormat="1" x14ac:dyDescent="0.3">
      <c r="A63" s="330">
        <v>45071</v>
      </c>
      <c r="B63" s="331">
        <v>0.43958333333333338</v>
      </c>
      <c r="C63" s="331" t="s">
        <v>40</v>
      </c>
      <c r="D63" s="362" t="s">
        <v>60</v>
      </c>
      <c r="E63" s="331"/>
      <c r="F63" s="332" t="s">
        <v>26</v>
      </c>
      <c r="G63" s="372">
        <v>20.239999999999998</v>
      </c>
      <c r="H63" s="373">
        <v>23.756499999999999</v>
      </c>
      <c r="I63" s="439">
        <v>21.567499999999999</v>
      </c>
      <c r="J63" s="373">
        <v>23.592700000000001</v>
      </c>
      <c r="K63" s="372">
        <v>24.431999999999999</v>
      </c>
      <c r="L63" s="373">
        <v>23.417999999999999</v>
      </c>
      <c r="M63" s="436">
        <v>-2147.4839999999999</v>
      </c>
      <c r="N63" s="436">
        <v>-65.001999999999995</v>
      </c>
      <c r="O63" s="436">
        <v>-60.01</v>
      </c>
      <c r="P63" s="437">
        <v>-1E-4</v>
      </c>
      <c r="Q63" s="438">
        <v>8.9999999999999998E-4</v>
      </c>
      <c r="R63" s="337" t="s">
        <v>68</v>
      </c>
      <c r="S63" s="329"/>
      <c r="T63" s="379"/>
      <c r="U63" s="329">
        <v>103325</v>
      </c>
      <c r="V63" s="329"/>
      <c r="W63" s="329"/>
      <c r="X63" s="371">
        <v>807.86</v>
      </c>
      <c r="Y63" s="371">
        <v>601.83900000000006</v>
      </c>
      <c r="Z63" s="366" t="s">
        <v>67</v>
      </c>
    </row>
    <row r="64" spans="1:26" x14ac:dyDescent="0.3">
      <c r="A64" s="330">
        <v>45071</v>
      </c>
      <c r="B64" s="331">
        <v>0.45902777777777781</v>
      </c>
      <c r="C64" s="331" t="s">
        <v>40</v>
      </c>
      <c r="D64" s="362" t="s">
        <v>60</v>
      </c>
      <c r="F64" s="332" t="s">
        <v>25</v>
      </c>
      <c r="G64" s="372">
        <v>20.242799999999999</v>
      </c>
      <c r="H64" s="373">
        <v>23.757000000000001</v>
      </c>
      <c r="I64" s="439">
        <v>21.568000000000001</v>
      </c>
      <c r="J64" s="373">
        <v>23.593</v>
      </c>
      <c r="K64" s="372">
        <v>24.431999999999999</v>
      </c>
      <c r="L64" s="373">
        <v>23.417999999999999</v>
      </c>
      <c r="M64" s="418">
        <v>-2147.4839999999999</v>
      </c>
      <c r="N64" s="418">
        <v>-65.001999999999995</v>
      </c>
      <c r="O64" s="418">
        <v>-60.01</v>
      </c>
      <c r="P64" s="335">
        <v>-1E-4</v>
      </c>
      <c r="Q64" s="336">
        <v>8.9999999999999998E-4</v>
      </c>
      <c r="R64" s="337" t="s">
        <v>66</v>
      </c>
      <c r="S64" s="329">
        <v>10</v>
      </c>
      <c r="T64" s="379">
        <v>4.021935</v>
      </c>
      <c r="U64" s="329">
        <v>110054</v>
      </c>
      <c r="V64" s="329">
        <v>5.9999999999999995E-4</v>
      </c>
      <c r="W64" s="329">
        <v>4.1999999999999997E-3</v>
      </c>
      <c r="X64" s="371"/>
      <c r="Y64" s="371"/>
      <c r="Z64" s="366" t="s">
        <v>69</v>
      </c>
    </row>
    <row r="65" spans="1:26" x14ac:dyDescent="0.3">
      <c r="A65" s="330">
        <v>45071</v>
      </c>
      <c r="B65" s="331">
        <v>0.47500000000000003</v>
      </c>
      <c r="C65" s="331" t="s">
        <v>40</v>
      </c>
      <c r="D65" s="362" t="s">
        <v>60</v>
      </c>
      <c r="F65" s="332" t="s">
        <v>26</v>
      </c>
      <c r="G65" s="372">
        <v>20.239999999999998</v>
      </c>
      <c r="H65" s="373">
        <v>23.756499999999999</v>
      </c>
      <c r="I65" s="439">
        <v>21.567499999999999</v>
      </c>
      <c r="J65" s="373">
        <v>23.592700000000001</v>
      </c>
      <c r="K65" s="372">
        <v>24.431999999999999</v>
      </c>
      <c r="L65" s="373">
        <v>23.417999999999999</v>
      </c>
      <c r="M65" s="418">
        <v>-2147.4839999999999</v>
      </c>
      <c r="N65" s="418">
        <v>-65.001999999999995</v>
      </c>
      <c r="O65" s="418">
        <v>-60.01</v>
      </c>
      <c r="P65" s="335">
        <v>-1E-4</v>
      </c>
      <c r="Q65" s="336">
        <v>8.9999999999999998E-4</v>
      </c>
      <c r="R65" s="337" t="s">
        <v>68</v>
      </c>
      <c r="U65" s="329">
        <v>112148</v>
      </c>
      <c r="X65" s="371">
        <v>809.01700000000005</v>
      </c>
      <c r="Y65" s="371">
        <v>599.67999999999995</v>
      </c>
      <c r="Z65" s="366" t="s">
        <v>70</v>
      </c>
    </row>
    <row r="66" spans="1:26" x14ac:dyDescent="0.3">
      <c r="A66" s="330">
        <v>45071</v>
      </c>
      <c r="B66" s="331">
        <v>0.49444444444444446</v>
      </c>
      <c r="C66" s="331" t="s">
        <v>40</v>
      </c>
      <c r="D66" s="362" t="s">
        <v>60</v>
      </c>
      <c r="F66" s="332" t="s">
        <v>25</v>
      </c>
      <c r="G66" s="372">
        <v>20.242799999999999</v>
      </c>
      <c r="H66" s="373">
        <v>23.757000000000001</v>
      </c>
      <c r="I66" s="439">
        <v>21.568000000000001</v>
      </c>
      <c r="J66" s="373">
        <v>23.593</v>
      </c>
      <c r="K66" s="372">
        <v>24.431999999999999</v>
      </c>
      <c r="L66" s="373">
        <v>23.417999999999999</v>
      </c>
      <c r="M66" s="418">
        <v>-2147.4839999999999</v>
      </c>
      <c r="N66" s="418">
        <v>-65.001999999999995</v>
      </c>
      <c r="O66" s="418">
        <v>-60.01</v>
      </c>
      <c r="P66" s="335">
        <v>-1E-4</v>
      </c>
      <c r="Q66" s="336">
        <v>8.9999999999999998E-4</v>
      </c>
      <c r="R66" s="337" t="s">
        <v>57</v>
      </c>
      <c r="S66" s="329">
        <v>16</v>
      </c>
      <c r="T66" s="379">
        <v>4.0219769999999997</v>
      </c>
      <c r="U66" s="329">
        <v>115202</v>
      </c>
      <c r="V66" s="329">
        <v>-1E-4</v>
      </c>
      <c r="W66" s="329">
        <v>7.0000000000000001E-3</v>
      </c>
      <c r="X66" s="371"/>
      <c r="Y66" s="371"/>
      <c r="Z66" s="366" t="s">
        <v>69</v>
      </c>
    </row>
    <row r="67" spans="1:26" x14ac:dyDescent="0.3">
      <c r="A67" s="330">
        <v>45071</v>
      </c>
      <c r="B67" s="331">
        <v>0.49236111111111108</v>
      </c>
      <c r="C67" s="331" t="s">
        <v>40</v>
      </c>
      <c r="D67" s="362" t="s">
        <v>60</v>
      </c>
      <c r="F67" s="332" t="s">
        <v>26</v>
      </c>
      <c r="G67" s="372">
        <v>20.239999999999998</v>
      </c>
      <c r="H67" s="373">
        <v>23.756499999999999</v>
      </c>
      <c r="I67" s="439">
        <v>21.567499999999999</v>
      </c>
      <c r="J67" s="373">
        <v>23.592700000000001</v>
      </c>
      <c r="K67" s="372">
        <v>24.431999999999999</v>
      </c>
      <c r="L67" s="373">
        <v>23.417999999999999</v>
      </c>
      <c r="M67" s="418">
        <v>-2147.4839999999999</v>
      </c>
      <c r="N67" s="418">
        <v>-65.001999999999995</v>
      </c>
      <c r="O67" s="418">
        <v>-60.01</v>
      </c>
      <c r="P67" s="335">
        <v>-1E-4</v>
      </c>
      <c r="Q67" s="336">
        <v>8.9999999999999998E-4</v>
      </c>
      <c r="R67" s="337" t="s">
        <v>68</v>
      </c>
      <c r="U67" s="329">
        <v>114910</v>
      </c>
      <c r="X67" s="371">
        <v>811.8</v>
      </c>
      <c r="Y67" s="371">
        <v>598.70000000000005</v>
      </c>
    </row>
    <row r="68" spans="1:26" x14ac:dyDescent="0.3">
      <c r="A68" s="330">
        <v>45071</v>
      </c>
      <c r="B68" s="331">
        <v>0.5083333333333333</v>
      </c>
      <c r="C68" s="331" t="s">
        <v>40</v>
      </c>
      <c r="D68" s="362" t="s">
        <v>60</v>
      </c>
      <c r="F68" s="332" t="s">
        <v>25</v>
      </c>
      <c r="G68" s="372">
        <v>20.242799999999999</v>
      </c>
      <c r="H68" s="373">
        <v>23.757000000000001</v>
      </c>
      <c r="I68" s="439">
        <v>21.568000000000001</v>
      </c>
      <c r="J68" s="373">
        <v>23.593</v>
      </c>
      <c r="K68" s="372">
        <v>24.431999999999999</v>
      </c>
      <c r="L68" s="373">
        <v>23.417999999999999</v>
      </c>
      <c r="M68" s="418">
        <v>-2147.4839999999999</v>
      </c>
      <c r="N68" s="418">
        <v>-65.001999999999995</v>
      </c>
      <c r="O68" s="418">
        <v>-60.01</v>
      </c>
      <c r="P68" s="335">
        <v>-1E-4</v>
      </c>
      <c r="Q68" s="336">
        <v>8.9999999999999998E-4</v>
      </c>
      <c r="R68" s="337" t="s">
        <v>57</v>
      </c>
      <c r="U68" s="329">
        <v>121252</v>
      </c>
      <c r="V68" s="329">
        <v>-1E-4</v>
      </c>
      <c r="W68" s="329">
        <v>7.7000000000000002E-3</v>
      </c>
      <c r="X68" s="371"/>
      <c r="Y68" s="371"/>
      <c r="Z68" s="366" t="s">
        <v>69</v>
      </c>
    </row>
    <row r="69" spans="1:26" x14ac:dyDescent="0.3">
      <c r="A69" s="330">
        <v>45071</v>
      </c>
      <c r="B69" s="331">
        <v>0.51111111111111118</v>
      </c>
      <c r="C69" s="331" t="s">
        <v>40</v>
      </c>
      <c r="D69" s="362" t="s">
        <v>60</v>
      </c>
      <c r="F69" s="332" t="s">
        <v>26</v>
      </c>
      <c r="G69" s="372">
        <v>20.239999999999998</v>
      </c>
      <c r="H69" s="373">
        <v>23.756499999999999</v>
      </c>
      <c r="I69" s="439">
        <v>21.567499999999999</v>
      </c>
      <c r="J69" s="373">
        <v>23.592700000000001</v>
      </c>
      <c r="K69" s="372">
        <v>24.431999999999999</v>
      </c>
      <c r="L69" s="373">
        <v>23.417999999999999</v>
      </c>
      <c r="M69" s="418">
        <v>-2147.4839999999999</v>
      </c>
      <c r="N69" s="418">
        <v>-65.001999999999995</v>
      </c>
      <c r="O69" s="418">
        <v>-60.01</v>
      </c>
      <c r="P69" s="335">
        <v>-1E-4</v>
      </c>
      <c r="Q69" s="336">
        <v>8.9999999999999998E-4</v>
      </c>
      <c r="R69" s="337" t="s">
        <v>68</v>
      </c>
      <c r="U69" s="329">
        <v>121605</v>
      </c>
      <c r="X69" s="371">
        <v>811.9</v>
      </c>
      <c r="Y69" s="371">
        <v>597.79999999999995</v>
      </c>
    </row>
    <row r="70" spans="1:26" x14ac:dyDescent="0.3">
      <c r="A70" s="330">
        <v>45071</v>
      </c>
      <c r="B70" s="331">
        <v>0.52361111111111114</v>
      </c>
      <c r="C70" s="331" t="s">
        <v>40</v>
      </c>
      <c r="D70" s="362" t="s">
        <v>60</v>
      </c>
      <c r="F70" s="332" t="s">
        <v>25</v>
      </c>
      <c r="G70" s="372">
        <v>20.242799999999999</v>
      </c>
      <c r="H70" s="373">
        <v>23.757000000000001</v>
      </c>
      <c r="I70" s="439">
        <v>21.568000000000001</v>
      </c>
      <c r="J70" s="373">
        <v>23.593</v>
      </c>
      <c r="K70" s="372">
        <v>24.431999999999999</v>
      </c>
      <c r="L70" s="373">
        <v>23.417999999999999</v>
      </c>
      <c r="M70" s="418">
        <v>-2147.4839999999999</v>
      </c>
      <c r="N70" s="418">
        <v>-65.001999999999995</v>
      </c>
      <c r="O70" s="418">
        <v>-60.01</v>
      </c>
      <c r="P70" s="335">
        <v>-1E-4</v>
      </c>
      <c r="Q70" s="336">
        <v>8.9999999999999998E-4</v>
      </c>
      <c r="R70" s="337" t="s">
        <v>71</v>
      </c>
      <c r="S70" s="329">
        <v>15</v>
      </c>
      <c r="T70" s="379">
        <v>4.0219649999999998</v>
      </c>
      <c r="U70" s="329">
        <v>123337</v>
      </c>
      <c r="V70" s="329">
        <v>5.9999999999999995E-4</v>
      </c>
      <c r="W70" s="329">
        <v>8.0999999999999996E-3</v>
      </c>
      <c r="X70" s="371"/>
      <c r="Y70" s="371"/>
      <c r="Z70" s="366" t="s">
        <v>69</v>
      </c>
    </row>
    <row r="71" spans="1:26" x14ac:dyDescent="0.3">
      <c r="A71" s="330">
        <v>45071</v>
      </c>
      <c r="B71" s="331">
        <v>0.52152777777777781</v>
      </c>
      <c r="C71" s="331" t="s">
        <v>40</v>
      </c>
      <c r="D71" s="362" t="s">
        <v>60</v>
      </c>
      <c r="F71" s="332" t="s">
        <v>26</v>
      </c>
      <c r="G71" s="372">
        <v>20.239999999999998</v>
      </c>
      <c r="H71" s="373">
        <v>23.756499999999999</v>
      </c>
      <c r="I71" s="439">
        <v>21.567499999999999</v>
      </c>
      <c r="J71" s="373">
        <v>23.592700000000001</v>
      </c>
      <c r="K71" s="372">
        <v>24.431999999999999</v>
      </c>
      <c r="L71" s="373">
        <v>23.417999999999999</v>
      </c>
      <c r="M71" s="418">
        <v>-2147.4839999999999</v>
      </c>
      <c r="N71" s="418">
        <v>-65.001999999999995</v>
      </c>
      <c r="O71" s="418">
        <v>-60.01</v>
      </c>
      <c r="P71" s="335">
        <v>-1E-4</v>
      </c>
      <c r="Q71" s="336">
        <v>8.9999999999999998E-4</v>
      </c>
      <c r="R71" s="337" t="s">
        <v>68</v>
      </c>
      <c r="U71" s="329">
        <v>123144</v>
      </c>
      <c r="X71" s="371">
        <v>812.6</v>
      </c>
      <c r="Y71" s="371">
        <v>598.6</v>
      </c>
    </row>
    <row r="72" spans="1:26" x14ac:dyDescent="0.3">
      <c r="A72" s="330">
        <v>45071</v>
      </c>
      <c r="B72" s="331">
        <v>0.53402777777777777</v>
      </c>
      <c r="C72" s="331" t="s">
        <v>40</v>
      </c>
      <c r="D72" s="362" t="s">
        <v>60</v>
      </c>
      <c r="F72" s="332" t="s">
        <v>25</v>
      </c>
      <c r="G72" s="372">
        <v>20.242799999999999</v>
      </c>
      <c r="H72" s="373">
        <v>23.757000000000001</v>
      </c>
      <c r="I72" s="439">
        <v>21.568000000000001</v>
      </c>
      <c r="J72" s="373">
        <v>23.593</v>
      </c>
      <c r="K72" s="372">
        <v>24.431999999999999</v>
      </c>
      <c r="L72" s="373">
        <v>23.417999999999999</v>
      </c>
      <c r="M72" s="418">
        <v>-2147.4839999999999</v>
      </c>
      <c r="N72" s="418">
        <v>-65.001999999999995</v>
      </c>
      <c r="O72" s="418">
        <v>-60.01</v>
      </c>
      <c r="P72" s="335">
        <v>-1E-4</v>
      </c>
      <c r="Q72" s="336">
        <v>8.9999999999999998E-4</v>
      </c>
      <c r="R72" s="337" t="s">
        <v>71</v>
      </c>
      <c r="S72" s="329">
        <v>14</v>
      </c>
      <c r="T72" s="379">
        <v>4.0219630000000004</v>
      </c>
      <c r="U72" s="329">
        <v>124959</v>
      </c>
      <c r="V72" s="441">
        <v>5.9999999999999995E-4</v>
      </c>
      <c r="W72" s="441">
        <v>8.3999999999999995E-3</v>
      </c>
      <c r="X72" s="371"/>
      <c r="Y72" s="371"/>
      <c r="Z72" s="366" t="s">
        <v>69</v>
      </c>
    </row>
    <row r="73" spans="1:26" x14ac:dyDescent="0.3">
      <c r="A73" s="330">
        <v>45071</v>
      </c>
      <c r="B73" s="331">
        <v>0.53611111111111109</v>
      </c>
      <c r="C73" s="331" t="s">
        <v>40</v>
      </c>
      <c r="D73" s="362" t="s">
        <v>60</v>
      </c>
      <c r="F73" s="332" t="s">
        <v>26</v>
      </c>
      <c r="G73" s="372">
        <v>20.239999999999998</v>
      </c>
      <c r="H73" s="373">
        <v>23.756499999999999</v>
      </c>
      <c r="I73" s="439">
        <v>21.567499999999999</v>
      </c>
      <c r="J73" s="373">
        <v>23.592700000000001</v>
      </c>
      <c r="K73" s="372">
        <v>24.431999999999999</v>
      </c>
      <c r="L73" s="373">
        <v>23.417999999999999</v>
      </c>
      <c r="M73" s="418">
        <v>-2147.4839999999999</v>
      </c>
      <c r="N73" s="418">
        <v>-65.001999999999995</v>
      </c>
      <c r="O73" s="418">
        <v>-60.01</v>
      </c>
      <c r="P73" s="335">
        <v>-1E-4</v>
      </c>
      <c r="Q73" s="336">
        <v>8.9999999999999998E-4</v>
      </c>
      <c r="R73" s="337" t="s">
        <v>68</v>
      </c>
      <c r="U73" s="329">
        <v>125216</v>
      </c>
      <c r="X73" s="371">
        <v>812.6</v>
      </c>
      <c r="Y73" s="371">
        <v>598.70000000000005</v>
      </c>
      <c r="Z73" s="366" t="s">
        <v>72</v>
      </c>
    </row>
    <row r="74" spans="1:26" x14ac:dyDescent="0.3">
      <c r="A74" s="330">
        <v>45071</v>
      </c>
      <c r="B74" s="331">
        <v>0.54305555555555551</v>
      </c>
      <c r="C74" s="331" t="s">
        <v>40</v>
      </c>
      <c r="D74" s="362" t="s">
        <v>60</v>
      </c>
      <c r="E74" s="331" t="s">
        <v>24</v>
      </c>
      <c r="F74" s="332" t="s">
        <v>27</v>
      </c>
      <c r="G74" s="372">
        <v>20.239999999999998</v>
      </c>
      <c r="H74" s="373">
        <v>23.756499999999999</v>
      </c>
      <c r="I74" s="439">
        <v>21.567499999999999</v>
      </c>
      <c r="J74" s="373">
        <v>23.592700000000001</v>
      </c>
      <c r="K74" s="372">
        <f>K55+(K65-K57)</f>
        <v>24.144999999999996</v>
      </c>
      <c r="L74" s="373">
        <v>23.754999999999999</v>
      </c>
      <c r="M74" s="418">
        <v>-2147.4839999999999</v>
      </c>
      <c r="N74" s="418">
        <v>-65.001999999999995</v>
      </c>
      <c r="O74" s="418">
        <v>-60.01</v>
      </c>
      <c r="P74" s="335">
        <v>-1E-4</v>
      </c>
      <c r="Q74" s="336">
        <v>8.9999999999999998E-4</v>
      </c>
      <c r="S74" s="329">
        <v>11</v>
      </c>
      <c r="T74" s="379">
        <v>4.0324780000000002</v>
      </c>
      <c r="X74" s="432"/>
      <c r="Y74" s="432"/>
    </row>
    <row r="75" spans="1:26" x14ac:dyDescent="0.3">
      <c r="A75" s="330">
        <v>45071</v>
      </c>
      <c r="B75" s="331">
        <v>0.54652777777777783</v>
      </c>
      <c r="C75" s="331" t="s">
        <v>40</v>
      </c>
      <c r="D75" s="362" t="s">
        <v>60</v>
      </c>
      <c r="F75" s="332" t="s">
        <v>28</v>
      </c>
      <c r="G75" s="372">
        <v>20.239999999999998</v>
      </c>
      <c r="H75" s="373">
        <v>23.756499999999999</v>
      </c>
      <c r="I75" s="439">
        <v>21.567499999999999</v>
      </c>
      <c r="J75" s="373">
        <v>23.592700000000001</v>
      </c>
      <c r="K75" s="372">
        <v>24.63</v>
      </c>
      <c r="L75" s="373">
        <v>23.18</v>
      </c>
      <c r="M75" s="418">
        <v>-2147.4839999999999</v>
      </c>
      <c r="N75" s="418">
        <v>-65.001999999999995</v>
      </c>
      <c r="O75" s="418">
        <v>-60.01</v>
      </c>
      <c r="P75" s="335">
        <v>-1E-4</v>
      </c>
      <c r="Q75" s="336">
        <v>8.9999999999999998E-4</v>
      </c>
      <c r="R75" s="337"/>
      <c r="S75" s="329">
        <v>7</v>
      </c>
      <c r="T75" s="379">
        <v>4.7635509999999996</v>
      </c>
      <c r="Z75" s="366" t="s">
        <v>73</v>
      </c>
    </row>
    <row r="76" spans="1:26" x14ac:dyDescent="0.3">
      <c r="A76" s="330">
        <v>45071</v>
      </c>
      <c r="B76" s="331">
        <v>0.57777777777777783</v>
      </c>
      <c r="C76" s="331" t="s">
        <v>40</v>
      </c>
      <c r="D76" s="362" t="s">
        <v>60</v>
      </c>
      <c r="E76" s="331" t="s">
        <v>24</v>
      </c>
      <c r="F76" s="332" t="s">
        <v>25</v>
      </c>
      <c r="G76" s="372">
        <v>20.239999999999998</v>
      </c>
      <c r="H76" s="373">
        <v>23.756499999999999</v>
      </c>
      <c r="I76" s="439">
        <v>21.567499999999999</v>
      </c>
      <c r="J76" s="373">
        <v>23.592700000000001</v>
      </c>
      <c r="K76" s="372">
        <v>24.431999999999999</v>
      </c>
      <c r="L76" s="373">
        <v>23.417999999999999</v>
      </c>
      <c r="M76" s="418">
        <v>-2147.4839999999999</v>
      </c>
      <c r="N76" s="418">
        <v>-65.001999999999995</v>
      </c>
      <c r="O76" s="418">
        <v>-60.01</v>
      </c>
      <c r="P76" s="335">
        <v>-1E-4</v>
      </c>
      <c r="Q76" s="336">
        <v>8.9999999999999998E-4</v>
      </c>
      <c r="R76" s="337" t="s">
        <v>64</v>
      </c>
      <c r="S76" s="329">
        <v>13</v>
      </c>
      <c r="T76" s="379">
        <v>4.0219860000000001</v>
      </c>
      <c r="U76" s="329">
        <v>135246</v>
      </c>
      <c r="V76" s="329">
        <v>5.9999999999999995E-4</v>
      </c>
      <c r="W76" s="329">
        <v>8.6999999999999994E-3</v>
      </c>
      <c r="X76" s="371"/>
      <c r="Y76" s="371"/>
      <c r="Z76" s="366" t="s">
        <v>74</v>
      </c>
    </row>
    <row r="77" spans="1:26" x14ac:dyDescent="0.3">
      <c r="A77" s="330">
        <v>45071</v>
      </c>
      <c r="B77" s="331">
        <v>0.5805555555555556</v>
      </c>
      <c r="C77" s="331" t="s">
        <v>40</v>
      </c>
      <c r="D77" s="362" t="s">
        <v>60</v>
      </c>
      <c r="E77" s="331" t="s">
        <v>24</v>
      </c>
      <c r="F77" s="332" t="s">
        <v>26</v>
      </c>
      <c r="G77" s="372">
        <v>20.239999999999998</v>
      </c>
      <c r="H77" s="373">
        <v>23.756499999999999</v>
      </c>
      <c r="I77" s="439">
        <v>21.567499999999999</v>
      </c>
      <c r="J77" s="373">
        <v>23.592700000000001</v>
      </c>
      <c r="K77" s="372">
        <v>24.431999999999999</v>
      </c>
      <c r="L77" s="373">
        <v>23.417999999999999</v>
      </c>
      <c r="M77" s="418">
        <v>-2147.4839999999999</v>
      </c>
      <c r="N77" s="418">
        <v>-65.001999999999995</v>
      </c>
      <c r="O77" s="418">
        <v>-60.01</v>
      </c>
      <c r="P77" s="335">
        <v>-1E-4</v>
      </c>
      <c r="Q77" s="336">
        <v>8.9999999999999998E-4</v>
      </c>
      <c r="R77" s="337" t="s">
        <v>68</v>
      </c>
      <c r="U77" s="329">
        <v>135632</v>
      </c>
      <c r="X77" s="371">
        <v>812.8</v>
      </c>
      <c r="Y77" s="371">
        <v>598.04999999999995</v>
      </c>
    </row>
    <row r="78" spans="1:26" x14ac:dyDescent="0.3">
      <c r="A78" s="330">
        <v>45071</v>
      </c>
      <c r="B78" s="331">
        <v>0.5805555555555556</v>
      </c>
      <c r="C78" s="331" t="s">
        <v>40</v>
      </c>
      <c r="D78" s="362" t="s">
        <v>60</v>
      </c>
      <c r="E78" s="331" t="s">
        <v>24</v>
      </c>
      <c r="F78" s="332" t="s">
        <v>28</v>
      </c>
      <c r="G78" s="372">
        <v>20.239999999999998</v>
      </c>
      <c r="H78" s="373">
        <v>23.756499999999999</v>
      </c>
      <c r="I78" s="439">
        <v>21.567499999999999</v>
      </c>
      <c r="J78" s="373">
        <v>23.592700000000001</v>
      </c>
      <c r="K78" s="372">
        <v>24.63</v>
      </c>
      <c r="L78" s="373">
        <v>23.18</v>
      </c>
      <c r="M78" s="418">
        <v>-2147.4839999999999</v>
      </c>
      <c r="N78" s="418">
        <v>-65.001999999999995</v>
      </c>
      <c r="O78" s="418">
        <v>-60.01</v>
      </c>
      <c r="P78" s="335">
        <v>-1E-4</v>
      </c>
      <c r="Q78" s="336">
        <v>8.9999999999999998E-4</v>
      </c>
      <c r="R78" s="337"/>
      <c r="S78" s="329">
        <v>8</v>
      </c>
      <c r="T78" s="379">
        <v>4.7635490000000003</v>
      </c>
    </row>
    <row r="79" spans="1:26" x14ac:dyDescent="0.3">
      <c r="A79" s="330">
        <v>45071</v>
      </c>
      <c r="B79" s="331">
        <v>0.60347222222222219</v>
      </c>
      <c r="C79" s="331" t="s">
        <v>40</v>
      </c>
      <c r="D79" s="362" t="s">
        <v>60</v>
      </c>
      <c r="E79" s="331" t="s">
        <v>24</v>
      </c>
      <c r="F79" s="332" t="s">
        <v>30</v>
      </c>
      <c r="G79" s="372">
        <v>20.239999999999998</v>
      </c>
      <c r="H79" s="373">
        <v>23.756499999999999</v>
      </c>
      <c r="I79" s="439">
        <v>21.567499999999999</v>
      </c>
      <c r="J79" s="373">
        <v>23.592700000000001</v>
      </c>
      <c r="K79" s="372">
        <v>24.431999999999999</v>
      </c>
      <c r="L79" s="373">
        <v>23.42</v>
      </c>
      <c r="M79" s="418">
        <v>101.51300000000001</v>
      </c>
      <c r="N79" s="418">
        <v>125.721</v>
      </c>
      <c r="O79" s="418">
        <v>-2E-3</v>
      </c>
      <c r="P79" s="335">
        <v>0.1052</v>
      </c>
      <c r="Q79" s="336">
        <v>8.6400000000000005E-2</v>
      </c>
      <c r="R79" s="337" t="s">
        <v>71</v>
      </c>
      <c r="S79" s="429">
        <v>23</v>
      </c>
      <c r="T79" s="440">
        <v>3.472194</v>
      </c>
      <c r="U79" s="329">
        <v>142851</v>
      </c>
      <c r="V79" s="329">
        <v>-1E-4</v>
      </c>
      <c r="W79" s="329">
        <v>6.3E-3</v>
      </c>
      <c r="Z79" s="366" t="s">
        <v>75</v>
      </c>
    </row>
    <row r="80" spans="1:26" x14ac:dyDescent="0.3">
      <c r="A80" s="330">
        <v>45071</v>
      </c>
      <c r="B80" s="331">
        <v>0.61805555555555558</v>
      </c>
      <c r="C80" s="331" t="s">
        <v>40</v>
      </c>
      <c r="D80" s="362" t="s">
        <v>60</v>
      </c>
      <c r="F80" s="332" t="s">
        <v>31</v>
      </c>
      <c r="G80" s="372">
        <v>20.239999999999998</v>
      </c>
      <c r="H80" s="373">
        <v>23.756499999999999</v>
      </c>
      <c r="I80" s="439">
        <v>21.567499999999999</v>
      </c>
      <c r="J80" s="373">
        <v>23.592700000000001</v>
      </c>
      <c r="K80" s="372">
        <v>24.431999999999999</v>
      </c>
      <c r="L80" s="373">
        <v>23.42</v>
      </c>
      <c r="M80" s="418">
        <v>88.712000000000003</v>
      </c>
      <c r="N80" s="418">
        <v>108.18</v>
      </c>
      <c r="O80" s="418">
        <v>-2E-3</v>
      </c>
      <c r="P80" s="335">
        <v>0.1056</v>
      </c>
      <c r="Q80" s="336">
        <v>8.5999999999999993E-2</v>
      </c>
      <c r="R80" s="337">
        <v>1133</v>
      </c>
      <c r="X80" s="371">
        <v>813.1</v>
      </c>
      <c r="Y80" s="371">
        <v>609.6</v>
      </c>
    </row>
    <row r="81" spans="1:26" x14ac:dyDescent="0.3">
      <c r="A81" s="330">
        <v>45071</v>
      </c>
      <c r="B81" s="331">
        <v>0.62638888888888888</v>
      </c>
      <c r="C81" s="331" t="s">
        <v>40</v>
      </c>
      <c r="D81" s="362" t="s">
        <v>60</v>
      </c>
      <c r="E81" s="331" t="s">
        <v>24</v>
      </c>
      <c r="F81" s="332" t="s">
        <v>31</v>
      </c>
      <c r="G81" s="372">
        <v>20.239999999999998</v>
      </c>
      <c r="H81" s="373">
        <v>23.756499999999999</v>
      </c>
      <c r="I81" s="439">
        <v>21.567499999999999</v>
      </c>
      <c r="J81" s="373">
        <v>23.592700000000001</v>
      </c>
      <c r="K81" s="372">
        <v>24.431999999999999</v>
      </c>
      <c r="L81" s="373">
        <v>23.42</v>
      </c>
      <c r="M81" s="418">
        <v>88.977000000000004</v>
      </c>
      <c r="N81" s="418">
        <v>108.621</v>
      </c>
      <c r="O81" s="418">
        <v>-2E-3</v>
      </c>
      <c r="P81" s="335">
        <v>0.1056</v>
      </c>
      <c r="Q81" s="336">
        <v>8.5999999999999993E-2</v>
      </c>
      <c r="R81" s="337">
        <v>1133</v>
      </c>
      <c r="U81" s="329">
        <v>150013</v>
      </c>
      <c r="X81" s="371">
        <v>812.7</v>
      </c>
      <c r="Y81" s="371">
        <v>598.79999999999995</v>
      </c>
    </row>
    <row r="82" spans="1:26" x14ac:dyDescent="0.3">
      <c r="A82" s="330">
        <v>45071</v>
      </c>
      <c r="B82" s="331">
        <v>0.63055555555555554</v>
      </c>
      <c r="C82" s="331" t="s">
        <v>40</v>
      </c>
      <c r="D82" s="362" t="s">
        <v>60</v>
      </c>
      <c r="E82" s="331" t="s">
        <v>24</v>
      </c>
      <c r="F82" s="332" t="s">
        <v>32</v>
      </c>
      <c r="G82" s="372">
        <v>20.239999999999998</v>
      </c>
      <c r="H82" s="373">
        <v>23.756499999999999</v>
      </c>
      <c r="I82" s="439">
        <v>21.567499999999999</v>
      </c>
      <c r="J82" s="373">
        <v>23.592700000000001</v>
      </c>
      <c r="K82" s="372">
        <v>24.431999999999999</v>
      </c>
      <c r="L82" s="373">
        <v>23.42</v>
      </c>
      <c r="M82" s="335">
        <v>105.9</v>
      </c>
      <c r="N82" s="335">
        <v>99.042000000000002</v>
      </c>
      <c r="O82" s="335">
        <v>0</v>
      </c>
      <c r="P82" s="335">
        <v>0.1052</v>
      </c>
      <c r="Q82" s="336">
        <v>8.7400000000000005E-2</v>
      </c>
      <c r="S82" s="329">
        <v>21</v>
      </c>
      <c r="T82" s="379">
        <v>3.4585970000000001</v>
      </c>
    </row>
    <row r="83" spans="1:26" x14ac:dyDescent="0.3">
      <c r="A83" s="330">
        <v>45071</v>
      </c>
      <c r="B83" s="331">
        <v>0.63472222222222219</v>
      </c>
      <c r="C83" s="331" t="s">
        <v>40</v>
      </c>
      <c r="D83" s="362" t="s">
        <v>60</v>
      </c>
      <c r="E83" s="331" t="s">
        <v>24</v>
      </c>
      <c r="F83" s="332" t="s">
        <v>33</v>
      </c>
      <c r="G83" s="372">
        <v>20.239999999999998</v>
      </c>
      <c r="H83" s="373">
        <v>23.756499999999999</v>
      </c>
      <c r="I83" s="439">
        <v>21.567499999999999</v>
      </c>
      <c r="J83" s="373">
        <v>23.592700000000001</v>
      </c>
      <c r="K83" s="372">
        <v>24.431999999999999</v>
      </c>
      <c r="L83" s="373">
        <v>23.42</v>
      </c>
      <c r="M83" s="335">
        <v>-76.116</v>
      </c>
      <c r="N83" s="335">
        <v>125.702</v>
      </c>
      <c r="O83" s="335">
        <v>-1E-3</v>
      </c>
      <c r="P83" s="335">
        <v>8.3000000000000004E-2</v>
      </c>
      <c r="Q83" s="336">
        <v>7.8899999999999998E-2</v>
      </c>
      <c r="R83" s="329" t="s">
        <v>71</v>
      </c>
      <c r="S83" s="329">
        <v>22</v>
      </c>
      <c r="T83" s="379">
        <v>3.47221</v>
      </c>
      <c r="U83" s="329">
        <v>151416</v>
      </c>
      <c r="V83" s="329">
        <v>-8.0000000000000004E-4</v>
      </c>
      <c r="W83" s="329">
        <v>8.3999999999999995E-3</v>
      </c>
    </row>
    <row r="84" spans="1:26" x14ac:dyDescent="0.3">
      <c r="A84" s="330">
        <v>45071</v>
      </c>
      <c r="B84" s="331">
        <v>0.63888888888888895</v>
      </c>
      <c r="C84" s="331" t="s">
        <v>40</v>
      </c>
      <c r="D84" s="362" t="s">
        <v>60</v>
      </c>
      <c r="F84" s="332" t="s">
        <v>34</v>
      </c>
      <c r="G84" s="372">
        <v>20.239999999999998</v>
      </c>
      <c r="H84" s="373">
        <v>23.756499999999999</v>
      </c>
      <c r="I84" s="439">
        <v>21.567499999999999</v>
      </c>
      <c r="J84" s="373">
        <v>23.592700000000001</v>
      </c>
      <c r="K84" s="372">
        <v>24.431999999999999</v>
      </c>
      <c r="L84" s="373">
        <v>23.42</v>
      </c>
      <c r="M84" s="335">
        <v>-60.261000000000003</v>
      </c>
      <c r="N84" s="335">
        <v>108.07</v>
      </c>
      <c r="O84" s="335">
        <v>-2E-3</v>
      </c>
      <c r="P84" s="335">
        <v>8.3099999999999993E-2</v>
      </c>
      <c r="Q84" s="336">
        <v>7.9100000000000004E-2</v>
      </c>
      <c r="R84" s="337">
        <v>1136</v>
      </c>
      <c r="S84" s="429"/>
      <c r="T84" s="440"/>
      <c r="U84" s="329">
        <v>152046</v>
      </c>
      <c r="X84" s="338">
        <v>815.7</v>
      </c>
      <c r="Y84" s="338">
        <v>608.6</v>
      </c>
    </row>
    <row r="85" spans="1:26" x14ac:dyDescent="0.3">
      <c r="A85" s="330">
        <v>45071</v>
      </c>
      <c r="B85" s="331">
        <v>0.64236111111111105</v>
      </c>
      <c r="C85" s="331" t="s">
        <v>40</v>
      </c>
      <c r="D85" s="362" t="s">
        <v>60</v>
      </c>
      <c r="E85" s="331" t="s">
        <v>24</v>
      </c>
      <c r="F85" s="332" t="s">
        <v>34</v>
      </c>
      <c r="G85" s="372">
        <v>20.239999999999998</v>
      </c>
      <c r="H85" s="373">
        <v>23.756499999999999</v>
      </c>
      <c r="I85" s="439">
        <v>21.567499999999999</v>
      </c>
      <c r="J85" s="373">
        <v>23.592700000000001</v>
      </c>
      <c r="K85" s="372">
        <v>24.431999999999999</v>
      </c>
      <c r="L85" s="373">
        <v>23.42</v>
      </c>
      <c r="M85" s="335">
        <v>-60.113</v>
      </c>
      <c r="N85" s="335">
        <v>108.54300000000001</v>
      </c>
      <c r="O85" s="335">
        <v>-2E-3</v>
      </c>
      <c r="P85" s="335">
        <v>8.3099999999999993E-2</v>
      </c>
      <c r="Q85" s="336">
        <v>7.9100000000000004E-2</v>
      </c>
      <c r="R85" s="337">
        <v>1136</v>
      </c>
      <c r="S85" s="429"/>
      <c r="T85" s="440"/>
      <c r="U85" s="329">
        <v>152332</v>
      </c>
      <c r="X85" s="338">
        <v>812.7</v>
      </c>
      <c r="Y85" s="338">
        <v>598.70000000000005</v>
      </c>
    </row>
    <row r="86" spans="1:26" s="349" customFormat="1" ht="16.2" thickBot="1" x14ac:dyDescent="0.35">
      <c r="A86" s="341">
        <v>45071</v>
      </c>
      <c r="B86" s="342">
        <v>0.64444444444444449</v>
      </c>
      <c r="C86" s="342" t="s">
        <v>40</v>
      </c>
      <c r="D86" s="363" t="s">
        <v>60</v>
      </c>
      <c r="E86" s="342" t="s">
        <v>24</v>
      </c>
      <c r="F86" s="343" t="s">
        <v>35</v>
      </c>
      <c r="G86" s="442">
        <v>20.239999999999998</v>
      </c>
      <c r="H86" s="443">
        <v>23.756499999999999</v>
      </c>
      <c r="I86" s="444">
        <v>21.567499999999999</v>
      </c>
      <c r="J86" s="443">
        <v>23.592700000000001</v>
      </c>
      <c r="K86" s="442">
        <v>24.431999999999999</v>
      </c>
      <c r="L86" s="443">
        <v>23.42</v>
      </c>
      <c r="M86" s="470">
        <v>-72.081999999999994</v>
      </c>
      <c r="N86" s="470">
        <v>98.977999999999994</v>
      </c>
      <c r="O86" s="470">
        <v>1E-3</v>
      </c>
      <c r="P86" s="470">
        <v>8.3000000000000004E-2</v>
      </c>
      <c r="Q86" s="471">
        <v>7.9600000000000004E-2</v>
      </c>
      <c r="R86" s="445"/>
      <c r="S86" s="446">
        <v>11</v>
      </c>
      <c r="T86" s="447">
        <v>3.4585650000000001</v>
      </c>
      <c r="X86" s="350"/>
      <c r="Y86" s="350"/>
      <c r="Z86" s="367"/>
    </row>
    <row r="87" spans="1:26" hidden="1" x14ac:dyDescent="0.3">
      <c r="A87" s="330">
        <v>45072</v>
      </c>
      <c r="B87" s="331">
        <v>0.44791666666666669</v>
      </c>
      <c r="C87" s="331" t="s">
        <v>40</v>
      </c>
      <c r="D87" s="362" t="s">
        <v>76</v>
      </c>
      <c r="F87" s="332" t="s">
        <v>25</v>
      </c>
      <c r="G87" s="448">
        <v>20.2408</v>
      </c>
      <c r="H87" s="448">
        <v>23.753499999999999</v>
      </c>
      <c r="I87" s="449">
        <v>21.567499999999999</v>
      </c>
      <c r="J87" s="449">
        <v>23.592700000000001</v>
      </c>
      <c r="K87" s="372">
        <v>24.431999999999999</v>
      </c>
      <c r="L87" s="373">
        <v>23.42</v>
      </c>
      <c r="M87" s="335">
        <v>-2147.4839999999999</v>
      </c>
      <c r="N87" s="335">
        <v>-65</v>
      </c>
      <c r="O87" s="335">
        <v>-60.006999999999998</v>
      </c>
      <c r="P87" s="335">
        <v>0</v>
      </c>
      <c r="Q87" s="336">
        <v>0</v>
      </c>
      <c r="R87" s="337" t="s">
        <v>64</v>
      </c>
      <c r="U87" s="329">
        <v>104509</v>
      </c>
      <c r="V87" s="329">
        <v>-6.54E-2</v>
      </c>
      <c r="W87" s="329">
        <v>-0.06</v>
      </c>
      <c r="Z87" s="366" t="s">
        <v>62</v>
      </c>
    </row>
    <row r="88" spans="1:26" hidden="1" x14ac:dyDescent="0.3">
      <c r="A88" s="330">
        <v>45072</v>
      </c>
      <c r="B88" s="331">
        <v>0.44791666666666669</v>
      </c>
      <c r="C88" s="331" t="s">
        <v>40</v>
      </c>
      <c r="D88" s="362" t="s">
        <v>76</v>
      </c>
      <c r="F88" s="332" t="s">
        <v>26</v>
      </c>
      <c r="G88" s="448">
        <v>20.2408</v>
      </c>
      <c r="H88" s="448">
        <v>23.753499999999999</v>
      </c>
      <c r="I88" s="449">
        <v>21.567499999999999</v>
      </c>
      <c r="J88" s="449">
        <v>23.592700000000001</v>
      </c>
      <c r="K88" s="372">
        <v>24.431999999999999</v>
      </c>
      <c r="L88" s="373">
        <v>23.42</v>
      </c>
      <c r="M88" s="335">
        <v>-2147.4839999999999</v>
      </c>
      <c r="N88" s="335">
        <v>-65</v>
      </c>
      <c r="O88" s="335">
        <v>-60.006999999999998</v>
      </c>
      <c r="P88" s="335">
        <v>0</v>
      </c>
      <c r="Q88" s="336">
        <v>0</v>
      </c>
      <c r="R88" s="337" t="s">
        <v>44</v>
      </c>
      <c r="U88" s="329">
        <v>104305</v>
      </c>
      <c r="X88" s="338">
        <v>807.9</v>
      </c>
      <c r="Y88" s="338">
        <v>602.6</v>
      </c>
      <c r="Z88" s="366" t="s">
        <v>62</v>
      </c>
    </row>
    <row r="89" spans="1:26" hidden="1" x14ac:dyDescent="0.3">
      <c r="A89" s="330">
        <v>45072</v>
      </c>
      <c r="B89" s="331">
        <v>0.45694444444444443</v>
      </c>
      <c r="C89" s="331" t="s">
        <v>40</v>
      </c>
      <c r="D89" s="362" t="s">
        <v>76</v>
      </c>
      <c r="F89" s="332" t="s">
        <v>25</v>
      </c>
      <c r="G89" s="450">
        <v>20.6158</v>
      </c>
      <c r="H89" s="451">
        <v>23.3765</v>
      </c>
      <c r="I89" s="450">
        <v>21.0305</v>
      </c>
      <c r="J89" s="451">
        <v>23.939299999999999</v>
      </c>
      <c r="K89" s="372">
        <v>24.431999999999999</v>
      </c>
      <c r="L89" s="373">
        <v>23.42</v>
      </c>
      <c r="M89" s="335">
        <v>-2147.4839999999999</v>
      </c>
      <c r="N89" s="335">
        <v>-65</v>
      </c>
      <c r="O89" s="335">
        <v>-60.006999999999998</v>
      </c>
      <c r="P89" s="335">
        <v>0</v>
      </c>
      <c r="Q89" s="336">
        <v>0</v>
      </c>
      <c r="R89" s="337" t="s">
        <v>71</v>
      </c>
      <c r="V89" s="329">
        <v>-3.3399999999999999E-2</v>
      </c>
      <c r="W89" s="329">
        <v>-2.63E-2</v>
      </c>
      <c r="Z89" s="366" t="s">
        <v>77</v>
      </c>
    </row>
    <row r="90" spans="1:26" hidden="1" x14ac:dyDescent="0.3">
      <c r="A90" s="330">
        <v>45072</v>
      </c>
      <c r="B90" s="331">
        <f>IF(U90&lt;&gt;0,TIMEVALUE(LEFT(U90,2)&amp;":"&amp;MID(U90,3,2)),"")</f>
        <v>0.4548611111111111</v>
      </c>
      <c r="C90" s="331" t="s">
        <v>40</v>
      </c>
      <c r="D90" s="362" t="s">
        <v>76</v>
      </c>
      <c r="F90" s="332" t="s">
        <v>26</v>
      </c>
      <c r="G90" s="450">
        <v>20.6158</v>
      </c>
      <c r="H90" s="451">
        <v>23.3765</v>
      </c>
      <c r="I90" s="450">
        <v>21.0305</v>
      </c>
      <c r="J90" s="451">
        <v>23.939299999999999</v>
      </c>
      <c r="K90" s="372">
        <v>24.431999999999999</v>
      </c>
      <c r="L90" s="373">
        <v>23.42</v>
      </c>
      <c r="M90" s="335">
        <v>-2147.4839999999999</v>
      </c>
      <c r="N90" s="335">
        <v>-65</v>
      </c>
      <c r="O90" s="335">
        <v>-60.006999999999998</v>
      </c>
      <c r="P90" s="335">
        <v>0</v>
      </c>
      <c r="Q90" s="336">
        <v>0</v>
      </c>
      <c r="R90" s="337" t="s">
        <v>78</v>
      </c>
      <c r="U90" s="329">
        <v>105515</v>
      </c>
      <c r="X90" s="338">
        <v>807.8</v>
      </c>
      <c r="Y90" s="338">
        <v>601.70000000000005</v>
      </c>
      <c r="Z90" s="366" t="s">
        <v>77</v>
      </c>
    </row>
    <row r="91" spans="1:26" hidden="1" x14ac:dyDescent="0.3">
      <c r="A91" s="330">
        <v>45072</v>
      </c>
      <c r="B91" s="331">
        <f t="shared" ref="B91:B100" si="0">IF(U91&lt;&gt;0,TIMEVALUE(LEFT(U91,2)&amp;":"&amp;MID(U91,3,2)),"")</f>
        <v>0.4694444444444445</v>
      </c>
      <c r="C91" s="331" t="s">
        <v>40</v>
      </c>
      <c r="D91" s="362" t="s">
        <v>76</v>
      </c>
      <c r="F91" s="332" t="s">
        <v>25</v>
      </c>
      <c r="G91" s="450">
        <v>20.811800000000002</v>
      </c>
      <c r="H91" s="451">
        <v>23.215499999999999</v>
      </c>
      <c r="I91" s="452">
        <v>20.795100000000001</v>
      </c>
      <c r="J91" s="451">
        <v>24.116299999999999</v>
      </c>
      <c r="K91" s="372">
        <v>24.431999999999999</v>
      </c>
      <c r="L91" s="373">
        <v>23.42</v>
      </c>
      <c r="M91" s="335">
        <v>-2147.4839999999999</v>
      </c>
      <c r="N91" s="335">
        <v>-65</v>
      </c>
      <c r="O91" s="335">
        <v>-60.006999999999998</v>
      </c>
      <c r="P91" s="335">
        <v>0</v>
      </c>
      <c r="Q91" s="336">
        <v>0</v>
      </c>
      <c r="R91" s="337" t="s">
        <v>71</v>
      </c>
      <c r="U91" s="329">
        <v>111622</v>
      </c>
      <c r="V91" s="329">
        <v>-1.8800000000000001E-2</v>
      </c>
      <c r="W91" s="329">
        <v>-9.7000000000000003E-3</v>
      </c>
      <c r="Z91" s="366" t="s">
        <v>79</v>
      </c>
    </row>
    <row r="92" spans="1:26" hidden="1" x14ac:dyDescent="0.3">
      <c r="A92" s="330">
        <v>45072</v>
      </c>
      <c r="B92" s="331">
        <f t="shared" si="0"/>
        <v>0.46666666666666662</v>
      </c>
      <c r="C92" s="331" t="s">
        <v>40</v>
      </c>
      <c r="D92" s="362" t="s">
        <v>76</v>
      </c>
      <c r="F92" s="332" t="s">
        <v>26</v>
      </c>
      <c r="G92" s="450">
        <v>20.811800000000002</v>
      </c>
      <c r="H92" s="451">
        <v>23.215499999999999</v>
      </c>
      <c r="I92" s="452">
        <v>20.795100000000001</v>
      </c>
      <c r="J92" s="451">
        <v>24.116299999999999</v>
      </c>
      <c r="K92" s="372">
        <v>24.431999999999999</v>
      </c>
      <c r="L92" s="373">
        <v>23.42</v>
      </c>
      <c r="M92" s="335">
        <v>-2147.4839999999999</v>
      </c>
      <c r="N92" s="335">
        <v>-65</v>
      </c>
      <c r="O92" s="335">
        <v>-60.006999999999998</v>
      </c>
      <c r="P92" s="335">
        <v>0</v>
      </c>
      <c r="Q92" s="336">
        <v>0</v>
      </c>
      <c r="R92" s="337" t="s">
        <v>78</v>
      </c>
      <c r="U92" s="329">
        <v>111239</v>
      </c>
      <c r="X92" s="338">
        <v>807.7</v>
      </c>
      <c r="Y92" s="338">
        <v>601.74</v>
      </c>
    </row>
    <row r="93" spans="1:26" hidden="1" x14ac:dyDescent="0.3">
      <c r="A93" s="330">
        <v>45072</v>
      </c>
      <c r="B93" s="331">
        <f t="shared" si="0"/>
        <v>0.48402777777777778</v>
      </c>
      <c r="C93" s="331" t="s">
        <v>40</v>
      </c>
      <c r="D93" s="362" t="s">
        <v>76</v>
      </c>
      <c r="F93" s="332" t="s">
        <v>25</v>
      </c>
      <c r="G93" s="450">
        <v>20.9817</v>
      </c>
      <c r="H93" s="453">
        <v>23.1325</v>
      </c>
      <c r="I93" s="454">
        <v>20.668900000000001</v>
      </c>
      <c r="J93" s="455">
        <v>24.267900000000001</v>
      </c>
      <c r="K93" s="372">
        <v>24.431999999999999</v>
      </c>
      <c r="L93" s="373">
        <v>23.42</v>
      </c>
      <c r="M93" s="335">
        <v>-2147.4839999999999</v>
      </c>
      <c r="N93" s="335">
        <v>-65</v>
      </c>
      <c r="O93" s="335">
        <v>-60.006999999999998</v>
      </c>
      <c r="P93" s="335">
        <v>0</v>
      </c>
      <c r="Q93" s="336">
        <v>0</v>
      </c>
      <c r="R93" s="337" t="s">
        <v>71</v>
      </c>
      <c r="U93" s="329">
        <v>113729</v>
      </c>
      <c r="V93" s="382">
        <v>-4.8999999999999998E-3</v>
      </c>
      <c r="W93" s="382">
        <v>-1.2999999999999999E-3</v>
      </c>
      <c r="X93" s="396"/>
      <c r="Y93" s="396"/>
      <c r="Z93" s="366" t="s">
        <v>80</v>
      </c>
    </row>
    <row r="94" spans="1:26" hidden="1" x14ac:dyDescent="0.3">
      <c r="A94" s="330">
        <v>45072</v>
      </c>
      <c r="B94" s="331">
        <f t="shared" si="0"/>
        <v>0.4826388888888889</v>
      </c>
      <c r="C94" s="331" t="s">
        <v>40</v>
      </c>
      <c r="D94" s="362" t="s">
        <v>76</v>
      </c>
      <c r="F94" s="332" t="s">
        <v>26</v>
      </c>
      <c r="G94" s="450">
        <v>20.9817</v>
      </c>
      <c r="H94" s="453">
        <v>23.1325</v>
      </c>
      <c r="I94" s="450">
        <v>20.668900000000001</v>
      </c>
      <c r="J94" s="453">
        <v>24.267900000000001</v>
      </c>
      <c r="K94" s="372">
        <v>24.431999999999999</v>
      </c>
      <c r="L94" s="373">
        <v>23.42</v>
      </c>
      <c r="M94" s="335">
        <v>-2147.4839999999999</v>
      </c>
      <c r="N94" s="335">
        <v>-65</v>
      </c>
      <c r="O94" s="335">
        <v>-60.006999999999998</v>
      </c>
      <c r="P94" s="335">
        <v>0</v>
      </c>
      <c r="Q94" s="336">
        <v>0</v>
      </c>
      <c r="R94" s="337" t="s">
        <v>78</v>
      </c>
      <c r="U94" s="329">
        <v>113540</v>
      </c>
      <c r="V94" s="382"/>
      <c r="W94" s="382"/>
      <c r="X94" s="396">
        <v>807.7</v>
      </c>
      <c r="Y94" s="396">
        <v>601.9</v>
      </c>
    </row>
    <row r="95" spans="1:26" hidden="1" x14ac:dyDescent="0.3">
      <c r="A95" s="330">
        <v>45072</v>
      </c>
      <c r="B95" s="331">
        <f t="shared" si="0"/>
        <v>0.49513888888888885</v>
      </c>
      <c r="C95" s="331" t="s">
        <v>40</v>
      </c>
      <c r="D95" s="362" t="s">
        <v>76</v>
      </c>
      <c r="F95" s="332" t="s">
        <v>25</v>
      </c>
      <c r="G95" s="450">
        <v>20.9817</v>
      </c>
      <c r="H95" s="453">
        <v>23.1325</v>
      </c>
      <c r="I95" s="454">
        <v>20.668900000000001</v>
      </c>
      <c r="J95" s="455">
        <v>24.267900000000001</v>
      </c>
      <c r="K95" s="372">
        <v>24.431999999999999</v>
      </c>
      <c r="L95" s="373">
        <v>23.42</v>
      </c>
      <c r="M95" s="335">
        <v>-2147.4839999999999</v>
      </c>
      <c r="N95" s="335">
        <v>-65</v>
      </c>
      <c r="O95" s="335">
        <v>-60.006999999999998</v>
      </c>
      <c r="P95" s="335">
        <v>0</v>
      </c>
      <c r="Q95" s="336">
        <v>0</v>
      </c>
      <c r="R95" s="337" t="s">
        <v>71</v>
      </c>
      <c r="U95" s="329">
        <v>115331</v>
      </c>
      <c r="V95" s="329">
        <v>-4.1999999999999997E-3</v>
      </c>
      <c r="W95" s="329">
        <v>-2.7000000000000001E-3</v>
      </c>
      <c r="Z95" s="366" t="s">
        <v>81</v>
      </c>
    </row>
    <row r="96" spans="1:26" hidden="1" x14ac:dyDescent="0.3">
      <c r="A96" s="330">
        <v>45072</v>
      </c>
      <c r="B96" s="331">
        <f t="shared" si="0"/>
        <v>0.49652777777777773</v>
      </c>
      <c r="C96" s="331" t="s">
        <v>40</v>
      </c>
      <c r="D96" s="362" t="s">
        <v>76</v>
      </c>
      <c r="F96" s="332" t="s">
        <v>26</v>
      </c>
      <c r="G96" s="450">
        <v>20.9817</v>
      </c>
      <c r="H96" s="451">
        <v>23.1325</v>
      </c>
      <c r="I96" s="450">
        <v>20.668900000000001</v>
      </c>
      <c r="J96" s="451">
        <v>24.267900000000001</v>
      </c>
      <c r="K96" s="372">
        <v>24.431999999999999</v>
      </c>
      <c r="L96" s="373">
        <v>23.42</v>
      </c>
      <c r="M96" s="335">
        <v>-2147.4839999999999</v>
      </c>
      <c r="N96" s="335">
        <v>-65</v>
      </c>
      <c r="O96" s="335">
        <v>-60.006999999999998</v>
      </c>
      <c r="P96" s="335">
        <v>0</v>
      </c>
      <c r="Q96" s="336">
        <v>0</v>
      </c>
      <c r="R96" s="337" t="s">
        <v>78</v>
      </c>
      <c r="U96" s="329">
        <v>115506</v>
      </c>
      <c r="V96" s="456"/>
      <c r="W96" s="456"/>
      <c r="X96" s="338">
        <v>806.1</v>
      </c>
      <c r="Y96" s="338">
        <v>601.79999999999995</v>
      </c>
      <c r="Z96" s="366" t="s">
        <v>81</v>
      </c>
    </row>
    <row r="97" spans="1:26" hidden="1" x14ac:dyDescent="0.3">
      <c r="A97" s="330">
        <v>45072</v>
      </c>
      <c r="B97" s="331">
        <f t="shared" si="0"/>
        <v>0.51180555555555551</v>
      </c>
      <c r="C97" s="331" t="s">
        <v>40</v>
      </c>
      <c r="D97" s="362" t="s">
        <v>76</v>
      </c>
      <c r="F97" s="332" t="s">
        <v>25</v>
      </c>
      <c r="G97" s="450">
        <v>20.9817</v>
      </c>
      <c r="H97" s="453">
        <v>23.1325</v>
      </c>
      <c r="I97" s="454">
        <v>20.668900000000001</v>
      </c>
      <c r="J97" s="455">
        <v>24.267900000000001</v>
      </c>
      <c r="K97" s="372">
        <v>24.431999999999999</v>
      </c>
      <c r="L97" s="373">
        <v>23.42</v>
      </c>
      <c r="M97" s="335">
        <v>-2147.4839999999999</v>
      </c>
      <c r="N97" s="335">
        <v>-65</v>
      </c>
      <c r="O97" s="335">
        <v>-60.006999999999998</v>
      </c>
      <c r="P97" s="335">
        <v>0</v>
      </c>
      <c r="Q97" s="336">
        <v>0</v>
      </c>
      <c r="R97" s="337" t="s">
        <v>71</v>
      </c>
      <c r="U97" s="329">
        <v>121708</v>
      </c>
      <c r="V97" s="329">
        <v>-4.1999999999999997E-3</v>
      </c>
      <c r="W97" s="329">
        <v>-2.7000000000000001E-3</v>
      </c>
      <c r="X97" s="456"/>
      <c r="Y97" s="456"/>
      <c r="Z97" s="366" t="s">
        <v>81</v>
      </c>
    </row>
    <row r="98" spans="1:26" hidden="1" x14ac:dyDescent="0.3">
      <c r="A98" s="330">
        <v>45072</v>
      </c>
      <c r="B98" s="331">
        <f t="shared" si="0"/>
        <v>0.51041666666666663</v>
      </c>
      <c r="C98" s="331" t="s">
        <v>40</v>
      </c>
      <c r="D98" s="362" t="s">
        <v>76</v>
      </c>
      <c r="F98" s="332" t="s">
        <v>26</v>
      </c>
      <c r="G98" s="450">
        <v>20.9817</v>
      </c>
      <c r="H98" s="451">
        <v>23.1325</v>
      </c>
      <c r="I98" s="450">
        <v>20.668900000000001</v>
      </c>
      <c r="J98" s="451">
        <v>24.267900000000001</v>
      </c>
      <c r="K98" s="372">
        <v>24.431999999999999</v>
      </c>
      <c r="L98" s="373">
        <v>23.42</v>
      </c>
      <c r="M98" s="335">
        <v>-2147.4839999999999</v>
      </c>
      <c r="N98" s="335">
        <v>-65</v>
      </c>
      <c r="O98" s="335">
        <v>-60.006999999999998</v>
      </c>
      <c r="P98" s="335">
        <v>0</v>
      </c>
      <c r="Q98" s="336">
        <v>0</v>
      </c>
      <c r="R98" s="337" t="s">
        <v>78</v>
      </c>
      <c r="U98" s="329">
        <v>121519</v>
      </c>
      <c r="V98" s="456"/>
      <c r="W98" s="456"/>
      <c r="X98" s="338">
        <v>806.75</v>
      </c>
      <c r="Y98" s="338">
        <v>601.745</v>
      </c>
      <c r="Z98" s="366" t="s">
        <v>81</v>
      </c>
    </row>
    <row r="99" spans="1:26" hidden="1" x14ac:dyDescent="0.3">
      <c r="A99" s="330">
        <v>45072</v>
      </c>
      <c r="B99" s="331">
        <f t="shared" si="0"/>
        <v>0.52986111111111112</v>
      </c>
      <c r="C99" s="331" t="s">
        <v>40</v>
      </c>
      <c r="D99" s="362" t="s">
        <v>76</v>
      </c>
      <c r="F99" s="332" t="s">
        <v>25</v>
      </c>
      <c r="G99" s="450">
        <v>20.9817</v>
      </c>
      <c r="H99" s="453">
        <v>23.1325</v>
      </c>
      <c r="I99" s="454">
        <v>20.668900000000001</v>
      </c>
      <c r="J99" s="455">
        <v>24.267900000000001</v>
      </c>
      <c r="K99" s="372">
        <v>24.431999999999999</v>
      </c>
      <c r="L99" s="373">
        <v>23.42</v>
      </c>
      <c r="M99" s="335">
        <v>-2147.4839999999999</v>
      </c>
      <c r="N99" s="335">
        <v>-65</v>
      </c>
      <c r="O99" s="335">
        <v>-60.006999999999998</v>
      </c>
      <c r="P99" s="335">
        <v>0</v>
      </c>
      <c r="Q99" s="336">
        <v>0</v>
      </c>
      <c r="R99" s="337" t="s">
        <v>71</v>
      </c>
      <c r="U99" s="329">
        <v>124316</v>
      </c>
      <c r="V99" s="329">
        <v>-3.8999999999999998E-3</v>
      </c>
      <c r="W99" s="329">
        <v>-2.7000000000000001E-3</v>
      </c>
      <c r="X99" s="456"/>
      <c r="Y99" s="456"/>
      <c r="Z99" s="366" t="s">
        <v>81</v>
      </c>
    </row>
    <row r="100" spans="1:26" hidden="1" x14ac:dyDescent="0.3">
      <c r="A100" s="330">
        <v>45072</v>
      </c>
      <c r="B100" s="331">
        <f t="shared" si="0"/>
        <v>0.53194444444444444</v>
      </c>
      <c r="C100" s="331" t="s">
        <v>40</v>
      </c>
      <c r="D100" s="362" t="s">
        <v>76</v>
      </c>
      <c r="F100" s="332" t="s">
        <v>26</v>
      </c>
      <c r="G100" s="450">
        <v>20.9817</v>
      </c>
      <c r="H100" s="451">
        <v>23.1325</v>
      </c>
      <c r="I100" s="450">
        <v>20.668900000000001</v>
      </c>
      <c r="J100" s="451">
        <v>24.267900000000001</v>
      </c>
      <c r="K100" s="372">
        <v>24.431999999999999</v>
      </c>
      <c r="L100" s="373">
        <v>23.42</v>
      </c>
      <c r="M100" s="335">
        <v>-2147.4839999999999</v>
      </c>
      <c r="N100" s="335">
        <v>-65</v>
      </c>
      <c r="O100" s="335">
        <v>-60.006999999999998</v>
      </c>
      <c r="P100" s="335">
        <v>0</v>
      </c>
      <c r="Q100" s="336">
        <v>0</v>
      </c>
      <c r="R100" s="337" t="s">
        <v>63</v>
      </c>
      <c r="U100" s="329">
        <v>124610</v>
      </c>
      <c r="V100" s="456"/>
      <c r="W100" s="456"/>
      <c r="X100" s="338">
        <v>806.8</v>
      </c>
      <c r="Y100" s="338">
        <v>602.5</v>
      </c>
      <c r="Z100" s="366" t="s">
        <v>81</v>
      </c>
    </row>
    <row r="101" spans="1:26" x14ac:dyDescent="0.3">
      <c r="A101" s="330">
        <v>45072</v>
      </c>
      <c r="B101" s="331">
        <f t="shared" ref="B101:B115" si="1">IF(U101&lt;&gt;0,TIMEVALUE(LEFT(U101,2)&amp;":"&amp;MID(U101,3,2)),"")</f>
        <v>0.54097222222222219</v>
      </c>
      <c r="C101" s="331" t="s">
        <v>40</v>
      </c>
      <c r="D101" s="362" t="s">
        <v>76</v>
      </c>
      <c r="E101" s="331" t="s">
        <v>24</v>
      </c>
      <c r="F101" s="332" t="s">
        <v>25</v>
      </c>
      <c r="G101" s="450">
        <v>20.9817</v>
      </c>
      <c r="H101" s="451">
        <v>23.1325</v>
      </c>
      <c r="I101" s="450">
        <v>20.668900000000001</v>
      </c>
      <c r="J101" s="451">
        <v>24.267900000000001</v>
      </c>
      <c r="K101" s="372">
        <v>24.422000000000001</v>
      </c>
      <c r="L101" s="373">
        <v>23.42</v>
      </c>
      <c r="M101" s="335">
        <v>-2147.4839999999999</v>
      </c>
      <c r="N101" s="335">
        <v>-65</v>
      </c>
      <c r="O101" s="335">
        <v>-60.006999999999998</v>
      </c>
      <c r="P101" s="335">
        <v>0</v>
      </c>
      <c r="Q101" s="336">
        <v>0</v>
      </c>
      <c r="R101" s="329" t="s">
        <v>64</v>
      </c>
      <c r="S101" s="329">
        <v>6</v>
      </c>
      <c r="T101" s="379">
        <v>4.021477</v>
      </c>
      <c r="U101" s="329">
        <v>125935</v>
      </c>
      <c r="V101" s="382">
        <v>-3.5000000000000001E-3</v>
      </c>
      <c r="W101" s="382">
        <v>-2.7000000000000001E-3</v>
      </c>
      <c r="X101" s="456"/>
      <c r="Y101" s="456"/>
    </row>
    <row r="102" spans="1:26" x14ac:dyDescent="0.3">
      <c r="A102" s="330">
        <v>45072</v>
      </c>
      <c r="B102" s="331">
        <f t="shared" si="1"/>
        <v>0.5395833333333333</v>
      </c>
      <c r="C102" s="331" t="s">
        <v>40</v>
      </c>
      <c r="D102" s="362" t="s">
        <v>76</v>
      </c>
      <c r="E102" s="331" t="s">
        <v>24</v>
      </c>
      <c r="F102" s="332" t="s">
        <v>26</v>
      </c>
      <c r="G102" s="450">
        <v>20.9817</v>
      </c>
      <c r="H102" s="451">
        <v>23.1325</v>
      </c>
      <c r="I102" s="450">
        <v>20.668900000000001</v>
      </c>
      <c r="J102" s="451">
        <v>24.267900000000001</v>
      </c>
      <c r="K102" s="372">
        <v>24.431999999999999</v>
      </c>
      <c r="L102" s="373">
        <v>23.41</v>
      </c>
      <c r="M102" s="335">
        <v>-2147.4839999999999</v>
      </c>
      <c r="N102" s="335">
        <v>-65</v>
      </c>
      <c r="O102" s="335">
        <v>-60.006999999999998</v>
      </c>
      <c r="P102" s="335">
        <v>0</v>
      </c>
      <c r="Q102" s="336">
        <v>0</v>
      </c>
      <c r="R102" s="329" t="s">
        <v>63</v>
      </c>
      <c r="U102" s="329">
        <v>125746</v>
      </c>
      <c r="X102" s="396">
        <v>806</v>
      </c>
      <c r="Y102" s="396">
        <v>601.79999999999995</v>
      </c>
    </row>
    <row r="103" spans="1:26" x14ac:dyDescent="0.3">
      <c r="A103" s="330">
        <v>45072</v>
      </c>
      <c r="B103" s="331">
        <v>0.55138888888888882</v>
      </c>
      <c r="C103" s="331" t="s">
        <v>40</v>
      </c>
      <c r="D103" s="362" t="s">
        <v>76</v>
      </c>
      <c r="E103" s="331" t="s">
        <v>24</v>
      </c>
      <c r="F103" s="332" t="s">
        <v>27</v>
      </c>
      <c r="G103" s="450">
        <v>20.9817</v>
      </c>
      <c r="H103" s="451">
        <v>23.1325</v>
      </c>
      <c r="I103" s="450">
        <v>20.668900000000001</v>
      </c>
      <c r="J103" s="451">
        <v>24.267900000000001</v>
      </c>
      <c r="K103" s="372">
        <v>24.114999999999998</v>
      </c>
      <c r="L103" s="373">
        <v>23.72</v>
      </c>
      <c r="M103" s="335">
        <v>-2147.4839999999999</v>
      </c>
      <c r="N103" s="335">
        <v>-65</v>
      </c>
      <c r="O103" s="335">
        <v>-60.006999999999998</v>
      </c>
      <c r="P103" s="335">
        <v>0</v>
      </c>
      <c r="Q103" s="336">
        <v>0</v>
      </c>
      <c r="S103" s="329">
        <v>28</v>
      </c>
      <c r="T103" s="379">
        <v>4.0320029999999996</v>
      </c>
      <c r="X103" s="456"/>
      <c r="Y103" s="456"/>
    </row>
    <row r="104" spans="1:26" x14ac:dyDescent="0.3">
      <c r="A104" s="330">
        <v>45072</v>
      </c>
      <c r="B104" s="331">
        <v>0.55277777777777781</v>
      </c>
      <c r="C104" s="331" t="s">
        <v>40</v>
      </c>
      <c r="D104" s="362" t="s">
        <v>76</v>
      </c>
      <c r="E104" s="331" t="s">
        <v>24</v>
      </c>
      <c r="F104" s="332" t="s">
        <v>28</v>
      </c>
      <c r="G104" s="450">
        <v>20.9817</v>
      </c>
      <c r="H104" s="451">
        <v>23.1325</v>
      </c>
      <c r="I104" s="450">
        <v>20.668900000000001</v>
      </c>
      <c r="J104" s="451">
        <v>24.267900000000001</v>
      </c>
      <c r="K104" s="372">
        <v>24.63</v>
      </c>
      <c r="L104" s="373">
        <v>23.18</v>
      </c>
      <c r="M104" s="335">
        <v>-2147.4839999999999</v>
      </c>
      <c r="N104" s="335">
        <v>-65</v>
      </c>
      <c r="O104" s="335">
        <v>-60.006999999999998</v>
      </c>
      <c r="P104" s="335">
        <v>0</v>
      </c>
      <c r="Q104" s="336">
        <v>0</v>
      </c>
      <c r="S104" s="329">
        <v>13</v>
      </c>
      <c r="T104" s="379">
        <v>4.7630660000000002</v>
      </c>
    </row>
    <row r="105" spans="1:26" x14ac:dyDescent="0.3">
      <c r="A105" s="330">
        <v>45072</v>
      </c>
      <c r="B105" s="331">
        <f t="shared" si="1"/>
        <v>0.56805555555555554</v>
      </c>
      <c r="C105" s="331" t="s">
        <v>40</v>
      </c>
      <c r="D105" s="362" t="s">
        <v>76</v>
      </c>
      <c r="F105" s="332" t="s">
        <v>30</v>
      </c>
      <c r="G105" s="450">
        <v>20.9817</v>
      </c>
      <c r="H105" s="451">
        <v>23.1325</v>
      </c>
      <c r="I105" s="450">
        <v>20.668900000000001</v>
      </c>
      <c r="J105" s="451">
        <v>24.267900000000001</v>
      </c>
      <c r="K105" s="372">
        <v>24.422000000000001</v>
      </c>
      <c r="L105" s="373">
        <v>23.42</v>
      </c>
      <c r="M105" s="335">
        <v>101.5</v>
      </c>
      <c r="N105" s="335">
        <v>125.72199999999999</v>
      </c>
      <c r="O105" s="335">
        <v>-4.0000000000000001E-3</v>
      </c>
      <c r="P105" s="335">
        <v>0.1053</v>
      </c>
      <c r="Q105" s="336">
        <v>8.6400000000000005E-2</v>
      </c>
      <c r="R105" s="329" t="s">
        <v>64</v>
      </c>
      <c r="U105" s="329">
        <v>133805</v>
      </c>
      <c r="V105" s="329">
        <v>5.7599999999999998E-2</v>
      </c>
      <c r="W105" s="329">
        <v>6.7400000000000002E-2</v>
      </c>
    </row>
    <row r="106" spans="1:26" x14ac:dyDescent="0.3">
      <c r="A106" s="330">
        <v>45072</v>
      </c>
      <c r="B106" s="331">
        <f t="shared" si="1"/>
        <v>0.59861111111111109</v>
      </c>
      <c r="C106" s="331" t="s">
        <v>40</v>
      </c>
      <c r="D106" s="362" t="s">
        <v>76</v>
      </c>
      <c r="E106" s="331" t="s">
        <v>24</v>
      </c>
      <c r="F106" s="332" t="s">
        <v>30</v>
      </c>
      <c r="G106" s="450">
        <v>20.9817</v>
      </c>
      <c r="H106" s="451">
        <v>23.1325</v>
      </c>
      <c r="I106" s="450">
        <v>20.668900000000001</v>
      </c>
      <c r="J106" s="451">
        <v>24.267900000000001</v>
      </c>
      <c r="K106" s="372">
        <v>24.434999999999999</v>
      </c>
      <c r="L106" s="373">
        <v>23.42</v>
      </c>
      <c r="M106" s="335">
        <v>101.5</v>
      </c>
      <c r="N106" s="335">
        <v>125.72199999999999</v>
      </c>
      <c r="O106" s="335">
        <v>0</v>
      </c>
      <c r="P106" s="335">
        <v>1.72E-2</v>
      </c>
      <c r="Q106" s="336">
        <v>6.6100000000000006E-2</v>
      </c>
      <c r="R106" s="329" t="s">
        <v>64</v>
      </c>
      <c r="S106" s="329">
        <v>22</v>
      </c>
      <c r="T106" s="379">
        <v>3.4722089999999999</v>
      </c>
      <c r="U106" s="329">
        <v>142220</v>
      </c>
      <c r="V106" s="329">
        <v>-4.1999999999999997E-3</v>
      </c>
      <c r="W106" s="329">
        <v>-4.7999999999999996E-3</v>
      </c>
    </row>
    <row r="107" spans="1:26" x14ac:dyDescent="0.3">
      <c r="A107" s="330">
        <v>45072</v>
      </c>
      <c r="B107" s="331">
        <v>0.60972222222222217</v>
      </c>
      <c r="C107" s="331" t="s">
        <v>40</v>
      </c>
      <c r="D107" s="362" t="s">
        <v>76</v>
      </c>
      <c r="F107" s="332" t="s">
        <v>31</v>
      </c>
      <c r="G107" s="450">
        <v>20.9817</v>
      </c>
      <c r="H107" s="451">
        <v>23.1325</v>
      </c>
      <c r="I107" s="450">
        <v>20.668900000000001</v>
      </c>
      <c r="J107" s="451">
        <v>24.267900000000001</v>
      </c>
      <c r="K107" s="372">
        <v>24.434999999999999</v>
      </c>
      <c r="L107" s="373">
        <v>23.42</v>
      </c>
      <c r="M107" s="335">
        <v>88.977000000000004</v>
      </c>
      <c r="N107" s="335">
        <v>108.622</v>
      </c>
      <c r="O107" s="335">
        <v>0</v>
      </c>
      <c r="P107" s="335">
        <v>1.72E-2</v>
      </c>
      <c r="Q107" s="336">
        <v>6.5799999999999997E-2</v>
      </c>
      <c r="R107" s="337">
        <v>1133</v>
      </c>
      <c r="X107" s="338">
        <v>803.9</v>
      </c>
      <c r="Y107" s="338">
        <v>580.79999999999995</v>
      </c>
    </row>
    <row r="108" spans="1:26" x14ac:dyDescent="0.3">
      <c r="A108" s="330">
        <v>45072</v>
      </c>
      <c r="B108" s="331">
        <f t="shared" si="1"/>
        <v>0.61458333333333337</v>
      </c>
      <c r="C108" s="331" t="s">
        <v>40</v>
      </c>
      <c r="D108" s="362" t="s">
        <v>76</v>
      </c>
      <c r="E108" s="331" t="s">
        <v>24</v>
      </c>
      <c r="F108" s="332" t="s">
        <v>31</v>
      </c>
      <c r="G108" s="450">
        <v>20.9817</v>
      </c>
      <c r="H108" s="451">
        <v>23.1325</v>
      </c>
      <c r="I108" s="450">
        <v>20.668900000000001</v>
      </c>
      <c r="J108" s="451">
        <v>24.267900000000001</v>
      </c>
      <c r="K108" s="372">
        <v>24.434999999999999</v>
      </c>
      <c r="L108" s="373">
        <v>23.42</v>
      </c>
      <c r="M108" s="335">
        <v>88.49</v>
      </c>
      <c r="N108" s="335">
        <v>107.73699999999999</v>
      </c>
      <c r="O108" s="335">
        <v>0</v>
      </c>
      <c r="P108" s="335">
        <v>1.72E-2</v>
      </c>
      <c r="Q108" s="336">
        <v>6.5799999999999997E-2</v>
      </c>
      <c r="R108" s="337">
        <v>1133</v>
      </c>
      <c r="U108" s="329">
        <v>144550</v>
      </c>
      <c r="X108" s="338">
        <v>805.7</v>
      </c>
      <c r="Y108" s="338">
        <v>601.70000000000005</v>
      </c>
    </row>
    <row r="109" spans="1:26" x14ac:dyDescent="0.3">
      <c r="A109" s="330">
        <v>45072</v>
      </c>
      <c r="B109" s="331">
        <v>0.62013888888888891</v>
      </c>
      <c r="C109" s="331" t="s">
        <v>40</v>
      </c>
      <c r="D109" s="362" t="s">
        <v>76</v>
      </c>
      <c r="E109" s="331" t="s">
        <v>24</v>
      </c>
      <c r="F109" s="332" t="s">
        <v>32</v>
      </c>
      <c r="G109" s="450">
        <v>20.9817</v>
      </c>
      <c r="H109" s="451">
        <v>23.1325</v>
      </c>
      <c r="I109" s="450">
        <v>20.668900000000001</v>
      </c>
      <c r="J109" s="451">
        <v>24.267900000000001</v>
      </c>
      <c r="K109" s="372">
        <v>24.434999999999999</v>
      </c>
      <c r="L109" s="373">
        <v>23.42</v>
      </c>
      <c r="M109" s="335">
        <v>105.9</v>
      </c>
      <c r="N109" s="335">
        <v>99.042000000000002</v>
      </c>
      <c r="O109" s="335">
        <v>0</v>
      </c>
      <c r="P109" s="335">
        <v>1.72E-2</v>
      </c>
      <c r="Q109" s="336">
        <v>6.5799999999999997E-2</v>
      </c>
      <c r="S109" s="329">
        <v>20</v>
      </c>
      <c r="T109" s="379">
        <v>3.4585729999999999</v>
      </c>
    </row>
    <row r="110" spans="1:26" x14ac:dyDescent="0.3">
      <c r="A110" s="330">
        <v>45072</v>
      </c>
      <c r="B110" s="331">
        <f t="shared" si="1"/>
        <v>0.62777777777777777</v>
      </c>
      <c r="C110" s="331" t="s">
        <v>40</v>
      </c>
      <c r="D110" s="362" t="s">
        <v>76</v>
      </c>
      <c r="F110" s="332" t="s">
        <v>33</v>
      </c>
      <c r="G110" s="450">
        <v>20.9817</v>
      </c>
      <c r="H110" s="451">
        <v>23.1325</v>
      </c>
      <c r="I110" s="450">
        <v>20.668900000000001</v>
      </c>
      <c r="J110" s="451">
        <v>24.267900000000001</v>
      </c>
      <c r="K110" s="372">
        <v>24.434999999999999</v>
      </c>
      <c r="L110" s="373">
        <v>23.42</v>
      </c>
      <c r="M110" s="335">
        <v>-76.116</v>
      </c>
      <c r="N110" s="335">
        <v>125.702</v>
      </c>
      <c r="O110" s="335">
        <v>-1E-3</v>
      </c>
      <c r="P110" s="335">
        <v>8.3000000000000004E-2</v>
      </c>
      <c r="Q110" s="336">
        <v>7.8899999999999998E-2</v>
      </c>
      <c r="R110" s="329" t="s">
        <v>64</v>
      </c>
      <c r="U110" s="329">
        <v>150410</v>
      </c>
      <c r="V110" s="329">
        <v>5.6500000000000002E-2</v>
      </c>
      <c r="W110" s="329">
        <v>6.7400000000000002E-2</v>
      </c>
      <c r="Z110" s="366" t="s">
        <v>709</v>
      </c>
    </row>
    <row r="111" spans="1:26" x14ac:dyDescent="0.3">
      <c r="A111" s="330">
        <v>45072</v>
      </c>
      <c r="B111" s="331">
        <f t="shared" ref="B111" si="2">IF(U111&lt;&gt;0,TIMEVALUE(LEFT(U111,2)&amp;":"&amp;MID(U111,3,2)),"")</f>
        <v>0.62847222222222221</v>
      </c>
      <c r="C111" s="331" t="s">
        <v>40</v>
      </c>
      <c r="D111" s="362" t="s">
        <v>76</v>
      </c>
      <c r="E111" s="331" t="s">
        <v>24</v>
      </c>
      <c r="F111" s="332" t="s">
        <v>33</v>
      </c>
      <c r="G111" s="450">
        <v>20.9817</v>
      </c>
      <c r="H111" s="451">
        <v>23.1325</v>
      </c>
      <c r="I111" s="450">
        <v>20.668900000000001</v>
      </c>
      <c r="J111" s="451">
        <v>24.267900000000001</v>
      </c>
      <c r="K111" s="372">
        <v>24.434999999999999</v>
      </c>
      <c r="L111" s="373">
        <v>23.42</v>
      </c>
      <c r="M111" s="335">
        <v>-76.116</v>
      </c>
      <c r="N111" s="335">
        <v>125.702</v>
      </c>
      <c r="O111" s="335">
        <v>-1E-3</v>
      </c>
      <c r="P111" s="335">
        <v>-6.1000000000000004E-3</v>
      </c>
      <c r="Q111" s="336">
        <v>5.5E-2</v>
      </c>
      <c r="R111" s="329" t="s">
        <v>64</v>
      </c>
      <c r="S111" s="329">
        <v>15</v>
      </c>
      <c r="T111" s="379">
        <v>3.4722550000000001</v>
      </c>
      <c r="U111" s="329">
        <v>150530</v>
      </c>
      <c r="V111" s="329">
        <v>-3.5000000000000001E-3</v>
      </c>
      <c r="W111" s="329">
        <v>-1E-3</v>
      </c>
    </row>
    <row r="112" spans="1:26" x14ac:dyDescent="0.3">
      <c r="A112" s="330">
        <v>45072</v>
      </c>
      <c r="B112" s="331">
        <f t="shared" si="1"/>
        <v>0.63263888888888886</v>
      </c>
      <c r="C112" s="331" t="s">
        <v>40</v>
      </c>
      <c r="D112" s="362" t="s">
        <v>76</v>
      </c>
      <c r="F112" s="332" t="s">
        <v>34</v>
      </c>
      <c r="G112" s="450">
        <v>20.9817</v>
      </c>
      <c r="H112" s="451">
        <v>23.1325</v>
      </c>
      <c r="I112" s="450">
        <v>20.668900000000001</v>
      </c>
      <c r="J112" s="451">
        <v>24.267900000000001</v>
      </c>
      <c r="K112" s="372">
        <v>24.434999999999999</v>
      </c>
      <c r="L112" s="373">
        <v>23.42</v>
      </c>
      <c r="M112" s="335">
        <v>-60.261000000000003</v>
      </c>
      <c r="N112" s="335">
        <v>108.07</v>
      </c>
      <c r="O112" s="335">
        <v>-2E-3</v>
      </c>
      <c r="P112" s="335">
        <v>-6.1000000000000004E-3</v>
      </c>
      <c r="Q112" s="336">
        <v>5.5E-2</v>
      </c>
      <c r="R112" s="337">
        <v>1133</v>
      </c>
      <c r="U112" s="329">
        <v>151146</v>
      </c>
      <c r="X112" s="338">
        <v>803.8</v>
      </c>
      <c r="Y112" s="338">
        <v>580.70000000000005</v>
      </c>
    </row>
    <row r="113" spans="1:26" x14ac:dyDescent="0.3">
      <c r="A113" s="330">
        <v>45072</v>
      </c>
      <c r="B113" s="331">
        <f>IF(U113&lt;&gt;0,TIMEVALUE(LEFT(U113,2)&amp;":"&amp;MID(U113,3,2)),"")</f>
        <v>0.63472222222222219</v>
      </c>
      <c r="C113" s="331" t="s">
        <v>40</v>
      </c>
      <c r="D113" s="362" t="s">
        <v>76</v>
      </c>
      <c r="E113" s="331" t="s">
        <v>24</v>
      </c>
      <c r="F113" s="332" t="s">
        <v>34</v>
      </c>
      <c r="G113" s="450">
        <v>20.9817</v>
      </c>
      <c r="H113" s="451">
        <v>23.1325</v>
      </c>
      <c r="I113" s="450">
        <v>20.668900000000001</v>
      </c>
      <c r="J113" s="451">
        <v>24.267900000000001</v>
      </c>
      <c r="K113" s="372">
        <v>24.434999999999999</v>
      </c>
      <c r="L113" s="373">
        <v>23.42</v>
      </c>
      <c r="M113" s="335">
        <v>-60.584000000000003</v>
      </c>
      <c r="N113" s="335">
        <v>107.65</v>
      </c>
      <c r="O113" s="335">
        <v>-2E-3</v>
      </c>
      <c r="P113" s="335">
        <v>-6.1000000000000004E-3</v>
      </c>
      <c r="Q113" s="336">
        <v>5.5E-2</v>
      </c>
      <c r="R113" s="337">
        <v>1133</v>
      </c>
      <c r="U113" s="329">
        <v>151446</v>
      </c>
      <c r="X113" s="338">
        <v>805.7</v>
      </c>
      <c r="Y113" s="338">
        <v>601.70000000000005</v>
      </c>
    </row>
    <row r="114" spans="1:26" s="349" customFormat="1" ht="16.2" thickBot="1" x14ac:dyDescent="0.35">
      <c r="A114" s="341">
        <v>45072</v>
      </c>
      <c r="B114" s="342">
        <v>0.63888888888888895</v>
      </c>
      <c r="C114" s="342" t="s">
        <v>40</v>
      </c>
      <c r="D114" s="363" t="s">
        <v>76</v>
      </c>
      <c r="E114" s="342" t="s">
        <v>24</v>
      </c>
      <c r="F114" s="343" t="s">
        <v>35</v>
      </c>
      <c r="G114" s="528">
        <v>20.9817</v>
      </c>
      <c r="H114" s="529">
        <v>23.1325</v>
      </c>
      <c r="I114" s="528">
        <v>20.668900000000001</v>
      </c>
      <c r="J114" s="529">
        <v>24.267900000000001</v>
      </c>
      <c r="K114" s="374">
        <v>24.434999999999999</v>
      </c>
      <c r="L114" s="530">
        <v>23.42</v>
      </c>
      <c r="M114" s="347">
        <v>-72.081999999999994</v>
      </c>
      <c r="N114" s="347">
        <v>98.977999999999994</v>
      </c>
      <c r="O114" s="347">
        <v>1E-3</v>
      </c>
      <c r="P114" s="347">
        <v>8.3000000000000004E-2</v>
      </c>
      <c r="Q114" s="531">
        <v>7.9600000000000004E-2</v>
      </c>
      <c r="S114" s="349">
        <v>10</v>
      </c>
      <c r="T114" s="380">
        <v>3.4586139999999999</v>
      </c>
      <c r="X114" s="350"/>
      <c r="Y114" s="350"/>
      <c r="Z114" s="367"/>
    </row>
    <row r="115" spans="1:26" x14ac:dyDescent="0.3">
      <c r="A115" s="330">
        <v>45072</v>
      </c>
      <c r="B115" s="331">
        <f t="shared" si="1"/>
        <v>0.65208333333333335</v>
      </c>
      <c r="C115" s="331" t="s">
        <v>40</v>
      </c>
      <c r="D115" s="362" t="s">
        <v>708</v>
      </c>
      <c r="E115" s="331" t="s">
        <v>24</v>
      </c>
      <c r="F115" s="332" t="s">
        <v>25</v>
      </c>
      <c r="G115" s="450">
        <v>20.9817</v>
      </c>
      <c r="H115" s="451">
        <v>23.1325</v>
      </c>
      <c r="I115" s="450">
        <v>20.668900000000001</v>
      </c>
      <c r="J115" s="451">
        <v>24.267900000000001</v>
      </c>
      <c r="K115" s="372">
        <v>24.434999999999999</v>
      </c>
      <c r="L115" s="472">
        <v>23.41</v>
      </c>
      <c r="M115" s="335">
        <v>-2147.4839999999999</v>
      </c>
      <c r="N115" s="335">
        <v>-65</v>
      </c>
      <c r="O115" s="335">
        <v>-60.003999999999998</v>
      </c>
      <c r="P115" s="335">
        <v>0</v>
      </c>
      <c r="Q115" s="336">
        <v>0</v>
      </c>
      <c r="R115" s="329" t="s">
        <v>64</v>
      </c>
      <c r="S115" s="329">
        <v>11</v>
      </c>
      <c r="T115" s="379">
        <v>4.0214629999999998</v>
      </c>
      <c r="U115" s="329">
        <v>153929</v>
      </c>
      <c r="V115" s="382">
        <v>-1.2200000000000001E-2</v>
      </c>
      <c r="W115" s="382">
        <v>5.5999999999999999E-3</v>
      </c>
    </row>
    <row r="116" spans="1:26" x14ac:dyDescent="0.3">
      <c r="A116" s="330">
        <v>45072</v>
      </c>
      <c r="B116" s="331">
        <v>0.65833333333333333</v>
      </c>
      <c r="C116" s="331" t="s">
        <v>40</v>
      </c>
      <c r="D116" s="362" t="s">
        <v>708</v>
      </c>
      <c r="E116" s="331" t="s">
        <v>24</v>
      </c>
      <c r="F116" s="332" t="s">
        <v>26</v>
      </c>
      <c r="G116" s="450">
        <v>20.9817</v>
      </c>
      <c r="H116" s="451">
        <v>23.1325</v>
      </c>
      <c r="I116" s="450">
        <v>20.668900000000001</v>
      </c>
      <c r="J116" s="451">
        <v>24.267900000000001</v>
      </c>
      <c r="K116" s="372">
        <v>24.434999999999999</v>
      </c>
      <c r="L116" s="472">
        <v>23.42</v>
      </c>
      <c r="M116" s="335">
        <v>-2147.4839999999999</v>
      </c>
      <c r="N116" s="335">
        <v>-65</v>
      </c>
      <c r="O116" s="335">
        <v>-60.003999999999998</v>
      </c>
      <c r="P116" s="335">
        <v>0</v>
      </c>
      <c r="Q116" s="336">
        <v>0</v>
      </c>
      <c r="R116" s="329" t="s">
        <v>63</v>
      </c>
      <c r="U116" s="329">
        <v>161519</v>
      </c>
      <c r="V116" s="527">
        <f>V115-V101</f>
        <v>-8.7000000000000011E-3</v>
      </c>
      <c r="W116" s="527">
        <f>W115-W101</f>
        <v>8.3000000000000001E-3</v>
      </c>
      <c r="X116" s="396">
        <v>813.7</v>
      </c>
      <c r="Y116" s="396">
        <v>595.6</v>
      </c>
      <c r="Z116" s="366" t="s">
        <v>711</v>
      </c>
    </row>
    <row r="117" spans="1:26" x14ac:dyDescent="0.3">
      <c r="A117" s="330">
        <v>45072</v>
      </c>
      <c r="B117" s="331">
        <v>0.68055555555555547</v>
      </c>
      <c r="C117" s="331" t="s">
        <v>40</v>
      </c>
      <c r="D117" s="362" t="s">
        <v>708</v>
      </c>
      <c r="E117" s="331" t="s">
        <v>24</v>
      </c>
      <c r="F117" s="332" t="s">
        <v>27</v>
      </c>
      <c r="G117" s="450">
        <v>20.9817</v>
      </c>
      <c r="H117" s="451">
        <v>23.1325</v>
      </c>
      <c r="I117" s="450">
        <v>20.668900000000001</v>
      </c>
      <c r="J117" s="451">
        <v>24.267900000000001</v>
      </c>
      <c r="K117" s="372">
        <v>24.12</v>
      </c>
      <c r="L117" s="472">
        <v>23.72</v>
      </c>
      <c r="M117" s="335">
        <v>-2147.4839999999999</v>
      </c>
      <c r="N117" s="335">
        <v>-65</v>
      </c>
      <c r="O117" s="335">
        <v>-60.003999999999998</v>
      </c>
      <c r="P117" s="335">
        <v>0</v>
      </c>
      <c r="Q117" s="336">
        <v>0</v>
      </c>
      <c r="S117" s="329">
        <v>15</v>
      </c>
      <c r="T117" s="379">
        <v>4.032006</v>
      </c>
      <c r="X117" s="533">
        <f>X116-X102</f>
        <v>7.7000000000000455</v>
      </c>
      <c r="Y117" s="533">
        <f>Y116-Y102</f>
        <v>-6.1999999999999318</v>
      </c>
    </row>
    <row r="118" spans="1:26" x14ac:dyDescent="0.3">
      <c r="A118" s="330">
        <v>45072</v>
      </c>
      <c r="B118" s="331">
        <f>IF(U118&lt;&gt;0,TIMEVALUE(LEFT(U118,2)&amp;":"&amp;MID(U118,3,2)),"")</f>
        <v>0.69097222222222221</v>
      </c>
      <c r="C118" s="331" t="s">
        <v>40</v>
      </c>
      <c r="D118" s="362" t="s">
        <v>708</v>
      </c>
      <c r="F118" s="332" t="s">
        <v>30</v>
      </c>
      <c r="G118" s="450">
        <v>20.9817</v>
      </c>
      <c r="H118" s="451">
        <v>23.1325</v>
      </c>
      <c r="I118" s="450">
        <v>20.668900000000001</v>
      </c>
      <c r="J118" s="451">
        <v>24.267900000000001</v>
      </c>
      <c r="K118" s="372">
        <v>24.434999999999999</v>
      </c>
      <c r="L118" s="373">
        <v>23.42</v>
      </c>
      <c r="M118" s="335">
        <v>101.51300000000001</v>
      </c>
      <c r="N118" s="335">
        <v>125.72499999999999</v>
      </c>
      <c r="O118" s="335">
        <v>0</v>
      </c>
      <c r="P118" s="335">
        <v>1.67E-2</v>
      </c>
      <c r="Q118" s="336">
        <v>6.5600000000000006E-2</v>
      </c>
      <c r="R118" s="337" t="s">
        <v>64</v>
      </c>
      <c r="S118" s="329">
        <v>30</v>
      </c>
      <c r="T118" s="379">
        <v>3.472213</v>
      </c>
      <c r="U118" s="329">
        <v>163500</v>
      </c>
      <c r="V118" s="329">
        <v>-5.3E-3</v>
      </c>
      <c r="W118" s="329">
        <v>-1.2999999999999999E-3</v>
      </c>
      <c r="Z118" s="366" t="s">
        <v>710</v>
      </c>
    </row>
    <row r="119" spans="1:26" x14ac:dyDescent="0.3">
      <c r="A119" s="330">
        <v>45072</v>
      </c>
      <c r="B119" s="331">
        <f>IF(U119&lt;&gt;0,TIMEVALUE(LEFT(U119,2)&amp;":"&amp;MID(U119,3,2)),"")</f>
        <v>0.7006944444444444</v>
      </c>
      <c r="C119" s="331" t="s">
        <v>40</v>
      </c>
      <c r="D119" s="362" t="s">
        <v>708</v>
      </c>
      <c r="F119" s="332" t="s">
        <v>31</v>
      </c>
      <c r="G119" s="450">
        <v>20.9817</v>
      </c>
      <c r="H119" s="451">
        <v>23.1325</v>
      </c>
      <c r="I119" s="450">
        <v>20.668900000000001</v>
      </c>
      <c r="J119" s="451">
        <v>24.267900000000001</v>
      </c>
      <c r="K119" s="372">
        <v>24.434999999999999</v>
      </c>
      <c r="L119" s="373">
        <v>23.42</v>
      </c>
      <c r="M119" s="335">
        <v>88.489000000000004</v>
      </c>
      <c r="N119" s="335">
        <v>107.73699999999999</v>
      </c>
      <c r="O119" s="335">
        <v>0</v>
      </c>
      <c r="P119" s="335">
        <v>1.67E-2</v>
      </c>
      <c r="Q119" s="336">
        <v>6.5600000000000006E-2</v>
      </c>
      <c r="R119" s="337">
        <v>1128</v>
      </c>
      <c r="U119" s="329">
        <v>164951</v>
      </c>
      <c r="V119" s="532"/>
      <c r="W119" s="532"/>
      <c r="X119" s="338">
        <v>805.95</v>
      </c>
      <c r="Y119" s="338">
        <v>600.92999999999995</v>
      </c>
    </row>
    <row r="120" spans="1:26" x14ac:dyDescent="0.3">
      <c r="A120" s="330">
        <v>45072</v>
      </c>
      <c r="B120" s="331">
        <f>IF(U120&lt;&gt;0,TIMEVALUE(LEFT(U120,2)&amp;":"&amp;MID(U120,3,2)),"")</f>
        <v>0.7104166666666667</v>
      </c>
      <c r="C120" s="331" t="s">
        <v>40</v>
      </c>
      <c r="D120" s="362" t="s">
        <v>708</v>
      </c>
      <c r="F120" s="332" t="s">
        <v>30</v>
      </c>
      <c r="G120" s="450">
        <v>20.9817</v>
      </c>
      <c r="H120" s="451">
        <v>23.1325</v>
      </c>
      <c r="I120" s="450">
        <v>20.668900000000001</v>
      </c>
      <c r="J120" s="451">
        <v>24.267900000000001</v>
      </c>
      <c r="K120" s="372">
        <v>24.434999999999999</v>
      </c>
      <c r="L120" s="373">
        <v>23.42</v>
      </c>
      <c r="M120" s="335">
        <v>101.51300000000001</v>
      </c>
      <c r="N120" s="335">
        <v>125.72499999999999</v>
      </c>
      <c r="O120" s="335">
        <v>0</v>
      </c>
      <c r="P120" s="335">
        <v>1.7299999999999999E-2</v>
      </c>
      <c r="Q120" s="336">
        <v>6.5799999999999997E-2</v>
      </c>
      <c r="R120" s="329" t="s">
        <v>64</v>
      </c>
      <c r="U120" s="329">
        <v>170317</v>
      </c>
      <c r="V120" s="329">
        <v>-4.8999999999999998E-3</v>
      </c>
      <c r="W120" s="329">
        <v>8.0000000000000004E-4</v>
      </c>
      <c r="X120" s="534"/>
      <c r="Y120" s="534"/>
    </row>
    <row r="121" spans="1:26" x14ac:dyDescent="0.3">
      <c r="A121" s="330">
        <v>45072</v>
      </c>
      <c r="B121" s="331">
        <f>IF(U121&lt;&gt;0,TIMEVALUE(LEFT(U121,2)&amp;":"&amp;MID(U121,3,2)),"")</f>
        <v>0.71111111111111114</v>
      </c>
      <c r="C121" s="331" t="s">
        <v>40</v>
      </c>
      <c r="D121" s="362" t="s">
        <v>708</v>
      </c>
      <c r="E121" s="331" t="s">
        <v>24</v>
      </c>
      <c r="F121" s="332" t="s">
        <v>30</v>
      </c>
      <c r="G121" s="450">
        <v>20.9817</v>
      </c>
      <c r="H121" s="451">
        <v>23.1325</v>
      </c>
      <c r="I121" s="450">
        <v>20.668900000000001</v>
      </c>
      <c r="J121" s="451">
        <v>24.267900000000001</v>
      </c>
      <c r="K121" s="372">
        <v>24.434999999999999</v>
      </c>
      <c r="L121" s="373">
        <v>23.42</v>
      </c>
      <c r="M121" s="335">
        <v>101.51300000000001</v>
      </c>
      <c r="N121" s="335">
        <v>125.72499999999999</v>
      </c>
      <c r="O121" s="335">
        <v>0</v>
      </c>
      <c r="P121" s="335">
        <v>1.44E-2</v>
      </c>
      <c r="Q121" s="336">
        <v>7.3800000000000004E-2</v>
      </c>
      <c r="R121" s="329" t="s">
        <v>64</v>
      </c>
      <c r="S121" s="329">
        <v>32</v>
      </c>
      <c r="T121" s="379">
        <v>3.472261</v>
      </c>
      <c r="U121" s="329">
        <v>170444</v>
      </c>
      <c r="V121" s="329">
        <v>-1.0500000000000001E-2</v>
      </c>
      <c r="W121" s="329">
        <v>4.8999999999999998E-3</v>
      </c>
      <c r="X121" s="535"/>
      <c r="Y121" s="535"/>
    </row>
    <row r="122" spans="1:26" x14ac:dyDescent="0.3">
      <c r="A122" s="330">
        <v>45072</v>
      </c>
      <c r="B122" s="331">
        <f>IF(U122&lt;&gt;0,TIMEVALUE(LEFT(U122,2)&amp;":"&amp;MID(U122,3,2)),"")</f>
        <v>0.71944444444444444</v>
      </c>
      <c r="C122" s="331" t="s">
        <v>40</v>
      </c>
      <c r="D122" s="362" t="s">
        <v>708</v>
      </c>
      <c r="E122" s="331" t="s">
        <v>24</v>
      </c>
      <c r="F122" s="332" t="s">
        <v>31</v>
      </c>
      <c r="G122" s="450">
        <v>20.9817</v>
      </c>
      <c r="H122" s="451">
        <v>23.1325</v>
      </c>
      <c r="I122" s="450">
        <v>20.668900000000001</v>
      </c>
      <c r="J122" s="451">
        <v>24.267900000000001</v>
      </c>
      <c r="K122" s="372">
        <v>24.434999999999999</v>
      </c>
      <c r="L122" s="373">
        <v>23.42</v>
      </c>
      <c r="M122" s="335">
        <v>88.936000000000007</v>
      </c>
      <c r="N122" s="335">
        <v>107.73</v>
      </c>
      <c r="O122" s="335">
        <v>0</v>
      </c>
      <c r="P122" s="335">
        <v>1.43E-2</v>
      </c>
      <c r="Q122" s="336">
        <v>7.3499999999999996E-2</v>
      </c>
      <c r="R122" s="337">
        <v>1130</v>
      </c>
      <c r="U122" s="329">
        <v>171629</v>
      </c>
      <c r="V122" s="532"/>
      <c r="W122" s="532"/>
      <c r="X122" s="338">
        <v>813.78</v>
      </c>
      <c r="Y122" s="338">
        <v>596.6</v>
      </c>
    </row>
    <row r="123" spans="1:26" x14ac:dyDescent="0.3">
      <c r="A123" s="330">
        <v>45072</v>
      </c>
      <c r="B123" s="331">
        <v>0.72569444444444453</v>
      </c>
      <c r="C123" s="331" t="s">
        <v>40</v>
      </c>
      <c r="D123" s="362" t="s">
        <v>708</v>
      </c>
      <c r="E123" s="331" t="s">
        <v>24</v>
      </c>
      <c r="F123" s="332" t="s">
        <v>32</v>
      </c>
      <c r="G123" s="450">
        <v>20.9817</v>
      </c>
      <c r="H123" s="451">
        <v>23.1325</v>
      </c>
      <c r="I123" s="450">
        <v>20.668900000000001</v>
      </c>
      <c r="J123" s="451">
        <v>24.267900000000001</v>
      </c>
      <c r="K123" s="372">
        <v>24.434999999999999</v>
      </c>
      <c r="L123" s="373">
        <v>23.42</v>
      </c>
      <c r="M123" s="335">
        <v>105.9</v>
      </c>
      <c r="N123" s="335">
        <v>99.042000000000002</v>
      </c>
      <c r="O123" s="335">
        <v>0</v>
      </c>
      <c r="P123" s="335">
        <v>1.4500000000000001E-2</v>
      </c>
      <c r="Q123" s="336">
        <v>7.4099999999999999E-2</v>
      </c>
      <c r="S123" s="329">
        <v>23</v>
      </c>
      <c r="T123" s="379">
        <v>3.4585859999999999</v>
      </c>
    </row>
    <row r="124" spans="1:26" x14ac:dyDescent="0.3">
      <c r="A124" s="330">
        <v>45072</v>
      </c>
      <c r="B124" s="331">
        <f t="shared" ref="B124:B126" si="3">IF(U124&lt;&gt;0,TIMEVALUE(LEFT(U124,2)&amp;":"&amp;MID(U124,3,2)),"")</f>
        <v>0.73402777777777783</v>
      </c>
      <c r="C124" s="331" t="s">
        <v>40</v>
      </c>
      <c r="D124" s="362" t="s">
        <v>708</v>
      </c>
      <c r="F124" s="332" t="s">
        <v>25</v>
      </c>
      <c r="G124" s="450">
        <v>20.9817</v>
      </c>
      <c r="H124" s="451">
        <v>23.1325</v>
      </c>
      <c r="I124" s="450">
        <v>20.668900000000001</v>
      </c>
      <c r="J124" s="451">
        <v>24.267900000000001</v>
      </c>
      <c r="K124" s="372">
        <v>24.434999999999999</v>
      </c>
      <c r="L124" s="472">
        <v>23.41</v>
      </c>
      <c r="M124" s="335">
        <v>-2147.4839999999999</v>
      </c>
      <c r="N124" s="335">
        <v>-65</v>
      </c>
      <c r="O124" s="335">
        <v>-60.003999999999998</v>
      </c>
      <c r="P124" s="335">
        <v>0</v>
      </c>
      <c r="Q124" s="336">
        <v>0</v>
      </c>
      <c r="R124" s="329" t="s">
        <v>64</v>
      </c>
      <c r="S124" s="329">
        <v>14</v>
      </c>
      <c r="T124" s="379">
        <v>4.0214600000000003</v>
      </c>
      <c r="U124" s="329">
        <v>173715</v>
      </c>
      <c r="V124" s="329">
        <v>-1.26E-2</v>
      </c>
      <c r="W124" s="329">
        <v>6.3E-3</v>
      </c>
    </row>
    <row r="125" spans="1:26" x14ac:dyDescent="0.3">
      <c r="A125" s="330">
        <v>45072</v>
      </c>
      <c r="B125" s="331">
        <f>IF(U125&lt;&gt;0,TIMEVALUE(LEFT(U125,2)&amp;":"&amp;MID(U125,3,2)),"")</f>
        <v>0.73888888888888893</v>
      </c>
      <c r="C125" s="331" t="s">
        <v>40</v>
      </c>
      <c r="D125" s="362" t="s">
        <v>708</v>
      </c>
      <c r="F125" s="332" t="s">
        <v>26</v>
      </c>
      <c r="G125" s="450">
        <v>20.9817</v>
      </c>
      <c r="H125" s="451">
        <v>23.1325</v>
      </c>
      <c r="I125" s="450">
        <v>20.668900000000001</v>
      </c>
      <c r="J125" s="451">
        <v>24.267900000000001</v>
      </c>
      <c r="K125" s="372">
        <v>24.434999999999999</v>
      </c>
      <c r="L125" s="472">
        <v>23.42</v>
      </c>
      <c r="M125" s="335">
        <v>-2147.4839999999999</v>
      </c>
      <c r="N125" s="335">
        <v>-65</v>
      </c>
      <c r="O125" s="335">
        <v>-60.003999999999998</v>
      </c>
      <c r="P125" s="335">
        <v>0</v>
      </c>
      <c r="Q125" s="336">
        <v>0</v>
      </c>
      <c r="R125" s="329" t="s">
        <v>78</v>
      </c>
      <c r="U125" s="329">
        <v>174422</v>
      </c>
      <c r="V125" s="527"/>
      <c r="W125" s="527"/>
      <c r="X125" s="338">
        <v>814.7</v>
      </c>
      <c r="Y125" s="338">
        <v>594.6</v>
      </c>
    </row>
    <row r="126" spans="1:26" x14ac:dyDescent="0.3">
      <c r="A126" s="330">
        <v>45072</v>
      </c>
      <c r="B126" s="331">
        <v>0.74305555555555547</v>
      </c>
      <c r="C126" s="331" t="s">
        <v>40</v>
      </c>
      <c r="D126" s="362" t="s">
        <v>708</v>
      </c>
      <c r="F126" s="332" t="s">
        <v>27</v>
      </c>
      <c r="G126" s="450">
        <v>20.9817</v>
      </c>
      <c r="H126" s="451">
        <v>23.1325</v>
      </c>
      <c r="I126" s="450">
        <v>20.668900000000001</v>
      </c>
      <c r="J126" s="451">
        <v>24.267900000000001</v>
      </c>
      <c r="K126" s="372">
        <v>24.12</v>
      </c>
      <c r="L126" s="472">
        <v>23.72</v>
      </c>
      <c r="M126" s="335">
        <v>-2147.4839999999999</v>
      </c>
      <c r="N126" s="335">
        <v>-65</v>
      </c>
      <c r="O126" s="335">
        <v>-60.003999999999998</v>
      </c>
      <c r="P126" s="335">
        <v>0</v>
      </c>
      <c r="Q126" s="336">
        <v>0</v>
      </c>
      <c r="S126" s="329">
        <v>15</v>
      </c>
      <c r="T126" s="379">
        <v>4.0320080000000003</v>
      </c>
      <c r="X126" s="536"/>
      <c r="Y126" s="536"/>
    </row>
  </sheetData>
  <mergeCells count="3">
    <mergeCell ref="G1:H1"/>
    <mergeCell ref="I1:J1"/>
    <mergeCell ref="K1:L1"/>
  </mergeCells>
  <phoneticPr fontId="1" type="noConversion"/>
  <conditionalFormatting sqref="R33:R55 U1:U17 R1:R17 U33:U1048576 R57:R1048576">
    <cfRule type="expression" dxfId="47" priority="68">
      <formula>OR(ISNUMBER(FIND("mirror",$F1)),ISNUMBER(FIND("LED",$F1)))</formula>
    </cfRule>
  </conditionalFormatting>
  <conditionalFormatting sqref="S1:T17 S33:T1048576">
    <cfRule type="expression" dxfId="46" priority="69">
      <formula>OR(ISNUMBER(FIND("mirror",$F1)),ISNUMBER(FIND("retro",$F1)))</formula>
    </cfRule>
  </conditionalFormatting>
  <conditionalFormatting sqref="V1:W17 V33:W59 V61:W61 V63:W63 V71:W71 V73:W75 V77:W1048576">
    <cfRule type="expression" dxfId="45" priority="70">
      <formula>OR(ISNUMBER(FIND("mirror",$F1)))</formula>
    </cfRule>
  </conditionalFormatting>
  <conditionalFormatting sqref="X1:Y17 X33:Y116 X118:Y119 X127:Y1048576 X122:Y125">
    <cfRule type="expression" dxfId="44" priority="71">
      <formula>OR(ISNUMBER(FIND("LED",$F1)))</formula>
    </cfRule>
  </conditionalFormatting>
  <conditionalFormatting sqref="U18:U19 R18:R19">
    <cfRule type="expression" dxfId="43" priority="52">
      <formula>OR(ISNUMBER(FIND("mirror",$F18)),ISNUMBER(FIND("LED",$F18)))</formula>
    </cfRule>
  </conditionalFormatting>
  <conditionalFormatting sqref="S18:T19">
    <cfRule type="expression" dxfId="42" priority="53">
      <formula>OR(ISNUMBER(FIND("mirror",$F18)),ISNUMBER(FIND("retro",$F18)))</formula>
    </cfRule>
  </conditionalFormatting>
  <conditionalFormatting sqref="V18:W19">
    <cfRule type="expression" dxfId="41" priority="54">
      <formula>OR(ISNUMBER(FIND("mirror",$F18)))</formula>
    </cfRule>
  </conditionalFormatting>
  <conditionalFormatting sqref="X18:Y19">
    <cfRule type="expression" dxfId="40" priority="55">
      <formula>OR(ISNUMBER(FIND("LED",$F18)))</formula>
    </cfRule>
  </conditionalFormatting>
  <conditionalFormatting sqref="U20:U21 R20:R21">
    <cfRule type="expression" dxfId="39" priority="44">
      <formula>OR(ISNUMBER(FIND("mirror",$F20)),ISNUMBER(FIND("LED",$F20)))</formula>
    </cfRule>
  </conditionalFormatting>
  <conditionalFormatting sqref="S20:T21">
    <cfRule type="expression" dxfId="38" priority="45">
      <formula>OR(ISNUMBER(FIND("mirror",$F20)),ISNUMBER(FIND("retro",$F20)))</formula>
    </cfRule>
  </conditionalFormatting>
  <conditionalFormatting sqref="V20:W21">
    <cfRule type="expression" dxfId="37" priority="46">
      <formula>OR(ISNUMBER(FIND("mirror",$F20)))</formula>
    </cfRule>
  </conditionalFormatting>
  <conditionalFormatting sqref="X20:Y21">
    <cfRule type="expression" dxfId="36" priority="47">
      <formula>OR(ISNUMBER(FIND("LED",$F20)))</formula>
    </cfRule>
  </conditionalFormatting>
  <conditionalFormatting sqref="U22:U23 R22:R23">
    <cfRule type="expression" dxfId="35" priority="40">
      <formula>OR(ISNUMBER(FIND("mirror",$F22)),ISNUMBER(FIND("LED",$F22)))</formula>
    </cfRule>
  </conditionalFormatting>
  <conditionalFormatting sqref="S22:T23">
    <cfRule type="expression" dxfId="34" priority="41">
      <formula>OR(ISNUMBER(FIND("mirror",$F22)),ISNUMBER(FIND("retro",$F22)))</formula>
    </cfRule>
  </conditionalFormatting>
  <conditionalFormatting sqref="V22:W23">
    <cfRule type="expression" dxfId="33" priority="42">
      <formula>OR(ISNUMBER(FIND("mirror",$F22)))</formula>
    </cfRule>
  </conditionalFormatting>
  <conditionalFormatting sqref="X22:Y23">
    <cfRule type="expression" dxfId="32" priority="43">
      <formula>OR(ISNUMBER(FIND("LED",$F22)))</formula>
    </cfRule>
  </conditionalFormatting>
  <conditionalFormatting sqref="U24:U25 R24:R25">
    <cfRule type="expression" dxfId="31" priority="36">
      <formula>OR(ISNUMBER(FIND("mirror",$F24)),ISNUMBER(FIND("LED",$F24)))</formula>
    </cfRule>
  </conditionalFormatting>
  <conditionalFormatting sqref="S24:T25">
    <cfRule type="expression" dxfId="30" priority="37">
      <formula>OR(ISNUMBER(FIND("mirror",$F24)),ISNUMBER(FIND("retro",$F24)))</formula>
    </cfRule>
  </conditionalFormatting>
  <conditionalFormatting sqref="V24:W25">
    <cfRule type="expression" dxfId="29" priority="38">
      <formula>OR(ISNUMBER(FIND("mirror",$F24)))</formula>
    </cfRule>
  </conditionalFormatting>
  <conditionalFormatting sqref="X24:Y25">
    <cfRule type="expression" dxfId="28" priority="39">
      <formula>OR(ISNUMBER(FIND("LED",$F24)))</formula>
    </cfRule>
  </conditionalFormatting>
  <conditionalFormatting sqref="U26:U27 R26:R27">
    <cfRule type="expression" dxfId="27" priority="32">
      <formula>OR(ISNUMBER(FIND("mirror",$F26)),ISNUMBER(FIND("LED",$F26)))</formula>
    </cfRule>
  </conditionalFormatting>
  <conditionalFormatting sqref="S27:T27 S26">
    <cfRule type="expression" dxfId="26" priority="33">
      <formula>OR(ISNUMBER(FIND("mirror",$F26)),ISNUMBER(FIND("retro",$F26)))</formula>
    </cfRule>
  </conditionalFormatting>
  <conditionalFormatting sqref="V26:W27">
    <cfRule type="expression" dxfId="25" priority="34">
      <formula>OR(ISNUMBER(FIND("mirror",$F26)))</formula>
    </cfRule>
  </conditionalFormatting>
  <conditionalFormatting sqref="X26:Y27">
    <cfRule type="expression" dxfId="24" priority="35">
      <formula>OR(ISNUMBER(FIND("LED",$F26)))</formula>
    </cfRule>
  </conditionalFormatting>
  <conditionalFormatting sqref="T26">
    <cfRule type="expression" dxfId="23" priority="31">
      <formula>OR(ISNUMBER(FIND("mirror",$F26)),ISNUMBER(FIND("retro",$F26)))</formula>
    </cfRule>
  </conditionalFormatting>
  <conditionalFormatting sqref="U28:U30 R28:R30">
    <cfRule type="expression" dxfId="22" priority="27">
      <formula>OR(ISNUMBER(FIND("mirror",$F28)),ISNUMBER(FIND("LED",$F28)))</formula>
    </cfRule>
  </conditionalFormatting>
  <conditionalFormatting sqref="S29:T30 S28">
    <cfRule type="expression" dxfId="21" priority="28">
      <formula>OR(ISNUMBER(FIND("mirror",$F28)),ISNUMBER(FIND("retro",$F28)))</formula>
    </cfRule>
  </conditionalFormatting>
  <conditionalFormatting sqref="V28:W30">
    <cfRule type="expression" dxfId="20" priority="29">
      <formula>OR(ISNUMBER(FIND("mirror",$F28)))</formula>
    </cfRule>
  </conditionalFormatting>
  <conditionalFormatting sqref="X28:Y30">
    <cfRule type="expression" dxfId="19" priority="30">
      <formula>OR(ISNUMBER(FIND("LED",$F28)))</formula>
    </cfRule>
  </conditionalFormatting>
  <conditionalFormatting sqref="T28">
    <cfRule type="expression" dxfId="18" priority="26">
      <formula>OR(ISNUMBER(FIND("mirror",$F28)),ISNUMBER(FIND("retro",$F28)))</formula>
    </cfRule>
  </conditionalFormatting>
  <conditionalFormatting sqref="U31:U32 R31:R32">
    <cfRule type="expression" dxfId="17" priority="22">
      <formula>OR(ISNUMBER(FIND("mirror",$F31)),ISNUMBER(FIND("LED",$F31)))</formula>
    </cfRule>
  </conditionalFormatting>
  <conditionalFormatting sqref="S32:T32 S31">
    <cfRule type="expression" dxfId="16" priority="23">
      <formula>OR(ISNUMBER(FIND("mirror",$F31)),ISNUMBER(FIND("retro",$F31)))</formula>
    </cfRule>
  </conditionalFormatting>
  <conditionalFormatting sqref="V31:W32">
    <cfRule type="expression" dxfId="15" priority="24">
      <formula>OR(ISNUMBER(FIND("mirror",$F31)))</formula>
    </cfRule>
  </conditionalFormatting>
  <conditionalFormatting sqref="X31:Y32">
    <cfRule type="expression" dxfId="14" priority="25">
      <formula>OR(ISNUMBER(FIND("LED",$F31)))</formula>
    </cfRule>
  </conditionalFormatting>
  <conditionalFormatting sqref="T31">
    <cfRule type="expression" dxfId="13" priority="21">
      <formula>OR(ISNUMBER(FIND("mirror",$F31)),ISNUMBER(FIND("retro",$F31)))</formula>
    </cfRule>
  </conditionalFormatting>
  <conditionalFormatting sqref="R56">
    <cfRule type="expression" dxfId="12" priority="20">
      <formula>OR(ISNUMBER(FIND("mirror",$F56)),ISNUMBER(FIND("LED",$F56)))</formula>
    </cfRule>
  </conditionalFormatting>
  <conditionalFormatting sqref="V62:W62">
    <cfRule type="expression" dxfId="11" priority="18">
      <formula>OR(ISNUMBER(FIND("mirror",$F62)))</formula>
    </cfRule>
  </conditionalFormatting>
  <conditionalFormatting sqref="V60:W60">
    <cfRule type="expression" dxfId="10" priority="17">
      <formula>OR(ISNUMBER(FIND("mirror",$F60)))</formula>
    </cfRule>
  </conditionalFormatting>
  <conditionalFormatting sqref="V64:W64">
    <cfRule type="expression" dxfId="9" priority="16">
      <formula>OR(ISNUMBER(FIND("mirror",$F64)))</formula>
    </cfRule>
  </conditionalFormatting>
  <conditionalFormatting sqref="V65:W65 V67:W67 V69:W69">
    <cfRule type="expression" dxfId="8" priority="15">
      <formula>OR(ISNUMBER(FIND("mirror",$F65)))</formula>
    </cfRule>
  </conditionalFormatting>
  <conditionalFormatting sqref="V66:W66">
    <cfRule type="expression" dxfId="7" priority="14">
      <formula>OR(ISNUMBER(FIND("mirror",$F66)))</formula>
    </cfRule>
  </conditionalFormatting>
  <conditionalFormatting sqref="V68:W68">
    <cfRule type="expression" dxfId="6" priority="13">
      <formula>OR(ISNUMBER(FIND("mirror",$F68)))</formula>
    </cfRule>
  </conditionalFormatting>
  <conditionalFormatting sqref="V70:W70">
    <cfRule type="expression" dxfId="5" priority="12">
      <formula>OR(ISNUMBER(FIND("mirror",$F70)))</formula>
    </cfRule>
  </conditionalFormatting>
  <conditionalFormatting sqref="V72:W72">
    <cfRule type="expression" dxfId="4" priority="11">
      <formula>OR(ISNUMBER(FIND("mirror",$F72)))</formula>
    </cfRule>
  </conditionalFormatting>
  <conditionalFormatting sqref="V76:W76">
    <cfRule type="expression" dxfId="3" priority="5">
      <formula>OR(ISNUMBER(FIND("mirror",$F76)))</formula>
    </cfRule>
  </conditionalFormatting>
  <conditionalFormatting sqref="X117:Y117">
    <cfRule type="expression" dxfId="2" priority="3">
      <formula>OR(ISNUMBER(FIND("mirror",$F117)))</formula>
    </cfRule>
  </conditionalFormatting>
  <conditionalFormatting sqref="X120:Y121">
    <cfRule type="expression" dxfId="1" priority="2">
      <formula>OR(ISNUMBER(FIND("mirror",$F120)))</formula>
    </cfRule>
  </conditionalFormatting>
  <conditionalFormatting sqref="X126:Y126">
    <cfRule type="expression" dxfId="0" priority="1">
      <formula>OR(ISNUMBER(FIND("mirror",$F126)))</formula>
    </cfRule>
  </conditionalFormatting>
  <dataValidations count="1">
    <dataValidation type="list" allowBlank="1" showInputMessage="1" showErrorMessage="1" errorTitle="Invalid target" error="Select target from pulldown list (to right of cell)" prompt="Select target" sqref="F1:F1048576" xr:uid="{956AD646-223A-4529-A60A-AFD2D27944E5}">
      <formula1>"CHIPS retro,sMATF mirror,sMATF LED pri,sMATF LED red,sMATF retro,PATB mirror,PATB LED pri,PATB LED red,PATB retro pri,PATB retro red,PATA mirror,PATA LED pri,PATA LED red,PATA retro pri,PATA retro red, Aperture mirror"</formula1>
    </dataValidation>
  </dataValidations>
  <pageMargins left="0" right="0"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DEBF7"/>
  </sheetPr>
  <dimension ref="A1:AI754"/>
  <sheetViews>
    <sheetView zoomScaleNormal="100" workbookViewId="0">
      <pane xSplit="3" ySplit="2" topLeftCell="I742" activePane="bottomRight" state="frozen"/>
      <selection pane="topRight" activeCell="D1" sqref="D1"/>
      <selection pane="bottomLeft" activeCell="A3" sqref="A3"/>
      <selection pane="bottomRight" activeCell="I743" sqref="I743"/>
    </sheetView>
  </sheetViews>
  <sheetFormatPr defaultColWidth="8.6640625" defaultRowHeight="14.4" x14ac:dyDescent="0.3"/>
  <cols>
    <col min="1" max="1" width="9.5546875" style="129" customWidth="1"/>
    <col min="2" max="2" width="7.44140625" style="129" bestFit="1" customWidth="1"/>
    <col min="3" max="3" width="15.109375" style="228" customWidth="1"/>
    <col min="4" max="18" width="8.6640625" style="129" customWidth="1"/>
    <col min="19" max="19" width="8.6640625" style="294" customWidth="1"/>
    <col min="20" max="25" width="8.6640625" style="129" customWidth="1"/>
    <col min="26" max="26" width="8.6640625" style="166" customWidth="1"/>
    <col min="27" max="29" width="8.6640625" style="167" customWidth="1"/>
    <col min="30" max="34" width="20.6640625" style="167" customWidth="1"/>
    <col min="35" max="16384" width="8.6640625" style="167"/>
  </cols>
  <sheetData>
    <row r="1" spans="1:34" s="146" customFormat="1" ht="30.75" customHeight="1" x14ac:dyDescent="0.3">
      <c r="A1" s="146" t="s">
        <v>0</v>
      </c>
      <c r="B1" s="146" t="s">
        <v>82</v>
      </c>
      <c r="C1" s="264" t="s">
        <v>83</v>
      </c>
      <c r="D1" s="492" t="s">
        <v>6</v>
      </c>
      <c r="E1" s="492"/>
      <c r="F1" s="492" t="s">
        <v>7</v>
      </c>
      <c r="G1" s="492"/>
      <c r="H1" s="492" t="s">
        <v>8</v>
      </c>
      <c r="I1" s="492"/>
      <c r="J1" s="146" t="s">
        <v>84</v>
      </c>
      <c r="K1" s="146" t="s">
        <v>85</v>
      </c>
      <c r="L1" s="146" t="s">
        <v>86</v>
      </c>
      <c r="M1" s="146" t="s">
        <v>87</v>
      </c>
      <c r="N1" s="146" t="s">
        <v>88</v>
      </c>
      <c r="O1" s="146" t="s">
        <v>14</v>
      </c>
      <c r="P1" s="146" t="s">
        <v>89</v>
      </c>
      <c r="Q1" s="146" t="s">
        <v>15</v>
      </c>
      <c r="R1" s="146" t="s">
        <v>90</v>
      </c>
      <c r="S1" s="293" t="s">
        <v>17</v>
      </c>
      <c r="T1" s="146" t="s">
        <v>91</v>
      </c>
      <c r="U1" s="146" t="s">
        <v>92</v>
      </c>
      <c r="V1" s="146" t="s">
        <v>93</v>
      </c>
      <c r="W1" s="146" t="s">
        <v>94</v>
      </c>
      <c r="X1" s="146" t="s">
        <v>95</v>
      </c>
      <c r="Y1" s="146" t="s">
        <v>96</v>
      </c>
      <c r="Z1" s="151" t="s">
        <v>22</v>
      </c>
      <c r="AA1" s="146" t="s">
        <v>97</v>
      </c>
      <c r="AB1" s="152" t="s">
        <v>98</v>
      </c>
      <c r="AC1" s="152" t="s">
        <v>99</v>
      </c>
      <c r="AD1" s="152" t="s">
        <v>100</v>
      </c>
      <c r="AE1" s="152" t="s">
        <v>101</v>
      </c>
      <c r="AF1" s="152" t="s">
        <v>102</v>
      </c>
      <c r="AG1" s="152" t="s">
        <v>103</v>
      </c>
      <c r="AH1" s="152" t="s">
        <v>104</v>
      </c>
    </row>
    <row r="2" spans="1:34" s="154" customFormat="1" ht="10.199999999999999" x14ac:dyDescent="0.2">
      <c r="A2" s="115"/>
      <c r="B2" s="115"/>
      <c r="C2" s="228"/>
      <c r="D2" s="129" t="s">
        <v>105</v>
      </c>
      <c r="E2" s="129" t="s">
        <v>106</v>
      </c>
      <c r="F2" s="129" t="s">
        <v>105</v>
      </c>
      <c r="G2" s="129" t="s">
        <v>106</v>
      </c>
      <c r="H2" s="129" t="s">
        <v>105</v>
      </c>
      <c r="I2" s="129" t="s">
        <v>106</v>
      </c>
      <c r="J2" s="129"/>
      <c r="K2" s="129"/>
      <c r="L2" s="129"/>
      <c r="M2" s="129"/>
      <c r="N2" s="129"/>
      <c r="O2" s="129"/>
      <c r="P2" s="129"/>
      <c r="Q2" s="129"/>
      <c r="R2" s="129"/>
      <c r="S2" s="294" t="s">
        <v>107</v>
      </c>
      <c r="T2" s="115"/>
      <c r="U2" s="115"/>
      <c r="V2" s="115"/>
      <c r="W2" s="115"/>
      <c r="X2" s="115"/>
      <c r="Y2" s="115"/>
      <c r="Z2" s="153"/>
    </row>
    <row r="3" spans="1:34" s="154" customFormat="1" ht="10.199999999999999" x14ac:dyDescent="0.2">
      <c r="A3" s="314" t="s">
        <v>108</v>
      </c>
      <c r="B3" s="155"/>
      <c r="C3" s="228" t="s">
        <v>109</v>
      </c>
      <c r="D3" s="129">
        <v>0</v>
      </c>
      <c r="E3" s="129">
        <v>0</v>
      </c>
      <c r="F3" s="129">
        <v>0</v>
      </c>
      <c r="G3" s="129">
        <v>0</v>
      </c>
      <c r="H3" s="129">
        <v>-3700</v>
      </c>
      <c r="I3" s="129">
        <v>5000</v>
      </c>
      <c r="J3" s="129"/>
      <c r="K3" s="129"/>
      <c r="L3" s="129"/>
      <c r="M3" s="129"/>
      <c r="N3" s="129"/>
      <c r="O3" s="129"/>
      <c r="P3" s="129"/>
      <c r="Q3" s="129"/>
      <c r="R3" s="129"/>
      <c r="S3" s="294"/>
      <c r="T3" s="115"/>
      <c r="U3" s="115"/>
      <c r="V3" s="115"/>
      <c r="W3" s="115"/>
      <c r="X3" s="115"/>
      <c r="Y3" s="115"/>
      <c r="Z3" s="153"/>
    </row>
    <row r="4" spans="1:34" s="158" customFormat="1" ht="10.199999999999999" x14ac:dyDescent="0.2">
      <c r="A4" s="116"/>
      <c r="B4" s="116"/>
      <c r="C4" s="266" t="s">
        <v>110</v>
      </c>
      <c r="D4" s="156"/>
      <c r="E4" s="156"/>
      <c r="F4" s="156"/>
      <c r="G4" s="156"/>
      <c r="H4" s="156"/>
      <c r="I4" s="156"/>
      <c r="J4" s="156"/>
      <c r="K4" s="156"/>
      <c r="L4" s="156"/>
      <c r="M4" s="156"/>
      <c r="N4" s="156"/>
      <c r="O4" s="156"/>
      <c r="P4" s="156"/>
      <c r="Q4" s="156"/>
      <c r="R4" s="156"/>
      <c r="S4" s="295"/>
      <c r="T4" s="116"/>
      <c r="U4" s="116"/>
      <c r="V4" s="116"/>
      <c r="W4" s="116"/>
      <c r="X4" s="116"/>
      <c r="Y4" s="116"/>
      <c r="Z4" s="157"/>
    </row>
    <row r="5" spans="1:34" s="154" customFormat="1" ht="10.199999999999999" x14ac:dyDescent="0.2">
      <c r="A5" s="155">
        <v>44820</v>
      </c>
      <c r="B5" s="155"/>
      <c r="C5" s="228" t="s">
        <v>109</v>
      </c>
      <c r="D5" s="129">
        <v>0</v>
      </c>
      <c r="E5" s="129">
        <v>0</v>
      </c>
      <c r="F5" s="129">
        <v>0</v>
      </c>
      <c r="G5" s="129">
        <v>0</v>
      </c>
      <c r="H5" s="129">
        <v>-600</v>
      </c>
      <c r="I5" s="129">
        <v>200</v>
      </c>
      <c r="J5" s="129"/>
      <c r="K5" s="129"/>
      <c r="L5" s="129"/>
      <c r="M5" s="129"/>
      <c r="N5" s="129"/>
      <c r="O5" s="129"/>
      <c r="P5" s="129"/>
      <c r="Q5" s="129">
        <v>31</v>
      </c>
      <c r="R5" s="129">
        <v>4.0315000000000003</v>
      </c>
      <c r="S5" s="294"/>
      <c r="T5" s="115"/>
      <c r="U5" s="115"/>
      <c r="V5" s="115"/>
      <c r="W5" s="115"/>
      <c r="X5" s="115"/>
      <c r="Y5" s="115"/>
      <c r="Z5" s="153"/>
    </row>
    <row r="6" spans="1:34" s="154" customFormat="1" ht="10.199999999999999" x14ac:dyDescent="0.2">
      <c r="A6" s="155">
        <v>44820</v>
      </c>
      <c r="B6" s="155"/>
      <c r="C6" s="228" t="s">
        <v>111</v>
      </c>
      <c r="D6" s="129">
        <v>0</v>
      </c>
      <c r="E6" s="129">
        <v>0</v>
      </c>
      <c r="F6" s="129">
        <v>0</v>
      </c>
      <c r="G6" s="129">
        <v>0</v>
      </c>
      <c r="H6" s="129">
        <v>7000</v>
      </c>
      <c r="I6" s="129">
        <v>-8100</v>
      </c>
      <c r="J6" s="129"/>
      <c r="K6" s="129"/>
      <c r="L6" s="129"/>
      <c r="M6" s="129"/>
      <c r="N6" s="129"/>
      <c r="O6" s="129"/>
      <c r="P6" s="129"/>
      <c r="Q6" s="129">
        <v>31</v>
      </c>
      <c r="R6" s="129">
        <v>4.7625000000000002</v>
      </c>
      <c r="S6" s="294"/>
      <c r="T6" s="115"/>
      <c r="U6" s="115"/>
      <c r="V6" s="115"/>
      <c r="W6" s="115"/>
      <c r="X6" s="115"/>
      <c r="Y6" s="115"/>
      <c r="Z6" s="153"/>
    </row>
    <row r="7" spans="1:34" s="154" customFormat="1" ht="10.199999999999999" x14ac:dyDescent="0.2">
      <c r="A7" s="155">
        <v>44820</v>
      </c>
      <c r="B7" s="155"/>
      <c r="C7" s="228" t="s">
        <v>112</v>
      </c>
      <c r="D7" s="129">
        <v>-2000</v>
      </c>
      <c r="E7" s="129"/>
      <c r="F7" s="129">
        <v>-500</v>
      </c>
      <c r="G7" s="129">
        <v>-700</v>
      </c>
      <c r="H7" s="129"/>
      <c r="I7" s="129"/>
      <c r="J7" s="129"/>
      <c r="K7" s="129"/>
      <c r="L7" s="129"/>
      <c r="M7" s="129"/>
      <c r="N7" s="129"/>
      <c r="O7" s="129" t="s">
        <v>113</v>
      </c>
      <c r="P7" s="129"/>
      <c r="Q7" s="129"/>
      <c r="R7" s="129"/>
      <c r="S7" s="294"/>
      <c r="T7" s="115"/>
      <c r="U7" s="115"/>
      <c r="V7" s="115"/>
      <c r="W7" s="115"/>
      <c r="X7" s="115"/>
      <c r="Y7" s="115"/>
      <c r="Z7" s="153"/>
    </row>
    <row r="8" spans="1:34" s="158" customFormat="1" ht="10.199999999999999" x14ac:dyDescent="0.2">
      <c r="A8" s="116"/>
      <c r="B8" s="116"/>
      <c r="C8" s="266" t="s">
        <v>114</v>
      </c>
      <c r="D8" s="156"/>
      <c r="E8" s="156"/>
      <c r="F8" s="156"/>
      <c r="G8" s="156"/>
      <c r="H8" s="156"/>
      <c r="I8" s="156"/>
      <c r="J8" s="156"/>
      <c r="K8" s="156"/>
      <c r="L8" s="156"/>
      <c r="M8" s="156"/>
      <c r="N8" s="156"/>
      <c r="O8" s="156"/>
      <c r="P8" s="156"/>
      <c r="Q8" s="156"/>
      <c r="R8" s="156"/>
      <c r="S8" s="295"/>
      <c r="T8" s="116"/>
      <c r="U8" s="116"/>
      <c r="V8" s="116"/>
      <c r="W8" s="116"/>
      <c r="X8" s="116"/>
      <c r="Y8" s="116"/>
      <c r="Z8" s="157"/>
    </row>
    <row r="9" spans="1:34" s="154" customFormat="1" ht="10.199999999999999" x14ac:dyDescent="0.2">
      <c r="A9" s="155">
        <v>44823</v>
      </c>
      <c r="B9" s="155"/>
      <c r="C9" s="228" t="s">
        <v>115</v>
      </c>
      <c r="D9" s="129"/>
      <c r="E9" s="129"/>
      <c r="F9" s="129">
        <v>7200</v>
      </c>
      <c r="G9" s="129">
        <v>3100</v>
      </c>
      <c r="H9" s="129"/>
      <c r="I9" s="129"/>
      <c r="J9" s="129"/>
      <c r="K9" s="129"/>
      <c r="L9" s="129"/>
      <c r="M9" s="129"/>
      <c r="N9" s="129"/>
      <c r="O9" s="129" t="s">
        <v>116</v>
      </c>
      <c r="P9" s="129"/>
      <c r="Q9" s="129">
        <v>40</v>
      </c>
      <c r="R9" s="129">
        <v>4.7625000000000002</v>
      </c>
      <c r="S9" s="294"/>
      <c r="T9" s="115"/>
      <c r="U9" s="115"/>
      <c r="V9" s="115"/>
      <c r="W9" s="115"/>
      <c r="X9" s="115"/>
      <c r="Y9" s="115"/>
      <c r="Z9" s="153"/>
    </row>
    <row r="10" spans="1:34" s="154" customFormat="1" ht="30.6" x14ac:dyDescent="0.2">
      <c r="A10" s="155">
        <v>44823</v>
      </c>
      <c r="B10" s="155"/>
      <c r="C10" s="228" t="s">
        <v>117</v>
      </c>
      <c r="D10" s="129">
        <v>-2000</v>
      </c>
      <c r="E10" s="129"/>
      <c r="F10" s="129">
        <v>-500</v>
      </c>
      <c r="G10" s="129">
        <v>-700</v>
      </c>
      <c r="H10" s="129"/>
      <c r="I10" s="129"/>
      <c r="J10" s="129"/>
      <c r="K10" s="129"/>
      <c r="L10" s="129"/>
      <c r="M10" s="129"/>
      <c r="N10" s="129"/>
      <c r="O10" s="129" t="s">
        <v>63</v>
      </c>
      <c r="P10" s="129"/>
      <c r="Q10" s="129"/>
      <c r="R10" s="129"/>
      <c r="S10" s="294"/>
      <c r="T10" s="115"/>
      <c r="U10" s="115"/>
      <c r="V10" s="115"/>
      <c r="W10" s="115"/>
      <c r="X10" s="115"/>
      <c r="Y10" s="115"/>
      <c r="Z10" s="153"/>
    </row>
    <row r="11" spans="1:34" s="154" customFormat="1" ht="10.199999999999999" x14ac:dyDescent="0.2">
      <c r="A11" s="155">
        <v>44824</v>
      </c>
      <c r="B11" s="155"/>
      <c r="C11" s="228" t="s">
        <v>118</v>
      </c>
      <c r="D11" s="129"/>
      <c r="E11" s="129"/>
      <c r="F11" s="129"/>
      <c r="G11" s="129"/>
      <c r="H11" s="129">
        <v>-4300</v>
      </c>
      <c r="I11" s="129">
        <v>5200</v>
      </c>
      <c r="J11" s="129"/>
      <c r="K11" s="129"/>
      <c r="L11" s="129"/>
      <c r="M11" s="129"/>
      <c r="N11" s="129"/>
      <c r="O11" s="129"/>
      <c r="P11" s="129"/>
      <c r="Q11" s="129">
        <v>31</v>
      </c>
      <c r="R11" s="129">
        <v>4.03</v>
      </c>
      <c r="S11" s="294"/>
      <c r="T11" s="115"/>
      <c r="U11" s="115"/>
      <c r="V11" s="115"/>
      <c r="W11" s="115"/>
      <c r="X11" s="115"/>
      <c r="Y11" s="115"/>
      <c r="Z11" s="153"/>
    </row>
    <row r="12" spans="1:34" s="154" customFormat="1" ht="10.199999999999999" x14ac:dyDescent="0.2">
      <c r="A12" s="155">
        <v>44824</v>
      </c>
      <c r="B12" s="155"/>
      <c r="C12" s="228" t="s">
        <v>111</v>
      </c>
      <c r="D12" s="129"/>
      <c r="E12" s="129"/>
      <c r="F12" s="129"/>
      <c r="G12" s="129"/>
      <c r="H12" s="129">
        <v>3300</v>
      </c>
      <c r="I12" s="129">
        <v>-3100</v>
      </c>
      <c r="J12" s="129"/>
      <c r="K12" s="129"/>
      <c r="L12" s="129"/>
      <c r="M12" s="129"/>
      <c r="N12" s="129"/>
      <c r="O12" s="129"/>
      <c r="P12" s="129"/>
      <c r="Q12" s="129">
        <v>31</v>
      </c>
      <c r="R12" s="129">
        <v>4.7625000000000002</v>
      </c>
      <c r="S12" s="294"/>
      <c r="T12" s="115"/>
      <c r="U12" s="115"/>
      <c r="V12" s="115"/>
      <c r="W12" s="115"/>
      <c r="X12" s="115"/>
      <c r="Y12" s="115"/>
      <c r="Z12" s="153"/>
    </row>
    <row r="13" spans="1:34" s="154" customFormat="1" ht="10.199999999999999" x14ac:dyDescent="0.2">
      <c r="A13" s="155">
        <v>44824</v>
      </c>
      <c r="B13" s="155"/>
      <c r="C13" s="228" t="s">
        <v>111</v>
      </c>
      <c r="D13" s="129"/>
      <c r="E13" s="129"/>
      <c r="F13" s="129"/>
      <c r="G13" s="129"/>
      <c r="H13" s="129">
        <v>3300</v>
      </c>
      <c r="I13" s="129">
        <v>-3100</v>
      </c>
      <c r="J13" s="129"/>
      <c r="K13" s="129"/>
      <c r="L13" s="129"/>
      <c r="M13" s="129"/>
      <c r="N13" s="129"/>
      <c r="O13" s="159" t="s">
        <v>119</v>
      </c>
      <c r="P13" s="129"/>
      <c r="Q13" s="129"/>
      <c r="R13" s="129"/>
      <c r="S13" s="294"/>
      <c r="T13" s="115"/>
      <c r="U13" s="115"/>
      <c r="V13" s="115"/>
      <c r="W13" s="115"/>
      <c r="X13" s="115"/>
      <c r="Y13" s="115"/>
      <c r="Z13" s="153"/>
    </row>
    <row r="14" spans="1:34" s="154" customFormat="1" ht="27.75" customHeight="1" x14ac:dyDescent="0.2">
      <c r="A14" s="155">
        <v>44824</v>
      </c>
      <c r="B14" s="155"/>
      <c r="C14" s="228" t="s">
        <v>120</v>
      </c>
      <c r="D14" s="129">
        <v>20000</v>
      </c>
      <c r="E14" s="129">
        <v>4000</v>
      </c>
      <c r="F14" s="129">
        <v>4000</v>
      </c>
      <c r="G14" s="129">
        <v>20000</v>
      </c>
      <c r="H14" s="129">
        <v>3300</v>
      </c>
      <c r="I14" s="129">
        <v>-3100</v>
      </c>
      <c r="J14" s="129"/>
      <c r="K14" s="129"/>
      <c r="L14" s="129"/>
      <c r="M14" s="129"/>
      <c r="N14" s="129"/>
      <c r="O14" s="129" t="s">
        <v>121</v>
      </c>
      <c r="P14" s="129"/>
      <c r="Q14" s="129"/>
      <c r="R14" s="129"/>
      <c r="S14" s="294"/>
      <c r="T14" s="115"/>
      <c r="U14" s="115"/>
      <c r="V14" s="115"/>
      <c r="W14" s="115"/>
      <c r="X14" s="115"/>
      <c r="Y14" s="115"/>
      <c r="Z14" s="153"/>
    </row>
    <row r="15" spans="1:34" s="154" customFormat="1" ht="10.199999999999999" x14ac:dyDescent="0.2">
      <c r="A15" s="155">
        <v>44824</v>
      </c>
      <c r="B15" s="155"/>
      <c r="C15" s="228"/>
      <c r="D15" s="129"/>
      <c r="E15" s="129"/>
      <c r="F15" s="129"/>
      <c r="G15" s="129"/>
      <c r="H15" s="129"/>
      <c r="I15" s="129"/>
      <c r="J15" s="129"/>
      <c r="K15" s="129"/>
      <c r="L15" s="129"/>
      <c r="M15" s="129"/>
      <c r="N15" s="129"/>
      <c r="O15" s="129"/>
      <c r="P15" s="129"/>
      <c r="Q15" s="129"/>
      <c r="R15" s="129"/>
      <c r="S15" s="294"/>
      <c r="T15" s="115"/>
      <c r="U15" s="115"/>
      <c r="V15" s="115"/>
      <c r="W15" s="115"/>
      <c r="X15" s="115"/>
      <c r="Y15" s="115"/>
      <c r="Z15" s="153"/>
    </row>
    <row r="16" spans="1:34" s="154" customFormat="1" ht="30.6" x14ac:dyDescent="0.2">
      <c r="A16" s="155">
        <v>44824</v>
      </c>
      <c r="B16" s="155"/>
      <c r="C16" s="228" t="s">
        <v>122</v>
      </c>
      <c r="D16" s="129"/>
      <c r="E16" s="129"/>
      <c r="F16" s="129"/>
      <c r="G16" s="129"/>
      <c r="H16" s="129"/>
      <c r="I16" s="129"/>
      <c r="J16" s="129"/>
      <c r="K16" s="129"/>
      <c r="L16" s="129"/>
      <c r="M16" s="129"/>
      <c r="N16" s="129"/>
      <c r="O16" s="129" t="s">
        <v>64</v>
      </c>
      <c r="P16" s="129"/>
      <c r="Q16" s="129"/>
      <c r="R16" s="129"/>
      <c r="S16" s="294"/>
      <c r="T16" s="115"/>
      <c r="U16" s="115"/>
      <c r="V16" s="115"/>
      <c r="W16" s="115"/>
      <c r="X16" s="115"/>
      <c r="Y16" s="115"/>
      <c r="Z16" s="153"/>
    </row>
    <row r="17" spans="1:26" s="154" customFormat="1" ht="10.199999999999999" x14ac:dyDescent="0.2">
      <c r="A17" s="155">
        <v>44824</v>
      </c>
      <c r="B17" s="155"/>
      <c r="C17" s="228" t="s">
        <v>123</v>
      </c>
      <c r="D17" s="129"/>
      <c r="E17" s="129"/>
      <c r="F17" s="129">
        <v>-9000</v>
      </c>
      <c r="G17" s="129">
        <v>-5000</v>
      </c>
      <c r="H17" s="129"/>
      <c r="I17" s="129"/>
      <c r="J17" s="129"/>
      <c r="K17" s="129"/>
      <c r="L17" s="129"/>
      <c r="M17" s="129"/>
      <c r="N17" s="129"/>
      <c r="O17" s="129" t="s">
        <v>51</v>
      </c>
      <c r="P17" s="129"/>
      <c r="Q17" s="129"/>
      <c r="R17" s="129"/>
      <c r="S17" s="294"/>
      <c r="T17" s="115"/>
      <c r="U17" s="115"/>
      <c r="V17" s="115"/>
      <c r="W17" s="115"/>
      <c r="X17" s="115"/>
      <c r="Y17" s="115"/>
      <c r="Z17" s="153"/>
    </row>
    <row r="18" spans="1:26" s="154" customFormat="1" ht="13.5" customHeight="1" x14ac:dyDescent="0.2">
      <c r="A18" s="155">
        <v>44824</v>
      </c>
      <c r="B18" s="155"/>
      <c r="C18" s="228" t="s">
        <v>124</v>
      </c>
      <c r="D18" s="129"/>
      <c r="E18" s="129"/>
      <c r="F18" s="129">
        <v>-9000</v>
      </c>
      <c r="G18" s="129">
        <v>-5000</v>
      </c>
      <c r="H18" s="129"/>
      <c r="I18" s="129"/>
      <c r="J18" s="129"/>
      <c r="K18" s="129"/>
      <c r="L18" s="129"/>
      <c r="M18" s="129"/>
      <c r="N18" s="129"/>
      <c r="O18" s="129" t="s">
        <v>48</v>
      </c>
      <c r="P18" s="129"/>
      <c r="Q18" s="129"/>
      <c r="R18" s="129"/>
      <c r="S18" s="294"/>
      <c r="T18" s="115"/>
      <c r="U18" s="115"/>
      <c r="V18" s="115"/>
      <c r="W18" s="115"/>
      <c r="X18" s="115"/>
      <c r="Y18" s="115"/>
      <c r="Z18" s="153"/>
    </row>
    <row r="19" spans="1:26" s="154" customFormat="1" ht="30.6" x14ac:dyDescent="0.2">
      <c r="A19" s="155">
        <v>44824</v>
      </c>
      <c r="B19" s="155"/>
      <c r="C19" s="228" t="s">
        <v>125</v>
      </c>
      <c r="D19" s="129">
        <v>20000</v>
      </c>
      <c r="E19" s="129">
        <v>4000</v>
      </c>
      <c r="F19" s="129">
        <v>4000</v>
      </c>
      <c r="G19" s="129">
        <v>20000</v>
      </c>
      <c r="H19" s="129"/>
      <c r="I19" s="129"/>
      <c r="J19" s="129"/>
      <c r="K19" s="129"/>
      <c r="L19" s="129"/>
      <c r="M19" s="129"/>
      <c r="N19" s="129"/>
      <c r="O19" s="129" t="s">
        <v>64</v>
      </c>
      <c r="P19" s="129"/>
      <c r="Q19" s="129"/>
      <c r="R19" s="129"/>
      <c r="S19" s="294"/>
      <c r="T19" s="115"/>
      <c r="U19" s="115"/>
      <c r="V19" s="115"/>
      <c r="W19" s="115"/>
      <c r="X19" s="115"/>
      <c r="Y19" s="115"/>
      <c r="Z19" s="153"/>
    </row>
    <row r="20" spans="1:26" s="154" customFormat="1" ht="20.399999999999999" x14ac:dyDescent="0.2">
      <c r="A20" s="155">
        <v>44824</v>
      </c>
      <c r="B20" s="155"/>
      <c r="C20" s="228" t="s">
        <v>126</v>
      </c>
      <c r="D20" s="129">
        <v>0</v>
      </c>
      <c r="E20" s="129">
        <v>0</v>
      </c>
      <c r="F20" s="129">
        <v>0</v>
      </c>
      <c r="G20" s="129">
        <v>0</v>
      </c>
      <c r="H20" s="129"/>
      <c r="I20" s="129"/>
      <c r="J20" s="129"/>
      <c r="K20" s="129"/>
      <c r="L20" s="129"/>
      <c r="M20" s="129"/>
      <c r="N20" s="129"/>
      <c r="O20" s="129" t="s">
        <v>64</v>
      </c>
      <c r="P20" s="129"/>
      <c r="Q20" s="129"/>
      <c r="R20" s="129"/>
      <c r="S20" s="294"/>
      <c r="T20" s="115"/>
      <c r="U20" s="115"/>
      <c r="V20" s="115"/>
      <c r="W20" s="115"/>
      <c r="X20" s="115"/>
      <c r="Y20" s="115"/>
      <c r="Z20" s="153"/>
    </row>
    <row r="21" spans="1:26" s="163" customFormat="1" ht="13.5" customHeight="1" x14ac:dyDescent="0.2">
      <c r="A21" s="160">
        <v>44824</v>
      </c>
      <c r="B21" s="160"/>
      <c r="C21" s="267" t="s">
        <v>127</v>
      </c>
      <c r="D21" s="161">
        <v>20000</v>
      </c>
      <c r="E21" s="161">
        <v>4000</v>
      </c>
      <c r="F21" s="161">
        <v>-5000</v>
      </c>
      <c r="G21" s="161">
        <v>15000</v>
      </c>
      <c r="H21" s="161"/>
      <c r="I21" s="161"/>
      <c r="J21" s="161"/>
      <c r="K21" s="161"/>
      <c r="L21" s="161"/>
      <c r="M21" s="161"/>
      <c r="N21" s="161"/>
      <c r="O21" s="161" t="s">
        <v>48</v>
      </c>
      <c r="P21" s="161"/>
      <c r="Q21" s="161"/>
      <c r="R21" s="161"/>
      <c r="S21" s="296"/>
      <c r="T21" s="117"/>
      <c r="U21" s="117"/>
      <c r="V21" s="117"/>
      <c r="W21" s="117"/>
      <c r="X21" s="117"/>
      <c r="Y21" s="117"/>
      <c r="Z21" s="162"/>
    </row>
    <row r="22" spans="1:26" s="158" customFormat="1" ht="13.5" customHeight="1" x14ac:dyDescent="0.2">
      <c r="A22" s="164">
        <v>44824</v>
      </c>
      <c r="B22" s="164"/>
      <c r="C22" s="266" t="s">
        <v>128</v>
      </c>
      <c r="D22" s="156"/>
      <c r="E22" s="156"/>
      <c r="F22" s="156"/>
      <c r="G22" s="156"/>
      <c r="H22" s="156"/>
      <c r="I22" s="156"/>
      <c r="J22" s="156"/>
      <c r="K22" s="156"/>
      <c r="L22" s="156"/>
      <c r="M22" s="156"/>
      <c r="N22" s="156"/>
      <c r="O22" s="156"/>
      <c r="P22" s="156"/>
      <c r="Q22" s="156"/>
      <c r="R22" s="156"/>
      <c r="S22" s="295"/>
      <c r="T22" s="116"/>
      <c r="U22" s="116"/>
      <c r="V22" s="116"/>
      <c r="W22" s="116"/>
      <c r="X22" s="116"/>
      <c r="Y22" s="116"/>
      <c r="Z22" s="157"/>
    </row>
    <row r="23" spans="1:26" s="154" customFormat="1" ht="10.199999999999999" x14ac:dyDescent="0.2">
      <c r="A23" s="155">
        <v>44825</v>
      </c>
      <c r="B23" s="155"/>
      <c r="C23" s="228" t="s">
        <v>129</v>
      </c>
      <c r="D23" s="129"/>
      <c r="E23" s="129"/>
      <c r="F23" s="129">
        <v>-1000</v>
      </c>
      <c r="G23" s="129">
        <v>-2000</v>
      </c>
      <c r="H23" s="129"/>
      <c r="I23" s="129"/>
      <c r="J23" s="129"/>
      <c r="K23" s="129"/>
      <c r="L23" s="129"/>
      <c r="M23" s="129"/>
      <c r="N23" s="129"/>
      <c r="O23" s="129"/>
      <c r="P23" s="129"/>
      <c r="Q23" s="129">
        <v>35</v>
      </c>
      <c r="R23" s="129">
        <v>4.76</v>
      </c>
      <c r="S23" s="294"/>
      <c r="T23" s="115"/>
      <c r="U23" s="115"/>
      <c r="V23" s="115"/>
      <c r="W23" s="115"/>
      <c r="X23" s="115"/>
      <c r="Y23" s="115"/>
      <c r="Z23" s="153"/>
    </row>
    <row r="24" spans="1:26" s="154" customFormat="1" ht="10.199999999999999" x14ac:dyDescent="0.2">
      <c r="A24" s="155">
        <v>44825</v>
      </c>
      <c r="B24" s="155"/>
      <c r="C24" s="228" t="s">
        <v>130</v>
      </c>
      <c r="D24" s="129"/>
      <c r="E24" s="129"/>
      <c r="F24" s="129">
        <v>-8000</v>
      </c>
      <c r="G24" s="129">
        <v>-5000</v>
      </c>
      <c r="H24" s="129"/>
      <c r="I24" s="129"/>
      <c r="J24" s="129"/>
      <c r="K24" s="129"/>
      <c r="L24" s="129"/>
      <c r="M24" s="129"/>
      <c r="N24" s="129"/>
      <c r="O24" s="129"/>
      <c r="P24" s="129"/>
      <c r="Q24" s="129"/>
      <c r="R24" s="129"/>
      <c r="S24" s="294"/>
      <c r="T24" s="115"/>
      <c r="U24" s="115"/>
      <c r="V24" s="115"/>
      <c r="W24" s="115"/>
      <c r="X24" s="115"/>
      <c r="Y24" s="115"/>
      <c r="Z24" s="153"/>
    </row>
    <row r="25" spans="1:26" s="158" customFormat="1" ht="13.5" customHeight="1" x14ac:dyDescent="0.2">
      <c r="A25" s="164">
        <v>44825</v>
      </c>
      <c r="B25" s="164"/>
      <c r="C25" s="266" t="s">
        <v>131</v>
      </c>
      <c r="D25" s="156"/>
      <c r="E25" s="156"/>
      <c r="F25" s="156"/>
      <c r="G25" s="156"/>
      <c r="H25" s="156"/>
      <c r="I25" s="156"/>
      <c r="J25" s="156"/>
      <c r="K25" s="156"/>
      <c r="L25" s="156"/>
      <c r="M25" s="156"/>
      <c r="N25" s="156"/>
      <c r="O25" s="156"/>
      <c r="P25" s="156"/>
      <c r="Q25" s="156"/>
      <c r="R25" s="156"/>
      <c r="S25" s="295"/>
      <c r="T25" s="116"/>
      <c r="U25" s="116"/>
      <c r="V25" s="116"/>
      <c r="W25" s="116"/>
      <c r="X25" s="116"/>
      <c r="Y25" s="116"/>
      <c r="Z25" s="157"/>
    </row>
    <row r="26" spans="1:26" s="154" customFormat="1" ht="20.399999999999999" x14ac:dyDescent="0.2">
      <c r="A26" s="155">
        <v>44825</v>
      </c>
      <c r="B26" s="155"/>
      <c r="C26" s="228" t="s">
        <v>132</v>
      </c>
      <c r="D26" s="129"/>
      <c r="E26" s="129"/>
      <c r="F26" s="129">
        <v>-10400</v>
      </c>
      <c r="G26" s="129">
        <v>-6000</v>
      </c>
      <c r="H26" s="129"/>
      <c r="I26" s="129"/>
      <c r="J26" s="129"/>
      <c r="K26" s="129"/>
      <c r="L26" s="129"/>
      <c r="M26" s="129"/>
      <c r="N26" s="129"/>
      <c r="O26" s="129" t="s">
        <v>38</v>
      </c>
      <c r="P26" s="129"/>
      <c r="Q26" s="129"/>
      <c r="R26" s="129"/>
      <c r="S26" s="294"/>
      <c r="T26" s="115"/>
      <c r="U26" s="115"/>
      <c r="V26" s="115"/>
      <c r="W26" s="115"/>
      <c r="X26" s="115"/>
      <c r="Y26" s="115"/>
      <c r="Z26" s="153"/>
    </row>
    <row r="27" spans="1:26" s="154" customFormat="1" ht="10.199999999999999" x14ac:dyDescent="0.2">
      <c r="A27" s="155">
        <v>44825</v>
      </c>
      <c r="B27" s="155"/>
      <c r="C27" s="228" t="s">
        <v>129</v>
      </c>
      <c r="D27" s="129"/>
      <c r="E27" s="129"/>
      <c r="F27" s="129">
        <v>8000</v>
      </c>
      <c r="G27" s="129">
        <v>3000</v>
      </c>
      <c r="H27" s="129"/>
      <c r="I27" s="129"/>
      <c r="J27" s="129"/>
      <c r="K27" s="129"/>
      <c r="L27" s="129"/>
      <c r="M27" s="129"/>
      <c r="N27" s="129"/>
      <c r="O27" s="129"/>
      <c r="P27" s="129"/>
      <c r="Q27" s="129"/>
      <c r="R27" s="129"/>
      <c r="S27" s="294"/>
      <c r="T27" s="115"/>
      <c r="U27" s="115"/>
      <c r="V27" s="115"/>
      <c r="W27" s="115"/>
      <c r="X27" s="115"/>
      <c r="Y27" s="115"/>
      <c r="Z27" s="153"/>
    </row>
    <row r="28" spans="1:26" s="163" customFormat="1" ht="20.399999999999999" x14ac:dyDescent="0.2">
      <c r="A28" s="160">
        <v>44825</v>
      </c>
      <c r="B28" s="160"/>
      <c r="C28" s="267" t="s">
        <v>133</v>
      </c>
      <c r="D28" s="161"/>
      <c r="E28" s="161"/>
      <c r="F28" s="161"/>
      <c r="G28" s="161"/>
      <c r="H28" s="161">
        <v>750</v>
      </c>
      <c r="I28" s="161">
        <v>500</v>
      </c>
      <c r="J28" s="161"/>
      <c r="K28" s="161"/>
      <c r="L28" s="161"/>
      <c r="M28" s="161"/>
      <c r="N28" s="161"/>
      <c r="O28" s="161"/>
      <c r="P28" s="161"/>
      <c r="Q28" s="161"/>
      <c r="R28" s="161"/>
      <c r="S28" s="296"/>
      <c r="T28" s="117"/>
      <c r="U28" s="117"/>
      <c r="V28" s="117"/>
      <c r="W28" s="117"/>
      <c r="X28" s="117"/>
      <c r="Y28" s="117"/>
      <c r="Z28" s="162"/>
    </row>
    <row r="29" spans="1:26" s="158" customFormat="1" ht="13.5" customHeight="1" x14ac:dyDescent="0.2">
      <c r="A29" s="164">
        <v>44825</v>
      </c>
      <c r="B29" s="164"/>
      <c r="C29" s="266" t="s">
        <v>134</v>
      </c>
      <c r="D29" s="156"/>
      <c r="E29" s="156"/>
      <c r="F29" s="156"/>
      <c r="G29" s="156"/>
      <c r="H29" s="156"/>
      <c r="I29" s="156"/>
      <c r="J29" s="156"/>
      <c r="K29" s="156"/>
      <c r="L29" s="156"/>
      <c r="M29" s="156"/>
      <c r="N29" s="156"/>
      <c r="O29" s="156"/>
      <c r="P29" s="156"/>
      <c r="Q29" s="156"/>
      <c r="R29" s="156"/>
      <c r="S29" s="295"/>
      <c r="T29" s="116"/>
      <c r="U29" s="116"/>
      <c r="V29" s="116"/>
      <c r="W29" s="116"/>
      <c r="X29" s="116"/>
      <c r="Y29" s="116"/>
      <c r="Z29" s="157"/>
    </row>
    <row r="30" spans="1:26" s="154" customFormat="1" ht="20.399999999999999" x14ac:dyDescent="0.2">
      <c r="A30" s="155">
        <v>44825</v>
      </c>
      <c r="B30" s="155"/>
      <c r="C30" s="228" t="s">
        <v>135</v>
      </c>
      <c r="D30" s="129">
        <v>23000</v>
      </c>
      <c r="E30" s="129">
        <v>1500</v>
      </c>
      <c r="F30" s="129">
        <v>2000</v>
      </c>
      <c r="G30" s="129">
        <v>21000</v>
      </c>
      <c r="H30" s="129"/>
      <c r="I30" s="129"/>
      <c r="J30" s="129"/>
      <c r="K30" s="129"/>
      <c r="L30" s="129"/>
      <c r="M30" s="129"/>
      <c r="N30" s="129"/>
      <c r="O30" s="129"/>
      <c r="P30" s="129"/>
      <c r="Q30" s="129"/>
      <c r="R30" s="129"/>
      <c r="S30" s="294"/>
      <c r="T30" s="115"/>
      <c r="U30" s="115"/>
      <c r="V30" s="115"/>
      <c r="W30" s="115"/>
      <c r="X30" s="115"/>
      <c r="Y30" s="115"/>
      <c r="Z30" s="153"/>
    </row>
    <row r="31" spans="1:26" s="158" customFormat="1" ht="13.5" customHeight="1" x14ac:dyDescent="0.2">
      <c r="A31" s="164">
        <v>44826</v>
      </c>
      <c r="B31" s="164"/>
      <c r="C31" s="266" t="s">
        <v>136</v>
      </c>
      <c r="D31" s="156"/>
      <c r="E31" s="156"/>
      <c r="F31" s="156"/>
      <c r="G31" s="156"/>
      <c r="H31" s="156"/>
      <c r="I31" s="156"/>
      <c r="J31" s="156"/>
      <c r="K31" s="156"/>
      <c r="L31" s="156"/>
      <c r="M31" s="156"/>
      <c r="N31" s="156"/>
      <c r="O31" s="156"/>
      <c r="P31" s="156"/>
      <c r="Q31" s="156"/>
      <c r="R31" s="156"/>
      <c r="S31" s="295"/>
      <c r="T31" s="116"/>
      <c r="U31" s="116"/>
      <c r="V31" s="116"/>
      <c r="W31" s="116"/>
      <c r="X31" s="116"/>
      <c r="Y31" s="116"/>
      <c r="Z31" s="157"/>
    </row>
    <row r="32" spans="1:26" s="163" customFormat="1" ht="10.199999999999999" x14ac:dyDescent="0.2">
      <c r="A32" s="160">
        <v>44826</v>
      </c>
      <c r="B32" s="160"/>
      <c r="C32" s="267"/>
      <c r="D32" s="161">
        <v>28000</v>
      </c>
      <c r="E32" s="161">
        <v>3500</v>
      </c>
      <c r="F32" s="161"/>
      <c r="G32" s="161"/>
      <c r="H32" s="161"/>
      <c r="I32" s="161"/>
      <c r="J32" s="161"/>
      <c r="K32" s="161"/>
      <c r="L32" s="161"/>
      <c r="M32" s="161"/>
      <c r="N32" s="161"/>
      <c r="O32" s="161"/>
      <c r="P32" s="161"/>
      <c r="Q32" s="161"/>
      <c r="R32" s="161"/>
      <c r="S32" s="296"/>
      <c r="T32" s="117"/>
      <c r="U32" s="117"/>
      <c r="V32" s="117"/>
      <c r="W32" s="117"/>
      <c r="X32" s="117"/>
      <c r="Y32" s="117"/>
      <c r="Z32" s="162"/>
    </row>
    <row r="33" spans="1:26" s="158" customFormat="1" ht="13.5" customHeight="1" x14ac:dyDescent="0.2">
      <c r="A33" s="164">
        <v>44826</v>
      </c>
      <c r="B33" s="164"/>
      <c r="C33" s="266" t="s">
        <v>137</v>
      </c>
      <c r="D33" s="156"/>
      <c r="E33" s="156"/>
      <c r="F33" s="156"/>
      <c r="G33" s="156"/>
      <c r="H33" s="156"/>
      <c r="I33" s="156"/>
      <c r="J33" s="156"/>
      <c r="K33" s="156"/>
      <c r="L33" s="156"/>
      <c r="M33" s="156"/>
      <c r="N33" s="156"/>
      <c r="O33" s="156"/>
      <c r="P33" s="156"/>
      <c r="Q33" s="156"/>
      <c r="R33" s="156"/>
      <c r="S33" s="295"/>
      <c r="T33" s="116"/>
      <c r="U33" s="116"/>
      <c r="V33" s="116"/>
      <c r="W33" s="116"/>
      <c r="X33" s="116"/>
      <c r="Y33" s="116"/>
      <c r="Z33" s="157"/>
    </row>
    <row r="34" spans="1:26" s="154" customFormat="1" ht="20.399999999999999" x14ac:dyDescent="0.2">
      <c r="A34" s="155">
        <v>44826</v>
      </c>
      <c r="B34" s="155"/>
      <c r="C34" s="228" t="s">
        <v>138</v>
      </c>
      <c r="D34" s="129">
        <v>1000</v>
      </c>
      <c r="E34" s="129">
        <v>6000</v>
      </c>
      <c r="F34" s="129"/>
      <c r="G34" s="129"/>
      <c r="H34" s="129"/>
      <c r="I34" s="129"/>
      <c r="J34" s="129"/>
      <c r="K34" s="129"/>
      <c r="L34" s="129"/>
      <c r="M34" s="129"/>
      <c r="N34" s="129"/>
      <c r="O34" s="129"/>
      <c r="P34" s="129"/>
      <c r="Q34" s="129"/>
      <c r="R34" s="129"/>
      <c r="S34" s="294"/>
      <c r="T34" s="115"/>
      <c r="U34" s="115"/>
      <c r="V34" s="115"/>
      <c r="W34" s="115"/>
      <c r="X34" s="115"/>
      <c r="Y34" s="115"/>
      <c r="Z34" s="153"/>
    </row>
    <row r="35" spans="1:26" s="154" customFormat="1" ht="10.199999999999999" x14ac:dyDescent="0.2">
      <c r="A35" s="155">
        <v>44826</v>
      </c>
      <c r="B35" s="155"/>
      <c r="C35" s="228"/>
      <c r="D35" s="129">
        <v>1000</v>
      </c>
      <c r="E35" s="129">
        <v>12000</v>
      </c>
      <c r="F35" s="129">
        <v>-1000</v>
      </c>
      <c r="G35" s="129"/>
      <c r="H35" s="129"/>
      <c r="I35" s="129"/>
      <c r="J35" s="129"/>
      <c r="K35" s="129"/>
      <c r="L35" s="129"/>
      <c r="M35" s="129"/>
      <c r="N35" s="129"/>
      <c r="O35" s="129"/>
      <c r="P35" s="129"/>
      <c r="Q35" s="129"/>
      <c r="R35" s="129"/>
      <c r="S35" s="294"/>
      <c r="T35" s="115"/>
      <c r="U35" s="115"/>
      <c r="V35" s="115"/>
      <c r="W35" s="115"/>
      <c r="X35" s="115"/>
      <c r="Y35" s="115"/>
      <c r="Z35" s="153"/>
    </row>
    <row r="36" spans="1:26" s="154" customFormat="1" ht="10.199999999999999" x14ac:dyDescent="0.2">
      <c r="A36" s="155">
        <v>44826</v>
      </c>
      <c r="B36" s="155"/>
      <c r="C36" s="228"/>
      <c r="D36" s="129">
        <v>1000</v>
      </c>
      <c r="E36" s="129">
        <v>0</v>
      </c>
      <c r="F36" s="129">
        <v>-18000</v>
      </c>
      <c r="G36" s="129">
        <v>1000</v>
      </c>
      <c r="H36" s="129"/>
      <c r="I36" s="129"/>
      <c r="J36" s="129"/>
      <c r="K36" s="129"/>
      <c r="L36" s="129"/>
      <c r="M36" s="129"/>
      <c r="N36" s="129"/>
      <c r="O36" s="129"/>
      <c r="P36" s="129"/>
      <c r="Q36" s="129"/>
      <c r="R36" s="129"/>
      <c r="S36" s="294" t="s">
        <v>139</v>
      </c>
      <c r="T36" s="115"/>
      <c r="U36" s="115"/>
      <c r="V36" s="115"/>
      <c r="W36" s="115"/>
      <c r="X36" s="115"/>
      <c r="Y36" s="115"/>
      <c r="Z36" s="153"/>
    </row>
    <row r="37" spans="1:26" s="154" customFormat="1" ht="10.199999999999999" x14ac:dyDescent="0.2">
      <c r="A37" s="155">
        <v>44826</v>
      </c>
      <c r="B37" s="155"/>
      <c r="C37" s="228"/>
      <c r="D37" s="129">
        <v>1000</v>
      </c>
      <c r="E37" s="129">
        <v>-1500</v>
      </c>
      <c r="F37" s="129">
        <v>-20000</v>
      </c>
      <c r="G37" s="129">
        <v>1000</v>
      </c>
      <c r="H37" s="129"/>
      <c r="I37" s="129"/>
      <c r="J37" s="129"/>
      <c r="K37" s="129"/>
      <c r="L37" s="129"/>
      <c r="M37" s="129"/>
      <c r="N37" s="129"/>
      <c r="O37" s="129"/>
      <c r="P37" s="129"/>
      <c r="Q37" s="129"/>
      <c r="R37" s="129"/>
      <c r="S37" s="294">
        <v>53258</v>
      </c>
      <c r="T37" s="115"/>
      <c r="U37" s="115"/>
      <c r="V37" s="115"/>
      <c r="W37" s="115"/>
      <c r="X37" s="115"/>
      <c r="Y37" s="115"/>
      <c r="Z37" s="153"/>
    </row>
    <row r="38" spans="1:26" s="154" customFormat="1" ht="10.199999999999999" x14ac:dyDescent="0.2">
      <c r="A38" s="155">
        <v>44826</v>
      </c>
      <c r="B38" s="155"/>
      <c r="C38" s="228"/>
      <c r="D38" s="129">
        <v>1000</v>
      </c>
      <c r="E38" s="129">
        <v>-4000</v>
      </c>
      <c r="F38" s="129">
        <v>-24000</v>
      </c>
      <c r="G38" s="129">
        <v>1000</v>
      </c>
      <c r="H38" s="129"/>
      <c r="I38" s="129"/>
      <c r="J38" s="129"/>
      <c r="K38" s="129"/>
      <c r="L38" s="129"/>
      <c r="M38" s="129"/>
      <c r="N38" s="129"/>
      <c r="O38" s="129"/>
      <c r="P38" s="129"/>
      <c r="Q38" s="129"/>
      <c r="R38" s="129"/>
      <c r="S38" s="294">
        <v>54031</v>
      </c>
      <c r="T38" s="115"/>
      <c r="U38" s="115"/>
      <c r="V38" s="115"/>
      <c r="W38" s="115"/>
      <c r="X38" s="115"/>
      <c r="Y38" s="115"/>
      <c r="Z38" s="153"/>
    </row>
    <row r="39" spans="1:26" s="154" customFormat="1" ht="10.199999999999999" x14ac:dyDescent="0.2">
      <c r="A39" s="155">
        <v>44826</v>
      </c>
      <c r="B39" s="155"/>
      <c r="C39" s="228"/>
      <c r="D39" s="129">
        <v>1000</v>
      </c>
      <c r="E39" s="129">
        <v>-6900</v>
      </c>
      <c r="F39" s="129">
        <v>-28000</v>
      </c>
      <c r="G39" s="129">
        <v>1000</v>
      </c>
      <c r="H39" s="129"/>
      <c r="I39" s="129"/>
      <c r="J39" s="129"/>
      <c r="K39" s="129"/>
      <c r="L39" s="129"/>
      <c r="M39" s="129"/>
      <c r="N39" s="129"/>
      <c r="O39" s="129"/>
      <c r="P39" s="129"/>
      <c r="Q39" s="129"/>
      <c r="R39" s="129"/>
      <c r="S39" s="294">
        <v>54559</v>
      </c>
      <c r="T39" s="115"/>
      <c r="U39" s="115"/>
      <c r="V39" s="115"/>
      <c r="W39" s="115"/>
      <c r="X39" s="115"/>
      <c r="Y39" s="115"/>
      <c r="Z39" s="153"/>
    </row>
    <row r="40" spans="1:26" s="154" customFormat="1" ht="10.199999999999999" x14ac:dyDescent="0.2">
      <c r="A40" s="155">
        <v>44826</v>
      </c>
      <c r="B40" s="155"/>
      <c r="C40" s="228"/>
      <c r="D40" s="129">
        <v>1000</v>
      </c>
      <c r="E40" s="129">
        <v>-9500</v>
      </c>
      <c r="F40" s="129">
        <v>-32000</v>
      </c>
      <c r="G40" s="129">
        <v>1000</v>
      </c>
      <c r="H40" s="129"/>
      <c r="I40" s="129"/>
      <c r="J40" s="129"/>
      <c r="K40" s="129"/>
      <c r="L40" s="129"/>
      <c r="M40" s="129"/>
      <c r="N40" s="129"/>
      <c r="O40" s="129"/>
      <c r="P40" s="129"/>
      <c r="Q40" s="129"/>
      <c r="R40" s="129"/>
      <c r="S40" s="294">
        <v>55020</v>
      </c>
      <c r="T40" s="115"/>
      <c r="U40" s="115"/>
      <c r="V40" s="115"/>
      <c r="W40" s="115"/>
      <c r="X40" s="115"/>
      <c r="Y40" s="115"/>
      <c r="Z40" s="153"/>
    </row>
    <row r="41" spans="1:26" s="154" customFormat="1" ht="10.199999999999999" x14ac:dyDescent="0.2">
      <c r="A41" s="155">
        <v>44826</v>
      </c>
      <c r="B41" s="155"/>
      <c r="C41" s="228"/>
      <c r="D41" s="129">
        <v>1500</v>
      </c>
      <c r="E41" s="129">
        <v>-12000</v>
      </c>
      <c r="F41" s="129">
        <v>-35500</v>
      </c>
      <c r="G41" s="129">
        <v>1000</v>
      </c>
      <c r="H41" s="129"/>
      <c r="I41" s="129"/>
      <c r="J41" s="129"/>
      <c r="K41" s="129"/>
      <c r="L41" s="129"/>
      <c r="M41" s="129"/>
      <c r="N41" s="129"/>
      <c r="O41" s="129"/>
      <c r="P41" s="129"/>
      <c r="Q41" s="129"/>
      <c r="R41" s="129"/>
      <c r="S41" s="294">
        <v>60423</v>
      </c>
      <c r="T41" s="115"/>
      <c r="U41" s="115"/>
      <c r="V41" s="115"/>
      <c r="W41" s="115"/>
      <c r="X41" s="115"/>
      <c r="Y41" s="115"/>
      <c r="Z41" s="153"/>
    </row>
    <row r="42" spans="1:26" s="154" customFormat="1" ht="30.6" x14ac:dyDescent="0.2">
      <c r="A42" s="155">
        <v>44827</v>
      </c>
      <c r="B42" s="155"/>
      <c r="C42" s="228" t="s">
        <v>140</v>
      </c>
      <c r="D42" s="129">
        <v>1500</v>
      </c>
      <c r="E42" s="129">
        <v>-12000</v>
      </c>
      <c r="F42" s="129">
        <v>-35500</v>
      </c>
      <c r="G42" s="129">
        <v>1000</v>
      </c>
      <c r="H42" s="129"/>
      <c r="I42" s="129"/>
      <c r="J42" s="129"/>
      <c r="K42" s="129"/>
      <c r="L42" s="129"/>
      <c r="M42" s="129"/>
      <c r="N42" s="129"/>
      <c r="O42" s="129" t="s">
        <v>64</v>
      </c>
      <c r="P42" s="129"/>
      <c r="Q42" s="129"/>
      <c r="R42" s="129"/>
      <c r="S42" s="294">
        <v>21526</v>
      </c>
      <c r="T42" s="115"/>
      <c r="U42" s="115"/>
      <c r="V42" s="115"/>
      <c r="W42" s="115"/>
      <c r="X42" s="115"/>
      <c r="Y42" s="115"/>
      <c r="Z42" s="153"/>
    </row>
    <row r="43" spans="1:26" s="154" customFormat="1" ht="51" x14ac:dyDescent="0.2">
      <c r="A43" s="155">
        <v>44827</v>
      </c>
      <c r="B43" s="155"/>
      <c r="C43" s="228" t="s">
        <v>141</v>
      </c>
      <c r="D43" s="129">
        <v>1500</v>
      </c>
      <c r="E43" s="129">
        <v>-12000</v>
      </c>
      <c r="F43" s="129">
        <v>-36000</v>
      </c>
      <c r="G43" s="129">
        <v>1000</v>
      </c>
      <c r="H43" s="129"/>
      <c r="I43" s="129"/>
      <c r="J43" s="129"/>
      <c r="K43" s="129"/>
      <c r="L43" s="129"/>
      <c r="M43" s="129"/>
      <c r="N43" s="129"/>
      <c r="O43" s="129" t="s">
        <v>64</v>
      </c>
      <c r="P43" s="129"/>
      <c r="Q43" s="129"/>
      <c r="R43" s="129"/>
      <c r="S43" s="294">
        <v>33307</v>
      </c>
      <c r="T43" s="115"/>
      <c r="U43" s="115"/>
      <c r="V43" s="115"/>
      <c r="W43" s="115"/>
      <c r="X43" s="115"/>
      <c r="Y43" s="115"/>
      <c r="Z43" s="153"/>
    </row>
    <row r="44" spans="1:26" s="154" customFormat="1" ht="10.199999999999999" x14ac:dyDescent="0.2">
      <c r="A44" s="115"/>
      <c r="B44" s="115"/>
      <c r="C44" s="228" t="s">
        <v>142</v>
      </c>
      <c r="D44" s="129">
        <v>-18500</v>
      </c>
      <c r="E44" s="129">
        <v>-16000</v>
      </c>
      <c r="F44" s="129">
        <v>-40000</v>
      </c>
      <c r="G44" s="129">
        <v>-16500</v>
      </c>
      <c r="H44" s="129"/>
      <c r="I44" s="129"/>
      <c r="J44" s="129"/>
      <c r="K44" s="129"/>
      <c r="L44" s="129"/>
      <c r="M44" s="129"/>
      <c r="N44" s="129"/>
      <c r="O44" s="129" t="s">
        <v>64</v>
      </c>
      <c r="P44" s="129"/>
      <c r="Q44" s="129"/>
      <c r="R44" s="129"/>
      <c r="S44" s="294">
        <v>50148</v>
      </c>
      <c r="T44" s="115"/>
      <c r="U44" s="115"/>
      <c r="V44" s="115"/>
      <c r="W44" s="115"/>
      <c r="X44" s="115"/>
      <c r="Y44" s="115"/>
      <c r="Z44" s="153"/>
    </row>
    <row r="45" spans="1:26" s="154" customFormat="1" ht="20.399999999999999" x14ac:dyDescent="0.2">
      <c r="A45" s="155">
        <v>44827</v>
      </c>
      <c r="B45" s="155"/>
      <c r="C45" s="228" t="s">
        <v>143</v>
      </c>
      <c r="D45" s="129">
        <v>1500</v>
      </c>
      <c r="E45" s="129">
        <v>-12000</v>
      </c>
      <c r="F45" s="129">
        <v>-36000</v>
      </c>
      <c r="G45" s="129">
        <v>1000</v>
      </c>
      <c r="H45" s="129"/>
      <c r="I45" s="129"/>
      <c r="J45" s="129"/>
      <c r="K45" s="129"/>
      <c r="L45" s="129"/>
      <c r="M45" s="129"/>
      <c r="N45" s="129"/>
      <c r="O45" s="129" t="s">
        <v>144</v>
      </c>
      <c r="P45" s="129"/>
      <c r="Q45" s="129"/>
      <c r="R45" s="129"/>
      <c r="S45" s="294"/>
      <c r="T45" s="115"/>
      <c r="U45" s="115"/>
      <c r="V45" s="115"/>
      <c r="W45" s="115"/>
      <c r="X45" s="115"/>
      <c r="Y45" s="115"/>
      <c r="Z45" s="153"/>
    </row>
    <row r="46" spans="1:26" s="154" customFormat="1" ht="13.5" customHeight="1" x14ac:dyDescent="0.2">
      <c r="A46" s="155">
        <v>44827</v>
      </c>
      <c r="B46" s="155"/>
      <c r="C46" s="228" t="s">
        <v>143</v>
      </c>
      <c r="D46" s="129">
        <v>1500</v>
      </c>
      <c r="E46" s="129">
        <v>-12000</v>
      </c>
      <c r="F46" s="129">
        <v>-36000</v>
      </c>
      <c r="G46" s="129">
        <v>1000</v>
      </c>
      <c r="H46" s="129"/>
      <c r="I46" s="129"/>
      <c r="J46" s="129"/>
      <c r="K46" s="129"/>
      <c r="L46" s="129"/>
      <c r="M46" s="129"/>
      <c r="N46" s="129"/>
      <c r="O46" s="129" t="s">
        <v>64</v>
      </c>
      <c r="P46" s="129"/>
      <c r="Q46" s="129"/>
      <c r="R46" s="129"/>
      <c r="S46" s="294">
        <v>54140</v>
      </c>
      <c r="T46" s="115"/>
      <c r="U46" s="115"/>
      <c r="V46" s="115"/>
      <c r="W46" s="115"/>
      <c r="X46" s="115"/>
      <c r="Y46" s="115"/>
      <c r="Z46" s="153"/>
    </row>
    <row r="47" spans="1:26" s="115" customFormat="1" ht="8.25" customHeight="1" x14ac:dyDescent="0.2">
      <c r="C47" s="228"/>
      <c r="D47" s="129">
        <v>-18500</v>
      </c>
      <c r="E47" s="129">
        <v>-16000</v>
      </c>
      <c r="F47" s="129">
        <v>-40800</v>
      </c>
      <c r="G47" s="129">
        <v>-17000</v>
      </c>
      <c r="H47" s="129"/>
      <c r="I47" s="129"/>
      <c r="J47" s="129"/>
      <c r="K47" s="129"/>
      <c r="L47" s="129"/>
      <c r="M47" s="129"/>
      <c r="N47" s="129"/>
      <c r="O47" s="129"/>
      <c r="P47" s="129"/>
      <c r="Q47" s="129">
        <v>17</v>
      </c>
      <c r="R47" s="129">
        <v>4.0199999999999996</v>
      </c>
      <c r="S47" s="294"/>
      <c r="Z47" s="165"/>
    </row>
    <row r="48" spans="1:26" s="115" customFormat="1" ht="20.399999999999999" x14ac:dyDescent="0.2">
      <c r="A48" s="155">
        <v>44827</v>
      </c>
      <c r="B48" s="155"/>
      <c r="C48" s="228" t="s">
        <v>145</v>
      </c>
      <c r="D48" s="129">
        <v>1500</v>
      </c>
      <c r="E48" s="129">
        <v>-12000</v>
      </c>
      <c r="F48" s="129">
        <v>-36000</v>
      </c>
      <c r="G48" s="129">
        <v>1000</v>
      </c>
      <c r="H48" s="129"/>
      <c r="I48" s="129"/>
      <c r="J48" s="129"/>
      <c r="K48" s="129"/>
      <c r="L48" s="129"/>
      <c r="M48" s="129"/>
      <c r="N48" s="129"/>
      <c r="O48" s="129" t="s">
        <v>146</v>
      </c>
      <c r="P48" s="129"/>
      <c r="Q48" s="129"/>
      <c r="R48" s="129"/>
      <c r="S48" s="294"/>
      <c r="Z48" s="165"/>
    </row>
    <row r="49" spans="1:26" ht="20.399999999999999" x14ac:dyDescent="0.3">
      <c r="A49" s="155">
        <v>44827</v>
      </c>
      <c r="B49" s="155"/>
      <c r="C49" s="228" t="s">
        <v>145</v>
      </c>
      <c r="D49" s="129">
        <v>1500</v>
      </c>
      <c r="E49" s="129">
        <v>-12000</v>
      </c>
      <c r="F49" s="129">
        <v>-36000</v>
      </c>
      <c r="G49" s="129">
        <v>1000</v>
      </c>
      <c r="O49" s="129" t="s">
        <v>64</v>
      </c>
      <c r="S49" s="294">
        <v>65018</v>
      </c>
      <c r="T49" s="115"/>
      <c r="U49" s="115"/>
      <c r="V49" s="115"/>
      <c r="W49" s="115"/>
      <c r="X49" s="115"/>
      <c r="Y49" s="115"/>
    </row>
    <row r="50" spans="1:26" s="170" customFormat="1" ht="40.799999999999997" x14ac:dyDescent="0.3">
      <c r="A50" s="118"/>
      <c r="B50" s="118"/>
      <c r="C50" s="268" t="s">
        <v>147</v>
      </c>
      <c r="D50" s="168"/>
      <c r="E50" s="168"/>
      <c r="F50" s="168"/>
      <c r="G50" s="168"/>
      <c r="H50" s="168"/>
      <c r="I50" s="168"/>
      <c r="J50" s="168"/>
      <c r="K50" s="168"/>
      <c r="L50" s="168"/>
      <c r="M50" s="168"/>
      <c r="N50" s="168"/>
      <c r="O50" s="168"/>
      <c r="P50" s="168"/>
      <c r="Q50" s="168"/>
      <c r="R50" s="168"/>
      <c r="S50" s="297"/>
      <c r="T50" s="118"/>
      <c r="U50" s="118"/>
      <c r="V50" s="118"/>
      <c r="W50" s="118"/>
      <c r="X50" s="118"/>
      <c r="Y50" s="118"/>
      <c r="Z50" s="169"/>
    </row>
    <row r="51" spans="1:26" ht="20.399999999999999" x14ac:dyDescent="0.3">
      <c r="A51" s="155">
        <v>44909</v>
      </c>
      <c r="B51" s="155"/>
      <c r="C51" s="228" t="s">
        <v>148</v>
      </c>
      <c r="D51" s="129">
        <v>21</v>
      </c>
      <c r="E51" s="129">
        <v>22</v>
      </c>
      <c r="F51" s="129">
        <v>19.02</v>
      </c>
      <c r="G51" s="129">
        <v>22</v>
      </c>
      <c r="H51" s="129">
        <v>22</v>
      </c>
      <c r="I51" s="129">
        <v>22</v>
      </c>
      <c r="T51" s="115"/>
      <c r="U51" s="115"/>
      <c r="V51" s="115"/>
      <c r="W51" s="115"/>
      <c r="X51" s="115"/>
      <c r="Y51" s="115"/>
    </row>
    <row r="52" spans="1:26" x14ac:dyDescent="0.3">
      <c r="A52" s="155">
        <v>44909</v>
      </c>
      <c r="B52" s="155"/>
      <c r="D52" s="129">
        <v>21</v>
      </c>
      <c r="E52" s="129">
        <v>22</v>
      </c>
      <c r="F52" s="129">
        <v>19.02</v>
      </c>
      <c r="G52" s="129">
        <v>22</v>
      </c>
      <c r="H52" s="129">
        <v>22</v>
      </c>
      <c r="I52" s="129">
        <v>25</v>
      </c>
      <c r="T52" s="115"/>
      <c r="U52" s="115"/>
      <c r="V52" s="115"/>
      <c r="W52" s="115"/>
      <c r="X52" s="115"/>
      <c r="Y52" s="115"/>
    </row>
    <row r="53" spans="1:26" x14ac:dyDescent="0.3">
      <c r="A53" s="155">
        <v>44909</v>
      </c>
      <c r="B53" s="155"/>
      <c r="D53" s="129">
        <v>21</v>
      </c>
      <c r="E53" s="129">
        <v>22</v>
      </c>
      <c r="F53" s="129">
        <v>19.02</v>
      </c>
      <c r="G53" s="129">
        <v>22</v>
      </c>
      <c r="H53" s="129">
        <v>22</v>
      </c>
      <c r="I53" s="129">
        <v>19</v>
      </c>
      <c r="T53" s="115"/>
      <c r="U53" s="115"/>
      <c r="V53" s="115"/>
      <c r="W53" s="115"/>
      <c r="X53" s="115"/>
      <c r="Y53" s="115"/>
    </row>
    <row r="54" spans="1:26" x14ac:dyDescent="0.3">
      <c r="A54" s="155">
        <v>44909</v>
      </c>
      <c r="B54" s="155"/>
      <c r="D54" s="129">
        <v>21</v>
      </c>
      <c r="E54" s="129">
        <v>22</v>
      </c>
      <c r="F54" s="129">
        <v>19.02</v>
      </c>
      <c r="G54" s="129">
        <v>22</v>
      </c>
      <c r="H54" s="129">
        <v>22</v>
      </c>
      <c r="I54" s="129">
        <v>22</v>
      </c>
      <c r="T54" s="115"/>
      <c r="U54" s="115"/>
      <c r="V54" s="115"/>
      <c r="W54" s="115"/>
      <c r="X54" s="115"/>
      <c r="Y54" s="115"/>
    </row>
    <row r="55" spans="1:26" x14ac:dyDescent="0.3">
      <c r="A55" s="155">
        <v>44909</v>
      </c>
      <c r="B55" s="155"/>
      <c r="D55" s="129">
        <v>21</v>
      </c>
      <c r="E55" s="129">
        <v>22</v>
      </c>
      <c r="F55" s="129">
        <v>19.02</v>
      </c>
      <c r="G55" s="129">
        <v>22</v>
      </c>
      <c r="H55" s="129">
        <v>24.8</v>
      </c>
      <c r="I55" s="129">
        <v>22</v>
      </c>
      <c r="T55" s="115"/>
      <c r="U55" s="115"/>
      <c r="V55" s="115"/>
      <c r="W55" s="115"/>
      <c r="X55" s="115"/>
      <c r="Y55" s="115"/>
    </row>
    <row r="56" spans="1:26" x14ac:dyDescent="0.3">
      <c r="A56" s="155">
        <v>44909</v>
      </c>
      <c r="B56" s="155"/>
      <c r="D56" s="129">
        <v>21</v>
      </c>
      <c r="E56" s="129">
        <v>22</v>
      </c>
      <c r="F56" s="129">
        <v>19.02</v>
      </c>
      <c r="G56" s="129">
        <v>22</v>
      </c>
      <c r="H56" s="129">
        <v>24.8</v>
      </c>
      <c r="I56" s="129">
        <v>24</v>
      </c>
      <c r="T56" s="115"/>
      <c r="U56" s="115"/>
      <c r="V56" s="115"/>
      <c r="W56" s="115"/>
      <c r="X56" s="115"/>
      <c r="Y56" s="115"/>
    </row>
    <row r="57" spans="1:26" ht="20.399999999999999" x14ac:dyDescent="0.3">
      <c r="A57" s="155">
        <v>44909</v>
      </c>
      <c r="B57" s="155"/>
      <c r="C57" s="228" t="s">
        <v>149</v>
      </c>
      <c r="D57" s="129">
        <v>21</v>
      </c>
      <c r="E57" s="129">
        <v>22</v>
      </c>
      <c r="F57" s="129">
        <v>19.02</v>
      </c>
      <c r="G57" s="129">
        <v>22</v>
      </c>
      <c r="H57" s="129">
        <v>24.8</v>
      </c>
      <c r="I57" s="129">
        <v>23.5</v>
      </c>
      <c r="T57" s="115"/>
      <c r="U57" s="115"/>
      <c r="V57" s="115"/>
      <c r="W57" s="115"/>
      <c r="X57" s="115"/>
      <c r="Y57" s="115"/>
    </row>
    <row r="58" spans="1:26" x14ac:dyDescent="0.3">
      <c r="A58" s="155">
        <v>44911</v>
      </c>
      <c r="B58" s="155"/>
      <c r="D58" s="129">
        <v>21</v>
      </c>
      <c r="E58" s="129">
        <v>22</v>
      </c>
      <c r="F58" s="129">
        <v>19.02</v>
      </c>
      <c r="G58" s="129">
        <v>22</v>
      </c>
      <c r="H58" s="129">
        <v>24.8</v>
      </c>
      <c r="I58" s="129">
        <v>23.5</v>
      </c>
      <c r="O58" s="129" t="s">
        <v>38</v>
      </c>
      <c r="T58" s="115"/>
      <c r="U58" s="115"/>
      <c r="V58" s="115"/>
      <c r="W58" s="115"/>
      <c r="X58" s="115"/>
      <c r="Y58" s="115"/>
    </row>
    <row r="59" spans="1:26" x14ac:dyDescent="0.3">
      <c r="A59" s="155">
        <v>44911</v>
      </c>
      <c r="B59" s="155"/>
      <c r="D59" s="129">
        <v>21</v>
      </c>
      <c r="E59" s="129">
        <v>22</v>
      </c>
      <c r="F59" s="129">
        <v>19.02</v>
      </c>
      <c r="G59" s="129">
        <v>22</v>
      </c>
      <c r="H59" s="129">
        <v>24.8</v>
      </c>
      <c r="I59" s="129">
        <v>23.5</v>
      </c>
      <c r="O59" s="129" t="s">
        <v>150</v>
      </c>
      <c r="S59" s="294">
        <v>12209</v>
      </c>
      <c r="T59" s="115"/>
      <c r="U59" s="115"/>
      <c r="V59" s="115"/>
      <c r="W59" s="115"/>
      <c r="X59" s="115"/>
      <c r="Y59" s="115"/>
    </row>
    <row r="60" spans="1:26" x14ac:dyDescent="0.3">
      <c r="A60" s="155">
        <v>44911</v>
      </c>
      <c r="B60" s="155"/>
      <c r="D60" s="129">
        <v>21.5</v>
      </c>
      <c r="E60" s="129">
        <v>22</v>
      </c>
      <c r="F60" s="129">
        <v>19.02</v>
      </c>
      <c r="G60" s="129">
        <v>22</v>
      </c>
      <c r="H60" s="129">
        <v>24.8</v>
      </c>
      <c r="I60" s="129">
        <v>23.5</v>
      </c>
      <c r="O60" s="129" t="s">
        <v>151</v>
      </c>
      <c r="S60" s="294">
        <v>13448</v>
      </c>
      <c r="T60" s="115"/>
      <c r="U60" s="115"/>
      <c r="V60" s="115"/>
      <c r="W60" s="115"/>
      <c r="X60" s="115"/>
      <c r="Y60" s="115"/>
    </row>
    <row r="61" spans="1:26" x14ac:dyDescent="0.3">
      <c r="A61" s="155">
        <v>44911</v>
      </c>
      <c r="B61" s="155"/>
      <c r="D61" s="129">
        <v>22</v>
      </c>
      <c r="E61" s="129">
        <v>22</v>
      </c>
      <c r="F61" s="129">
        <v>19.02</v>
      </c>
      <c r="G61" s="129">
        <v>22</v>
      </c>
      <c r="H61" s="129">
        <v>24.8</v>
      </c>
      <c r="I61" s="129">
        <v>23.5</v>
      </c>
      <c r="O61" s="129" t="s">
        <v>152</v>
      </c>
      <c r="S61" s="294">
        <v>13807</v>
      </c>
      <c r="T61" s="115"/>
      <c r="U61" s="115"/>
      <c r="V61" s="115"/>
      <c r="W61" s="115"/>
      <c r="X61" s="115"/>
      <c r="Y61" s="115"/>
    </row>
    <row r="62" spans="1:26" x14ac:dyDescent="0.3">
      <c r="A62" s="155">
        <v>44911</v>
      </c>
      <c r="B62" s="155"/>
      <c r="D62" s="129">
        <v>22.5</v>
      </c>
      <c r="E62" s="129">
        <v>22</v>
      </c>
      <c r="F62" s="129">
        <v>19.02</v>
      </c>
      <c r="G62" s="129">
        <v>22</v>
      </c>
      <c r="H62" s="129">
        <v>24.8</v>
      </c>
      <c r="I62" s="129">
        <v>23.5</v>
      </c>
      <c r="O62" s="129" t="s">
        <v>153</v>
      </c>
      <c r="S62" s="294">
        <v>14052</v>
      </c>
      <c r="T62" s="115"/>
      <c r="U62" s="115"/>
      <c r="V62" s="115"/>
      <c r="W62" s="115"/>
      <c r="X62" s="115"/>
      <c r="Y62" s="115"/>
    </row>
    <row r="63" spans="1:26" x14ac:dyDescent="0.3">
      <c r="A63" s="155">
        <v>44911</v>
      </c>
      <c r="B63" s="155"/>
      <c r="D63" s="129">
        <v>23</v>
      </c>
      <c r="E63" s="129">
        <v>22</v>
      </c>
      <c r="F63" s="129">
        <v>19.02</v>
      </c>
      <c r="G63" s="129">
        <v>22</v>
      </c>
      <c r="H63" s="129">
        <v>24.8</v>
      </c>
      <c r="I63" s="129">
        <v>23.5</v>
      </c>
      <c r="O63" s="129" t="s">
        <v>154</v>
      </c>
      <c r="S63" s="294">
        <v>14323</v>
      </c>
      <c r="T63" s="115"/>
      <c r="U63" s="115"/>
      <c r="V63" s="115"/>
      <c r="W63" s="115"/>
      <c r="X63" s="115"/>
      <c r="Y63" s="115"/>
    </row>
    <row r="64" spans="1:26" x14ac:dyDescent="0.3">
      <c r="A64" s="155">
        <v>44911</v>
      </c>
      <c r="B64" s="155"/>
      <c r="C64" s="228" t="s">
        <v>155</v>
      </c>
      <c r="D64" s="129">
        <v>22</v>
      </c>
      <c r="E64" s="129">
        <v>22</v>
      </c>
      <c r="F64" s="129">
        <v>19.02</v>
      </c>
      <c r="G64" s="129">
        <v>22</v>
      </c>
      <c r="H64" s="129">
        <v>24.8</v>
      </c>
      <c r="I64" s="129">
        <v>23.5</v>
      </c>
      <c r="O64" s="129" t="s">
        <v>156</v>
      </c>
      <c r="S64" s="294">
        <v>14648</v>
      </c>
      <c r="T64" s="115"/>
      <c r="U64" s="115"/>
      <c r="V64" s="115"/>
      <c r="W64" s="115"/>
      <c r="X64" s="115"/>
      <c r="Y64" s="115"/>
    </row>
    <row r="65" spans="1:25" x14ac:dyDescent="0.3">
      <c r="A65" s="155">
        <v>44911</v>
      </c>
      <c r="B65" s="155"/>
      <c r="C65" s="228" t="s">
        <v>157</v>
      </c>
      <c r="D65" s="129">
        <v>22</v>
      </c>
      <c r="E65" s="129">
        <v>21.5</v>
      </c>
      <c r="F65" s="129">
        <v>19.02</v>
      </c>
      <c r="G65" s="129">
        <v>22</v>
      </c>
      <c r="H65" s="129">
        <v>24.8</v>
      </c>
      <c r="I65" s="129">
        <v>23.5</v>
      </c>
      <c r="S65" s="294">
        <v>15039</v>
      </c>
      <c r="T65" s="115"/>
      <c r="U65" s="115"/>
      <c r="V65" s="115"/>
      <c r="W65" s="115"/>
      <c r="X65" s="115"/>
      <c r="Y65" s="115"/>
    </row>
    <row r="66" spans="1:25" x14ac:dyDescent="0.3">
      <c r="A66" s="155">
        <v>44911</v>
      </c>
      <c r="B66" s="155"/>
      <c r="D66" s="129">
        <v>22</v>
      </c>
      <c r="E66" s="129">
        <v>22.5</v>
      </c>
      <c r="F66" s="129">
        <v>19.02</v>
      </c>
      <c r="G66" s="129">
        <v>22</v>
      </c>
      <c r="H66" s="129">
        <v>24.8</v>
      </c>
      <c r="I66" s="129">
        <v>23.5</v>
      </c>
      <c r="S66" s="294">
        <v>15250</v>
      </c>
      <c r="T66" s="115"/>
      <c r="U66" s="115"/>
      <c r="V66" s="115"/>
      <c r="W66" s="115"/>
      <c r="X66" s="115"/>
      <c r="Y66" s="115"/>
    </row>
    <row r="67" spans="1:25" x14ac:dyDescent="0.3">
      <c r="A67" s="155">
        <v>44911</v>
      </c>
      <c r="B67" s="155"/>
      <c r="D67" s="129">
        <v>22</v>
      </c>
      <c r="E67" s="129">
        <v>23</v>
      </c>
      <c r="F67" s="129">
        <v>19.02</v>
      </c>
      <c r="G67" s="129">
        <v>22</v>
      </c>
      <c r="H67" s="129">
        <v>24.8</v>
      </c>
      <c r="I67" s="129">
        <v>23.5</v>
      </c>
      <c r="S67" s="294">
        <v>15540</v>
      </c>
      <c r="T67" s="115"/>
      <c r="U67" s="115"/>
      <c r="V67" s="115"/>
      <c r="W67" s="115"/>
      <c r="X67" s="115"/>
      <c r="Y67" s="115"/>
    </row>
    <row r="68" spans="1:25" x14ac:dyDescent="0.3">
      <c r="A68" s="155">
        <v>44911</v>
      </c>
      <c r="B68" s="155"/>
      <c r="D68" s="129">
        <v>22</v>
      </c>
      <c r="E68" s="129">
        <v>23.5</v>
      </c>
      <c r="F68" s="129">
        <v>19.02</v>
      </c>
      <c r="G68" s="129">
        <v>22</v>
      </c>
      <c r="H68" s="129">
        <v>24.8</v>
      </c>
      <c r="I68" s="129">
        <v>23.5</v>
      </c>
      <c r="S68" s="294">
        <v>15901</v>
      </c>
      <c r="T68" s="115"/>
      <c r="U68" s="115"/>
      <c r="V68" s="115"/>
      <c r="W68" s="115"/>
      <c r="X68" s="115"/>
      <c r="Y68" s="115"/>
    </row>
    <row r="69" spans="1:25" x14ac:dyDescent="0.3">
      <c r="A69" s="155">
        <v>44911</v>
      </c>
      <c r="B69" s="155"/>
      <c r="D69" s="129">
        <v>22</v>
      </c>
      <c r="E69" s="129">
        <v>24</v>
      </c>
      <c r="F69" s="129">
        <v>19.02</v>
      </c>
      <c r="G69" s="129">
        <v>22</v>
      </c>
      <c r="H69" s="129">
        <v>24.8</v>
      </c>
      <c r="I69" s="129">
        <v>23.5</v>
      </c>
      <c r="S69" s="294">
        <v>20222</v>
      </c>
      <c r="T69" s="115"/>
      <c r="U69" s="115"/>
      <c r="V69" s="115"/>
      <c r="W69" s="115"/>
      <c r="X69" s="115"/>
      <c r="Y69" s="115"/>
    </row>
    <row r="70" spans="1:25" x14ac:dyDescent="0.3">
      <c r="A70" s="155">
        <v>44911</v>
      </c>
      <c r="B70" s="155"/>
      <c r="D70" s="129">
        <v>22</v>
      </c>
      <c r="E70" s="129">
        <v>23.5</v>
      </c>
      <c r="F70" s="129">
        <v>19.02</v>
      </c>
      <c r="G70" s="129">
        <v>22</v>
      </c>
      <c r="H70" s="129">
        <v>24.8</v>
      </c>
      <c r="I70" s="129">
        <v>23.5</v>
      </c>
      <c r="S70" s="294">
        <v>20633</v>
      </c>
      <c r="T70" s="115"/>
      <c r="U70" s="115"/>
      <c r="V70" s="115"/>
      <c r="W70" s="115"/>
      <c r="X70" s="115"/>
      <c r="Y70" s="115"/>
    </row>
    <row r="71" spans="1:25" x14ac:dyDescent="0.3">
      <c r="A71" s="155">
        <v>44911</v>
      </c>
      <c r="B71" s="155"/>
      <c r="D71" s="129">
        <v>22</v>
      </c>
      <c r="E71" s="129">
        <v>23.5</v>
      </c>
      <c r="F71" s="129">
        <v>19.5</v>
      </c>
      <c r="G71" s="129">
        <v>22</v>
      </c>
      <c r="H71" s="129">
        <v>24.8</v>
      </c>
      <c r="I71" s="129">
        <v>23.5</v>
      </c>
      <c r="S71" s="294">
        <v>20932</v>
      </c>
      <c r="T71" s="115"/>
      <c r="U71" s="115"/>
      <c r="V71" s="115"/>
      <c r="W71" s="115"/>
      <c r="X71" s="115"/>
      <c r="Y71" s="115"/>
    </row>
    <row r="72" spans="1:25" x14ac:dyDescent="0.3">
      <c r="A72" s="155">
        <v>44911</v>
      </c>
      <c r="B72" s="155"/>
      <c r="D72" s="129">
        <v>22</v>
      </c>
      <c r="E72" s="129">
        <v>23.5</v>
      </c>
      <c r="F72" s="129">
        <v>20</v>
      </c>
      <c r="G72" s="129">
        <v>22</v>
      </c>
      <c r="H72" s="129">
        <v>24.8</v>
      </c>
      <c r="I72" s="129">
        <v>23.5</v>
      </c>
      <c r="S72" s="294">
        <v>21116</v>
      </c>
      <c r="T72" s="115"/>
      <c r="U72" s="115"/>
      <c r="V72" s="115"/>
      <c r="W72" s="115"/>
      <c r="X72" s="115"/>
      <c r="Y72" s="115"/>
    </row>
    <row r="73" spans="1:25" x14ac:dyDescent="0.3">
      <c r="A73" s="155">
        <v>44911</v>
      </c>
      <c r="B73" s="155"/>
      <c r="D73" s="129">
        <v>22</v>
      </c>
      <c r="E73" s="129">
        <v>23.5</v>
      </c>
      <c r="F73" s="129">
        <v>20.5</v>
      </c>
      <c r="G73" s="129">
        <v>22</v>
      </c>
      <c r="H73" s="129">
        <v>24.8</v>
      </c>
      <c r="I73" s="129">
        <v>23.5</v>
      </c>
      <c r="S73" s="294">
        <v>21333</v>
      </c>
      <c r="T73" s="115"/>
      <c r="U73" s="115"/>
      <c r="V73" s="115"/>
      <c r="W73" s="115"/>
      <c r="X73" s="115"/>
      <c r="Y73" s="115"/>
    </row>
    <row r="74" spans="1:25" x14ac:dyDescent="0.3">
      <c r="A74" s="155">
        <v>44911</v>
      </c>
      <c r="B74" s="155"/>
      <c r="D74" s="129">
        <v>22</v>
      </c>
      <c r="E74" s="129">
        <v>23.5</v>
      </c>
      <c r="F74" s="129">
        <v>21</v>
      </c>
      <c r="G74" s="129">
        <v>22</v>
      </c>
      <c r="H74" s="129">
        <v>24.8</v>
      </c>
      <c r="I74" s="129">
        <v>23.5</v>
      </c>
      <c r="S74" s="294">
        <v>21707</v>
      </c>
      <c r="T74" s="115"/>
      <c r="U74" s="115"/>
      <c r="V74" s="115"/>
      <c r="W74" s="115"/>
      <c r="X74" s="115"/>
      <c r="Y74" s="115"/>
    </row>
    <row r="75" spans="1:25" x14ac:dyDescent="0.3">
      <c r="A75" s="155">
        <v>44911</v>
      </c>
      <c r="B75" s="155"/>
      <c r="D75" s="129">
        <v>22</v>
      </c>
      <c r="E75" s="129">
        <v>23.5</v>
      </c>
      <c r="F75" s="129">
        <v>21.5</v>
      </c>
      <c r="G75" s="129">
        <v>22</v>
      </c>
      <c r="H75" s="129">
        <v>24.8</v>
      </c>
      <c r="I75" s="129">
        <v>23.5</v>
      </c>
      <c r="S75" s="294">
        <v>21914</v>
      </c>
      <c r="T75" s="115"/>
      <c r="U75" s="115"/>
      <c r="V75" s="115"/>
      <c r="W75" s="115"/>
      <c r="X75" s="115"/>
      <c r="Y75" s="115"/>
    </row>
    <row r="76" spans="1:25" ht="20.399999999999999" x14ac:dyDescent="0.3">
      <c r="A76" s="155">
        <v>44911</v>
      </c>
      <c r="B76" s="155"/>
      <c r="C76" s="228" t="s">
        <v>158</v>
      </c>
      <c r="D76" s="129">
        <v>22</v>
      </c>
      <c r="E76" s="129">
        <v>23.5</v>
      </c>
      <c r="F76" s="129">
        <v>20.5</v>
      </c>
      <c r="G76" s="129">
        <v>22.5</v>
      </c>
      <c r="H76" s="129">
        <v>24.8</v>
      </c>
      <c r="I76" s="129">
        <v>23.5</v>
      </c>
      <c r="S76" s="294">
        <v>22726</v>
      </c>
      <c r="T76" s="115"/>
      <c r="U76" s="115"/>
      <c r="V76" s="115"/>
      <c r="W76" s="115"/>
      <c r="X76" s="115"/>
      <c r="Y76" s="115"/>
    </row>
    <row r="77" spans="1:25" x14ac:dyDescent="0.3">
      <c r="A77" s="155">
        <v>44911</v>
      </c>
      <c r="B77" s="155"/>
      <c r="D77" s="129">
        <v>22</v>
      </c>
      <c r="E77" s="129">
        <v>23.5</v>
      </c>
      <c r="F77" s="129">
        <v>20.5</v>
      </c>
      <c r="G77" s="129">
        <v>22.5</v>
      </c>
      <c r="H77" s="129">
        <v>24.8</v>
      </c>
      <c r="I77" s="129">
        <v>23.5</v>
      </c>
      <c r="S77" s="294">
        <v>22941</v>
      </c>
      <c r="T77" s="115"/>
      <c r="U77" s="115"/>
      <c r="V77" s="115"/>
      <c r="W77" s="115"/>
      <c r="X77" s="115"/>
      <c r="Y77" s="115"/>
    </row>
    <row r="78" spans="1:25" x14ac:dyDescent="0.3">
      <c r="A78" s="155">
        <v>44911</v>
      </c>
      <c r="B78" s="155"/>
      <c r="D78" s="129">
        <v>22</v>
      </c>
      <c r="E78" s="129">
        <v>23.5</v>
      </c>
      <c r="F78" s="129">
        <v>20.5</v>
      </c>
      <c r="G78" s="129">
        <v>22.5</v>
      </c>
      <c r="H78" s="129">
        <v>24.8</v>
      </c>
      <c r="I78" s="129">
        <v>23.5</v>
      </c>
      <c r="O78" s="129" t="s">
        <v>159</v>
      </c>
      <c r="S78" s="294">
        <v>42537</v>
      </c>
      <c r="T78" s="115"/>
      <c r="U78" s="115"/>
      <c r="V78" s="115"/>
      <c r="W78" s="115"/>
      <c r="X78" s="115"/>
      <c r="Y78" s="115"/>
    </row>
    <row r="79" spans="1:25" x14ac:dyDescent="0.3">
      <c r="A79" s="155">
        <v>44911</v>
      </c>
      <c r="B79" s="155"/>
      <c r="O79" s="171">
        <v>2100</v>
      </c>
      <c r="S79" s="294">
        <v>45315</v>
      </c>
      <c r="T79" s="115"/>
      <c r="U79" s="115"/>
      <c r="V79" s="115"/>
      <c r="W79" s="115"/>
      <c r="X79" s="115"/>
      <c r="Y79" s="115"/>
    </row>
    <row r="80" spans="1:25" x14ac:dyDescent="0.3">
      <c r="A80" s="155">
        <v>44911</v>
      </c>
      <c r="B80" s="155"/>
      <c r="C80" s="228" t="s">
        <v>160</v>
      </c>
      <c r="O80" s="171">
        <v>2200</v>
      </c>
      <c r="S80" s="294">
        <v>45631</v>
      </c>
      <c r="T80" s="115"/>
      <c r="U80" s="115"/>
      <c r="V80" s="115"/>
      <c r="W80" s="115"/>
      <c r="X80" s="115"/>
      <c r="Y80" s="115"/>
    </row>
    <row r="81" spans="1:25" x14ac:dyDescent="0.3">
      <c r="A81" s="155">
        <v>44911</v>
      </c>
      <c r="B81" s="155"/>
      <c r="O81" s="171">
        <v>2150</v>
      </c>
      <c r="S81" s="294">
        <v>45821</v>
      </c>
      <c r="T81" s="115"/>
      <c r="U81" s="115"/>
      <c r="V81" s="115"/>
      <c r="W81" s="115"/>
      <c r="X81" s="115"/>
      <c r="Y81" s="115"/>
    </row>
    <row r="82" spans="1:25" x14ac:dyDescent="0.3">
      <c r="A82" s="155">
        <v>44911</v>
      </c>
      <c r="B82" s="155"/>
      <c r="O82" s="129" t="s">
        <v>161</v>
      </c>
      <c r="S82" s="294">
        <v>45957</v>
      </c>
      <c r="T82" s="115"/>
      <c r="U82" s="115"/>
      <c r="V82" s="115"/>
      <c r="W82" s="115"/>
      <c r="X82" s="115"/>
      <c r="Y82" s="115"/>
    </row>
    <row r="83" spans="1:25" x14ac:dyDescent="0.3">
      <c r="A83" s="155">
        <v>44911</v>
      </c>
      <c r="B83" s="155"/>
      <c r="O83" s="171">
        <v>2100</v>
      </c>
      <c r="S83" s="294">
        <v>50107</v>
      </c>
      <c r="T83" s="115"/>
      <c r="U83" s="115"/>
      <c r="V83" s="115"/>
      <c r="W83" s="115"/>
      <c r="X83" s="115"/>
      <c r="Y83" s="115"/>
    </row>
    <row r="84" spans="1:25" x14ac:dyDescent="0.3">
      <c r="A84" s="155">
        <v>44911</v>
      </c>
      <c r="B84" s="155"/>
      <c r="E84" s="129">
        <v>23.7</v>
      </c>
      <c r="S84" s="294">
        <v>50533</v>
      </c>
      <c r="T84" s="115"/>
      <c r="U84" s="115"/>
      <c r="V84" s="115"/>
      <c r="W84" s="115"/>
      <c r="X84" s="115"/>
      <c r="Y84" s="115"/>
    </row>
    <row r="85" spans="1:25" x14ac:dyDescent="0.3">
      <c r="A85" s="155">
        <v>44911</v>
      </c>
      <c r="B85" s="155"/>
      <c r="D85" s="129">
        <v>22.2</v>
      </c>
      <c r="S85" s="294">
        <v>51044</v>
      </c>
      <c r="T85" s="115"/>
      <c r="U85" s="115"/>
      <c r="V85" s="115"/>
      <c r="W85" s="115"/>
      <c r="X85" s="115"/>
      <c r="Y85" s="115"/>
    </row>
    <row r="86" spans="1:25" x14ac:dyDescent="0.3">
      <c r="A86" s="155">
        <v>44911</v>
      </c>
      <c r="B86" s="155"/>
      <c r="D86" s="129">
        <v>21.8</v>
      </c>
      <c r="S86" s="294">
        <v>51605</v>
      </c>
      <c r="T86" s="115"/>
      <c r="U86" s="115"/>
      <c r="V86" s="115"/>
      <c r="W86" s="115"/>
      <c r="X86" s="115"/>
      <c r="Y86" s="115"/>
    </row>
    <row r="87" spans="1:25" x14ac:dyDescent="0.3">
      <c r="A87" s="155">
        <v>44911</v>
      </c>
      <c r="B87" s="155"/>
      <c r="D87" s="129">
        <v>21.6</v>
      </c>
      <c r="S87" s="294">
        <v>51715</v>
      </c>
      <c r="T87" s="115"/>
      <c r="U87" s="115"/>
      <c r="V87" s="115"/>
      <c r="W87" s="115"/>
      <c r="X87" s="115"/>
      <c r="Y87" s="115"/>
    </row>
    <row r="88" spans="1:25" x14ac:dyDescent="0.3">
      <c r="A88" s="155">
        <v>44911</v>
      </c>
      <c r="B88" s="155"/>
      <c r="D88" s="129">
        <v>21.4</v>
      </c>
      <c r="S88" s="294">
        <v>51815</v>
      </c>
      <c r="T88" s="115"/>
      <c r="U88" s="115"/>
      <c r="V88" s="115"/>
      <c r="W88" s="115"/>
      <c r="X88" s="115"/>
      <c r="Y88" s="115"/>
    </row>
    <row r="89" spans="1:25" x14ac:dyDescent="0.3">
      <c r="A89" s="155">
        <v>44911</v>
      </c>
      <c r="B89" s="155"/>
      <c r="D89" s="129">
        <v>21.2</v>
      </c>
      <c r="S89" s="294">
        <v>51930</v>
      </c>
      <c r="T89" s="115"/>
      <c r="U89" s="115"/>
      <c r="V89" s="115"/>
      <c r="W89" s="115"/>
      <c r="X89" s="115"/>
      <c r="Y89" s="115"/>
    </row>
    <row r="90" spans="1:25" x14ac:dyDescent="0.3">
      <c r="A90" s="155">
        <v>44911</v>
      </c>
      <c r="B90" s="155"/>
      <c r="D90" s="129">
        <v>21</v>
      </c>
      <c r="S90" s="294">
        <v>52056</v>
      </c>
      <c r="T90" s="115"/>
      <c r="U90" s="115"/>
      <c r="V90" s="115"/>
      <c r="W90" s="115"/>
      <c r="X90" s="115"/>
      <c r="Y90" s="115"/>
    </row>
    <row r="91" spans="1:25" x14ac:dyDescent="0.3">
      <c r="A91" s="155">
        <v>44911</v>
      </c>
      <c r="B91" s="155"/>
      <c r="E91" s="129">
        <v>23.9</v>
      </c>
      <c r="S91" s="294">
        <v>52311</v>
      </c>
      <c r="T91" s="115"/>
      <c r="U91" s="115"/>
      <c r="V91" s="115"/>
      <c r="W91" s="115"/>
      <c r="X91" s="115"/>
      <c r="Y91" s="115"/>
    </row>
    <row r="92" spans="1:25" x14ac:dyDescent="0.3">
      <c r="A92" s="155">
        <v>44911</v>
      </c>
      <c r="B92" s="155"/>
      <c r="E92" s="129">
        <v>23.5</v>
      </c>
      <c r="S92" s="294">
        <v>52532</v>
      </c>
      <c r="T92" s="115"/>
      <c r="U92" s="115"/>
      <c r="V92" s="115"/>
      <c r="W92" s="115"/>
      <c r="X92" s="115"/>
      <c r="Y92" s="115"/>
    </row>
    <row r="93" spans="1:25" x14ac:dyDescent="0.3">
      <c r="A93" s="155">
        <v>44911</v>
      </c>
      <c r="B93" s="155"/>
      <c r="E93" s="129">
        <v>23.3</v>
      </c>
      <c r="S93" s="294">
        <v>52647</v>
      </c>
      <c r="T93" s="115"/>
      <c r="U93" s="115"/>
      <c r="V93" s="115"/>
      <c r="W93" s="115"/>
      <c r="X93" s="115"/>
      <c r="Y93" s="115"/>
    </row>
    <row r="94" spans="1:25" x14ac:dyDescent="0.3">
      <c r="A94" s="155">
        <v>44911</v>
      </c>
      <c r="B94" s="155"/>
      <c r="O94" s="129" t="s">
        <v>64</v>
      </c>
      <c r="S94" s="294">
        <v>52822</v>
      </c>
      <c r="T94" s="115"/>
      <c r="U94" s="115"/>
      <c r="V94" s="115"/>
      <c r="W94" s="115"/>
      <c r="X94" s="115"/>
      <c r="Y94" s="115"/>
    </row>
    <row r="95" spans="1:25" x14ac:dyDescent="0.3">
      <c r="A95" s="155">
        <v>44911</v>
      </c>
      <c r="B95" s="155"/>
      <c r="H95" s="129">
        <v>24.4</v>
      </c>
      <c r="I95" s="129">
        <v>23.2</v>
      </c>
      <c r="O95" s="171">
        <v>2100</v>
      </c>
      <c r="S95" s="294">
        <v>54135</v>
      </c>
      <c r="T95" s="115"/>
      <c r="U95" s="115"/>
      <c r="V95" s="115"/>
      <c r="W95" s="115"/>
      <c r="X95" s="115"/>
      <c r="Y95" s="115"/>
    </row>
    <row r="96" spans="1:25" x14ac:dyDescent="0.3">
      <c r="A96" s="155">
        <v>44911</v>
      </c>
      <c r="B96" s="155"/>
      <c r="O96" s="129" t="s">
        <v>162</v>
      </c>
      <c r="S96" s="294">
        <v>54506</v>
      </c>
      <c r="T96" s="115"/>
      <c r="U96" s="115"/>
      <c r="V96" s="115"/>
      <c r="W96" s="115"/>
      <c r="X96" s="115"/>
      <c r="Y96" s="115"/>
    </row>
    <row r="97" spans="1:25" x14ac:dyDescent="0.3">
      <c r="A97" s="155">
        <v>44911</v>
      </c>
      <c r="B97" s="155"/>
      <c r="D97" s="129">
        <v>21</v>
      </c>
      <c r="E97" s="129">
        <v>23.3</v>
      </c>
      <c r="F97" s="129">
        <v>20.5</v>
      </c>
      <c r="G97" s="129">
        <v>22.5</v>
      </c>
      <c r="H97" s="129">
        <v>24.4</v>
      </c>
      <c r="I97" s="129">
        <v>23.2</v>
      </c>
      <c r="O97" s="171">
        <v>2100</v>
      </c>
      <c r="S97" s="294">
        <v>70420</v>
      </c>
      <c r="T97" s="115"/>
      <c r="U97" s="115"/>
      <c r="V97" s="115"/>
      <c r="W97" s="115"/>
      <c r="X97" s="115"/>
      <c r="Y97" s="115"/>
    </row>
    <row r="98" spans="1:25" x14ac:dyDescent="0.3">
      <c r="A98" s="155">
        <v>44912</v>
      </c>
      <c r="B98" s="155"/>
      <c r="D98" s="129">
        <v>21</v>
      </c>
      <c r="E98" s="129">
        <v>23.3</v>
      </c>
      <c r="F98" s="129">
        <v>21.1</v>
      </c>
      <c r="G98" s="129">
        <v>23.95</v>
      </c>
      <c r="O98" s="129" t="s">
        <v>150</v>
      </c>
      <c r="S98" s="294">
        <v>20909</v>
      </c>
      <c r="T98" s="115"/>
      <c r="U98" s="115"/>
      <c r="V98" s="115"/>
      <c r="W98" s="115"/>
      <c r="X98" s="115"/>
      <c r="Y98" s="115"/>
    </row>
    <row r="99" spans="1:25" x14ac:dyDescent="0.3">
      <c r="A99" s="155">
        <v>44912</v>
      </c>
      <c r="B99" s="155"/>
      <c r="D99" s="129">
        <v>21</v>
      </c>
      <c r="E99" s="129">
        <v>23.3</v>
      </c>
      <c r="F99" s="129">
        <v>21.1</v>
      </c>
      <c r="G99" s="129">
        <v>24.7</v>
      </c>
      <c r="O99" s="129" t="s">
        <v>163</v>
      </c>
      <c r="S99" s="294">
        <v>21621</v>
      </c>
      <c r="T99" s="115"/>
      <c r="U99" s="115"/>
      <c r="V99" s="115"/>
      <c r="W99" s="115"/>
      <c r="X99" s="115"/>
      <c r="Y99" s="115"/>
    </row>
    <row r="100" spans="1:25" x14ac:dyDescent="0.3">
      <c r="A100" s="155">
        <v>44912</v>
      </c>
      <c r="B100" s="155"/>
      <c r="D100" s="129">
        <v>21</v>
      </c>
      <c r="E100" s="129">
        <v>23.3</v>
      </c>
      <c r="F100" s="129">
        <v>21.1</v>
      </c>
      <c r="G100" s="129">
        <v>24.7</v>
      </c>
      <c r="O100" s="171">
        <v>2100</v>
      </c>
      <c r="S100" s="294">
        <v>22629</v>
      </c>
      <c r="T100" s="115"/>
      <c r="U100" s="115"/>
      <c r="V100" s="115"/>
      <c r="W100" s="115"/>
      <c r="X100" s="115"/>
      <c r="Y100" s="115"/>
    </row>
    <row r="101" spans="1:25" x14ac:dyDescent="0.3">
      <c r="A101" s="155">
        <v>44912</v>
      </c>
      <c r="B101" s="155"/>
      <c r="C101" s="228" t="s">
        <v>164</v>
      </c>
      <c r="D101" s="129">
        <v>21</v>
      </c>
      <c r="E101" s="129">
        <v>23.3</v>
      </c>
      <c r="F101" s="129">
        <v>21.1</v>
      </c>
      <c r="G101" s="129">
        <v>24.7</v>
      </c>
      <c r="O101" s="129" t="s">
        <v>64</v>
      </c>
      <c r="S101" s="294">
        <v>23215</v>
      </c>
      <c r="T101" s="115"/>
      <c r="U101" s="115"/>
      <c r="V101" s="115"/>
      <c r="W101" s="115"/>
      <c r="X101" s="115"/>
      <c r="Y101" s="115"/>
    </row>
    <row r="102" spans="1:25" x14ac:dyDescent="0.3">
      <c r="A102" s="155">
        <v>44912</v>
      </c>
      <c r="B102" s="155"/>
      <c r="C102" s="228" t="s">
        <v>165</v>
      </c>
      <c r="D102" s="129">
        <v>21.221</v>
      </c>
      <c r="E102" s="129">
        <v>22.896999999999998</v>
      </c>
      <c r="F102" s="129">
        <v>20.388999999999999</v>
      </c>
      <c r="G102" s="129">
        <v>24.884</v>
      </c>
      <c r="O102" s="129" t="s">
        <v>64</v>
      </c>
      <c r="S102" s="294">
        <v>71359</v>
      </c>
      <c r="T102" s="115"/>
      <c r="U102" s="115"/>
      <c r="V102" s="115"/>
      <c r="W102" s="115"/>
      <c r="X102" s="115"/>
      <c r="Y102" s="115"/>
    </row>
    <row r="103" spans="1:25" x14ac:dyDescent="0.3">
      <c r="A103" s="115"/>
      <c r="B103" s="115"/>
      <c r="T103" s="115"/>
      <c r="U103" s="115"/>
      <c r="V103" s="115"/>
      <c r="W103" s="115"/>
      <c r="X103" s="115"/>
      <c r="Y103" s="115"/>
    </row>
    <row r="104" spans="1:25" x14ac:dyDescent="0.3">
      <c r="A104" s="155">
        <v>44913</v>
      </c>
      <c r="B104" s="155"/>
      <c r="D104" s="129">
        <v>21.221</v>
      </c>
      <c r="E104" s="129">
        <v>22.896999999999998</v>
      </c>
      <c r="F104" s="129">
        <v>20.388999999999999</v>
      </c>
      <c r="G104" s="129">
        <v>24.884</v>
      </c>
      <c r="H104" s="129">
        <v>24.4</v>
      </c>
      <c r="I104" s="129">
        <v>23.2</v>
      </c>
      <c r="O104" s="171">
        <v>2100</v>
      </c>
      <c r="T104" s="115"/>
      <c r="U104" s="115"/>
      <c r="V104" s="115"/>
      <c r="W104" s="115"/>
      <c r="X104" s="115"/>
      <c r="Y104" s="115"/>
    </row>
    <row r="105" spans="1:25" x14ac:dyDescent="0.3">
      <c r="A105" s="172">
        <v>44913</v>
      </c>
      <c r="B105" s="172"/>
      <c r="D105" s="129">
        <v>21.221</v>
      </c>
      <c r="E105" s="129">
        <v>22.896999999999998</v>
      </c>
      <c r="F105" s="129">
        <v>20.388999999999999</v>
      </c>
      <c r="G105" s="129">
        <v>24.884</v>
      </c>
      <c r="H105" s="129">
        <v>24.4</v>
      </c>
      <c r="I105" s="129">
        <v>23.2</v>
      </c>
      <c r="O105" s="171">
        <v>2118</v>
      </c>
      <c r="T105" s="115"/>
      <c r="U105" s="115"/>
      <c r="V105" s="115"/>
      <c r="W105" s="115"/>
      <c r="X105" s="115"/>
      <c r="Y105" s="115"/>
    </row>
    <row r="106" spans="1:25" x14ac:dyDescent="0.3">
      <c r="A106" s="172">
        <v>44913</v>
      </c>
      <c r="B106" s="172"/>
      <c r="D106" s="129">
        <v>21.221</v>
      </c>
      <c r="E106" s="129">
        <v>22.896999999999998</v>
      </c>
      <c r="F106" s="129">
        <v>20.388999999999999</v>
      </c>
      <c r="G106" s="129">
        <v>24.884</v>
      </c>
      <c r="H106" s="129">
        <v>24.4</v>
      </c>
      <c r="I106" s="129">
        <v>23.2</v>
      </c>
      <c r="O106" s="171" t="s">
        <v>61</v>
      </c>
      <c r="S106" s="294">
        <v>92852</v>
      </c>
      <c r="T106" s="115"/>
      <c r="U106" s="115"/>
      <c r="V106" s="115"/>
      <c r="W106" s="115"/>
      <c r="X106" s="115"/>
      <c r="Y106" s="115"/>
    </row>
    <row r="107" spans="1:25" x14ac:dyDescent="0.3">
      <c r="A107" s="172">
        <v>44913</v>
      </c>
      <c r="B107" s="172"/>
      <c r="D107" s="129">
        <v>21.321000000000002</v>
      </c>
      <c r="E107" s="129">
        <v>23</v>
      </c>
      <c r="F107" s="129">
        <v>20.5</v>
      </c>
      <c r="G107" s="129">
        <v>24.9</v>
      </c>
      <c r="H107" s="129">
        <v>24.4</v>
      </c>
      <c r="I107" s="129">
        <v>23.2</v>
      </c>
      <c r="O107" s="173">
        <v>2118</v>
      </c>
      <c r="S107" s="294">
        <v>13149</v>
      </c>
      <c r="T107" s="115"/>
      <c r="U107" s="115"/>
      <c r="V107" s="115"/>
      <c r="W107" s="115"/>
      <c r="X107" s="115"/>
      <c r="Y107" s="115"/>
    </row>
    <row r="108" spans="1:25" x14ac:dyDescent="0.3">
      <c r="A108" s="172">
        <v>44913</v>
      </c>
      <c r="B108" s="172"/>
      <c r="D108" s="129">
        <v>21.321000000000002</v>
      </c>
      <c r="E108" s="129">
        <v>23</v>
      </c>
      <c r="F108" s="129">
        <v>20.5</v>
      </c>
      <c r="G108" s="129">
        <v>24.9</v>
      </c>
      <c r="H108" s="129">
        <v>24.4</v>
      </c>
      <c r="I108" s="129">
        <v>23.2</v>
      </c>
      <c r="O108" s="173">
        <v>2118</v>
      </c>
      <c r="T108" s="115"/>
      <c r="U108" s="115">
        <v>-1.0800000000000001E-2</v>
      </c>
      <c r="V108" s="115">
        <v>0.1237</v>
      </c>
      <c r="W108" s="115"/>
      <c r="X108" s="115"/>
      <c r="Y108" s="115"/>
    </row>
    <row r="109" spans="1:25" x14ac:dyDescent="0.3">
      <c r="A109" s="115"/>
      <c r="B109" s="115"/>
      <c r="F109" s="129">
        <v>20.51</v>
      </c>
      <c r="T109" s="115"/>
      <c r="U109" s="115">
        <v>-9.1000000000000004E-3</v>
      </c>
      <c r="V109" s="115">
        <v>0.1119</v>
      </c>
      <c r="W109" s="115"/>
      <c r="X109" s="115"/>
      <c r="Y109" s="115"/>
    </row>
    <row r="110" spans="1:25" x14ac:dyDescent="0.3">
      <c r="A110" s="115"/>
      <c r="B110" s="115"/>
      <c r="F110" s="129">
        <v>20.56</v>
      </c>
      <c r="T110" s="115"/>
      <c r="U110" s="115">
        <v>-9.4000000000000004E-3</v>
      </c>
      <c r="V110" s="115">
        <v>5.11E-2</v>
      </c>
      <c r="W110" s="115"/>
      <c r="X110" s="115"/>
      <c r="Y110" s="115"/>
    </row>
    <row r="111" spans="1:25" ht="20.399999999999999" x14ac:dyDescent="0.3">
      <c r="A111" s="172">
        <v>44913</v>
      </c>
      <c r="B111" s="172"/>
      <c r="C111" s="228" t="s">
        <v>166</v>
      </c>
      <c r="D111" s="129">
        <v>21.321000000000002</v>
      </c>
      <c r="E111" s="129">
        <v>23</v>
      </c>
      <c r="F111" s="129">
        <v>20.61</v>
      </c>
      <c r="G111" s="129">
        <v>24.9</v>
      </c>
      <c r="H111" s="129">
        <v>24.4</v>
      </c>
      <c r="I111" s="129">
        <v>23.2</v>
      </c>
      <c r="O111" s="173" t="s">
        <v>61</v>
      </c>
      <c r="P111" s="129">
        <v>5000</v>
      </c>
      <c r="S111" s="294">
        <v>40344</v>
      </c>
      <c r="T111" s="115"/>
      <c r="U111" s="115">
        <v>-9.7999999999999997E-3</v>
      </c>
      <c r="V111" s="115">
        <v>-1.3100000000000001E-2</v>
      </c>
      <c r="W111" s="115"/>
      <c r="X111" s="115"/>
      <c r="Y111" s="115"/>
    </row>
    <row r="112" spans="1:25" x14ac:dyDescent="0.3">
      <c r="A112" s="172">
        <v>44913</v>
      </c>
      <c r="B112" s="172"/>
      <c r="C112" s="228" t="s">
        <v>167</v>
      </c>
      <c r="D112" s="129">
        <v>21.321000000000002</v>
      </c>
      <c r="E112" s="129">
        <v>23</v>
      </c>
      <c r="F112" s="129">
        <v>20.61</v>
      </c>
      <c r="G112" s="129">
        <v>24.9</v>
      </c>
      <c r="H112" s="129">
        <v>24.4</v>
      </c>
      <c r="I112" s="129">
        <v>23.45</v>
      </c>
      <c r="O112" s="173" t="s">
        <v>61</v>
      </c>
      <c r="P112" s="129">
        <v>250</v>
      </c>
      <c r="S112" s="294">
        <v>40312</v>
      </c>
      <c r="T112" s="115"/>
      <c r="U112" s="115"/>
      <c r="V112" s="115"/>
      <c r="W112" s="115"/>
      <c r="X112" s="115"/>
      <c r="Y112" s="115"/>
    </row>
    <row r="113" spans="1:26" x14ac:dyDescent="0.3">
      <c r="A113" s="172">
        <v>44913</v>
      </c>
      <c r="B113" s="172"/>
      <c r="D113" s="129">
        <v>21.071000000000002</v>
      </c>
      <c r="E113" s="129">
        <v>22.8</v>
      </c>
      <c r="F113" s="129">
        <v>20.51</v>
      </c>
      <c r="G113" s="129">
        <v>24.85</v>
      </c>
      <c r="S113" s="294">
        <v>65041</v>
      </c>
      <c r="T113" s="115"/>
      <c r="U113" s="115"/>
      <c r="V113" s="115"/>
      <c r="W113" s="115"/>
      <c r="X113" s="115"/>
      <c r="Y113" s="115"/>
    </row>
    <row r="114" spans="1:26" ht="20.399999999999999" x14ac:dyDescent="0.3">
      <c r="A114" s="172">
        <v>44913</v>
      </c>
      <c r="B114" s="172"/>
      <c r="C114" s="228" t="s">
        <v>168</v>
      </c>
      <c r="D114" s="129">
        <v>21.071000000000002</v>
      </c>
      <c r="E114" s="129">
        <v>22.8</v>
      </c>
      <c r="F114" s="129">
        <v>20.25</v>
      </c>
      <c r="G114" s="129">
        <v>24.65</v>
      </c>
      <c r="O114" s="171" t="s">
        <v>169</v>
      </c>
      <c r="S114" s="294">
        <v>65646</v>
      </c>
      <c r="T114" s="115"/>
      <c r="U114" s="115"/>
      <c r="V114" s="115"/>
      <c r="W114" s="115"/>
      <c r="X114" s="115"/>
      <c r="Y114" s="115"/>
    </row>
    <row r="115" spans="1:26" x14ac:dyDescent="0.3">
      <c r="A115" s="172">
        <v>44913</v>
      </c>
      <c r="B115" s="172"/>
      <c r="D115" s="129">
        <v>21.120999999999999</v>
      </c>
      <c r="G115" s="129">
        <v>24.7</v>
      </c>
      <c r="O115" s="129" t="s">
        <v>61</v>
      </c>
      <c r="S115" s="294">
        <v>65913</v>
      </c>
      <c r="T115" s="115"/>
      <c r="U115" s="115"/>
      <c r="V115" s="115"/>
      <c r="W115" s="115"/>
      <c r="X115" s="115"/>
      <c r="Y115" s="115"/>
    </row>
    <row r="116" spans="1:26" x14ac:dyDescent="0.3">
      <c r="A116" s="172">
        <v>44913</v>
      </c>
      <c r="B116" s="172"/>
      <c r="D116" s="129">
        <v>21.170999999999999</v>
      </c>
      <c r="G116" s="129">
        <v>24.75</v>
      </c>
      <c r="T116" s="115"/>
      <c r="U116" s="115"/>
      <c r="V116" s="115"/>
      <c r="W116" s="115"/>
      <c r="X116" s="115"/>
      <c r="Y116" s="115"/>
    </row>
    <row r="117" spans="1:26" x14ac:dyDescent="0.3">
      <c r="A117" s="172">
        <v>44913</v>
      </c>
      <c r="B117" s="172"/>
      <c r="D117" s="129">
        <v>21.271000000000001</v>
      </c>
      <c r="G117" s="129">
        <v>24.83</v>
      </c>
      <c r="T117" s="115"/>
      <c r="U117" s="115"/>
      <c r="V117" s="115"/>
      <c r="W117" s="115"/>
      <c r="X117" s="115"/>
      <c r="Y117" s="115"/>
    </row>
    <row r="118" spans="1:26" ht="20.399999999999999" x14ac:dyDescent="0.3">
      <c r="A118" s="172">
        <v>44913</v>
      </c>
      <c r="B118" s="172"/>
      <c r="C118" s="228" t="s">
        <v>170</v>
      </c>
      <c r="D118" s="129">
        <v>21.670999999999999</v>
      </c>
      <c r="E118" s="129">
        <v>23.1</v>
      </c>
      <c r="F118" s="129">
        <v>20.7</v>
      </c>
      <c r="G118" s="129">
        <v>25.23</v>
      </c>
      <c r="O118" s="129" t="s">
        <v>61</v>
      </c>
      <c r="S118" s="294">
        <v>75319</v>
      </c>
      <c r="T118" s="115"/>
      <c r="U118" s="115"/>
      <c r="V118" s="115"/>
      <c r="W118" s="115"/>
      <c r="X118" s="115"/>
      <c r="Y118" s="115"/>
    </row>
    <row r="119" spans="1:26" x14ac:dyDescent="0.3">
      <c r="A119" s="172">
        <v>44913</v>
      </c>
      <c r="B119" s="172"/>
      <c r="C119" s="228" t="s">
        <v>171</v>
      </c>
      <c r="D119" s="129">
        <v>21.670999999999999</v>
      </c>
      <c r="F119" s="129">
        <v>20.7</v>
      </c>
      <c r="G119" s="129">
        <v>25.23</v>
      </c>
      <c r="O119" s="129" t="s">
        <v>48</v>
      </c>
      <c r="S119" s="294">
        <v>93544</v>
      </c>
      <c r="T119" s="115"/>
      <c r="U119" s="115"/>
      <c r="V119" s="115"/>
      <c r="W119" s="115"/>
      <c r="X119" s="115"/>
      <c r="Y119" s="115"/>
    </row>
    <row r="120" spans="1:26" x14ac:dyDescent="0.3">
      <c r="A120" s="172">
        <v>44913</v>
      </c>
      <c r="B120" s="172"/>
      <c r="C120" s="228" t="s">
        <v>172</v>
      </c>
      <c r="D120" s="129">
        <v>21.670999999999999</v>
      </c>
      <c r="E120" s="129">
        <v>23</v>
      </c>
      <c r="F120" s="129">
        <v>20.7</v>
      </c>
      <c r="G120" s="129">
        <v>25.23</v>
      </c>
      <c r="O120" s="129" t="s">
        <v>48</v>
      </c>
      <c r="S120" s="294">
        <v>95352</v>
      </c>
      <c r="T120" s="115"/>
      <c r="U120" s="115"/>
      <c r="V120" s="115"/>
      <c r="W120" s="115"/>
      <c r="X120" s="115"/>
      <c r="Y120" s="115"/>
    </row>
    <row r="121" spans="1:26" ht="20.399999999999999" x14ac:dyDescent="0.3">
      <c r="A121" s="172">
        <v>44913</v>
      </c>
      <c r="B121" s="172"/>
      <c r="C121" s="228" t="s">
        <v>173</v>
      </c>
      <c r="D121" s="129">
        <v>21.670999999999999</v>
      </c>
      <c r="E121" s="129">
        <v>23</v>
      </c>
      <c r="F121" s="129">
        <v>20.7</v>
      </c>
      <c r="G121" s="129">
        <v>25.23</v>
      </c>
      <c r="H121" s="129">
        <v>24.344999999999999</v>
      </c>
      <c r="I121" s="129">
        <v>24.445</v>
      </c>
      <c r="T121" s="115"/>
      <c r="U121" s="115"/>
      <c r="V121" s="115"/>
      <c r="W121" s="115"/>
      <c r="X121" s="115"/>
      <c r="Y121" s="115"/>
    </row>
    <row r="122" spans="1:26" x14ac:dyDescent="0.3">
      <c r="A122" s="115"/>
      <c r="B122" s="115"/>
      <c r="T122" s="115"/>
      <c r="U122" s="115"/>
      <c r="V122" s="115"/>
      <c r="W122" s="115"/>
      <c r="X122" s="115"/>
      <c r="Y122" s="115"/>
    </row>
    <row r="123" spans="1:26" ht="20.399999999999999" x14ac:dyDescent="0.3">
      <c r="A123" s="172">
        <v>44932</v>
      </c>
      <c r="B123" s="172"/>
      <c r="C123" s="228" t="s">
        <v>174</v>
      </c>
      <c r="D123" s="129">
        <v>21.670999999999999</v>
      </c>
      <c r="E123" s="129">
        <v>23</v>
      </c>
      <c r="F123" s="129">
        <v>20.7</v>
      </c>
      <c r="G123" s="129">
        <v>25.23</v>
      </c>
      <c r="H123" s="129">
        <v>23.2</v>
      </c>
      <c r="I123" s="129">
        <v>23.8</v>
      </c>
      <c r="O123" s="171">
        <v>2115</v>
      </c>
      <c r="P123" s="129">
        <v>500</v>
      </c>
      <c r="S123" s="294">
        <v>62847</v>
      </c>
      <c r="T123" s="115"/>
      <c r="U123" s="115"/>
      <c r="V123" s="115"/>
      <c r="W123" s="115"/>
      <c r="X123" s="115"/>
      <c r="Y123" s="115"/>
    </row>
    <row r="124" spans="1:26" x14ac:dyDescent="0.3">
      <c r="A124" s="172">
        <v>44932</v>
      </c>
      <c r="B124" s="172"/>
      <c r="C124" s="228" t="s">
        <v>175</v>
      </c>
      <c r="D124" s="129">
        <v>21.65</v>
      </c>
      <c r="E124" s="129">
        <v>23</v>
      </c>
      <c r="F124" s="129">
        <v>20.6</v>
      </c>
      <c r="G124" s="129">
        <v>25.23</v>
      </c>
      <c r="O124" s="129" t="s">
        <v>48</v>
      </c>
      <c r="T124" s="115"/>
      <c r="U124" s="115"/>
      <c r="V124" s="115"/>
      <c r="W124" s="115"/>
      <c r="X124" s="115"/>
      <c r="Y124" s="115"/>
    </row>
    <row r="125" spans="1:26" s="177" customFormat="1" ht="20.399999999999999" x14ac:dyDescent="0.3">
      <c r="A125" s="174">
        <v>44932</v>
      </c>
      <c r="B125" s="174"/>
      <c r="C125" s="269" t="s">
        <v>176</v>
      </c>
      <c r="D125" s="175">
        <v>21.65</v>
      </c>
      <c r="E125" s="175">
        <v>23</v>
      </c>
      <c r="F125" s="175">
        <v>20.6</v>
      </c>
      <c r="G125" s="175">
        <v>25.23</v>
      </c>
      <c r="H125" s="175">
        <v>24.4</v>
      </c>
      <c r="I125" s="175">
        <v>23.45</v>
      </c>
      <c r="J125" s="175"/>
      <c r="K125" s="175"/>
      <c r="L125" s="175"/>
      <c r="M125" s="175"/>
      <c r="N125" s="175"/>
      <c r="O125" s="175"/>
      <c r="P125" s="175"/>
      <c r="Q125" s="175"/>
      <c r="R125" s="175"/>
      <c r="S125" s="298"/>
      <c r="T125" s="119"/>
      <c r="U125" s="119"/>
      <c r="V125" s="119"/>
      <c r="W125" s="119"/>
      <c r="X125" s="119"/>
      <c r="Y125" s="119"/>
      <c r="Z125" s="176"/>
    </row>
    <row r="126" spans="1:26" ht="20.399999999999999" x14ac:dyDescent="0.3">
      <c r="A126" s="172">
        <v>44932</v>
      </c>
      <c r="B126" s="172"/>
      <c r="C126" s="228" t="s">
        <v>177</v>
      </c>
      <c r="D126" s="129">
        <v>21.65</v>
      </c>
      <c r="E126" s="129">
        <v>23</v>
      </c>
      <c r="F126" s="129">
        <v>20.6</v>
      </c>
      <c r="G126" s="129">
        <v>25.23</v>
      </c>
      <c r="H126" s="129">
        <v>24.4</v>
      </c>
      <c r="I126" s="129">
        <v>23.45</v>
      </c>
      <c r="O126" s="171">
        <v>2115</v>
      </c>
      <c r="P126" s="129">
        <v>5000</v>
      </c>
      <c r="S126" s="294">
        <v>80437</v>
      </c>
      <c r="T126" s="115"/>
      <c r="U126" s="115"/>
      <c r="V126" s="115"/>
      <c r="W126" s="115"/>
      <c r="X126" s="115"/>
      <c r="Y126" s="115"/>
    </row>
    <row r="127" spans="1:26" ht="20.399999999999999" x14ac:dyDescent="0.3">
      <c r="A127" s="172">
        <v>44932</v>
      </c>
      <c r="B127" s="172"/>
      <c r="C127" s="228" t="s">
        <v>178</v>
      </c>
      <c r="D127" s="129">
        <v>21.65</v>
      </c>
      <c r="E127" s="129">
        <v>23</v>
      </c>
      <c r="F127" s="129">
        <v>20.6</v>
      </c>
      <c r="G127" s="129">
        <v>25.23</v>
      </c>
      <c r="H127" s="129">
        <v>24.4</v>
      </c>
      <c r="I127" s="129">
        <v>23.45</v>
      </c>
      <c r="O127" s="129" t="s">
        <v>48</v>
      </c>
      <c r="P127" s="129">
        <v>5000</v>
      </c>
      <c r="S127" s="294">
        <v>80832</v>
      </c>
      <c r="T127" s="115"/>
      <c r="U127" s="115"/>
      <c r="V127" s="115"/>
      <c r="W127" s="115"/>
      <c r="X127" s="115"/>
      <c r="Y127" s="115"/>
    </row>
    <row r="128" spans="1:26" ht="20.399999999999999" x14ac:dyDescent="0.3">
      <c r="A128" s="172">
        <v>44932</v>
      </c>
      <c r="B128" s="172"/>
      <c r="C128" s="228" t="s">
        <v>179</v>
      </c>
      <c r="D128" s="129">
        <v>21.65</v>
      </c>
      <c r="E128" s="129">
        <v>23</v>
      </c>
      <c r="F128" s="129">
        <v>20.6</v>
      </c>
      <c r="G128" s="129">
        <v>25.23</v>
      </c>
      <c r="H128" s="129">
        <v>24.4</v>
      </c>
      <c r="I128" s="129">
        <v>23.45</v>
      </c>
      <c r="O128" s="129" t="s">
        <v>169</v>
      </c>
      <c r="P128" s="129">
        <v>5000</v>
      </c>
      <c r="S128" s="294">
        <v>83154</v>
      </c>
      <c r="T128" s="115"/>
      <c r="U128" s="115"/>
      <c r="V128" s="115"/>
      <c r="W128" s="115"/>
      <c r="X128" s="115"/>
      <c r="Y128" s="115"/>
    </row>
    <row r="129" spans="1:26" x14ac:dyDescent="0.3">
      <c r="A129" s="172">
        <v>44932</v>
      </c>
      <c r="B129" s="172"/>
      <c r="C129" s="228" t="s">
        <v>180</v>
      </c>
      <c r="D129" s="129">
        <v>21.65</v>
      </c>
      <c r="E129" s="129">
        <v>23</v>
      </c>
      <c r="F129" s="129">
        <v>20.6</v>
      </c>
      <c r="G129" s="129">
        <v>25.23</v>
      </c>
      <c r="H129" s="129">
        <v>24.4</v>
      </c>
      <c r="I129" s="129">
        <v>23.45</v>
      </c>
      <c r="O129" s="129" t="s">
        <v>48</v>
      </c>
      <c r="P129" s="129">
        <v>5000</v>
      </c>
      <c r="S129" s="294">
        <v>83504</v>
      </c>
      <c r="T129" s="115"/>
      <c r="U129" s="115"/>
      <c r="V129" s="115"/>
      <c r="W129" s="115"/>
      <c r="X129" s="115"/>
      <c r="Y129" s="115"/>
    </row>
    <row r="130" spans="1:26" x14ac:dyDescent="0.3">
      <c r="A130" s="172">
        <v>44932</v>
      </c>
      <c r="B130" s="172"/>
      <c r="D130" s="129">
        <v>21.65</v>
      </c>
      <c r="E130" s="129">
        <v>23</v>
      </c>
      <c r="F130" s="129">
        <v>20.6</v>
      </c>
      <c r="G130" s="129">
        <v>25.23</v>
      </c>
      <c r="H130" s="129">
        <v>24.4</v>
      </c>
      <c r="I130" s="129">
        <v>23.45</v>
      </c>
      <c r="O130" s="129" t="s">
        <v>38</v>
      </c>
      <c r="P130" s="129">
        <v>5000</v>
      </c>
      <c r="S130" s="294">
        <v>83655</v>
      </c>
      <c r="T130" s="115"/>
      <c r="U130" s="115"/>
      <c r="V130" s="115"/>
      <c r="W130" s="115"/>
      <c r="X130" s="115"/>
      <c r="Y130" s="115"/>
    </row>
    <row r="131" spans="1:26" s="180" customFormat="1" x14ac:dyDescent="0.3">
      <c r="A131" s="172">
        <v>44932</v>
      </c>
      <c r="B131" s="172"/>
      <c r="C131" s="270"/>
      <c r="D131" s="129">
        <v>21.65</v>
      </c>
      <c r="E131" s="129">
        <v>23</v>
      </c>
      <c r="F131" s="129">
        <v>20.6</v>
      </c>
      <c r="G131" s="129">
        <v>25.23</v>
      </c>
      <c r="H131" s="129">
        <v>24.4</v>
      </c>
      <c r="I131" s="129">
        <v>23.45</v>
      </c>
      <c r="J131" s="129"/>
      <c r="K131" s="129"/>
      <c r="L131" s="129"/>
      <c r="M131" s="129"/>
      <c r="N131" s="129"/>
      <c r="O131" s="178" t="s">
        <v>181</v>
      </c>
      <c r="P131" s="129">
        <v>5000</v>
      </c>
      <c r="Q131" s="178"/>
      <c r="R131" s="178"/>
      <c r="S131" s="299">
        <v>83745</v>
      </c>
      <c r="T131" s="120"/>
      <c r="U131" s="120"/>
      <c r="V131" s="120"/>
      <c r="W131" s="120"/>
      <c r="X131" s="120"/>
      <c r="Y131" s="120"/>
      <c r="Z131" s="179"/>
    </row>
    <row r="132" spans="1:26" x14ac:dyDescent="0.3">
      <c r="A132" s="172">
        <v>44932</v>
      </c>
      <c r="B132" s="172"/>
      <c r="D132" s="129">
        <v>21.65</v>
      </c>
      <c r="E132" s="129">
        <v>23</v>
      </c>
      <c r="F132" s="129">
        <v>20.6</v>
      </c>
      <c r="G132" s="129">
        <v>25.23</v>
      </c>
      <c r="H132" s="129">
        <v>24.4</v>
      </c>
      <c r="I132" s="129">
        <v>23.45</v>
      </c>
      <c r="O132" s="129" t="s">
        <v>182</v>
      </c>
      <c r="P132" s="129">
        <v>5000</v>
      </c>
      <c r="S132" s="294">
        <v>84206</v>
      </c>
      <c r="T132" s="115"/>
      <c r="U132" s="115"/>
      <c r="V132" s="115"/>
      <c r="W132" s="115"/>
      <c r="X132" s="115"/>
      <c r="Y132" s="115"/>
    </row>
    <row r="133" spans="1:26" x14ac:dyDescent="0.3">
      <c r="A133" s="172"/>
      <c r="B133" s="172"/>
      <c r="T133" s="115"/>
      <c r="U133" s="115"/>
      <c r="V133" s="115"/>
      <c r="W133" s="115"/>
      <c r="X133" s="115"/>
      <c r="Y133" s="115"/>
    </row>
    <row r="134" spans="1:26" ht="20.399999999999999" x14ac:dyDescent="0.3">
      <c r="A134" s="172">
        <v>44935</v>
      </c>
      <c r="B134" s="172"/>
      <c r="C134" s="228" t="s">
        <v>183</v>
      </c>
      <c r="D134" s="129">
        <v>21.65</v>
      </c>
      <c r="E134" s="129">
        <v>23</v>
      </c>
      <c r="F134" s="129">
        <v>20.6</v>
      </c>
      <c r="G134" s="129">
        <v>25.23</v>
      </c>
      <c r="H134" s="129">
        <v>24.4</v>
      </c>
      <c r="I134" s="129">
        <v>23.45</v>
      </c>
      <c r="O134" s="129" t="s">
        <v>181</v>
      </c>
      <c r="P134" s="129">
        <v>5000</v>
      </c>
      <c r="S134" s="294">
        <v>4724</v>
      </c>
      <c r="T134" s="115"/>
      <c r="U134" s="115"/>
      <c r="V134" s="115"/>
      <c r="W134" s="115"/>
      <c r="X134" s="115"/>
      <c r="Y134" s="115"/>
    </row>
    <row r="135" spans="1:26" ht="40.799999999999997" x14ac:dyDescent="0.3">
      <c r="A135" s="172">
        <v>44935</v>
      </c>
      <c r="B135" s="172"/>
      <c r="C135" s="228" t="s">
        <v>184</v>
      </c>
      <c r="D135" s="129">
        <v>21.65</v>
      </c>
      <c r="E135" s="129">
        <v>23</v>
      </c>
      <c r="F135" s="129">
        <v>20.6</v>
      </c>
      <c r="G135" s="129">
        <v>25.23</v>
      </c>
      <c r="H135" s="129">
        <v>24.4</v>
      </c>
      <c r="I135" s="129">
        <v>23.45</v>
      </c>
      <c r="O135" s="129" t="s">
        <v>185</v>
      </c>
      <c r="P135" s="129">
        <v>5000</v>
      </c>
      <c r="T135" s="115" t="s">
        <v>186</v>
      </c>
      <c r="U135" s="115">
        <v>-6.3E-3</v>
      </c>
      <c r="V135" s="115">
        <v>-4.7999999999999996E-3</v>
      </c>
      <c r="W135" s="115"/>
      <c r="X135" s="115"/>
      <c r="Y135" s="115"/>
    </row>
    <row r="136" spans="1:26" ht="40.799999999999997" x14ac:dyDescent="0.3">
      <c r="A136" s="172">
        <v>44935</v>
      </c>
      <c r="B136" s="172"/>
      <c r="C136" s="228" t="s">
        <v>187</v>
      </c>
      <c r="D136" s="129">
        <v>21.65</v>
      </c>
      <c r="E136" s="129">
        <v>23</v>
      </c>
      <c r="F136" s="129">
        <v>20.6</v>
      </c>
      <c r="G136" s="129">
        <v>25.23</v>
      </c>
      <c r="H136" s="129">
        <v>24.4</v>
      </c>
      <c r="I136" s="129">
        <v>23.45</v>
      </c>
      <c r="O136" s="129" t="s">
        <v>182</v>
      </c>
      <c r="P136" s="129">
        <v>5000</v>
      </c>
      <c r="S136" s="294">
        <v>5745</v>
      </c>
      <c r="T136" s="115"/>
      <c r="U136" s="115"/>
      <c r="V136" s="115"/>
      <c r="W136" s="115"/>
      <c r="X136" s="115"/>
      <c r="Y136" s="115"/>
    </row>
    <row r="137" spans="1:26" x14ac:dyDescent="0.3">
      <c r="A137" s="172">
        <v>44935</v>
      </c>
      <c r="B137" s="172"/>
      <c r="D137" s="129">
        <v>21.65</v>
      </c>
      <c r="E137" s="129">
        <v>23</v>
      </c>
      <c r="F137" s="129">
        <v>20.6</v>
      </c>
      <c r="G137" s="129">
        <v>25.23</v>
      </c>
      <c r="H137" s="129">
        <v>24.4</v>
      </c>
      <c r="I137" s="129">
        <v>23.45</v>
      </c>
      <c r="O137" s="129" t="s">
        <v>188</v>
      </c>
      <c r="P137" s="129">
        <v>5000</v>
      </c>
      <c r="T137" s="155" t="s">
        <v>189</v>
      </c>
      <c r="U137" s="115">
        <v>-4.5999999999999999E-3</v>
      </c>
      <c r="V137" s="115">
        <v>-6.1999999999999998E-3</v>
      </c>
      <c r="W137" s="115"/>
      <c r="X137" s="115"/>
      <c r="Y137" s="115"/>
    </row>
    <row r="138" spans="1:26" ht="20.399999999999999" x14ac:dyDescent="0.3">
      <c r="A138" s="172">
        <v>44935</v>
      </c>
      <c r="B138" s="172"/>
      <c r="C138" s="228" t="s">
        <v>190</v>
      </c>
      <c r="D138" s="129">
        <v>21.65</v>
      </c>
      <c r="E138" s="129">
        <v>23</v>
      </c>
      <c r="F138" s="129">
        <v>20.6</v>
      </c>
      <c r="G138" s="129">
        <v>25.23</v>
      </c>
      <c r="H138" s="129">
        <v>24.4</v>
      </c>
      <c r="I138" s="129">
        <v>23.45</v>
      </c>
      <c r="O138" s="129" t="s">
        <v>191</v>
      </c>
      <c r="P138" s="129">
        <v>1000</v>
      </c>
      <c r="T138" s="115" t="s">
        <v>192</v>
      </c>
      <c r="U138" s="115">
        <v>-6.0000000000000001E-3</v>
      </c>
      <c r="V138" s="115">
        <v>-4.1000000000000003E-3</v>
      </c>
      <c r="W138" s="115"/>
      <c r="X138" s="115"/>
      <c r="Y138" s="115"/>
    </row>
    <row r="139" spans="1:26" ht="30.6" x14ac:dyDescent="0.3">
      <c r="A139" s="172">
        <v>44935</v>
      </c>
      <c r="B139" s="172"/>
      <c r="C139" s="228" t="s">
        <v>193</v>
      </c>
      <c r="D139" s="129">
        <v>21.65</v>
      </c>
      <c r="E139" s="129">
        <v>23</v>
      </c>
      <c r="F139" s="129">
        <v>20.6</v>
      </c>
      <c r="G139" s="129">
        <v>25.23</v>
      </c>
      <c r="H139" s="129">
        <v>24.4</v>
      </c>
      <c r="I139" s="129">
        <v>23.45</v>
      </c>
      <c r="O139" s="129" t="s">
        <v>144</v>
      </c>
      <c r="T139" s="115"/>
      <c r="U139" s="115"/>
      <c r="V139" s="115"/>
      <c r="W139" s="115">
        <v>746.55399999999997</v>
      </c>
      <c r="X139" s="115">
        <v>602.99800000000005</v>
      </c>
      <c r="Y139" s="115"/>
    </row>
    <row r="140" spans="1:26" ht="30.6" x14ac:dyDescent="0.3">
      <c r="A140" s="172">
        <v>44935</v>
      </c>
      <c r="B140" s="172"/>
      <c r="C140" s="228" t="s">
        <v>193</v>
      </c>
      <c r="D140" s="129">
        <v>21.65</v>
      </c>
      <c r="E140" s="129">
        <v>23</v>
      </c>
      <c r="F140" s="129">
        <v>20.6</v>
      </c>
      <c r="G140" s="129">
        <v>25.23</v>
      </c>
      <c r="H140" s="129">
        <v>24.4</v>
      </c>
      <c r="I140" s="129">
        <v>23.45</v>
      </c>
      <c r="S140" s="294">
        <v>12552</v>
      </c>
      <c r="T140" s="115"/>
      <c r="U140" s="115"/>
      <c r="V140" s="115"/>
      <c r="W140" s="115">
        <v>745.87199999999996</v>
      </c>
      <c r="X140" s="115">
        <v>602.221</v>
      </c>
      <c r="Y140" s="115"/>
    </row>
    <row r="141" spans="1:26" ht="30.6" x14ac:dyDescent="0.3">
      <c r="A141" s="172">
        <v>44935</v>
      </c>
      <c r="B141" s="172"/>
      <c r="C141" s="228" t="s">
        <v>194</v>
      </c>
      <c r="D141" s="129">
        <v>21.65</v>
      </c>
      <c r="E141" s="129">
        <v>23</v>
      </c>
      <c r="F141" s="129">
        <v>20.6</v>
      </c>
      <c r="G141" s="129">
        <v>25.23</v>
      </c>
      <c r="H141" s="129">
        <v>24.4</v>
      </c>
      <c r="I141" s="129">
        <v>23.45</v>
      </c>
      <c r="T141" s="115"/>
      <c r="U141" s="115"/>
      <c r="V141" s="115"/>
      <c r="W141" s="115">
        <v>746.55</v>
      </c>
      <c r="X141" s="115">
        <v>603.45000000000005</v>
      </c>
      <c r="Y141" s="115"/>
    </row>
    <row r="142" spans="1:26" ht="20.399999999999999" x14ac:dyDescent="0.3">
      <c r="A142" s="172">
        <v>44935</v>
      </c>
      <c r="B142" s="172"/>
      <c r="C142" s="228" t="s">
        <v>195</v>
      </c>
      <c r="D142" s="129">
        <v>21.65</v>
      </c>
      <c r="E142" s="129">
        <v>23</v>
      </c>
      <c r="F142" s="129">
        <v>20.6</v>
      </c>
      <c r="G142" s="129">
        <v>25.23</v>
      </c>
      <c r="H142" s="129">
        <v>24.4</v>
      </c>
      <c r="I142" s="129">
        <v>23.45</v>
      </c>
      <c r="O142" s="171">
        <v>2117</v>
      </c>
      <c r="P142" s="129">
        <v>1000</v>
      </c>
      <c r="S142" s="294">
        <v>42547</v>
      </c>
      <c r="T142" s="115"/>
      <c r="U142" s="115"/>
      <c r="V142" s="115"/>
      <c r="W142" s="115"/>
      <c r="X142" s="115"/>
      <c r="Y142" s="115"/>
    </row>
    <row r="143" spans="1:26" ht="20.399999999999999" x14ac:dyDescent="0.3">
      <c r="A143" s="172">
        <v>44935</v>
      </c>
      <c r="B143" s="172"/>
      <c r="C143" s="228" t="s">
        <v>196</v>
      </c>
      <c r="D143" s="129">
        <v>21.65</v>
      </c>
      <c r="E143" s="129">
        <v>23</v>
      </c>
      <c r="F143" s="129">
        <v>20.6</v>
      </c>
      <c r="G143" s="129">
        <v>25.23</v>
      </c>
      <c r="H143" s="129">
        <v>24.4</v>
      </c>
      <c r="I143" s="129">
        <v>23.45</v>
      </c>
      <c r="O143" s="129" t="s">
        <v>61</v>
      </c>
      <c r="P143" s="129">
        <v>1000</v>
      </c>
      <c r="S143" s="294">
        <v>42917</v>
      </c>
      <c r="T143" s="115"/>
      <c r="U143" s="115"/>
      <c r="V143" s="115"/>
      <c r="W143" s="115"/>
      <c r="X143" s="115"/>
      <c r="Y143" s="115"/>
    </row>
    <row r="144" spans="1:26" ht="20.399999999999999" x14ac:dyDescent="0.3">
      <c r="A144" s="172">
        <v>44935</v>
      </c>
      <c r="B144" s="172"/>
      <c r="C144" s="228" t="s">
        <v>197</v>
      </c>
      <c r="D144" s="129">
        <v>21.65</v>
      </c>
      <c r="E144" s="129">
        <v>23</v>
      </c>
      <c r="F144" s="129">
        <v>20.6</v>
      </c>
      <c r="G144" s="129">
        <v>25.23</v>
      </c>
      <c r="H144" s="129" t="s">
        <v>198</v>
      </c>
      <c r="I144" s="129" t="s">
        <v>198</v>
      </c>
      <c r="Q144" s="129">
        <v>15</v>
      </c>
      <c r="R144" s="129">
        <v>4.0318379999999996</v>
      </c>
      <c r="T144" s="115"/>
      <c r="U144" s="115"/>
      <c r="V144" s="115"/>
      <c r="W144" s="115"/>
      <c r="X144" s="115"/>
      <c r="Y144" s="115"/>
    </row>
    <row r="145" spans="1:25" ht="20.399999999999999" x14ac:dyDescent="0.3">
      <c r="A145" s="172">
        <v>44935</v>
      </c>
      <c r="B145" s="172"/>
      <c r="C145" s="228" t="s">
        <v>199</v>
      </c>
      <c r="D145" s="129">
        <v>21.65</v>
      </c>
      <c r="E145" s="129">
        <v>23</v>
      </c>
      <c r="F145" s="129">
        <v>20.6</v>
      </c>
      <c r="G145" s="129">
        <v>25.23</v>
      </c>
      <c r="O145" s="171">
        <v>1122</v>
      </c>
      <c r="P145" s="129">
        <v>1000</v>
      </c>
      <c r="S145" s="294">
        <v>53827</v>
      </c>
      <c r="T145" s="115"/>
      <c r="U145" s="115"/>
      <c r="V145" s="115"/>
      <c r="W145" s="115"/>
      <c r="X145" s="115"/>
      <c r="Y145" s="115"/>
    </row>
    <row r="146" spans="1:25" ht="20.399999999999999" x14ac:dyDescent="0.3">
      <c r="A146" s="172">
        <v>44935</v>
      </c>
      <c r="B146" s="172"/>
      <c r="C146" s="228" t="s">
        <v>200</v>
      </c>
      <c r="D146" s="129">
        <v>21.65</v>
      </c>
      <c r="E146" s="129">
        <v>23</v>
      </c>
      <c r="F146" s="129">
        <v>20.6</v>
      </c>
      <c r="G146" s="129">
        <v>25.23</v>
      </c>
      <c r="O146" s="129" t="s">
        <v>71</v>
      </c>
      <c r="P146" s="129">
        <v>1000</v>
      </c>
      <c r="S146" s="294">
        <v>54259</v>
      </c>
      <c r="T146" s="115"/>
      <c r="U146" s="115"/>
      <c r="V146" s="115"/>
      <c r="W146" s="115"/>
      <c r="X146" s="115"/>
      <c r="Y146" s="115"/>
    </row>
    <row r="147" spans="1:25" x14ac:dyDescent="0.3">
      <c r="A147" s="172">
        <v>44935</v>
      </c>
      <c r="B147" s="172"/>
      <c r="D147" s="129">
        <v>21.65</v>
      </c>
      <c r="E147" s="129">
        <v>23</v>
      </c>
      <c r="F147" s="129">
        <v>20.6</v>
      </c>
      <c r="G147" s="129">
        <v>25.23</v>
      </c>
      <c r="O147" s="171">
        <v>1122</v>
      </c>
      <c r="T147" s="115" t="s">
        <v>201</v>
      </c>
      <c r="U147" s="115">
        <v>-6.2899999999999998E-2</v>
      </c>
      <c r="V147" s="115">
        <v>-0.1163</v>
      </c>
      <c r="W147" s="115"/>
      <c r="X147" s="115"/>
      <c r="Y147" s="115"/>
    </row>
    <row r="148" spans="1:25" x14ac:dyDescent="0.3">
      <c r="A148" s="172">
        <v>44935</v>
      </c>
      <c r="B148" s="172"/>
      <c r="D148" s="129">
        <v>21.65</v>
      </c>
      <c r="E148" s="129">
        <v>23</v>
      </c>
      <c r="F148" s="129">
        <v>20.6</v>
      </c>
      <c r="G148" s="129">
        <v>25.23</v>
      </c>
      <c r="O148" s="171">
        <v>1122</v>
      </c>
      <c r="T148" s="115" t="s">
        <v>201</v>
      </c>
      <c r="U148" s="115">
        <v>-6.3299999999999995E-2</v>
      </c>
      <c r="V148" s="115">
        <v>-0.1169</v>
      </c>
      <c r="W148" s="115"/>
      <c r="X148" s="115"/>
      <c r="Y148" s="115"/>
    </row>
    <row r="149" spans="1:25" ht="40.799999999999997" x14ac:dyDescent="0.3">
      <c r="A149" s="172">
        <v>44935</v>
      </c>
      <c r="B149" s="172"/>
      <c r="C149" s="228" t="s">
        <v>202</v>
      </c>
      <c r="D149" s="129">
        <v>21.65</v>
      </c>
      <c r="E149" s="129">
        <v>23</v>
      </c>
      <c r="F149" s="129">
        <v>20.6</v>
      </c>
      <c r="G149" s="129">
        <v>25.23</v>
      </c>
      <c r="O149" s="171">
        <v>1122</v>
      </c>
      <c r="T149" s="115"/>
      <c r="U149" s="115"/>
      <c r="V149" s="115"/>
      <c r="W149" s="115">
        <v>770.83</v>
      </c>
      <c r="X149" s="115">
        <v>155.06399999999999</v>
      </c>
      <c r="Y149" s="115"/>
    </row>
    <row r="150" spans="1:25" ht="40.799999999999997" x14ac:dyDescent="0.3">
      <c r="A150" s="172">
        <v>44935</v>
      </c>
      <c r="B150" s="172"/>
      <c r="C150" s="228" t="s">
        <v>203</v>
      </c>
      <c r="D150" s="129">
        <v>21.65</v>
      </c>
      <c r="E150" s="129">
        <v>23</v>
      </c>
      <c r="F150" s="129">
        <v>20.6</v>
      </c>
      <c r="G150" s="129">
        <v>25.23</v>
      </c>
      <c r="O150" s="171">
        <v>1122</v>
      </c>
      <c r="T150" s="115"/>
      <c r="U150" s="115"/>
      <c r="V150" s="115"/>
      <c r="W150" s="115">
        <v>824.3</v>
      </c>
      <c r="X150" s="115">
        <v>1115.5</v>
      </c>
      <c r="Y150" s="115"/>
    </row>
    <row r="151" spans="1:25" x14ac:dyDescent="0.3">
      <c r="A151" s="172">
        <v>44935</v>
      </c>
      <c r="B151" s="172"/>
      <c r="O151" s="171">
        <v>1122</v>
      </c>
      <c r="T151" s="115"/>
      <c r="U151" s="115"/>
      <c r="V151" s="115"/>
      <c r="W151" s="115">
        <v>808</v>
      </c>
      <c r="X151" s="115">
        <v>602</v>
      </c>
      <c r="Y151" s="115"/>
    </row>
    <row r="152" spans="1:25" ht="25.5" customHeight="1" x14ac:dyDescent="0.3">
      <c r="A152" s="172">
        <v>44935</v>
      </c>
      <c r="B152" s="172"/>
      <c r="C152" s="228" t="s">
        <v>204</v>
      </c>
      <c r="O152" s="171">
        <v>1122</v>
      </c>
      <c r="R152" s="129">
        <v>3.4584190000000001</v>
      </c>
      <c r="T152" s="115"/>
      <c r="U152" s="115"/>
      <c r="V152" s="115"/>
      <c r="W152" s="115"/>
      <c r="X152" s="115"/>
      <c r="Y152" s="115"/>
    </row>
    <row r="153" spans="1:25" x14ac:dyDescent="0.3">
      <c r="A153" s="115"/>
      <c r="B153" s="115"/>
      <c r="T153" s="115"/>
      <c r="U153" s="115"/>
      <c r="V153" s="115"/>
      <c r="W153" s="115"/>
      <c r="X153" s="115"/>
      <c r="Y153" s="115"/>
    </row>
    <row r="154" spans="1:25" ht="40.799999999999997" x14ac:dyDescent="0.3">
      <c r="A154" s="172">
        <v>44936</v>
      </c>
      <c r="B154" s="172"/>
      <c r="C154" s="228" t="s">
        <v>205</v>
      </c>
      <c r="Q154" s="129">
        <v>23</v>
      </c>
      <c r="R154" s="129">
        <v>3.45831</v>
      </c>
      <c r="T154" s="115"/>
      <c r="U154" s="115"/>
      <c r="V154" s="115"/>
      <c r="W154" s="115"/>
      <c r="X154" s="115"/>
      <c r="Y154" s="115"/>
    </row>
    <row r="155" spans="1:25" ht="40.799999999999997" x14ac:dyDescent="0.3">
      <c r="A155" s="172">
        <v>44936</v>
      </c>
      <c r="B155" s="172"/>
      <c r="C155" s="228" t="s">
        <v>206</v>
      </c>
      <c r="D155" s="129">
        <v>21.16</v>
      </c>
      <c r="E155" s="129">
        <v>25.34</v>
      </c>
      <c r="O155" s="171">
        <v>1158</v>
      </c>
      <c r="P155" s="129">
        <v>250</v>
      </c>
      <c r="S155" s="294">
        <v>4212</v>
      </c>
      <c r="T155" s="115"/>
      <c r="U155" s="115"/>
      <c r="V155" s="115"/>
      <c r="W155" s="115">
        <v>868</v>
      </c>
      <c r="X155" s="115">
        <v>536.5</v>
      </c>
      <c r="Y155" s="115"/>
    </row>
    <row r="156" spans="1:25" ht="61.2" x14ac:dyDescent="0.3">
      <c r="A156" s="172">
        <v>44936</v>
      </c>
      <c r="B156" s="172"/>
      <c r="C156" s="228" t="s">
        <v>207</v>
      </c>
      <c r="O156" s="171">
        <v>1158</v>
      </c>
      <c r="P156" s="129">
        <v>250</v>
      </c>
      <c r="S156" s="294">
        <v>5413</v>
      </c>
      <c r="T156" s="115"/>
      <c r="U156" s="115"/>
      <c r="V156" s="115"/>
      <c r="W156" s="115" t="s">
        <v>198</v>
      </c>
      <c r="X156" s="115" t="s">
        <v>198</v>
      </c>
      <c r="Y156" s="115"/>
    </row>
    <row r="157" spans="1:25" ht="40.799999999999997" x14ac:dyDescent="0.3">
      <c r="A157" s="172">
        <v>44936</v>
      </c>
      <c r="B157" s="172"/>
      <c r="C157" s="228" t="s">
        <v>208</v>
      </c>
      <c r="R157" s="129">
        <v>3.46638</v>
      </c>
      <c r="T157" s="115"/>
      <c r="U157" s="115"/>
      <c r="V157" s="115"/>
      <c r="W157" s="115"/>
      <c r="X157" s="115"/>
      <c r="Y157" s="115"/>
    </row>
    <row r="158" spans="1:25" ht="40.799999999999997" x14ac:dyDescent="0.3">
      <c r="A158" s="172">
        <v>44936</v>
      </c>
      <c r="B158" s="172"/>
      <c r="C158" s="228" t="s">
        <v>209</v>
      </c>
      <c r="O158" s="171">
        <v>1139</v>
      </c>
      <c r="S158" s="294">
        <v>14706</v>
      </c>
      <c r="T158" s="115"/>
      <c r="U158" s="115"/>
      <c r="V158" s="115"/>
      <c r="W158" s="115">
        <v>824</v>
      </c>
      <c r="X158" s="115">
        <v>576</v>
      </c>
      <c r="Y158" s="115"/>
    </row>
    <row r="159" spans="1:25" ht="30.6" x14ac:dyDescent="0.3">
      <c r="A159" s="172">
        <v>44936</v>
      </c>
      <c r="B159" s="172"/>
      <c r="C159" s="228" t="s">
        <v>210</v>
      </c>
      <c r="D159" s="129">
        <v>21.65</v>
      </c>
      <c r="E159" s="129">
        <v>23</v>
      </c>
      <c r="F159" s="129">
        <v>20.49</v>
      </c>
      <c r="G159" s="129">
        <v>25.225000000000001</v>
      </c>
      <c r="H159" s="129">
        <v>24.4</v>
      </c>
      <c r="I159" s="129">
        <v>23.45</v>
      </c>
      <c r="T159" s="115"/>
      <c r="U159" s="115"/>
      <c r="V159" s="115"/>
      <c r="W159" s="115"/>
      <c r="X159" s="115"/>
      <c r="Y159" s="115"/>
    </row>
    <row r="160" spans="1:25" ht="20.399999999999999" x14ac:dyDescent="0.3">
      <c r="A160" s="172">
        <v>44936</v>
      </c>
      <c r="B160" s="172"/>
      <c r="C160" s="228" t="s">
        <v>211</v>
      </c>
      <c r="H160" s="129">
        <v>24.146899999999999</v>
      </c>
      <c r="I160" s="129">
        <v>23.75</v>
      </c>
      <c r="Q160" s="129">
        <v>10</v>
      </c>
      <c r="R160" s="129">
        <v>4.0317160000000003</v>
      </c>
      <c r="T160" s="115"/>
      <c r="U160" s="115"/>
      <c r="V160" s="115"/>
      <c r="W160" s="115"/>
      <c r="X160" s="115"/>
      <c r="Y160" s="115"/>
    </row>
    <row r="161" spans="1:25" ht="20.399999999999999" x14ac:dyDescent="0.3">
      <c r="A161" s="172">
        <v>44936</v>
      </c>
      <c r="B161" s="172"/>
      <c r="C161" s="228" t="s">
        <v>212</v>
      </c>
      <c r="H161" s="129">
        <v>24.146899999999999</v>
      </c>
      <c r="I161" s="129">
        <v>23.75</v>
      </c>
      <c r="S161" s="294">
        <v>42543</v>
      </c>
      <c r="T161" s="115"/>
      <c r="U161" s="115"/>
      <c r="V161" s="115"/>
      <c r="W161" s="115">
        <v>156</v>
      </c>
      <c r="X161" s="115">
        <v>1039</v>
      </c>
      <c r="Y161" s="115"/>
    </row>
    <row r="162" spans="1:25" ht="51" x14ac:dyDescent="0.3">
      <c r="A162" s="172">
        <v>44936</v>
      </c>
      <c r="B162" s="172"/>
      <c r="C162" s="228" t="s">
        <v>213</v>
      </c>
      <c r="H162" s="129">
        <v>24.146899999999999</v>
      </c>
      <c r="I162" s="129">
        <v>23.75</v>
      </c>
      <c r="S162" s="294">
        <v>43243</v>
      </c>
      <c r="T162" s="115"/>
      <c r="U162" s="115"/>
      <c r="V162" s="115"/>
      <c r="W162" s="115"/>
      <c r="X162" s="115"/>
      <c r="Y162" s="115"/>
    </row>
    <row r="163" spans="1:25" ht="61.2" x14ac:dyDescent="0.3">
      <c r="A163" s="172">
        <v>44936</v>
      </c>
      <c r="B163" s="172"/>
      <c r="C163" s="228" t="s">
        <v>214</v>
      </c>
      <c r="D163" s="129">
        <v>21.65</v>
      </c>
      <c r="E163" s="129">
        <v>23</v>
      </c>
      <c r="F163" s="129">
        <v>20.49</v>
      </c>
      <c r="G163" s="129">
        <v>25.225000000000001</v>
      </c>
      <c r="H163" s="129">
        <v>24.4</v>
      </c>
      <c r="I163" s="129">
        <v>23.45</v>
      </c>
      <c r="S163" s="294">
        <v>43531</v>
      </c>
      <c r="T163" s="115"/>
      <c r="U163" s="115"/>
      <c r="V163" s="115"/>
      <c r="W163" s="115"/>
      <c r="X163" s="115"/>
      <c r="Y163" s="115"/>
    </row>
    <row r="164" spans="1:25" ht="20.399999999999999" x14ac:dyDescent="0.3">
      <c r="A164" s="172">
        <v>44936</v>
      </c>
      <c r="B164" s="172"/>
      <c r="C164" s="228" t="s">
        <v>215</v>
      </c>
      <c r="D164" s="129">
        <v>21.62</v>
      </c>
      <c r="E164" s="129">
        <v>22.95</v>
      </c>
      <c r="H164" s="129">
        <v>24.4</v>
      </c>
      <c r="I164" s="129">
        <v>23.45</v>
      </c>
      <c r="O164" s="129" t="s">
        <v>144</v>
      </c>
      <c r="S164" s="294">
        <v>43929</v>
      </c>
      <c r="T164" s="115"/>
      <c r="U164" s="115"/>
      <c r="V164" s="115"/>
      <c r="W164" s="115"/>
      <c r="X164" s="115"/>
      <c r="Y164" s="115"/>
    </row>
    <row r="165" spans="1:25" ht="20.399999999999999" x14ac:dyDescent="0.3">
      <c r="A165" s="172">
        <v>44936</v>
      </c>
      <c r="B165" s="172"/>
      <c r="C165" s="228" t="s">
        <v>216</v>
      </c>
      <c r="H165" s="129">
        <v>24.4</v>
      </c>
      <c r="I165" s="129">
        <v>23.45</v>
      </c>
      <c r="O165" s="129" t="s">
        <v>217</v>
      </c>
      <c r="S165" s="294">
        <v>44233</v>
      </c>
      <c r="T165" s="115"/>
      <c r="U165" s="115"/>
      <c r="V165" s="115"/>
      <c r="W165" s="115"/>
      <c r="X165" s="115"/>
      <c r="Y165" s="115"/>
    </row>
    <row r="166" spans="1:25" ht="30.6" x14ac:dyDescent="0.3">
      <c r="A166" s="172">
        <v>44936</v>
      </c>
      <c r="B166" s="172"/>
      <c r="C166" s="228" t="s">
        <v>218</v>
      </c>
      <c r="H166" s="129">
        <v>24.4</v>
      </c>
      <c r="I166" s="129">
        <v>23.45</v>
      </c>
      <c r="T166" s="115"/>
      <c r="U166" s="115">
        <v>-0.30220000000000002</v>
      </c>
      <c r="V166" s="115">
        <v>-0.33119999999999999</v>
      </c>
      <c r="W166" s="115"/>
      <c r="X166" s="115"/>
      <c r="Y166" s="115"/>
    </row>
    <row r="167" spans="1:25" ht="30.6" x14ac:dyDescent="0.3">
      <c r="A167" s="172">
        <v>44936</v>
      </c>
      <c r="B167" s="172"/>
      <c r="C167" s="228" t="s">
        <v>219</v>
      </c>
      <c r="H167" s="129">
        <v>24.4</v>
      </c>
      <c r="I167" s="129">
        <v>23.45</v>
      </c>
      <c r="T167" s="115"/>
      <c r="U167" s="115">
        <v>5.0299999999999997E-2</v>
      </c>
      <c r="V167" s="115">
        <v>-2.3199999999999998E-2</v>
      </c>
      <c r="W167" s="115"/>
      <c r="X167" s="115"/>
      <c r="Y167" s="115"/>
    </row>
    <row r="168" spans="1:25" ht="51" x14ac:dyDescent="0.3">
      <c r="A168" s="172">
        <v>44936</v>
      </c>
      <c r="B168" s="172"/>
      <c r="C168" s="228" t="s">
        <v>220</v>
      </c>
      <c r="D168" s="129">
        <v>21.82</v>
      </c>
      <c r="E168" s="129">
        <v>23.9</v>
      </c>
      <c r="F168" s="129">
        <v>21.81</v>
      </c>
      <c r="G168" s="129">
        <v>25.38</v>
      </c>
      <c r="H168" s="129">
        <v>24.4</v>
      </c>
      <c r="I168" s="129">
        <v>23.45</v>
      </c>
      <c r="O168" s="129" t="s">
        <v>144</v>
      </c>
      <c r="S168" s="294">
        <v>54958</v>
      </c>
      <c r="T168" s="115"/>
      <c r="U168" s="115"/>
      <c r="V168" s="115"/>
      <c r="W168" s="115"/>
      <c r="X168" s="115"/>
      <c r="Y168" s="115"/>
    </row>
    <row r="169" spans="1:25" ht="20.399999999999999" x14ac:dyDescent="0.3">
      <c r="A169" s="172">
        <v>44936</v>
      </c>
      <c r="B169" s="172"/>
      <c r="C169" s="228" t="s">
        <v>221</v>
      </c>
      <c r="H169" s="129">
        <v>24.4</v>
      </c>
      <c r="I169" s="129">
        <v>23.45</v>
      </c>
      <c r="O169" s="129" t="s">
        <v>222</v>
      </c>
      <c r="T169" s="115"/>
      <c r="U169" s="115">
        <v>-1E-4</v>
      </c>
      <c r="V169" s="115">
        <v>-3.6700000000000003E-2</v>
      </c>
      <c r="W169" s="115"/>
      <c r="X169" s="115"/>
      <c r="Y169" s="115"/>
    </row>
    <row r="170" spans="1:25" ht="20.399999999999999" x14ac:dyDescent="0.3">
      <c r="A170" s="172">
        <v>44936</v>
      </c>
      <c r="B170" s="172"/>
      <c r="C170" s="228" t="s">
        <v>221</v>
      </c>
      <c r="H170" s="129">
        <v>24.4</v>
      </c>
      <c r="I170" s="129">
        <v>23.45</v>
      </c>
      <c r="O170" s="129" t="s">
        <v>222</v>
      </c>
      <c r="S170" s="294">
        <v>55313</v>
      </c>
      <c r="T170" s="115"/>
      <c r="U170" s="115"/>
      <c r="V170" s="115"/>
      <c r="W170" s="115"/>
      <c r="X170" s="115"/>
      <c r="Y170" s="115"/>
    </row>
    <row r="171" spans="1:25" x14ac:dyDescent="0.3">
      <c r="A171" s="172">
        <v>44936</v>
      </c>
      <c r="B171" s="172"/>
      <c r="D171" s="129">
        <v>21.72</v>
      </c>
      <c r="H171" s="129">
        <v>24.4</v>
      </c>
      <c r="I171" s="129">
        <v>23.45</v>
      </c>
      <c r="T171" s="115"/>
      <c r="U171" s="115">
        <v>0.13539999999999999</v>
      </c>
      <c r="V171" s="115">
        <v>-3.2199999999999999E-2</v>
      </c>
      <c r="W171" s="115"/>
      <c r="X171" s="115"/>
      <c r="Y171" s="115"/>
    </row>
    <row r="172" spans="1:25" ht="20.399999999999999" x14ac:dyDescent="0.3">
      <c r="A172" s="172">
        <v>44936</v>
      </c>
      <c r="B172" s="172"/>
      <c r="C172" s="228" t="s">
        <v>223</v>
      </c>
      <c r="D172" s="129">
        <v>21.76</v>
      </c>
      <c r="E172" s="129">
        <v>23.44</v>
      </c>
      <c r="F172" s="129">
        <v>21.16</v>
      </c>
      <c r="G172" s="129">
        <v>25.34</v>
      </c>
      <c r="H172" s="129">
        <v>24.4</v>
      </c>
      <c r="I172" s="129">
        <v>23.45</v>
      </c>
      <c r="O172" s="129" t="s">
        <v>144</v>
      </c>
      <c r="T172" s="115"/>
      <c r="U172" s="115"/>
      <c r="V172" s="115"/>
      <c r="W172" s="116">
        <v>797.2</v>
      </c>
      <c r="X172" s="116">
        <v>606.70000000000005</v>
      </c>
      <c r="Y172" s="116"/>
    </row>
    <row r="173" spans="1:25" x14ac:dyDescent="0.3">
      <c r="A173" s="172">
        <v>44936</v>
      </c>
      <c r="B173" s="172"/>
      <c r="D173" s="129">
        <v>21.76</v>
      </c>
      <c r="E173" s="129">
        <v>23.44</v>
      </c>
      <c r="F173" s="129">
        <v>21.16</v>
      </c>
      <c r="G173" s="129">
        <v>25.34</v>
      </c>
      <c r="H173" s="129">
        <v>24.4</v>
      </c>
      <c r="I173" s="129">
        <v>23.45</v>
      </c>
      <c r="O173" s="129" t="s">
        <v>48</v>
      </c>
      <c r="T173" s="115"/>
      <c r="U173" s="115">
        <v>8.0000000000000002E-3</v>
      </c>
      <c r="V173" s="115">
        <v>-2E-3</v>
      </c>
      <c r="W173" s="115"/>
      <c r="X173" s="115"/>
      <c r="Y173" s="115"/>
    </row>
    <row r="174" spans="1:25" ht="20.399999999999999" x14ac:dyDescent="0.3">
      <c r="A174" s="172">
        <v>44936</v>
      </c>
      <c r="B174" s="172"/>
      <c r="C174" s="228" t="s">
        <v>224</v>
      </c>
      <c r="D174" s="129">
        <v>21.76</v>
      </c>
      <c r="E174" s="129">
        <v>23.44</v>
      </c>
      <c r="F174" s="129">
        <v>21.16</v>
      </c>
      <c r="G174" s="129">
        <v>25.34</v>
      </c>
      <c r="H174" s="129">
        <v>24.4</v>
      </c>
      <c r="I174" s="129">
        <v>23.45</v>
      </c>
      <c r="O174" s="129" t="s">
        <v>48</v>
      </c>
      <c r="P174" s="129">
        <v>1000</v>
      </c>
      <c r="S174" s="294">
        <v>63307</v>
      </c>
      <c r="T174" s="115"/>
      <c r="U174" s="115"/>
      <c r="V174" s="115"/>
      <c r="W174" s="115"/>
      <c r="X174" s="115"/>
      <c r="Y174" s="115"/>
    </row>
    <row r="175" spans="1:25" ht="20.399999999999999" x14ac:dyDescent="0.3">
      <c r="A175" s="172">
        <v>44936</v>
      </c>
      <c r="B175" s="172"/>
      <c r="C175" s="228" t="s">
        <v>225</v>
      </c>
      <c r="D175" s="129">
        <v>21.76</v>
      </c>
      <c r="E175" s="129">
        <v>23.44</v>
      </c>
      <c r="F175" s="129">
        <v>21.16</v>
      </c>
      <c r="G175" s="129">
        <v>25.34</v>
      </c>
      <c r="H175" s="129">
        <v>24.4</v>
      </c>
      <c r="I175" s="129">
        <v>23.45</v>
      </c>
      <c r="O175" s="129" t="s">
        <v>226</v>
      </c>
      <c r="P175" s="129">
        <v>1000</v>
      </c>
      <c r="S175" s="294">
        <v>63840</v>
      </c>
      <c r="T175" s="115"/>
      <c r="U175" s="115"/>
      <c r="V175" s="115"/>
      <c r="W175" s="115"/>
      <c r="X175" s="115"/>
      <c r="Y175" s="115"/>
    </row>
    <row r="176" spans="1:25" ht="20.399999999999999" x14ac:dyDescent="0.3">
      <c r="A176" s="172">
        <v>44937</v>
      </c>
      <c r="B176" s="172"/>
      <c r="C176" s="228" t="s">
        <v>227</v>
      </c>
      <c r="H176" s="129">
        <v>24.4</v>
      </c>
      <c r="I176" s="129">
        <v>23.45</v>
      </c>
      <c r="J176" s="129">
        <v>101.5</v>
      </c>
      <c r="K176" s="129">
        <v>125.7</v>
      </c>
      <c r="L176" s="129">
        <v>0</v>
      </c>
      <c r="T176" s="115"/>
      <c r="U176" s="115"/>
      <c r="V176" s="115"/>
      <c r="W176" s="115"/>
      <c r="X176" s="115"/>
      <c r="Y176" s="115"/>
    </row>
    <row r="177" spans="1:26" s="183" customFormat="1" ht="51" x14ac:dyDescent="0.3">
      <c r="A177" s="181">
        <v>44937</v>
      </c>
      <c r="B177" s="181"/>
      <c r="C177" s="271" t="s">
        <v>228</v>
      </c>
      <c r="D177" s="182"/>
      <c r="E177" s="182"/>
      <c r="F177" s="182"/>
      <c r="G177" s="182"/>
      <c r="H177" s="129">
        <v>24.4</v>
      </c>
      <c r="I177" s="129">
        <v>23.45</v>
      </c>
      <c r="J177" s="182">
        <v>101.5</v>
      </c>
      <c r="K177" s="182">
        <v>125.7</v>
      </c>
      <c r="L177" s="182">
        <v>0</v>
      </c>
      <c r="M177" s="182"/>
      <c r="N177" s="182"/>
      <c r="O177" s="182" t="s">
        <v>229</v>
      </c>
      <c r="P177" s="182">
        <v>1000</v>
      </c>
      <c r="Q177" s="182"/>
      <c r="R177" s="182"/>
      <c r="S177" s="300">
        <v>92005</v>
      </c>
      <c r="T177" s="121"/>
      <c r="U177" s="121">
        <v>7.1999999999999998E-3</v>
      </c>
      <c r="V177" s="121">
        <v>4.0000000000000002E-4</v>
      </c>
      <c r="W177" s="121"/>
      <c r="X177" s="121"/>
      <c r="Y177" s="121"/>
      <c r="Z177" s="166"/>
    </row>
    <row r="178" spans="1:26" ht="40.799999999999997" x14ac:dyDescent="0.3">
      <c r="A178" s="172">
        <v>44937</v>
      </c>
      <c r="B178" s="172"/>
      <c r="C178" s="228" t="s">
        <v>230</v>
      </c>
      <c r="J178" s="129">
        <v>111.505</v>
      </c>
      <c r="K178" s="129">
        <v>148.80099999999999</v>
      </c>
      <c r="L178" s="129">
        <v>0</v>
      </c>
      <c r="T178" s="115"/>
      <c r="U178" s="115"/>
      <c r="V178" s="115"/>
      <c r="W178" s="115">
        <v>797.7</v>
      </c>
      <c r="X178" s="115">
        <v>606.1</v>
      </c>
      <c r="Y178" s="115"/>
    </row>
    <row r="179" spans="1:26" ht="51" x14ac:dyDescent="0.3">
      <c r="A179" s="172">
        <v>44937</v>
      </c>
      <c r="B179" s="172"/>
      <c r="C179" s="228" t="s">
        <v>231</v>
      </c>
      <c r="J179" s="129">
        <v>124.405</v>
      </c>
      <c r="K179" s="129">
        <v>142.40100000000001</v>
      </c>
      <c r="L179" s="129">
        <v>0</v>
      </c>
      <c r="O179" s="129" t="s">
        <v>232</v>
      </c>
      <c r="R179" s="129">
        <v>3.4667659999999998</v>
      </c>
      <c r="S179" s="294">
        <v>844</v>
      </c>
      <c r="T179" s="115"/>
      <c r="U179" s="115"/>
      <c r="V179" s="115"/>
      <c r="W179" s="115">
        <v>797.4</v>
      </c>
      <c r="X179" s="115">
        <v>606.29999999999995</v>
      </c>
      <c r="Y179" s="115"/>
    </row>
    <row r="180" spans="1:26" ht="51" x14ac:dyDescent="0.3">
      <c r="A180" s="172">
        <v>44937</v>
      </c>
      <c r="B180" s="172"/>
      <c r="C180" s="228" t="s">
        <v>233</v>
      </c>
      <c r="J180" s="129">
        <v>100.693</v>
      </c>
      <c r="K180" s="129">
        <v>100.398</v>
      </c>
      <c r="L180" s="129">
        <v>0</v>
      </c>
      <c r="R180" s="129">
        <v>3.4587720000000002</v>
      </c>
      <c r="S180" s="294">
        <v>2209</v>
      </c>
      <c r="T180" s="115"/>
      <c r="U180" s="115"/>
      <c r="V180" s="115"/>
      <c r="W180" s="115">
        <v>797.5</v>
      </c>
      <c r="X180" s="115">
        <v>605.5</v>
      </c>
      <c r="Y180" s="115"/>
    </row>
    <row r="181" spans="1:26" ht="51" x14ac:dyDescent="0.3">
      <c r="A181" s="172">
        <v>44937</v>
      </c>
      <c r="B181" s="172"/>
      <c r="C181" s="228" t="s">
        <v>234</v>
      </c>
      <c r="J181" s="129">
        <v>88.503</v>
      </c>
      <c r="K181" s="129">
        <v>108.398</v>
      </c>
      <c r="L181" s="129">
        <v>0</v>
      </c>
      <c r="O181" s="129" t="s">
        <v>235</v>
      </c>
      <c r="S181" s="294">
        <v>3130</v>
      </c>
      <c r="T181" s="115"/>
      <c r="U181" s="115"/>
      <c r="V181" s="115"/>
      <c r="W181" s="115">
        <v>797.8</v>
      </c>
      <c r="X181" s="115">
        <v>606.70000000000005</v>
      </c>
      <c r="Y181" s="115"/>
    </row>
    <row r="182" spans="1:26" ht="20.399999999999999" x14ac:dyDescent="0.3">
      <c r="A182" s="172">
        <v>44937</v>
      </c>
      <c r="B182" s="172"/>
      <c r="C182" s="228" t="s">
        <v>236</v>
      </c>
      <c r="J182" s="129">
        <v>-76.099999999999994</v>
      </c>
      <c r="K182" s="129">
        <v>125.7</v>
      </c>
      <c r="L182" s="129">
        <v>0</v>
      </c>
      <c r="T182" s="115"/>
      <c r="U182" s="115"/>
      <c r="V182" s="115"/>
      <c r="W182" s="115"/>
      <c r="X182" s="115"/>
      <c r="Y182" s="115"/>
    </row>
    <row r="183" spans="1:26" s="183" customFormat="1" ht="81.599999999999994" x14ac:dyDescent="0.3">
      <c r="A183" s="181">
        <v>44937</v>
      </c>
      <c r="B183" s="181"/>
      <c r="C183" s="271" t="s">
        <v>237</v>
      </c>
      <c r="D183" s="182"/>
      <c r="E183" s="182"/>
      <c r="F183" s="182"/>
      <c r="G183" s="182"/>
      <c r="H183" s="182"/>
      <c r="I183" s="182"/>
      <c r="J183" s="182"/>
      <c r="K183" s="182"/>
      <c r="L183" s="182">
        <v>0</v>
      </c>
      <c r="M183" s="182"/>
      <c r="N183" s="182"/>
      <c r="O183" s="182" t="s">
        <v>42</v>
      </c>
      <c r="P183" s="182"/>
      <c r="Q183" s="182"/>
      <c r="R183" s="182"/>
      <c r="S183" s="300">
        <v>4719</v>
      </c>
      <c r="T183" s="121"/>
      <c r="U183" s="121">
        <v>6.1999999999999998E-3</v>
      </c>
      <c r="V183" s="121">
        <v>-4.4000000000000003E-3</v>
      </c>
      <c r="W183" s="121"/>
      <c r="X183" s="121"/>
      <c r="Y183" s="121"/>
      <c r="Z183" s="166"/>
    </row>
    <row r="184" spans="1:26" ht="20.399999999999999" x14ac:dyDescent="0.3">
      <c r="A184" s="172">
        <v>44937</v>
      </c>
      <c r="B184" s="172"/>
      <c r="C184" s="228" t="s">
        <v>238</v>
      </c>
      <c r="J184" s="129">
        <v>-60.597000000000001</v>
      </c>
      <c r="K184" s="129">
        <v>108.399</v>
      </c>
      <c r="L184" s="129">
        <v>0</v>
      </c>
      <c r="O184" s="171">
        <v>1130</v>
      </c>
      <c r="T184" s="115"/>
      <c r="U184" s="115"/>
      <c r="V184" s="115"/>
      <c r="W184" s="115">
        <v>797.2</v>
      </c>
      <c r="X184" s="115">
        <v>606.70000000000005</v>
      </c>
      <c r="Y184" s="115"/>
    </row>
    <row r="185" spans="1:26" ht="20.399999999999999" x14ac:dyDescent="0.3">
      <c r="A185" s="172">
        <v>44937</v>
      </c>
      <c r="B185" s="172"/>
      <c r="C185" s="228" t="s">
        <v>239</v>
      </c>
      <c r="J185" s="129">
        <v>-72.501999999999995</v>
      </c>
      <c r="K185" s="129">
        <v>100.199</v>
      </c>
      <c r="L185" s="129">
        <v>0</v>
      </c>
      <c r="O185" s="171">
        <v>1142</v>
      </c>
      <c r="R185" s="129">
        <v>3.458844</v>
      </c>
      <c r="T185" s="115"/>
      <c r="U185" s="115"/>
      <c r="V185" s="115"/>
      <c r="W185" s="115">
        <v>795.5</v>
      </c>
      <c r="X185" s="115">
        <v>607.5</v>
      </c>
      <c r="Y185" s="115"/>
    </row>
    <row r="186" spans="1:26" ht="20.399999999999999" x14ac:dyDescent="0.3">
      <c r="A186" s="172">
        <v>44937</v>
      </c>
      <c r="B186" s="172"/>
      <c r="C186" s="228" t="s">
        <v>240</v>
      </c>
      <c r="J186" s="129" t="s">
        <v>198</v>
      </c>
      <c r="K186" s="129" t="s">
        <v>241</v>
      </c>
      <c r="L186" s="129">
        <v>0</v>
      </c>
      <c r="O186" s="171">
        <v>1134</v>
      </c>
      <c r="R186" s="129">
        <v>3.4668429999999999</v>
      </c>
      <c r="S186" s="294">
        <v>13252</v>
      </c>
      <c r="T186" s="115"/>
      <c r="U186" s="115"/>
      <c r="V186" s="115"/>
      <c r="W186" s="115">
        <v>796.4</v>
      </c>
      <c r="X186" s="115">
        <v>606.5</v>
      </c>
      <c r="Y186" s="115"/>
    </row>
    <row r="187" spans="1:26" ht="20.399999999999999" x14ac:dyDescent="0.3">
      <c r="A187" s="172">
        <v>44937</v>
      </c>
      <c r="B187" s="172"/>
      <c r="C187" s="228" t="s">
        <v>242</v>
      </c>
      <c r="J187" s="129">
        <v>-83.617999999999995</v>
      </c>
      <c r="K187" s="129">
        <v>148.642</v>
      </c>
      <c r="L187" s="129">
        <v>0</v>
      </c>
      <c r="O187" s="171">
        <v>1120</v>
      </c>
      <c r="S187" s="294">
        <v>13948</v>
      </c>
      <c r="T187" s="115"/>
      <c r="U187" s="115"/>
      <c r="V187" s="115"/>
      <c r="W187" s="115">
        <v>797</v>
      </c>
      <c r="X187" s="115">
        <v>606.70000000000005</v>
      </c>
      <c r="Y187" s="115"/>
    </row>
    <row r="188" spans="1:26" s="183" customFormat="1" ht="40.799999999999997" x14ac:dyDescent="0.3">
      <c r="A188" s="181">
        <v>44937</v>
      </c>
      <c r="B188" s="181"/>
      <c r="C188" s="228" t="s">
        <v>243</v>
      </c>
      <c r="D188" s="182"/>
      <c r="E188" s="182"/>
      <c r="F188" s="182"/>
      <c r="G188" s="182"/>
      <c r="H188" s="182"/>
      <c r="I188" s="182"/>
      <c r="J188" s="182">
        <v>101.5</v>
      </c>
      <c r="K188" s="182">
        <v>125.7</v>
      </c>
      <c r="L188" s="182">
        <v>0</v>
      </c>
      <c r="M188" s="182"/>
      <c r="N188" s="182"/>
      <c r="O188" s="182" t="s">
        <v>244</v>
      </c>
      <c r="P188" s="182"/>
      <c r="Q188" s="182"/>
      <c r="R188" s="182"/>
      <c r="S188" s="300">
        <v>15210</v>
      </c>
      <c r="T188" s="121"/>
      <c r="U188" s="121">
        <v>6.1999999999999998E-3</v>
      </c>
      <c r="V188" s="121">
        <v>-4.7999999999999996E-3</v>
      </c>
      <c r="W188" s="121"/>
      <c r="X188" s="121"/>
      <c r="Y188" s="121"/>
      <c r="Z188" s="166"/>
    </row>
    <row r="189" spans="1:26" ht="40.799999999999997" x14ac:dyDescent="0.3">
      <c r="A189" s="172">
        <v>44938</v>
      </c>
      <c r="B189" s="172"/>
      <c r="C189" s="228" t="s">
        <v>245</v>
      </c>
      <c r="J189" s="184">
        <v>-96.290999999999997</v>
      </c>
      <c r="K189" s="184">
        <v>142.101</v>
      </c>
      <c r="T189" s="115"/>
      <c r="U189" s="115"/>
      <c r="V189" s="115"/>
      <c r="W189" s="115"/>
      <c r="X189" s="115"/>
      <c r="Y189" s="115"/>
    </row>
    <row r="190" spans="1:26" ht="30.6" x14ac:dyDescent="0.3">
      <c r="A190" s="172">
        <v>44947</v>
      </c>
      <c r="B190" s="172"/>
      <c r="C190" s="228" t="s">
        <v>246</v>
      </c>
      <c r="T190" s="115"/>
      <c r="U190" s="115"/>
      <c r="V190" s="115"/>
      <c r="W190" s="115"/>
      <c r="X190" s="115"/>
      <c r="Y190" s="115"/>
    </row>
    <row r="191" spans="1:26" ht="20.399999999999999" x14ac:dyDescent="0.3">
      <c r="A191" s="172">
        <v>44947</v>
      </c>
      <c r="B191" s="172"/>
      <c r="C191" s="228" t="s">
        <v>247</v>
      </c>
      <c r="J191" s="129">
        <v>-76.099999999999994</v>
      </c>
      <c r="K191" s="129">
        <v>125.7</v>
      </c>
      <c r="O191" s="129" t="s">
        <v>244</v>
      </c>
      <c r="P191" s="129">
        <v>1000</v>
      </c>
      <c r="S191" s="294">
        <v>14647</v>
      </c>
      <c r="T191" s="115"/>
      <c r="U191" s="115">
        <v>4.1000000000000003E-3</v>
      </c>
      <c r="V191" s="115">
        <v>-2E-3</v>
      </c>
      <c r="W191" s="115"/>
      <c r="X191" s="115"/>
      <c r="Y191" s="115"/>
    </row>
    <row r="192" spans="1:26" ht="20.399999999999999" x14ac:dyDescent="0.3">
      <c r="A192" s="172">
        <v>44947</v>
      </c>
      <c r="B192" s="172"/>
      <c r="C192" s="228" t="s">
        <v>248</v>
      </c>
      <c r="J192" s="129">
        <v>-60.655999999999999</v>
      </c>
      <c r="K192" s="129">
        <v>108.44799999999999</v>
      </c>
      <c r="T192" s="115"/>
      <c r="U192" s="115"/>
      <c r="V192" s="115"/>
      <c r="W192" s="115">
        <v>796.9</v>
      </c>
      <c r="X192" s="115">
        <v>607.9</v>
      </c>
      <c r="Y192" s="115"/>
    </row>
    <row r="193" spans="1:26" x14ac:dyDescent="0.3">
      <c r="A193" s="172">
        <v>44947</v>
      </c>
      <c r="B193" s="172"/>
      <c r="C193" s="228" t="s">
        <v>249</v>
      </c>
      <c r="J193" s="129">
        <v>-71.5</v>
      </c>
      <c r="K193" s="129">
        <v>100.2</v>
      </c>
      <c r="O193" s="171">
        <v>1144</v>
      </c>
      <c r="R193" s="129">
        <v>3.4588040000000002</v>
      </c>
      <c r="S193" s="294">
        <v>25636</v>
      </c>
      <c r="T193" s="115"/>
      <c r="U193" s="115"/>
      <c r="V193" s="115"/>
      <c r="W193" s="115">
        <v>781</v>
      </c>
      <c r="X193" s="115">
        <v>620</v>
      </c>
      <c r="Y193" s="115"/>
      <c r="Z193" s="185">
        <f>R193-R185</f>
        <v>-3.9999999999817959E-5</v>
      </c>
    </row>
    <row r="194" spans="1:26" x14ac:dyDescent="0.3">
      <c r="A194" s="172">
        <v>44947</v>
      </c>
      <c r="B194" s="172"/>
      <c r="C194" s="228" t="s">
        <v>250</v>
      </c>
      <c r="J194" s="129">
        <v>-97.507999999999996</v>
      </c>
      <c r="K194" s="129">
        <v>142.6</v>
      </c>
      <c r="R194" s="129">
        <v>3.4669289999999999</v>
      </c>
      <c r="S194" s="294">
        <v>31536</v>
      </c>
      <c r="T194" s="115"/>
      <c r="U194" s="115"/>
      <c r="V194" s="115"/>
      <c r="W194" s="115">
        <v>775</v>
      </c>
      <c r="X194" s="115">
        <v>613</v>
      </c>
      <c r="Y194" s="115"/>
      <c r="Z194" s="185">
        <f>R194-R186</f>
        <v>8.6000000000030496E-5</v>
      </c>
    </row>
    <row r="195" spans="1:26" x14ac:dyDescent="0.3">
      <c r="A195" s="172">
        <v>44947</v>
      </c>
      <c r="B195" s="172"/>
      <c r="C195" s="228" t="s">
        <v>251</v>
      </c>
      <c r="J195" s="129">
        <v>-83.76</v>
      </c>
      <c r="K195" s="129">
        <v>148.69</v>
      </c>
      <c r="T195" s="115"/>
      <c r="U195" s="115"/>
      <c r="V195" s="115"/>
      <c r="W195" s="115">
        <v>797.2</v>
      </c>
      <c r="X195" s="115">
        <v>607</v>
      </c>
      <c r="Y195" s="115"/>
    </row>
    <row r="196" spans="1:26" ht="20.399999999999999" x14ac:dyDescent="0.3">
      <c r="A196" s="172">
        <v>44947</v>
      </c>
      <c r="B196" s="172"/>
      <c r="C196" s="228" t="s">
        <v>252</v>
      </c>
      <c r="J196" s="129">
        <v>101.54</v>
      </c>
      <c r="K196" s="129">
        <v>125.7</v>
      </c>
      <c r="O196" s="129" t="s">
        <v>222</v>
      </c>
      <c r="S196" s="294">
        <v>41034</v>
      </c>
      <c r="T196" s="115"/>
      <c r="U196" s="115">
        <v>7.6E-3</v>
      </c>
      <c r="V196" s="115">
        <v>1.1000000000000001E-3</v>
      </c>
      <c r="W196" s="115"/>
      <c r="X196" s="115"/>
      <c r="Y196" s="115"/>
    </row>
    <row r="197" spans="1:26" s="189" customFormat="1" x14ac:dyDescent="0.3">
      <c r="A197" s="186">
        <v>44947</v>
      </c>
      <c r="B197" s="186"/>
      <c r="C197" s="272" t="s">
        <v>253</v>
      </c>
      <c r="D197" s="187"/>
      <c r="E197" s="187"/>
      <c r="F197" s="187"/>
      <c r="G197" s="187"/>
      <c r="H197" s="187"/>
      <c r="I197" s="187"/>
      <c r="J197" s="187">
        <v>88.352999999999994</v>
      </c>
      <c r="K197" s="187">
        <v>108.404</v>
      </c>
      <c r="L197" s="187"/>
      <c r="M197" s="187"/>
      <c r="N197" s="187"/>
      <c r="O197" s="187"/>
      <c r="P197" s="187"/>
      <c r="Q197" s="187"/>
      <c r="R197" s="187"/>
      <c r="S197" s="301"/>
      <c r="T197" s="122"/>
      <c r="U197" s="122"/>
      <c r="V197" s="122"/>
      <c r="W197" s="122"/>
      <c r="X197" s="122"/>
      <c r="Y197" s="122"/>
      <c r="Z197" s="188"/>
    </row>
    <row r="198" spans="1:26" s="189" customFormat="1" x14ac:dyDescent="0.3">
      <c r="A198" s="186">
        <v>44947</v>
      </c>
      <c r="B198" s="186"/>
      <c r="C198" s="272" t="s">
        <v>254</v>
      </c>
      <c r="D198" s="187"/>
      <c r="E198" s="187"/>
      <c r="F198" s="187"/>
      <c r="G198" s="187"/>
      <c r="H198" s="187"/>
      <c r="I198" s="187"/>
      <c r="J198" s="187">
        <v>99.701999999999998</v>
      </c>
      <c r="K198" s="187">
        <v>102.4</v>
      </c>
      <c r="L198" s="187"/>
      <c r="M198" s="187"/>
      <c r="N198" s="187"/>
      <c r="O198" s="190">
        <v>1128</v>
      </c>
      <c r="P198" s="187"/>
      <c r="Q198" s="187">
        <v>6</v>
      </c>
      <c r="R198" s="187">
        <v>3.459209</v>
      </c>
      <c r="S198" s="301">
        <v>43535</v>
      </c>
      <c r="T198" s="122"/>
      <c r="U198" s="122">
        <v>759</v>
      </c>
      <c r="V198" s="122">
        <v>581</v>
      </c>
      <c r="W198" s="122"/>
      <c r="X198" s="122"/>
      <c r="Y198" s="122"/>
      <c r="Z198" s="191">
        <f>R198-R180</f>
        <v>4.3699999999979866E-4</v>
      </c>
    </row>
    <row r="199" spans="1:26" x14ac:dyDescent="0.3">
      <c r="A199" s="172">
        <v>44947</v>
      </c>
      <c r="B199" s="172"/>
      <c r="C199" s="228" t="s">
        <v>255</v>
      </c>
      <c r="J199" s="129">
        <v>123.41500000000001</v>
      </c>
      <c r="K199" s="129">
        <v>144.4</v>
      </c>
      <c r="O199" s="171">
        <v>1124</v>
      </c>
      <c r="Q199" s="129">
        <v>6</v>
      </c>
      <c r="R199" s="129">
        <v>3.4672369999999999</v>
      </c>
      <c r="S199" s="294">
        <v>45219</v>
      </c>
      <c r="T199" s="115"/>
      <c r="U199" s="115"/>
      <c r="V199" s="115"/>
      <c r="W199" s="115"/>
      <c r="X199" s="115"/>
      <c r="Y199" s="115"/>
      <c r="Z199" s="185">
        <f>R199-R179</f>
        <v>4.7100000000011022E-4</v>
      </c>
    </row>
    <row r="200" spans="1:26" x14ac:dyDescent="0.3">
      <c r="A200" s="172">
        <v>44947</v>
      </c>
      <c r="B200" s="172"/>
      <c r="C200" s="228" t="s">
        <v>256</v>
      </c>
      <c r="J200" s="129">
        <v>111.354</v>
      </c>
      <c r="K200" s="129">
        <v>140.80099999999999</v>
      </c>
      <c r="T200" s="115"/>
      <c r="U200" s="115"/>
      <c r="V200" s="115"/>
      <c r="W200" s="115">
        <v>796.1</v>
      </c>
      <c r="X200" s="115">
        <v>606.70000000000005</v>
      </c>
      <c r="Y200" s="115"/>
    </row>
    <row r="201" spans="1:26" x14ac:dyDescent="0.3">
      <c r="A201" s="172">
        <v>44947</v>
      </c>
      <c r="B201" s="172"/>
      <c r="C201" s="228" t="s">
        <v>257</v>
      </c>
      <c r="T201" s="115"/>
      <c r="U201" s="115"/>
      <c r="V201" s="115"/>
      <c r="W201" s="115"/>
      <c r="X201" s="115"/>
      <c r="Y201" s="115"/>
    </row>
    <row r="202" spans="1:26" ht="20.399999999999999" x14ac:dyDescent="0.3">
      <c r="A202" s="172">
        <v>44947</v>
      </c>
      <c r="B202" s="172"/>
      <c r="C202" s="228" t="s">
        <v>258</v>
      </c>
      <c r="O202" s="129" t="s">
        <v>259</v>
      </c>
      <c r="P202" s="129">
        <v>2000</v>
      </c>
      <c r="S202" s="294">
        <v>55646</v>
      </c>
      <c r="T202" s="115"/>
      <c r="U202" s="115"/>
      <c r="V202" s="115"/>
      <c r="W202" s="116">
        <v>808.4</v>
      </c>
      <c r="X202" s="116">
        <v>605.5</v>
      </c>
      <c r="Y202" s="116"/>
    </row>
    <row r="203" spans="1:26" ht="20.399999999999999" x14ac:dyDescent="0.3">
      <c r="A203" s="172">
        <v>44947</v>
      </c>
      <c r="B203" s="172"/>
      <c r="C203" s="228" t="s">
        <v>260</v>
      </c>
      <c r="O203" s="129" t="s">
        <v>259</v>
      </c>
      <c r="P203" s="129">
        <v>2000</v>
      </c>
      <c r="S203" s="294">
        <v>55749</v>
      </c>
      <c r="T203" s="115"/>
      <c r="U203" s="115"/>
      <c r="V203" s="115"/>
      <c r="W203" s="115"/>
      <c r="X203" s="115"/>
      <c r="Y203" s="115"/>
    </row>
    <row r="204" spans="1:26" ht="20.399999999999999" x14ac:dyDescent="0.3">
      <c r="A204" s="172">
        <v>44947</v>
      </c>
      <c r="B204" s="172"/>
      <c r="C204" s="228" t="s">
        <v>261</v>
      </c>
      <c r="S204" s="294">
        <v>63535</v>
      </c>
      <c r="T204" s="115"/>
      <c r="U204" s="115">
        <v>8.0000000000000002E-3</v>
      </c>
      <c r="V204" s="115">
        <v>2.1999999999999999E-2</v>
      </c>
      <c r="W204" s="115"/>
      <c r="X204" s="115"/>
      <c r="Y204" s="115"/>
    </row>
    <row r="205" spans="1:26" ht="20.399999999999999" x14ac:dyDescent="0.3">
      <c r="A205" s="172">
        <v>44947</v>
      </c>
      <c r="B205" s="172"/>
      <c r="C205" s="228" t="s">
        <v>262</v>
      </c>
      <c r="H205" s="129">
        <v>24.15</v>
      </c>
      <c r="I205" s="129">
        <v>23.75</v>
      </c>
      <c r="Q205" s="129">
        <v>17</v>
      </c>
      <c r="R205" s="129">
        <v>4.0322149999999999</v>
      </c>
      <c r="S205" s="294">
        <v>71249</v>
      </c>
      <c r="T205" s="115"/>
      <c r="U205" s="115"/>
      <c r="V205" s="115"/>
      <c r="W205" s="115">
        <v>131</v>
      </c>
      <c r="X205" s="115">
        <v>1058</v>
      </c>
      <c r="Y205" s="115"/>
      <c r="Z205" s="185">
        <f>R205-R160</f>
        <v>4.9899999999958311E-4</v>
      </c>
    </row>
    <row r="206" spans="1:26" ht="51" x14ac:dyDescent="0.3">
      <c r="A206" s="172">
        <v>44947</v>
      </c>
      <c r="B206" s="172"/>
      <c r="C206" s="228" t="s">
        <v>263</v>
      </c>
      <c r="J206" s="129">
        <v>-83.37</v>
      </c>
      <c r="K206" s="129">
        <v>148.34</v>
      </c>
      <c r="O206" s="171">
        <v>1130</v>
      </c>
      <c r="T206" s="115"/>
      <c r="U206" s="115"/>
      <c r="V206" s="115"/>
      <c r="W206" s="115">
        <v>808.1</v>
      </c>
      <c r="X206" s="115">
        <v>606.5</v>
      </c>
      <c r="Y206" s="115"/>
    </row>
    <row r="207" spans="1:26" x14ac:dyDescent="0.3">
      <c r="A207" s="172">
        <v>44947</v>
      </c>
      <c r="B207" s="172"/>
      <c r="C207" s="228" t="s">
        <v>264</v>
      </c>
      <c r="J207" s="129">
        <v>-60.3</v>
      </c>
      <c r="K207" s="129">
        <v>108.15</v>
      </c>
      <c r="O207" s="171">
        <v>1122</v>
      </c>
      <c r="T207" s="115"/>
      <c r="U207" s="115"/>
      <c r="V207" s="115"/>
      <c r="W207" s="115">
        <v>808.9</v>
      </c>
      <c r="X207" s="115">
        <v>605</v>
      </c>
      <c r="Y207" s="115"/>
    </row>
    <row r="208" spans="1:26" x14ac:dyDescent="0.3">
      <c r="A208" s="172">
        <v>44947</v>
      </c>
      <c r="B208" s="172"/>
      <c r="C208" s="228" t="s">
        <v>253</v>
      </c>
      <c r="J208" s="129">
        <v>88.75</v>
      </c>
      <c r="K208" s="129">
        <v>108.15</v>
      </c>
      <c r="O208" s="171">
        <v>1122</v>
      </c>
      <c r="T208" s="115"/>
      <c r="U208" s="115"/>
      <c r="V208" s="115"/>
      <c r="W208" s="115">
        <v>808</v>
      </c>
      <c r="X208" s="115">
        <v>605.70000000000005</v>
      </c>
      <c r="Y208" s="115"/>
    </row>
    <row r="209" spans="1:29" x14ac:dyDescent="0.3">
      <c r="A209" s="172">
        <v>44947</v>
      </c>
      <c r="B209" s="172"/>
      <c r="C209" s="228" t="s">
        <v>256</v>
      </c>
      <c r="J209" s="129">
        <v>111.7</v>
      </c>
      <c r="K209" s="129">
        <v>148.5</v>
      </c>
      <c r="O209" s="171">
        <v>1119</v>
      </c>
      <c r="T209" s="115"/>
      <c r="U209" s="115"/>
      <c r="V209" s="115"/>
      <c r="W209" s="115">
        <v>807.7</v>
      </c>
      <c r="X209" s="115">
        <v>606</v>
      </c>
      <c r="Y209" s="115"/>
    </row>
    <row r="210" spans="1:29" ht="40.799999999999997" x14ac:dyDescent="0.3">
      <c r="A210" s="172">
        <v>44948</v>
      </c>
      <c r="B210" s="172"/>
      <c r="C210" s="228" t="s">
        <v>265</v>
      </c>
      <c r="T210" s="115"/>
      <c r="U210" s="115"/>
      <c r="V210" s="115"/>
      <c r="W210" s="115">
        <v>807</v>
      </c>
      <c r="X210" s="115">
        <v>607.9</v>
      </c>
      <c r="Y210" s="115"/>
    </row>
    <row r="211" spans="1:29" s="114" customFormat="1" ht="23.25" customHeight="1" x14ac:dyDescent="0.3">
      <c r="A211" s="114" t="s">
        <v>0</v>
      </c>
      <c r="C211" s="273" t="s">
        <v>83</v>
      </c>
      <c r="D211" s="497" t="s">
        <v>6</v>
      </c>
      <c r="E211" s="497"/>
      <c r="F211" s="497" t="s">
        <v>7</v>
      </c>
      <c r="G211" s="497"/>
      <c r="H211" s="497" t="s">
        <v>8</v>
      </c>
      <c r="I211" s="497"/>
      <c r="J211" s="464" t="s">
        <v>266</v>
      </c>
      <c r="K211" s="464" t="s">
        <v>267</v>
      </c>
      <c r="L211" s="464" t="s">
        <v>268</v>
      </c>
      <c r="M211" s="464"/>
      <c r="N211" s="464"/>
      <c r="O211" s="464" t="s">
        <v>14</v>
      </c>
      <c r="P211" s="464" t="s">
        <v>269</v>
      </c>
      <c r="Q211" s="464" t="s">
        <v>15</v>
      </c>
      <c r="R211" s="464" t="s">
        <v>90</v>
      </c>
      <c r="S211" s="302" t="s">
        <v>17</v>
      </c>
      <c r="T211" s="114" t="s">
        <v>91</v>
      </c>
      <c r="U211" s="114" t="s">
        <v>92</v>
      </c>
      <c r="V211" s="114" t="s">
        <v>93</v>
      </c>
      <c r="W211" s="114" t="s">
        <v>94</v>
      </c>
      <c r="X211" s="114" t="s">
        <v>95</v>
      </c>
      <c r="Z211" s="192" t="s">
        <v>270</v>
      </c>
    </row>
    <row r="212" spans="1:29" ht="20.399999999999999" x14ac:dyDescent="0.3">
      <c r="A212" s="172">
        <v>44949</v>
      </c>
      <c r="B212" s="172"/>
      <c r="C212" s="228" t="s">
        <v>271</v>
      </c>
      <c r="D212" s="129">
        <v>21.76</v>
      </c>
      <c r="E212" s="129">
        <v>23.44</v>
      </c>
      <c r="F212" s="129">
        <v>21.16</v>
      </c>
      <c r="G212" s="129">
        <v>25.34</v>
      </c>
      <c r="H212" s="129">
        <v>24.15</v>
      </c>
      <c r="I212" s="129">
        <v>23.75</v>
      </c>
      <c r="T212" s="115"/>
      <c r="U212" s="115">
        <v>2.5999999999999999E-2</v>
      </c>
      <c r="V212" s="115">
        <v>6.7000000000000004E-2</v>
      </c>
      <c r="W212" s="115">
        <v>840</v>
      </c>
      <c r="X212" s="115">
        <v>614</v>
      </c>
      <c r="Y212" s="115"/>
    </row>
    <row r="213" spans="1:29" x14ac:dyDescent="0.3">
      <c r="A213" s="172">
        <v>44949</v>
      </c>
      <c r="B213" s="172"/>
      <c r="D213" s="129">
        <v>21.75</v>
      </c>
      <c r="E213" s="129">
        <v>23.32</v>
      </c>
      <c r="F213" s="129">
        <v>21.04</v>
      </c>
      <c r="G213" s="129">
        <v>25.31</v>
      </c>
      <c r="O213" s="129" t="s">
        <v>71</v>
      </c>
      <c r="S213" s="294">
        <v>1625</v>
      </c>
      <c r="T213" s="115"/>
      <c r="U213" s="120">
        <v>4.0000000000000001E-3</v>
      </c>
      <c r="V213" s="120">
        <v>1.0999999999999999E-2</v>
      </c>
      <c r="W213" s="115"/>
      <c r="X213" s="115"/>
      <c r="Y213" s="115"/>
    </row>
    <row r="214" spans="1:29" ht="20.399999999999999" x14ac:dyDescent="0.3">
      <c r="A214" s="172">
        <v>44949</v>
      </c>
      <c r="B214" s="172"/>
      <c r="C214" s="228" t="s">
        <v>272</v>
      </c>
      <c r="O214" s="129" t="s">
        <v>51</v>
      </c>
      <c r="S214" s="294">
        <v>2250</v>
      </c>
      <c r="T214" s="115"/>
      <c r="U214" s="115"/>
      <c r="V214" s="115"/>
      <c r="W214" s="120">
        <v>785</v>
      </c>
      <c r="X214" s="120">
        <v>597</v>
      </c>
      <c r="Y214" s="120"/>
    </row>
    <row r="215" spans="1:29" x14ac:dyDescent="0.3">
      <c r="A215" s="172">
        <v>44949</v>
      </c>
      <c r="B215" s="172"/>
      <c r="C215" s="228" t="s">
        <v>273</v>
      </c>
      <c r="P215" s="129">
        <v>500</v>
      </c>
      <c r="Q215" s="129" t="s">
        <v>274</v>
      </c>
      <c r="R215" s="129">
        <v>4.0322009999999997</v>
      </c>
      <c r="S215" s="294">
        <v>4930</v>
      </c>
      <c r="T215" s="115"/>
      <c r="U215" s="115"/>
      <c r="V215" s="115"/>
      <c r="W215" s="115">
        <v>134</v>
      </c>
      <c r="X215" s="115">
        <v>1036</v>
      </c>
      <c r="Y215" s="115"/>
      <c r="Z215" s="166">
        <f>R215-R205</f>
        <v>-1.4000000000180535E-5</v>
      </c>
    </row>
    <row r="216" spans="1:29" x14ac:dyDescent="0.3">
      <c r="A216" s="172">
        <v>44949</v>
      </c>
      <c r="B216" s="172"/>
      <c r="C216" s="228" t="s">
        <v>275</v>
      </c>
      <c r="J216" s="129">
        <v>101.5</v>
      </c>
      <c r="K216" s="129">
        <v>125.7</v>
      </c>
      <c r="O216" s="129" t="s">
        <v>61</v>
      </c>
      <c r="S216" s="294">
        <v>24721</v>
      </c>
      <c r="T216" s="115"/>
      <c r="U216" s="115">
        <v>-4.0000000000000001E-3</v>
      </c>
      <c r="V216" s="115">
        <v>-1.4E-2</v>
      </c>
      <c r="W216" s="115"/>
      <c r="X216" s="115"/>
      <c r="Y216" s="115"/>
    </row>
    <row r="217" spans="1:29" x14ac:dyDescent="0.3">
      <c r="A217" s="172">
        <v>44949</v>
      </c>
      <c r="B217" s="172"/>
      <c r="C217" s="228" t="s">
        <v>276</v>
      </c>
      <c r="J217" s="129">
        <v>89.4</v>
      </c>
      <c r="K217" s="129">
        <v>107.3</v>
      </c>
      <c r="O217" s="171">
        <v>1141</v>
      </c>
      <c r="T217" s="115"/>
      <c r="U217" s="115"/>
      <c r="V217" s="115"/>
      <c r="W217" s="119">
        <v>806.8</v>
      </c>
      <c r="X217" s="119">
        <v>606.6</v>
      </c>
      <c r="Y217" s="119"/>
      <c r="Z217" s="176" t="s">
        <v>277</v>
      </c>
    </row>
    <row r="218" spans="1:29" ht="20.399999999999999" x14ac:dyDescent="0.3">
      <c r="A218" s="193">
        <v>44950</v>
      </c>
      <c r="B218" s="193"/>
      <c r="C218" s="274" t="s">
        <v>278</v>
      </c>
      <c r="D218" s="194">
        <v>21.75</v>
      </c>
      <c r="E218" s="194">
        <v>23.32</v>
      </c>
      <c r="F218" s="194">
        <v>21.04</v>
      </c>
      <c r="G218" s="194">
        <v>25.31</v>
      </c>
      <c r="H218" s="194">
        <v>24.15</v>
      </c>
      <c r="I218" s="194">
        <v>23.75</v>
      </c>
      <c r="J218" s="195"/>
      <c r="K218" s="195"/>
      <c r="L218" s="195"/>
      <c r="M218" s="195"/>
      <c r="N218" s="195"/>
      <c r="O218" s="195"/>
      <c r="P218" s="195"/>
      <c r="Q218" s="195"/>
      <c r="R218" s="195"/>
      <c r="S218" s="303"/>
      <c r="T218" s="123"/>
      <c r="U218" s="123">
        <v>-2.6100000000000002E-2</v>
      </c>
      <c r="V218" s="123">
        <v>-4.2999999999999997E-2</v>
      </c>
      <c r="W218" s="123">
        <v>738.8</v>
      </c>
      <c r="X218" s="123">
        <v>572.70000000000005</v>
      </c>
      <c r="Y218" s="123"/>
      <c r="Z218" s="196"/>
      <c r="AA218" s="197"/>
      <c r="AB218" s="197"/>
      <c r="AC218" s="197"/>
    </row>
    <row r="219" spans="1:29" x14ac:dyDescent="0.3">
      <c r="A219" s="123"/>
      <c r="B219" s="123"/>
      <c r="C219" s="274" t="s">
        <v>279</v>
      </c>
      <c r="D219" s="194">
        <v>21.75</v>
      </c>
      <c r="E219" s="194">
        <v>23.32</v>
      </c>
      <c r="F219" s="194">
        <v>21.04</v>
      </c>
      <c r="G219" s="194">
        <v>25.31</v>
      </c>
      <c r="H219" s="195">
        <v>24.1</v>
      </c>
      <c r="I219" s="195">
        <v>23.74</v>
      </c>
      <c r="J219" s="195"/>
      <c r="K219" s="195"/>
      <c r="L219" s="195"/>
      <c r="M219" s="195"/>
      <c r="N219" s="195"/>
      <c r="O219" s="195"/>
      <c r="P219" s="195"/>
      <c r="Q219" s="195"/>
      <c r="R219" s="195"/>
      <c r="S219" s="303"/>
      <c r="T219" s="123"/>
      <c r="U219" s="123"/>
      <c r="V219" s="123"/>
      <c r="W219" s="123"/>
      <c r="X219" s="123"/>
      <c r="Y219" s="123"/>
      <c r="Z219" s="196" t="s">
        <v>280</v>
      </c>
      <c r="AA219" s="197"/>
      <c r="AB219" s="197"/>
      <c r="AC219" s="197"/>
    </row>
    <row r="220" spans="1:29" ht="51" x14ac:dyDescent="0.3">
      <c r="A220" s="123"/>
      <c r="B220" s="123"/>
      <c r="C220" s="274" t="s">
        <v>281</v>
      </c>
      <c r="D220" s="195"/>
      <c r="E220" s="195"/>
      <c r="F220" s="195"/>
      <c r="G220" s="195"/>
      <c r="H220" s="195"/>
      <c r="I220" s="195"/>
      <c r="J220" s="195"/>
      <c r="K220" s="195"/>
      <c r="L220" s="195"/>
      <c r="M220" s="195"/>
      <c r="N220" s="195"/>
      <c r="O220" s="195"/>
      <c r="P220" s="195"/>
      <c r="Q220" s="195"/>
      <c r="R220" s="195"/>
      <c r="S220" s="303"/>
      <c r="T220" s="123"/>
      <c r="U220" s="123"/>
      <c r="V220" s="123"/>
      <c r="W220" s="123"/>
      <c r="X220" s="123"/>
      <c r="Y220" s="123"/>
      <c r="Z220" s="196" t="s">
        <v>282</v>
      </c>
      <c r="AA220" s="197"/>
      <c r="AB220" s="197"/>
      <c r="AC220" s="197"/>
    </row>
    <row r="221" spans="1:29" s="114" customFormat="1" ht="23.25" customHeight="1" x14ac:dyDescent="0.3">
      <c r="A221" s="114" t="s">
        <v>0</v>
      </c>
      <c r="C221" s="273" t="s">
        <v>83</v>
      </c>
      <c r="D221" s="497" t="s">
        <v>6</v>
      </c>
      <c r="E221" s="497"/>
      <c r="F221" s="497" t="s">
        <v>7</v>
      </c>
      <c r="G221" s="497"/>
      <c r="H221" s="497" t="s">
        <v>8</v>
      </c>
      <c r="I221" s="497"/>
      <c r="J221" s="464" t="s">
        <v>266</v>
      </c>
      <c r="K221" s="464" t="s">
        <v>267</v>
      </c>
      <c r="L221" s="464" t="s">
        <v>268</v>
      </c>
      <c r="M221" s="464"/>
      <c r="N221" s="464"/>
      <c r="O221" s="464" t="s">
        <v>14</v>
      </c>
      <c r="P221" s="464" t="s">
        <v>269</v>
      </c>
      <c r="Q221" s="464" t="s">
        <v>15</v>
      </c>
      <c r="R221" s="464" t="s">
        <v>90</v>
      </c>
      <c r="S221" s="302" t="s">
        <v>17</v>
      </c>
      <c r="T221" s="114" t="s">
        <v>91</v>
      </c>
      <c r="U221" s="114" t="s">
        <v>92</v>
      </c>
      <c r="V221" s="114" t="s">
        <v>93</v>
      </c>
      <c r="W221" s="114" t="s">
        <v>94</v>
      </c>
      <c r="X221" s="114" t="s">
        <v>95</v>
      </c>
      <c r="Z221" s="192" t="s">
        <v>270</v>
      </c>
    </row>
    <row r="222" spans="1:29" s="121" customFormat="1" ht="23.25" customHeight="1" x14ac:dyDescent="0.2">
      <c r="A222" s="155">
        <v>44951</v>
      </c>
      <c r="B222" s="155"/>
      <c r="C222" s="228" t="s">
        <v>283</v>
      </c>
      <c r="D222" s="182">
        <v>21.75</v>
      </c>
      <c r="E222" s="182">
        <v>23.32</v>
      </c>
      <c r="F222" s="182">
        <v>21.04</v>
      </c>
      <c r="G222" s="182">
        <v>25.31</v>
      </c>
      <c r="H222" s="182">
        <v>24.15</v>
      </c>
      <c r="I222" s="182">
        <v>23.75</v>
      </c>
      <c r="J222" s="182"/>
      <c r="K222" s="182"/>
      <c r="L222" s="182"/>
      <c r="M222" s="182"/>
      <c r="N222" s="182"/>
      <c r="O222" s="182"/>
      <c r="P222" s="182"/>
      <c r="Q222" s="182"/>
      <c r="R222" s="182"/>
      <c r="S222" s="300"/>
      <c r="U222" s="121">
        <v>-0.03</v>
      </c>
      <c r="V222" s="121">
        <v>1.6E-2</v>
      </c>
      <c r="W222" s="121">
        <v>787</v>
      </c>
      <c r="X222" s="121">
        <v>571</v>
      </c>
      <c r="Z222" s="165"/>
    </row>
    <row r="223" spans="1:29" ht="20.399999999999999" x14ac:dyDescent="0.3">
      <c r="A223" s="155">
        <v>44951</v>
      </c>
      <c r="B223" s="155"/>
      <c r="C223" s="228" t="s">
        <v>284</v>
      </c>
      <c r="D223" s="129">
        <v>21.68</v>
      </c>
      <c r="E223" s="198">
        <v>21.66</v>
      </c>
      <c r="F223" s="129">
        <v>21.53</v>
      </c>
      <c r="G223" s="129">
        <v>25.27</v>
      </c>
      <c r="H223" s="129">
        <v>24.15</v>
      </c>
      <c r="I223" s="129">
        <v>23.75</v>
      </c>
      <c r="S223" s="294">
        <v>423</v>
      </c>
      <c r="T223" s="115"/>
      <c r="U223" s="120">
        <v>-4.0000000000000002E-4</v>
      </c>
      <c r="V223" s="120">
        <v>-5.0000000000000001E-3</v>
      </c>
      <c r="W223" s="120"/>
      <c r="X223" s="120"/>
      <c r="Y223" s="120"/>
    </row>
    <row r="224" spans="1:29" x14ac:dyDescent="0.3">
      <c r="A224" s="155">
        <v>44951</v>
      </c>
      <c r="B224" s="155"/>
      <c r="C224" s="228" t="s">
        <v>285</v>
      </c>
      <c r="D224" s="129">
        <v>21.68</v>
      </c>
      <c r="E224" s="198">
        <v>21.66</v>
      </c>
      <c r="F224" s="129">
        <v>21.53</v>
      </c>
      <c r="G224" s="129">
        <v>25.27</v>
      </c>
      <c r="H224" s="129">
        <v>24.15</v>
      </c>
      <c r="I224" s="129">
        <v>23.75</v>
      </c>
      <c r="Q224" s="129">
        <v>9</v>
      </c>
      <c r="R224" s="129">
        <v>4.0321309999999997</v>
      </c>
      <c r="S224" s="294">
        <v>329</v>
      </c>
      <c r="T224" s="115"/>
      <c r="U224" s="115"/>
      <c r="V224" s="115"/>
      <c r="W224" s="115"/>
      <c r="X224" s="115"/>
      <c r="Y224" s="115"/>
      <c r="Z224" s="199">
        <f>R224-R215</f>
        <v>-7.0000000000014495E-5</v>
      </c>
    </row>
    <row r="225" spans="1:30" x14ac:dyDescent="0.3">
      <c r="A225" s="155">
        <v>44951</v>
      </c>
      <c r="B225" s="155"/>
      <c r="C225" s="228" t="s">
        <v>286</v>
      </c>
      <c r="D225" s="129">
        <v>21.68</v>
      </c>
      <c r="E225" s="198">
        <v>21.66</v>
      </c>
      <c r="F225" s="129">
        <v>21.53</v>
      </c>
      <c r="G225" s="129">
        <v>25.27</v>
      </c>
      <c r="H225" s="129">
        <v>24.15</v>
      </c>
      <c r="I225" s="129">
        <v>23.75</v>
      </c>
      <c r="S225" s="294">
        <v>136</v>
      </c>
      <c r="T225" s="115"/>
      <c r="U225" s="115"/>
      <c r="V225" s="115"/>
      <c r="W225" s="120">
        <v>796.8</v>
      </c>
      <c r="X225" s="120">
        <v>599</v>
      </c>
      <c r="Y225" s="120"/>
    </row>
    <row r="226" spans="1:30" ht="20.399999999999999" x14ac:dyDescent="0.3">
      <c r="A226" s="155">
        <v>44951</v>
      </c>
      <c r="B226" s="155"/>
      <c r="C226" s="228" t="s">
        <v>287</v>
      </c>
      <c r="D226" s="129">
        <v>21.68</v>
      </c>
      <c r="E226" s="198">
        <v>21.66</v>
      </c>
      <c r="F226" s="129">
        <v>21.53</v>
      </c>
      <c r="G226" s="129">
        <v>25.27</v>
      </c>
      <c r="H226" s="129">
        <v>24.15</v>
      </c>
      <c r="I226" s="129">
        <v>23.75</v>
      </c>
      <c r="T226" s="115"/>
      <c r="U226" s="115">
        <v>-7.0000000000000001E-3</v>
      </c>
      <c r="V226" s="115">
        <v>-0.03</v>
      </c>
      <c r="W226" s="115"/>
      <c r="X226" s="115"/>
      <c r="Y226" s="115"/>
    </row>
    <row r="227" spans="1:30" ht="40.799999999999997" x14ac:dyDescent="0.3">
      <c r="A227" s="155">
        <v>44951</v>
      </c>
      <c r="B227" s="155"/>
      <c r="C227" s="228" t="s">
        <v>288</v>
      </c>
      <c r="D227" s="129">
        <v>21.68</v>
      </c>
      <c r="E227" s="198">
        <v>21.66</v>
      </c>
      <c r="F227" s="129">
        <v>21.53</v>
      </c>
      <c r="G227" s="129">
        <v>25.27</v>
      </c>
      <c r="H227" s="129">
        <v>24.15</v>
      </c>
      <c r="I227" s="129">
        <v>23.75</v>
      </c>
      <c r="J227" s="129">
        <v>101.5</v>
      </c>
      <c r="K227" s="129">
        <v>125.7</v>
      </c>
      <c r="S227" s="294">
        <v>4357</v>
      </c>
      <c r="T227" s="115"/>
      <c r="U227" s="124">
        <v>-1.1000000000000001E-3</v>
      </c>
      <c r="V227" s="124">
        <v>-1.0699999999999999E-2</v>
      </c>
      <c r="W227" s="115"/>
      <c r="X227" s="115"/>
      <c r="Y227" s="115"/>
    </row>
    <row r="228" spans="1:30" x14ac:dyDescent="0.3">
      <c r="A228" s="155">
        <v>44951</v>
      </c>
      <c r="B228" s="155"/>
      <c r="C228" s="228" t="s">
        <v>289</v>
      </c>
      <c r="D228" s="129">
        <v>21.68</v>
      </c>
      <c r="E228" s="198">
        <v>21.66</v>
      </c>
      <c r="F228" s="129">
        <v>21.53</v>
      </c>
      <c r="G228" s="129">
        <v>25.27</v>
      </c>
      <c r="H228" s="129">
        <v>24.15</v>
      </c>
      <c r="I228" s="129">
        <v>23.75</v>
      </c>
      <c r="J228" s="129">
        <v>88.69</v>
      </c>
      <c r="K228" s="129">
        <v>108.5</v>
      </c>
      <c r="O228" s="171">
        <v>1131</v>
      </c>
      <c r="S228" s="294">
        <v>5730</v>
      </c>
      <c r="T228" s="115"/>
      <c r="U228" s="115"/>
      <c r="V228" s="115"/>
      <c r="W228" s="124">
        <v>796.8</v>
      </c>
      <c r="X228" s="124">
        <v>598.6</v>
      </c>
      <c r="Y228" s="124"/>
    </row>
    <row r="229" spans="1:30" x14ac:dyDescent="0.3">
      <c r="A229" s="155">
        <v>44951</v>
      </c>
      <c r="B229" s="155"/>
      <c r="C229" s="228" t="s">
        <v>290</v>
      </c>
      <c r="D229" s="129">
        <v>21.68</v>
      </c>
      <c r="E229" s="198">
        <v>21.66</v>
      </c>
      <c r="F229" s="129">
        <v>21.53</v>
      </c>
      <c r="G229" s="129">
        <v>25.27</v>
      </c>
      <c r="H229" s="129">
        <v>24.15</v>
      </c>
      <c r="I229" s="129">
        <v>23.75</v>
      </c>
      <c r="J229" s="129">
        <v>69.2</v>
      </c>
      <c r="K229" s="129">
        <v>102.9</v>
      </c>
      <c r="O229" s="171">
        <v>1140</v>
      </c>
      <c r="R229" s="129">
        <v>3.4595769999999999</v>
      </c>
      <c r="S229" s="294">
        <v>12238</v>
      </c>
      <c r="T229" s="115"/>
      <c r="U229" s="115"/>
      <c r="V229" s="115"/>
      <c r="W229" s="115"/>
      <c r="X229" s="115"/>
      <c r="Y229" s="115"/>
      <c r="Z229" s="185">
        <f>R229-R198</f>
        <v>3.6799999999992394E-4</v>
      </c>
    </row>
    <row r="230" spans="1:30" ht="51" x14ac:dyDescent="0.3">
      <c r="A230" s="155">
        <v>44951</v>
      </c>
      <c r="B230" s="155"/>
      <c r="C230" s="228" t="s">
        <v>291</v>
      </c>
      <c r="D230" s="129">
        <v>21.68</v>
      </c>
      <c r="E230" s="198">
        <v>21.66</v>
      </c>
      <c r="F230" s="129">
        <v>21.53</v>
      </c>
      <c r="G230" s="129">
        <v>25.27</v>
      </c>
      <c r="H230" s="129">
        <v>24.15</v>
      </c>
      <c r="I230" s="129">
        <v>23.75</v>
      </c>
      <c r="T230" s="115"/>
      <c r="U230" s="115"/>
      <c r="V230" s="115"/>
      <c r="W230" s="115"/>
      <c r="X230" s="115"/>
      <c r="Y230" s="115"/>
    </row>
    <row r="231" spans="1:30" s="114" customFormat="1" ht="23.25" customHeight="1" x14ac:dyDescent="0.3">
      <c r="A231" s="114" t="s">
        <v>0</v>
      </c>
      <c r="C231" s="273" t="s">
        <v>83</v>
      </c>
      <c r="D231" s="497" t="s">
        <v>6</v>
      </c>
      <c r="E231" s="497"/>
      <c r="F231" s="497" t="s">
        <v>7</v>
      </c>
      <c r="G231" s="497"/>
      <c r="H231" s="497" t="s">
        <v>8</v>
      </c>
      <c r="I231" s="497"/>
      <c r="J231" s="464" t="s">
        <v>266</v>
      </c>
      <c r="K231" s="464" t="s">
        <v>267</v>
      </c>
      <c r="L231" s="464" t="s">
        <v>268</v>
      </c>
      <c r="M231" s="464"/>
      <c r="N231" s="464"/>
      <c r="O231" s="464" t="s">
        <v>14</v>
      </c>
      <c r="P231" s="464" t="s">
        <v>269</v>
      </c>
      <c r="Q231" s="464" t="s">
        <v>15</v>
      </c>
      <c r="R231" s="464" t="s">
        <v>90</v>
      </c>
      <c r="S231" s="302" t="s">
        <v>17</v>
      </c>
      <c r="T231" s="114" t="s">
        <v>91</v>
      </c>
      <c r="U231" s="114" t="s">
        <v>92</v>
      </c>
      <c r="V231" s="114" t="s">
        <v>93</v>
      </c>
      <c r="W231" s="114" t="s">
        <v>94</v>
      </c>
      <c r="X231" s="114" t="s">
        <v>95</v>
      </c>
      <c r="Z231" s="192" t="s">
        <v>270</v>
      </c>
      <c r="AA231" s="167"/>
      <c r="AB231" s="167"/>
      <c r="AC231" s="167"/>
      <c r="AD231" s="167"/>
    </row>
    <row r="232" spans="1:30" x14ac:dyDescent="0.3">
      <c r="A232" s="155">
        <v>44951</v>
      </c>
      <c r="B232" s="155"/>
      <c r="C232" s="228" t="s">
        <v>25</v>
      </c>
      <c r="D232" s="129">
        <v>21.68</v>
      </c>
      <c r="E232" s="198">
        <v>21.66</v>
      </c>
      <c r="F232" s="129">
        <v>21.53</v>
      </c>
      <c r="G232" s="129">
        <v>25.27</v>
      </c>
      <c r="H232" s="129">
        <v>24.15</v>
      </c>
      <c r="I232" s="129">
        <v>23.75</v>
      </c>
      <c r="O232" s="200"/>
      <c r="S232" s="304">
        <v>63026</v>
      </c>
      <c r="T232" s="115"/>
      <c r="U232" s="125">
        <v>1.2999999999999999E-3</v>
      </c>
      <c r="V232" s="125">
        <v>-3.3999999999999998E-3</v>
      </c>
      <c r="W232" s="115"/>
      <c r="X232" s="115"/>
      <c r="Y232" s="115"/>
    </row>
    <row r="233" spans="1:30" x14ac:dyDescent="0.3">
      <c r="A233" s="155">
        <v>44951</v>
      </c>
      <c r="B233" s="155"/>
      <c r="C233" s="228" t="s">
        <v>25</v>
      </c>
      <c r="D233" s="129">
        <v>21.68</v>
      </c>
      <c r="E233" s="198">
        <v>21.66</v>
      </c>
      <c r="F233" s="129">
        <v>21.53</v>
      </c>
      <c r="G233" s="129">
        <v>25.27</v>
      </c>
      <c r="H233" s="129">
        <v>24.15</v>
      </c>
      <c r="I233" s="129">
        <v>23.75</v>
      </c>
      <c r="O233" s="200"/>
      <c r="S233" s="304">
        <v>63419</v>
      </c>
      <c r="T233" s="115"/>
      <c r="U233" s="115"/>
      <c r="V233" s="115"/>
      <c r="W233" s="120">
        <v>798.7</v>
      </c>
      <c r="X233" s="120">
        <v>599.70000000000005</v>
      </c>
      <c r="Y233" s="120"/>
    </row>
    <row r="234" spans="1:30" x14ac:dyDescent="0.3">
      <c r="A234" s="155">
        <v>44951</v>
      </c>
      <c r="B234" s="155"/>
      <c r="C234" s="228" t="s">
        <v>273</v>
      </c>
      <c r="D234" s="129">
        <v>21.68</v>
      </c>
      <c r="E234" s="198">
        <v>21.66</v>
      </c>
      <c r="F234" s="129">
        <v>21.53</v>
      </c>
      <c r="G234" s="129">
        <v>25.27</v>
      </c>
      <c r="H234" s="129">
        <v>24.15</v>
      </c>
      <c r="I234" s="129">
        <v>23.75</v>
      </c>
      <c r="O234" s="200"/>
      <c r="Q234" s="129">
        <v>9</v>
      </c>
      <c r="R234" s="200">
        <v>4.0321629999999997</v>
      </c>
      <c r="S234" s="304">
        <v>63723</v>
      </c>
      <c r="T234" s="115"/>
      <c r="U234" s="115"/>
      <c r="V234" s="115"/>
      <c r="W234" s="125">
        <v>154</v>
      </c>
      <c r="X234" s="125">
        <v>1044</v>
      </c>
      <c r="Y234" s="125"/>
    </row>
    <row r="235" spans="1:30" ht="20.399999999999999" x14ac:dyDescent="0.3">
      <c r="A235" s="155">
        <v>44951</v>
      </c>
      <c r="B235" s="155"/>
      <c r="C235" s="228" t="s">
        <v>292</v>
      </c>
      <c r="D235" s="129">
        <v>21.68</v>
      </c>
      <c r="E235" s="198">
        <v>21.66</v>
      </c>
      <c r="F235" s="129">
        <v>21.53</v>
      </c>
      <c r="G235" s="129">
        <v>25.27</v>
      </c>
      <c r="H235" s="129">
        <v>24.15</v>
      </c>
      <c r="I235" s="129">
        <v>23.75</v>
      </c>
      <c r="J235" s="201">
        <v>101.5</v>
      </c>
      <c r="K235" s="201">
        <v>125.7</v>
      </c>
      <c r="O235" s="200" t="s">
        <v>66</v>
      </c>
      <c r="S235" s="305"/>
      <c r="T235" s="115"/>
      <c r="U235" s="125">
        <v>-1.1000000000000001E-3</v>
      </c>
      <c r="V235" s="125">
        <v>-0.01</v>
      </c>
      <c r="W235" s="115"/>
      <c r="X235" s="115"/>
      <c r="Y235" s="115"/>
    </row>
    <row r="236" spans="1:30" ht="30.6" x14ac:dyDescent="0.3">
      <c r="A236" s="155">
        <v>44951</v>
      </c>
      <c r="B236" s="155"/>
      <c r="C236" s="228" t="s">
        <v>293</v>
      </c>
      <c r="D236" s="129">
        <v>21.68</v>
      </c>
      <c r="E236" s="198">
        <v>21.66</v>
      </c>
      <c r="F236" s="129">
        <v>21.53</v>
      </c>
      <c r="G236" s="129">
        <v>25.27</v>
      </c>
      <c r="H236" s="129">
        <v>24.15</v>
      </c>
      <c r="I236" s="129">
        <v>23.75</v>
      </c>
      <c r="J236" s="201">
        <v>88.69</v>
      </c>
      <c r="K236" s="201">
        <v>108.4</v>
      </c>
      <c r="O236" s="202">
        <v>1125</v>
      </c>
      <c r="T236" s="115"/>
      <c r="U236" s="115"/>
      <c r="V236" s="115"/>
      <c r="W236" s="125">
        <v>797.7</v>
      </c>
      <c r="X236" s="125">
        <v>600</v>
      </c>
      <c r="Y236" s="125"/>
    </row>
    <row r="237" spans="1:30" ht="20.399999999999999" x14ac:dyDescent="0.3">
      <c r="A237" s="155">
        <v>44951</v>
      </c>
      <c r="B237" s="155"/>
      <c r="C237" s="228" t="s">
        <v>294</v>
      </c>
      <c r="D237" s="129">
        <v>21.68</v>
      </c>
      <c r="E237" s="198">
        <v>21.66</v>
      </c>
      <c r="F237" s="129">
        <v>21.53</v>
      </c>
      <c r="G237" s="129">
        <v>25.27</v>
      </c>
      <c r="H237" s="129">
        <v>24.15</v>
      </c>
      <c r="I237" s="129">
        <v>23.75</v>
      </c>
      <c r="J237" s="201">
        <v>69.2</v>
      </c>
      <c r="K237" s="201">
        <v>102.9</v>
      </c>
      <c r="O237" s="200"/>
      <c r="Q237" s="129">
        <v>17</v>
      </c>
      <c r="R237" s="200">
        <v>3.4595750000000001</v>
      </c>
      <c r="S237" s="304">
        <v>72009</v>
      </c>
      <c r="T237" s="115"/>
      <c r="U237" s="115"/>
      <c r="V237" s="115"/>
      <c r="W237" s="125">
        <v>219</v>
      </c>
      <c r="X237" s="125">
        <v>932</v>
      </c>
      <c r="Y237" s="125"/>
    </row>
    <row r="238" spans="1:30" x14ac:dyDescent="0.3">
      <c r="A238" s="126" t="s">
        <v>0</v>
      </c>
      <c r="B238" s="126"/>
      <c r="C238" s="275" t="s">
        <v>83</v>
      </c>
      <c r="D238" s="495" t="s">
        <v>6</v>
      </c>
      <c r="E238" s="495"/>
      <c r="F238" s="495" t="s">
        <v>7</v>
      </c>
      <c r="G238" s="495"/>
      <c r="H238" s="495" t="s">
        <v>8</v>
      </c>
      <c r="I238" s="495"/>
      <c r="J238" s="462" t="s">
        <v>266</v>
      </c>
      <c r="K238" s="462" t="s">
        <v>267</v>
      </c>
      <c r="L238" s="462" t="s">
        <v>268</v>
      </c>
      <c r="M238" s="462"/>
      <c r="N238" s="462"/>
      <c r="O238" s="462" t="s">
        <v>14</v>
      </c>
      <c r="P238" s="462" t="s">
        <v>269</v>
      </c>
      <c r="Q238" s="462" t="s">
        <v>15</v>
      </c>
      <c r="R238" s="462" t="s">
        <v>90</v>
      </c>
      <c r="S238" s="306" t="s">
        <v>17</v>
      </c>
      <c r="T238" s="126" t="s">
        <v>91</v>
      </c>
      <c r="U238" s="126" t="s">
        <v>92</v>
      </c>
      <c r="V238" s="126" t="s">
        <v>93</v>
      </c>
      <c r="W238" s="126" t="s">
        <v>94</v>
      </c>
      <c r="X238" s="126" t="s">
        <v>95</v>
      </c>
      <c r="Y238" s="126"/>
    </row>
    <row r="239" spans="1:30" x14ac:dyDescent="0.3">
      <c r="A239" s="155">
        <v>44952</v>
      </c>
      <c r="B239" s="155"/>
      <c r="C239" s="228" t="s">
        <v>25</v>
      </c>
      <c r="D239" s="129">
        <v>21.68</v>
      </c>
      <c r="E239" s="198">
        <v>21.66</v>
      </c>
      <c r="F239" s="129">
        <v>21.53</v>
      </c>
      <c r="G239" s="129">
        <v>25.27</v>
      </c>
      <c r="H239" s="129">
        <v>24.15</v>
      </c>
      <c r="I239" s="129">
        <v>23.75</v>
      </c>
      <c r="O239" s="200" t="s">
        <v>48</v>
      </c>
      <c r="S239" s="304">
        <v>54513</v>
      </c>
      <c r="T239" s="115"/>
      <c r="U239" s="125">
        <v>2.3999999999999998E-3</v>
      </c>
      <c r="V239" s="125">
        <v>-4.1000000000000003E-3</v>
      </c>
      <c r="W239" s="115"/>
      <c r="X239" s="115"/>
      <c r="Y239" s="115"/>
    </row>
    <row r="240" spans="1:30" x14ac:dyDescent="0.3">
      <c r="A240" s="155">
        <v>44952</v>
      </c>
      <c r="B240" s="155"/>
      <c r="C240" s="228" t="s">
        <v>25</v>
      </c>
      <c r="D240" s="129">
        <v>21.68</v>
      </c>
      <c r="E240" s="198">
        <v>21.66</v>
      </c>
      <c r="F240" s="129">
        <v>21.53</v>
      </c>
      <c r="G240" s="129">
        <v>25.27</v>
      </c>
      <c r="H240" s="129">
        <v>24.15</v>
      </c>
      <c r="I240" s="129">
        <v>23.75</v>
      </c>
      <c r="O240" s="200" t="s">
        <v>78</v>
      </c>
      <c r="S240" s="304">
        <v>55109</v>
      </c>
      <c r="T240" s="115"/>
      <c r="U240" s="115"/>
      <c r="V240" s="115"/>
      <c r="W240" s="120">
        <v>797.6</v>
      </c>
      <c r="X240" s="120">
        <v>600.4</v>
      </c>
      <c r="Y240" s="120"/>
    </row>
    <row r="241" spans="1:27" x14ac:dyDescent="0.3">
      <c r="A241" s="155">
        <v>44952</v>
      </c>
      <c r="B241" s="155"/>
      <c r="C241" s="228" t="s">
        <v>273</v>
      </c>
      <c r="D241" s="129">
        <v>21.68</v>
      </c>
      <c r="E241" s="198">
        <v>21.66</v>
      </c>
      <c r="F241" s="129">
        <v>21.53</v>
      </c>
      <c r="G241" s="129">
        <v>25.27</v>
      </c>
      <c r="H241" s="129">
        <v>24.15</v>
      </c>
      <c r="I241" s="129">
        <v>23.75</v>
      </c>
      <c r="O241" s="200" t="s">
        <v>63</v>
      </c>
      <c r="Q241" s="129">
        <v>8</v>
      </c>
      <c r="R241" s="200">
        <v>4.0322170000000002</v>
      </c>
      <c r="S241" s="304">
        <v>55504</v>
      </c>
      <c r="T241" s="115"/>
      <c r="U241" s="115"/>
      <c r="V241" s="115"/>
      <c r="W241" s="125">
        <v>150.5</v>
      </c>
      <c r="X241" s="125">
        <v>1046.5</v>
      </c>
      <c r="Y241" s="125"/>
    </row>
    <row r="242" spans="1:27" ht="20.399999999999999" x14ac:dyDescent="0.3">
      <c r="A242" s="155">
        <v>44952</v>
      </c>
      <c r="B242" s="155"/>
      <c r="C242" s="228" t="s">
        <v>292</v>
      </c>
      <c r="D242" s="129">
        <v>21.68</v>
      </c>
      <c r="E242" s="198">
        <v>21.66</v>
      </c>
      <c r="F242" s="129">
        <v>21.53</v>
      </c>
      <c r="G242" s="129">
        <v>25.27</v>
      </c>
      <c r="H242" s="129">
        <v>24.15</v>
      </c>
      <c r="I242" s="129">
        <v>23.75</v>
      </c>
      <c r="J242" s="201">
        <v>101.503</v>
      </c>
      <c r="K242" s="201">
        <v>125.705</v>
      </c>
      <c r="O242" s="200" t="s">
        <v>48</v>
      </c>
      <c r="S242" s="305">
        <v>61046</v>
      </c>
      <c r="T242" s="115"/>
      <c r="U242" s="125">
        <v>-1E-4</v>
      </c>
      <c r="V242" s="125">
        <v>-1.0699999999999999E-2</v>
      </c>
      <c r="W242" s="115"/>
      <c r="X242" s="115"/>
      <c r="Y242" s="115"/>
      <c r="AA242" s="167" t="s">
        <v>295</v>
      </c>
    </row>
    <row r="243" spans="1:27" x14ac:dyDescent="0.3">
      <c r="A243" s="155">
        <v>44952</v>
      </c>
      <c r="B243" s="155"/>
      <c r="C243" s="228" t="s">
        <v>289</v>
      </c>
      <c r="D243" s="129">
        <v>21.68</v>
      </c>
      <c r="E243" s="198">
        <v>21.66</v>
      </c>
      <c r="F243" s="129">
        <v>21.53</v>
      </c>
      <c r="G243" s="129">
        <v>25.27</v>
      </c>
      <c r="H243" s="129">
        <v>24.15</v>
      </c>
      <c r="I243" s="129">
        <v>23.75</v>
      </c>
      <c r="J243" s="201">
        <v>88.694999999999993</v>
      </c>
      <c r="K243" s="201">
        <v>108.398</v>
      </c>
      <c r="O243" s="202">
        <v>1131</v>
      </c>
      <c r="S243" s="305">
        <v>62610</v>
      </c>
      <c r="T243" s="115"/>
      <c r="U243" s="115"/>
      <c r="V243" s="115"/>
      <c r="W243" s="125">
        <v>797.45</v>
      </c>
      <c r="X243" s="125">
        <v>599.70000000000005</v>
      </c>
      <c r="Y243" s="125"/>
    </row>
    <row r="244" spans="1:27" x14ac:dyDescent="0.3">
      <c r="A244" s="155">
        <v>44952</v>
      </c>
      <c r="B244" s="155"/>
      <c r="C244" s="228" t="s">
        <v>290</v>
      </c>
      <c r="D244" s="129">
        <v>21.68</v>
      </c>
      <c r="E244" s="198">
        <v>21.66</v>
      </c>
      <c r="F244" s="129">
        <v>21.53</v>
      </c>
      <c r="G244" s="129">
        <v>25.27</v>
      </c>
      <c r="H244" s="129">
        <v>24.15</v>
      </c>
      <c r="I244" s="129">
        <v>23.75</v>
      </c>
      <c r="J244" s="201">
        <v>69.2</v>
      </c>
      <c r="K244" s="201">
        <v>102.898</v>
      </c>
      <c r="O244" s="202">
        <v>1138</v>
      </c>
      <c r="Q244" s="129">
        <v>23</v>
      </c>
      <c r="R244" s="200">
        <v>3.459613</v>
      </c>
      <c r="S244" s="304">
        <v>63001</v>
      </c>
      <c r="T244" s="115"/>
      <c r="U244" s="115"/>
      <c r="V244" s="115"/>
      <c r="W244" s="125">
        <v>220</v>
      </c>
      <c r="X244" s="125">
        <v>933</v>
      </c>
      <c r="Y244" s="125"/>
    </row>
    <row r="245" spans="1:27" ht="20.399999999999999" x14ac:dyDescent="0.3">
      <c r="A245" s="155">
        <v>44952</v>
      </c>
      <c r="B245" s="155"/>
      <c r="C245" s="228" t="s">
        <v>296</v>
      </c>
      <c r="D245" s="129">
        <v>21.68</v>
      </c>
      <c r="E245" s="198">
        <v>21.66</v>
      </c>
      <c r="F245" s="129">
        <v>21.53</v>
      </c>
      <c r="G245" s="129">
        <v>25.27</v>
      </c>
      <c r="H245" s="129">
        <v>24.15</v>
      </c>
      <c r="I245" s="129">
        <v>23.75</v>
      </c>
      <c r="O245" s="200" t="s">
        <v>57</v>
      </c>
      <c r="S245" s="304">
        <v>64738</v>
      </c>
      <c r="T245" s="115"/>
      <c r="U245" s="125">
        <v>2.7000000000000001E-3</v>
      </c>
      <c r="V245" s="125">
        <v>-6.4999999999999997E-3</v>
      </c>
      <c r="W245" s="115"/>
      <c r="X245" s="115"/>
      <c r="Y245" s="115"/>
    </row>
    <row r="246" spans="1:27" ht="20.399999999999999" x14ac:dyDescent="0.3">
      <c r="A246" s="155">
        <v>44952</v>
      </c>
      <c r="B246" s="155"/>
      <c r="C246" s="228" t="s">
        <v>296</v>
      </c>
      <c r="D246" s="129">
        <v>21.68</v>
      </c>
      <c r="E246" s="198">
        <v>21.66</v>
      </c>
      <c r="F246" s="129">
        <v>21.53</v>
      </c>
      <c r="G246" s="129">
        <v>25.27</v>
      </c>
      <c r="H246" s="129">
        <v>24.15</v>
      </c>
      <c r="I246" s="129">
        <v>23.75</v>
      </c>
      <c r="O246" s="200" t="s">
        <v>78</v>
      </c>
      <c r="S246" s="304">
        <v>65016</v>
      </c>
      <c r="T246" s="115"/>
      <c r="U246" s="115"/>
      <c r="V246" s="115"/>
      <c r="W246" s="120">
        <v>795.6</v>
      </c>
      <c r="X246" s="120">
        <v>600.70000000000005</v>
      </c>
      <c r="Y246" s="120"/>
      <c r="AA246" s="167" t="s">
        <v>297</v>
      </c>
    </row>
    <row r="247" spans="1:27" ht="20.399999999999999" x14ac:dyDescent="0.3">
      <c r="A247" s="155">
        <v>44952</v>
      </c>
      <c r="B247" s="155"/>
      <c r="C247" s="228" t="s">
        <v>298</v>
      </c>
      <c r="D247" s="129">
        <v>21.68</v>
      </c>
      <c r="E247" s="198">
        <v>21.66</v>
      </c>
      <c r="F247" s="129">
        <v>21.53</v>
      </c>
      <c r="G247" s="129">
        <v>25.27</v>
      </c>
      <c r="H247" s="129">
        <v>24.15</v>
      </c>
      <c r="I247" s="129">
        <v>23.75</v>
      </c>
      <c r="O247" s="200" t="s">
        <v>299</v>
      </c>
      <c r="R247" s="200">
        <v>4.032216</v>
      </c>
      <c r="S247" s="304">
        <v>65237</v>
      </c>
      <c r="T247" s="115"/>
      <c r="U247" s="115"/>
      <c r="V247" s="115"/>
      <c r="W247" s="125">
        <v>150</v>
      </c>
      <c r="X247" s="125">
        <v>1048</v>
      </c>
      <c r="Y247" s="125"/>
    </row>
    <row r="248" spans="1:27" x14ac:dyDescent="0.3">
      <c r="A248" s="126" t="s">
        <v>0</v>
      </c>
      <c r="B248" s="126"/>
      <c r="C248" s="275" t="s">
        <v>83</v>
      </c>
      <c r="D248" s="495" t="s">
        <v>6</v>
      </c>
      <c r="E248" s="495"/>
      <c r="F248" s="495" t="s">
        <v>7</v>
      </c>
      <c r="G248" s="495"/>
      <c r="H248" s="495" t="s">
        <v>8</v>
      </c>
      <c r="I248" s="495"/>
      <c r="J248" s="462" t="s">
        <v>266</v>
      </c>
      <c r="K248" s="462" t="s">
        <v>267</v>
      </c>
      <c r="L248" s="462" t="s">
        <v>268</v>
      </c>
      <c r="M248" s="462"/>
      <c r="N248" s="462"/>
      <c r="O248" s="462" t="s">
        <v>14</v>
      </c>
      <c r="P248" s="462" t="s">
        <v>269</v>
      </c>
      <c r="Q248" s="462" t="s">
        <v>15</v>
      </c>
      <c r="R248" s="462" t="s">
        <v>90</v>
      </c>
      <c r="S248" s="306" t="s">
        <v>17</v>
      </c>
      <c r="T248" s="126" t="s">
        <v>91</v>
      </c>
      <c r="U248" s="126" t="s">
        <v>92</v>
      </c>
      <c r="V248" s="126" t="s">
        <v>93</v>
      </c>
      <c r="W248" s="126" t="s">
        <v>94</v>
      </c>
      <c r="X248" s="126" t="s">
        <v>95</v>
      </c>
      <c r="Y248" s="126"/>
    </row>
    <row r="249" spans="1:27" ht="20.399999999999999" x14ac:dyDescent="0.3">
      <c r="A249" s="155">
        <v>44956</v>
      </c>
      <c r="B249" s="155"/>
      <c r="C249" s="228" t="s">
        <v>300</v>
      </c>
      <c r="D249" s="129">
        <v>21.68</v>
      </c>
      <c r="E249" s="198">
        <v>21.66</v>
      </c>
      <c r="F249" s="129">
        <v>21.53</v>
      </c>
      <c r="G249" s="129">
        <v>25.27</v>
      </c>
      <c r="H249" s="129">
        <v>24.15</v>
      </c>
      <c r="I249" s="129">
        <v>23.75</v>
      </c>
      <c r="O249" s="200" t="s">
        <v>301</v>
      </c>
      <c r="S249" s="304">
        <v>91359</v>
      </c>
      <c r="T249" s="115"/>
      <c r="U249" s="120">
        <v>3.7000000000000002E-3</v>
      </c>
      <c r="V249" s="120">
        <v>-5.7999999999999996E-3</v>
      </c>
      <c r="W249" s="115"/>
      <c r="X249" s="115"/>
      <c r="Y249" s="115"/>
    </row>
    <row r="250" spans="1:27" x14ac:dyDescent="0.3">
      <c r="A250" s="155">
        <v>44956</v>
      </c>
      <c r="B250" s="155"/>
      <c r="C250" s="228" t="s">
        <v>302</v>
      </c>
      <c r="E250" s="198"/>
      <c r="O250" s="200" t="s">
        <v>78</v>
      </c>
      <c r="S250" s="304">
        <v>91634</v>
      </c>
      <c r="T250" s="115"/>
      <c r="U250" s="115"/>
      <c r="V250" s="115"/>
      <c r="W250" s="120">
        <v>795.7</v>
      </c>
      <c r="X250" s="120">
        <v>601</v>
      </c>
      <c r="Y250" s="120"/>
    </row>
    <row r="251" spans="1:27" x14ac:dyDescent="0.3">
      <c r="A251" s="155">
        <v>44956</v>
      </c>
      <c r="B251" s="155"/>
      <c r="C251" s="228" t="s">
        <v>273</v>
      </c>
      <c r="E251" s="198"/>
      <c r="O251" s="200" t="s">
        <v>303</v>
      </c>
      <c r="Q251" s="129">
        <v>10</v>
      </c>
      <c r="R251" s="200">
        <v>4.0321280000000002</v>
      </c>
      <c r="S251" s="304">
        <v>91852</v>
      </c>
      <c r="T251" s="115"/>
      <c r="U251" s="115"/>
      <c r="V251" s="115"/>
      <c r="W251" s="125">
        <v>150</v>
      </c>
      <c r="X251" s="125">
        <v>1047</v>
      </c>
      <c r="Y251" s="125"/>
      <c r="Z251" s="166">
        <f>R251-R241</f>
        <v>-8.9000000000005741E-5</v>
      </c>
    </row>
    <row r="252" spans="1:27" ht="20.399999999999999" x14ac:dyDescent="0.3">
      <c r="A252" s="155">
        <v>44956</v>
      </c>
      <c r="B252" s="155"/>
      <c r="C252" s="228" t="s">
        <v>292</v>
      </c>
      <c r="D252" s="129">
        <v>21.68</v>
      </c>
      <c r="E252" s="198">
        <v>21.66</v>
      </c>
      <c r="F252" s="129">
        <v>21.53</v>
      </c>
      <c r="G252" s="129">
        <v>25.27</v>
      </c>
      <c r="H252" s="129">
        <v>24.15</v>
      </c>
      <c r="I252" s="129">
        <v>23.75</v>
      </c>
      <c r="J252" s="201">
        <v>101.503</v>
      </c>
      <c r="K252" s="201">
        <v>125.705</v>
      </c>
      <c r="O252" s="200" t="s">
        <v>48</v>
      </c>
      <c r="S252" s="305">
        <v>3943</v>
      </c>
      <c r="T252" s="115"/>
      <c r="U252" s="125">
        <v>-1E-4</v>
      </c>
      <c r="V252" s="125">
        <v>-1.04E-2</v>
      </c>
      <c r="W252" s="115"/>
      <c r="X252" s="115"/>
      <c r="Y252" s="115"/>
    </row>
    <row r="253" spans="1:27" x14ac:dyDescent="0.3">
      <c r="A253" s="155">
        <v>44956</v>
      </c>
      <c r="B253" s="155"/>
      <c r="C253" s="228" t="s">
        <v>289</v>
      </c>
      <c r="D253" s="129">
        <v>21.68</v>
      </c>
      <c r="E253" s="198">
        <v>21.66</v>
      </c>
      <c r="F253" s="129">
        <v>21.53</v>
      </c>
      <c r="G253" s="129">
        <v>25.27</v>
      </c>
      <c r="H253" s="129">
        <v>24.15</v>
      </c>
      <c r="I253" s="129">
        <v>23.75</v>
      </c>
      <c r="J253" s="201">
        <v>88.594999999999999</v>
      </c>
      <c r="K253" s="201">
        <v>108.4</v>
      </c>
      <c r="O253" s="202">
        <v>1131</v>
      </c>
      <c r="S253" s="305">
        <v>4503</v>
      </c>
      <c r="T253" s="115"/>
      <c r="U253" s="115"/>
      <c r="V253" s="115"/>
      <c r="W253" s="125">
        <v>795.7</v>
      </c>
      <c r="X253" s="125">
        <v>601.1</v>
      </c>
      <c r="Y253" s="125"/>
    </row>
    <row r="254" spans="1:27" x14ac:dyDescent="0.3">
      <c r="A254" s="155">
        <v>44956</v>
      </c>
      <c r="B254" s="155"/>
      <c r="C254" s="228" t="s">
        <v>290</v>
      </c>
      <c r="D254" s="129">
        <v>21.68</v>
      </c>
      <c r="E254" s="198">
        <v>21.66</v>
      </c>
      <c r="F254" s="129">
        <v>21.53</v>
      </c>
      <c r="G254" s="129">
        <v>25.27</v>
      </c>
      <c r="H254" s="129">
        <v>24.15</v>
      </c>
      <c r="I254" s="129">
        <v>23.75</v>
      </c>
      <c r="J254" s="201">
        <v>69.2</v>
      </c>
      <c r="K254" s="201">
        <v>102.9</v>
      </c>
      <c r="O254" s="202">
        <v>1138</v>
      </c>
      <c r="Q254" s="129">
        <v>17</v>
      </c>
      <c r="R254" s="200">
        <v>3.459581</v>
      </c>
      <c r="S254" s="304">
        <v>5015</v>
      </c>
      <c r="T254" s="115"/>
      <c r="U254" s="115"/>
      <c r="V254" s="115"/>
      <c r="W254" s="125">
        <v>220</v>
      </c>
      <c r="X254" s="125">
        <v>931</v>
      </c>
      <c r="Y254" s="125"/>
      <c r="Z254" s="166">
        <f>R254-R244</f>
        <v>-3.2000000000032003E-5</v>
      </c>
    </row>
    <row r="255" spans="1:27" ht="20.399999999999999" x14ac:dyDescent="0.3">
      <c r="A255" s="155">
        <v>44956</v>
      </c>
      <c r="B255" s="155"/>
      <c r="C255" s="228" t="s">
        <v>296</v>
      </c>
      <c r="D255" s="129">
        <v>21.68</v>
      </c>
      <c r="E255" s="198">
        <v>21.66</v>
      </c>
      <c r="F255" s="129">
        <v>21.53</v>
      </c>
      <c r="G255" s="129">
        <v>25.27</v>
      </c>
      <c r="H255" s="129">
        <v>24.15</v>
      </c>
      <c r="I255" s="129">
        <v>23.75</v>
      </c>
      <c r="O255" s="200" t="s">
        <v>57</v>
      </c>
      <c r="S255" s="304">
        <v>10130</v>
      </c>
      <c r="T255" s="115"/>
      <c r="U255" s="125">
        <v>2.3999999999999998E-3</v>
      </c>
      <c r="V255" s="125">
        <v>-6.4999999999999997E-3</v>
      </c>
      <c r="W255" s="115"/>
      <c r="X255" s="115"/>
      <c r="Y255" s="115"/>
    </row>
    <row r="256" spans="1:27" ht="20.399999999999999" x14ac:dyDescent="0.3">
      <c r="A256" s="155">
        <v>44956</v>
      </c>
      <c r="B256" s="155"/>
      <c r="C256" s="228" t="s">
        <v>296</v>
      </c>
      <c r="D256" s="129">
        <v>21.68</v>
      </c>
      <c r="E256" s="198">
        <v>21.66</v>
      </c>
      <c r="F256" s="129">
        <v>21.53</v>
      </c>
      <c r="G256" s="129">
        <v>25.27</v>
      </c>
      <c r="H256" s="129">
        <v>24.15</v>
      </c>
      <c r="I256" s="129">
        <v>23.75</v>
      </c>
      <c r="O256" s="200" t="s">
        <v>78</v>
      </c>
      <c r="S256" s="304">
        <v>10258</v>
      </c>
      <c r="T256" s="115"/>
      <c r="U256" s="125"/>
      <c r="V256" s="125"/>
      <c r="W256" s="125">
        <v>795.6</v>
      </c>
      <c r="X256" s="125">
        <v>600.70000000000005</v>
      </c>
      <c r="Y256" s="125"/>
    </row>
    <row r="257" spans="1:27" ht="20.399999999999999" x14ac:dyDescent="0.3">
      <c r="A257" s="155">
        <v>44956</v>
      </c>
      <c r="B257" s="155"/>
      <c r="C257" s="228" t="s">
        <v>298</v>
      </c>
      <c r="D257" s="129">
        <v>21.68</v>
      </c>
      <c r="E257" s="198">
        <v>21.66</v>
      </c>
      <c r="F257" s="129">
        <v>21.53</v>
      </c>
      <c r="G257" s="129">
        <v>25.27</v>
      </c>
      <c r="H257" s="129">
        <v>24.15</v>
      </c>
      <c r="I257" s="129">
        <v>23.75</v>
      </c>
      <c r="O257" s="200" t="s">
        <v>299</v>
      </c>
      <c r="Q257" s="129">
        <v>7</v>
      </c>
      <c r="R257" s="200">
        <v>4.0321800000000003</v>
      </c>
      <c r="S257" s="304">
        <v>10448</v>
      </c>
      <c r="T257" s="115"/>
      <c r="U257" s="115"/>
      <c r="V257" s="115"/>
      <c r="W257" s="125">
        <v>148</v>
      </c>
      <c r="X257" s="125">
        <v>1046</v>
      </c>
      <c r="Y257" s="125"/>
      <c r="Z257" s="166">
        <f>R257-R251</f>
        <v>5.2000000000163027E-5</v>
      </c>
    </row>
    <row r="258" spans="1:27" x14ac:dyDescent="0.3">
      <c r="A258" s="126" t="s">
        <v>0</v>
      </c>
      <c r="B258" s="126"/>
      <c r="C258" s="275" t="s">
        <v>83</v>
      </c>
      <c r="D258" s="495" t="s">
        <v>6</v>
      </c>
      <c r="E258" s="495"/>
      <c r="F258" s="495" t="s">
        <v>7</v>
      </c>
      <c r="G258" s="495"/>
      <c r="H258" s="495" t="s">
        <v>8</v>
      </c>
      <c r="I258" s="495"/>
      <c r="J258" s="462" t="s">
        <v>266</v>
      </c>
      <c r="K258" s="462" t="s">
        <v>267</v>
      </c>
      <c r="L258" s="462" t="s">
        <v>268</v>
      </c>
      <c r="M258" s="462"/>
      <c r="N258" s="462"/>
      <c r="O258" s="462" t="s">
        <v>14</v>
      </c>
      <c r="P258" s="462" t="s">
        <v>269</v>
      </c>
      <c r="Q258" s="462" t="s">
        <v>15</v>
      </c>
      <c r="R258" s="462" t="s">
        <v>90</v>
      </c>
      <c r="S258" s="306" t="s">
        <v>17</v>
      </c>
      <c r="T258" s="126" t="s">
        <v>91</v>
      </c>
      <c r="U258" s="126" t="s">
        <v>92</v>
      </c>
      <c r="V258" s="126" t="s">
        <v>93</v>
      </c>
      <c r="W258" s="126" t="s">
        <v>94</v>
      </c>
      <c r="X258" s="126" t="s">
        <v>95</v>
      </c>
      <c r="Y258" s="126"/>
    </row>
    <row r="259" spans="1:27" ht="20.399999999999999" x14ac:dyDescent="0.3">
      <c r="A259" s="155">
        <v>44957</v>
      </c>
      <c r="B259" s="155"/>
      <c r="C259" s="228" t="s">
        <v>300</v>
      </c>
      <c r="O259" s="200" t="s">
        <v>48</v>
      </c>
      <c r="S259" s="304">
        <v>55125</v>
      </c>
      <c r="T259" s="115"/>
      <c r="U259" s="203">
        <v>1.6999999999999999E-3</v>
      </c>
      <c r="V259" s="203">
        <v>-4.7999999999999996E-3</v>
      </c>
      <c r="W259" s="115"/>
      <c r="X259" s="115"/>
      <c r="Y259" s="115"/>
    </row>
    <row r="260" spans="1:27" x14ac:dyDescent="0.3">
      <c r="A260" s="155">
        <v>44957</v>
      </c>
      <c r="B260" s="155"/>
      <c r="C260" s="228" t="s">
        <v>302</v>
      </c>
      <c r="O260" s="200" t="s">
        <v>49</v>
      </c>
      <c r="S260" s="304">
        <v>61422</v>
      </c>
      <c r="T260" s="115"/>
      <c r="U260" s="204"/>
      <c r="V260" s="204"/>
      <c r="W260" s="120">
        <v>796</v>
      </c>
      <c r="X260" s="120">
        <v>599.9</v>
      </c>
      <c r="Y260" s="120"/>
    </row>
    <row r="261" spans="1:27" x14ac:dyDescent="0.3">
      <c r="A261" s="155">
        <v>44957</v>
      </c>
      <c r="B261" s="155"/>
      <c r="C261" s="228" t="s">
        <v>273</v>
      </c>
      <c r="O261" s="200"/>
      <c r="Q261" s="129">
        <v>9</v>
      </c>
      <c r="R261" s="200">
        <v>4.0322009999999997</v>
      </c>
      <c r="S261" s="304">
        <v>62238</v>
      </c>
      <c r="T261" s="115"/>
      <c r="U261" s="204"/>
      <c r="V261" s="204"/>
      <c r="W261" s="125">
        <v>148</v>
      </c>
      <c r="X261" s="125">
        <v>1046</v>
      </c>
      <c r="Y261" s="125"/>
      <c r="Z261" s="166">
        <f>R261-R251</f>
        <v>7.2999999999545651E-5</v>
      </c>
    </row>
    <row r="262" spans="1:27" ht="20.399999999999999" x14ac:dyDescent="0.3">
      <c r="A262" s="155">
        <v>44958</v>
      </c>
      <c r="B262" s="155"/>
      <c r="C262" s="228" t="s">
        <v>304</v>
      </c>
      <c r="J262" s="201">
        <v>101.5</v>
      </c>
      <c r="K262" s="201">
        <v>125.7</v>
      </c>
      <c r="O262" s="200" t="s">
        <v>48</v>
      </c>
      <c r="S262" s="305">
        <v>91609</v>
      </c>
      <c r="T262" s="115"/>
      <c r="U262" s="205">
        <v>5.9999999999999995E-4</v>
      </c>
      <c r="V262" s="205">
        <v>1.2E-2</v>
      </c>
      <c r="W262" s="115"/>
      <c r="X262" s="115"/>
      <c r="Y262" s="115"/>
    </row>
    <row r="263" spans="1:27" x14ac:dyDescent="0.3">
      <c r="A263" s="155">
        <v>44958</v>
      </c>
      <c r="B263" s="155"/>
      <c r="C263" s="228" t="s">
        <v>289</v>
      </c>
      <c r="J263" s="201">
        <v>88.7</v>
      </c>
      <c r="K263" s="201">
        <v>108.5</v>
      </c>
      <c r="O263" s="202">
        <v>1133</v>
      </c>
      <c r="S263" s="304">
        <v>92814</v>
      </c>
      <c r="T263" s="115"/>
      <c r="U263" s="204"/>
      <c r="V263" s="204"/>
      <c r="W263" s="125">
        <v>795.8</v>
      </c>
      <c r="X263" s="125">
        <v>599.79999999999995</v>
      </c>
      <c r="Y263" s="125"/>
    </row>
    <row r="264" spans="1:27" x14ac:dyDescent="0.3">
      <c r="A264" s="155">
        <v>44958</v>
      </c>
      <c r="B264" s="155"/>
      <c r="C264" s="228" t="s">
        <v>290</v>
      </c>
      <c r="J264" s="201">
        <v>69.2</v>
      </c>
      <c r="K264" s="201">
        <v>102.9</v>
      </c>
      <c r="O264" s="202">
        <v>1135</v>
      </c>
      <c r="R264" s="200">
        <v>3.4595250000000002</v>
      </c>
      <c r="S264" s="304">
        <v>93446</v>
      </c>
      <c r="T264" s="115"/>
      <c r="U264" s="204"/>
      <c r="V264" s="204"/>
      <c r="W264" s="125">
        <v>218</v>
      </c>
      <c r="X264" s="125">
        <v>934</v>
      </c>
      <c r="Y264" s="125"/>
      <c r="Z264" s="166">
        <f>R264-R254</f>
        <v>-5.599999999983396E-5</v>
      </c>
    </row>
    <row r="265" spans="1:27" x14ac:dyDescent="0.3">
      <c r="A265" s="115"/>
      <c r="B265" s="115"/>
      <c r="T265" s="115"/>
      <c r="U265" s="204"/>
      <c r="V265" s="204"/>
      <c r="W265" s="115"/>
      <c r="X265" s="115"/>
      <c r="Y265" s="115"/>
    </row>
    <row r="266" spans="1:27" ht="21.6" x14ac:dyDescent="0.3">
      <c r="A266" s="126" t="s">
        <v>0</v>
      </c>
      <c r="B266" s="126"/>
      <c r="C266" s="275" t="s">
        <v>83</v>
      </c>
      <c r="D266" s="495" t="s">
        <v>6</v>
      </c>
      <c r="E266" s="495"/>
      <c r="F266" s="495" t="s">
        <v>7</v>
      </c>
      <c r="G266" s="495"/>
      <c r="H266" s="495" t="s">
        <v>8</v>
      </c>
      <c r="I266" s="495"/>
      <c r="J266" s="462" t="s">
        <v>305</v>
      </c>
      <c r="K266" s="462" t="s">
        <v>306</v>
      </c>
      <c r="L266" s="462" t="s">
        <v>307</v>
      </c>
      <c r="M266" s="462" t="s">
        <v>308</v>
      </c>
      <c r="N266" s="462" t="s">
        <v>309</v>
      </c>
      <c r="O266" s="462" t="s">
        <v>14</v>
      </c>
      <c r="P266" s="462" t="s">
        <v>269</v>
      </c>
      <c r="Q266" s="462" t="s">
        <v>15</v>
      </c>
      <c r="R266" s="462" t="s">
        <v>16</v>
      </c>
      <c r="S266" s="306" t="s">
        <v>17</v>
      </c>
      <c r="T266" s="126" t="s">
        <v>91</v>
      </c>
      <c r="U266" s="206" t="s">
        <v>92</v>
      </c>
      <c r="V266" s="206" t="s">
        <v>93</v>
      </c>
      <c r="W266" s="126" t="s">
        <v>94</v>
      </c>
      <c r="X266" s="126" t="s">
        <v>95</v>
      </c>
      <c r="Y266" s="126"/>
    </row>
    <row r="267" spans="1:27" ht="20.399999999999999" x14ac:dyDescent="0.3">
      <c r="A267" s="155">
        <v>44959</v>
      </c>
      <c r="B267" s="155"/>
      <c r="C267" s="228" t="s">
        <v>300</v>
      </c>
      <c r="J267" s="129">
        <v>250</v>
      </c>
      <c r="K267" s="129">
        <v>-65</v>
      </c>
      <c r="L267" s="129">
        <v>-60.001199999999997</v>
      </c>
      <c r="M267" s="129">
        <v>-2.9999999999999997E-4</v>
      </c>
      <c r="N267" s="129">
        <v>2.9999999999999997E-4</v>
      </c>
      <c r="O267" s="200" t="s">
        <v>48</v>
      </c>
      <c r="S267" s="304">
        <v>41848</v>
      </c>
      <c r="T267" s="115"/>
      <c r="U267" s="203">
        <v>4.7999999999999996E-3</v>
      </c>
      <c r="V267" s="203">
        <v>-4.7999999999999996E-3</v>
      </c>
      <c r="W267" s="115"/>
      <c r="X267" s="115"/>
      <c r="Y267" s="115"/>
    </row>
    <row r="268" spans="1:27" ht="20.399999999999999" x14ac:dyDescent="0.3">
      <c r="A268" s="155">
        <v>44959</v>
      </c>
      <c r="B268" s="155"/>
      <c r="C268" s="228" t="s">
        <v>310</v>
      </c>
      <c r="J268" s="129">
        <v>250</v>
      </c>
      <c r="K268" s="129">
        <v>-65</v>
      </c>
      <c r="L268" s="129">
        <v>-60.001199999999997</v>
      </c>
      <c r="M268" s="129">
        <v>-2.9999999999999997E-4</v>
      </c>
      <c r="N268" s="129">
        <v>2.9999999999999997E-4</v>
      </c>
      <c r="O268" s="200" t="s">
        <v>51</v>
      </c>
      <c r="S268" s="304">
        <v>43107</v>
      </c>
      <c r="T268" s="115"/>
      <c r="U268" s="204"/>
      <c r="V268" s="204"/>
      <c r="W268" s="120">
        <v>795.72400000000005</v>
      </c>
      <c r="X268" s="120">
        <v>601.92100000000005</v>
      </c>
      <c r="Y268" s="120"/>
    </row>
    <row r="269" spans="1:27" ht="20.399999999999999" x14ac:dyDescent="0.3">
      <c r="A269" s="155">
        <v>44959</v>
      </c>
      <c r="B269" s="155"/>
      <c r="C269" s="228" t="s">
        <v>311</v>
      </c>
      <c r="J269" s="129">
        <v>250</v>
      </c>
      <c r="K269" s="129">
        <v>-65</v>
      </c>
      <c r="L269" s="129">
        <v>-60.001199999999997</v>
      </c>
      <c r="M269" s="129">
        <v>-2.9999999999999997E-4</v>
      </c>
      <c r="N269" s="129">
        <v>2.9999999999999997E-4</v>
      </c>
      <c r="O269" s="200" t="s">
        <v>312</v>
      </c>
      <c r="R269" s="200">
        <v>4.0321220000000002</v>
      </c>
      <c r="S269" s="304">
        <v>43424</v>
      </c>
      <c r="T269" s="115"/>
      <c r="U269" s="204"/>
      <c r="V269" s="204"/>
      <c r="W269" s="125">
        <v>151</v>
      </c>
      <c r="X269" s="125">
        <v>1049</v>
      </c>
      <c r="Y269" s="125"/>
      <c r="Z269" s="166">
        <f>(R269-R261)*1000000</f>
        <v>-78.99999999949614</v>
      </c>
      <c r="AA269" s="167">
        <f>R269/R272</f>
        <v>1.1655037514962194</v>
      </c>
    </row>
    <row r="270" spans="1:27" ht="20.399999999999999" x14ac:dyDescent="0.3">
      <c r="A270" s="155">
        <v>44959</v>
      </c>
      <c r="B270" s="155"/>
      <c r="C270" s="228" t="s">
        <v>304</v>
      </c>
      <c r="J270" s="201">
        <v>101.501</v>
      </c>
      <c r="K270" s="201">
        <v>125.703</v>
      </c>
      <c r="L270" s="129">
        <v>3.3999999999999998E-3</v>
      </c>
      <c r="M270" s="129">
        <v>0.10546999999999999</v>
      </c>
      <c r="N270" s="129">
        <v>6.164E-2</v>
      </c>
      <c r="O270" s="200" t="s">
        <v>61</v>
      </c>
      <c r="S270" s="305">
        <v>50814</v>
      </c>
      <c r="T270" s="115"/>
      <c r="U270" s="205">
        <v>-1E-4</v>
      </c>
      <c r="V270" s="205">
        <v>-1.0999999999999999E-2</v>
      </c>
      <c r="W270" s="115"/>
      <c r="X270" s="115"/>
      <c r="Y270" s="115"/>
    </row>
    <row r="271" spans="1:27" x14ac:dyDescent="0.3">
      <c r="A271" s="155">
        <v>44959</v>
      </c>
      <c r="B271" s="155"/>
      <c r="C271" s="228" t="s">
        <v>289</v>
      </c>
      <c r="J271" s="201">
        <v>88.596000000000004</v>
      </c>
      <c r="K271" s="201">
        <v>108.399</v>
      </c>
      <c r="L271" s="129">
        <v>5.0000000000000001E-4</v>
      </c>
      <c r="M271" s="129">
        <v>0.10556</v>
      </c>
      <c r="N271" s="129">
        <v>6.1699999999999998E-2</v>
      </c>
      <c r="O271" s="202">
        <v>1135</v>
      </c>
      <c r="S271" s="304">
        <v>52350</v>
      </c>
      <c r="T271" s="115"/>
      <c r="U271" s="115"/>
      <c r="V271" s="115"/>
      <c r="W271" s="125">
        <v>795.70699999999999</v>
      </c>
      <c r="X271" s="125">
        <v>601.77099999999996</v>
      </c>
      <c r="Y271" s="125"/>
    </row>
    <row r="272" spans="1:27" x14ac:dyDescent="0.3">
      <c r="A272" s="155">
        <v>44959</v>
      </c>
      <c r="B272" s="155"/>
      <c r="C272" s="228" t="s">
        <v>290</v>
      </c>
      <c r="J272" s="201">
        <v>69.200199999999995</v>
      </c>
      <c r="K272" s="201">
        <v>102.898</v>
      </c>
      <c r="L272" s="129">
        <v>-9.7999999999999997E-4</v>
      </c>
      <c r="M272" s="129">
        <v>0.105963</v>
      </c>
      <c r="N272" s="129">
        <v>6.1069999999999999E-2</v>
      </c>
      <c r="O272" s="202">
        <v>1139</v>
      </c>
      <c r="R272" s="207">
        <v>3.4595530000000001</v>
      </c>
      <c r="S272" s="304">
        <v>53120</v>
      </c>
      <c r="T272" s="115"/>
      <c r="U272" s="115"/>
      <c r="V272" s="115"/>
      <c r="W272" s="125">
        <v>220</v>
      </c>
      <c r="X272" s="125">
        <v>931</v>
      </c>
      <c r="Y272" s="125"/>
      <c r="Z272" s="208">
        <f>R272-R264</f>
        <v>2.799999999991698E-5</v>
      </c>
    </row>
    <row r="273" spans="1:27" x14ac:dyDescent="0.3">
      <c r="A273" s="115"/>
      <c r="B273" s="115"/>
      <c r="T273" s="115"/>
      <c r="U273" s="115"/>
      <c r="V273" s="115"/>
      <c r="W273" s="115"/>
      <c r="X273" s="115"/>
      <c r="Y273" s="115"/>
    </row>
    <row r="274" spans="1:27" ht="23.25" customHeight="1" x14ac:dyDescent="0.3">
      <c r="A274" s="495" t="s">
        <v>313</v>
      </c>
      <c r="B274" s="495"/>
      <c r="C274" s="495"/>
      <c r="D274" s="495"/>
      <c r="E274" s="495"/>
      <c r="F274" s="495"/>
      <c r="G274" s="495"/>
      <c r="H274" s="495"/>
      <c r="I274" s="495"/>
      <c r="J274" s="495"/>
      <c r="K274" s="495"/>
      <c r="L274" s="495"/>
      <c r="M274" s="495"/>
      <c r="N274" s="495"/>
      <c r="O274" s="495"/>
      <c r="P274" s="495"/>
      <c r="Q274" s="495"/>
      <c r="R274" s="495"/>
      <c r="S274" s="495"/>
      <c r="T274" s="495"/>
      <c r="U274" s="495"/>
      <c r="V274" s="495"/>
      <c r="W274" s="495"/>
      <c r="X274" s="495"/>
      <c r="Y274" s="462"/>
      <c r="AA274" s="167" t="s">
        <v>314</v>
      </c>
    </row>
    <row r="275" spans="1:27" ht="20.399999999999999" x14ac:dyDescent="0.3">
      <c r="A275" s="155">
        <v>44960</v>
      </c>
      <c r="B275" s="155"/>
      <c r="C275" s="228" t="s">
        <v>300</v>
      </c>
      <c r="J275" s="129">
        <v>-2147.5</v>
      </c>
      <c r="K275" s="129">
        <v>-65</v>
      </c>
      <c r="L275" s="129">
        <v>-60</v>
      </c>
      <c r="M275" s="129">
        <v>0</v>
      </c>
      <c r="N275" s="129">
        <v>0</v>
      </c>
      <c r="O275" s="200" t="s">
        <v>64</v>
      </c>
      <c r="S275" s="304">
        <v>33856</v>
      </c>
      <c r="T275" s="115"/>
      <c r="U275" s="203">
        <v>2E-3</v>
      </c>
      <c r="V275" s="203">
        <v>-7.6E-3</v>
      </c>
      <c r="W275" s="115"/>
      <c r="X275" s="115"/>
      <c r="Y275" s="115"/>
      <c r="AA275" s="167" t="s">
        <v>315</v>
      </c>
    </row>
    <row r="276" spans="1:27" ht="20.399999999999999" x14ac:dyDescent="0.3">
      <c r="A276" s="155">
        <v>44960</v>
      </c>
      <c r="B276" s="155"/>
      <c r="C276" s="228" t="s">
        <v>310</v>
      </c>
      <c r="O276" s="200" t="s">
        <v>312</v>
      </c>
      <c r="S276" s="304">
        <v>34915</v>
      </c>
      <c r="T276" s="115"/>
      <c r="U276" s="204"/>
      <c r="V276" s="204"/>
      <c r="W276" s="120">
        <v>795.8</v>
      </c>
      <c r="X276" s="120">
        <v>599.70000000000005</v>
      </c>
      <c r="Y276" s="120"/>
      <c r="AA276" s="167" t="s">
        <v>316</v>
      </c>
    </row>
    <row r="277" spans="1:27" ht="20.399999999999999" x14ac:dyDescent="0.3">
      <c r="A277" s="155">
        <v>44960</v>
      </c>
      <c r="B277" s="155"/>
      <c r="C277" s="228" t="s">
        <v>311</v>
      </c>
      <c r="O277" s="200" t="s">
        <v>317</v>
      </c>
      <c r="R277" s="200">
        <v>4.0322449999999996</v>
      </c>
      <c r="S277" s="304">
        <v>35549</v>
      </c>
      <c r="T277" s="115"/>
      <c r="U277" s="204"/>
      <c r="V277" s="204"/>
      <c r="W277" s="125">
        <v>151</v>
      </c>
      <c r="X277" s="125">
        <v>1046</v>
      </c>
      <c r="Y277" s="125"/>
      <c r="Z277" s="208">
        <f>(R277-R269)*1000000</f>
        <v>122.99999999942912</v>
      </c>
      <c r="AA277" s="167" t="s">
        <v>318</v>
      </c>
    </row>
    <row r="278" spans="1:27" ht="20.399999999999999" x14ac:dyDescent="0.3">
      <c r="A278" s="155">
        <v>44960</v>
      </c>
      <c r="B278" s="155"/>
      <c r="C278" s="228" t="s">
        <v>304</v>
      </c>
      <c r="J278" s="201">
        <v>101.502</v>
      </c>
      <c r="K278" s="201">
        <v>125.703</v>
      </c>
      <c r="L278" s="129">
        <v>-3.0000000000000001E-3</v>
      </c>
      <c r="M278" s="129">
        <v>0.1055</v>
      </c>
      <c r="N278" s="129">
        <v>6.1490000000000003E-2</v>
      </c>
      <c r="O278" s="200" t="s">
        <v>229</v>
      </c>
      <c r="S278" s="304">
        <v>42244</v>
      </c>
      <c r="T278" s="115"/>
      <c r="U278" s="205">
        <v>-2.5000000000000001E-3</v>
      </c>
      <c r="V278" s="205">
        <v>-1.04E-2</v>
      </c>
      <c r="W278" s="115"/>
      <c r="X278" s="115"/>
      <c r="Y278" s="115"/>
      <c r="Z278" s="208"/>
      <c r="AA278" s="167" t="s">
        <v>319</v>
      </c>
    </row>
    <row r="279" spans="1:27" x14ac:dyDescent="0.3">
      <c r="A279" s="155">
        <v>44960</v>
      </c>
      <c r="B279" s="155"/>
      <c r="C279" s="228" t="s">
        <v>289</v>
      </c>
      <c r="J279" s="201">
        <v>88.501000000000005</v>
      </c>
      <c r="K279" s="201">
        <v>108.39700000000001</v>
      </c>
      <c r="L279" s="129">
        <v>-2E-3</v>
      </c>
      <c r="M279" s="129">
        <v>0.1056</v>
      </c>
      <c r="N279" s="129">
        <v>6.1499999999999999E-2</v>
      </c>
      <c r="O279" s="202">
        <v>1137</v>
      </c>
      <c r="S279" s="304">
        <v>43354</v>
      </c>
      <c r="T279" s="115"/>
      <c r="U279" s="115"/>
      <c r="V279" s="115"/>
      <c r="W279" s="125">
        <v>794.5</v>
      </c>
      <c r="X279" s="125">
        <v>601.6</v>
      </c>
      <c r="Y279" s="125"/>
      <c r="AA279" s="167" t="s">
        <v>320</v>
      </c>
    </row>
    <row r="280" spans="1:27" x14ac:dyDescent="0.3">
      <c r="A280" s="155">
        <v>44960</v>
      </c>
      <c r="B280" s="155"/>
      <c r="C280" s="228" t="s">
        <v>290</v>
      </c>
      <c r="J280" s="201">
        <v>69.201999999999998</v>
      </c>
      <c r="K280" s="201">
        <v>102.89700000000001</v>
      </c>
      <c r="L280" s="129">
        <v>-3.0000000000000001E-3</v>
      </c>
      <c r="M280" s="129">
        <v>0.1056</v>
      </c>
      <c r="N280" s="129">
        <v>6.1600000000000002E-2</v>
      </c>
      <c r="O280" s="202">
        <v>1141</v>
      </c>
      <c r="R280" s="207">
        <v>3.459622</v>
      </c>
      <c r="S280" s="304">
        <v>44338</v>
      </c>
      <c r="T280" s="115"/>
      <c r="U280" s="115"/>
      <c r="V280" s="115"/>
      <c r="W280" s="125">
        <v>219</v>
      </c>
      <c r="X280" s="125">
        <v>931</v>
      </c>
      <c r="Y280" s="125"/>
      <c r="AA280" s="167" t="s">
        <v>321</v>
      </c>
    </row>
    <row r="281" spans="1:27" x14ac:dyDescent="0.3">
      <c r="A281" s="155">
        <v>44960</v>
      </c>
      <c r="B281" s="155"/>
      <c r="C281" s="228" t="s">
        <v>33</v>
      </c>
      <c r="J281" s="201">
        <v>-76.102999999999994</v>
      </c>
      <c r="K281" s="201">
        <v>125.70099999999999</v>
      </c>
      <c r="L281" s="129">
        <v>2E-3</v>
      </c>
      <c r="M281" s="129">
        <v>9.2799999999999994E-2</v>
      </c>
      <c r="N281" s="129">
        <v>6.0999999999999999E-2</v>
      </c>
      <c r="O281" s="200" t="s">
        <v>66</v>
      </c>
      <c r="S281" s="304">
        <v>51403</v>
      </c>
      <c r="T281" s="115"/>
      <c r="U281" s="205">
        <v>1.2999999999999999E-3</v>
      </c>
      <c r="V281" s="205">
        <v>1E-4</v>
      </c>
      <c r="W281" s="115"/>
      <c r="X281" s="115"/>
      <c r="Y281" s="115"/>
      <c r="AA281" s="167" t="s">
        <v>322</v>
      </c>
    </row>
    <row r="282" spans="1:27" x14ac:dyDescent="0.3">
      <c r="A282" s="155">
        <v>44960</v>
      </c>
      <c r="B282" s="155"/>
      <c r="C282" s="228" t="s">
        <v>323</v>
      </c>
      <c r="J282" s="201">
        <v>-60.395000000000003</v>
      </c>
      <c r="K282" s="201">
        <v>108.399</v>
      </c>
      <c r="L282" s="129">
        <v>1E-4</v>
      </c>
      <c r="M282" s="129">
        <v>9.2899999999999996E-2</v>
      </c>
      <c r="N282" s="129">
        <v>6.1100000000000002E-2</v>
      </c>
      <c r="O282" s="202">
        <v>1132</v>
      </c>
      <c r="S282" s="304">
        <v>55628</v>
      </c>
      <c r="T282" s="115"/>
      <c r="U282" s="115"/>
      <c r="V282" s="115"/>
      <c r="W282" s="125">
        <v>796.6</v>
      </c>
      <c r="X282" s="125">
        <v>599.6</v>
      </c>
      <c r="Y282" s="125"/>
    </row>
    <row r="283" spans="1:27" x14ac:dyDescent="0.3">
      <c r="A283" s="155">
        <v>44960</v>
      </c>
      <c r="B283" s="155"/>
      <c r="C283" s="228" t="s">
        <v>324</v>
      </c>
      <c r="J283" s="201">
        <v>-103.996</v>
      </c>
      <c r="K283" s="201">
        <v>102.70099999999999</v>
      </c>
      <c r="L283" s="129">
        <v>-1E-3</v>
      </c>
      <c r="M283" s="129">
        <v>9.2899999999999996E-2</v>
      </c>
      <c r="N283" s="129">
        <v>6.1199999999999997E-2</v>
      </c>
      <c r="O283" s="202">
        <v>1132</v>
      </c>
      <c r="R283" s="207">
        <v>3.4596100000000001</v>
      </c>
      <c r="S283" s="304">
        <v>60607</v>
      </c>
      <c r="T283" s="115"/>
      <c r="U283" s="115"/>
      <c r="V283" s="115"/>
      <c r="W283" s="125">
        <v>215</v>
      </c>
      <c r="X283" s="125">
        <v>935</v>
      </c>
      <c r="Y283" s="125"/>
    </row>
    <row r="284" spans="1:27" ht="20.399999999999999" x14ac:dyDescent="0.3">
      <c r="A284" s="155">
        <v>44960</v>
      </c>
      <c r="B284" s="155"/>
      <c r="C284" s="228" t="s">
        <v>325</v>
      </c>
      <c r="D284" s="129">
        <v>21.68</v>
      </c>
      <c r="E284" s="129">
        <v>21.66</v>
      </c>
      <c r="F284" s="129">
        <v>21.53</v>
      </c>
      <c r="G284" s="129">
        <v>25.27</v>
      </c>
      <c r="H284" s="129">
        <v>24.15</v>
      </c>
      <c r="I284" s="129">
        <v>23.75</v>
      </c>
      <c r="S284" s="304" t="s">
        <v>326</v>
      </c>
      <c r="T284" s="115"/>
      <c r="U284" s="115"/>
      <c r="V284" s="115"/>
      <c r="W284" s="115"/>
      <c r="X284" s="115"/>
      <c r="Y284" s="115"/>
    </row>
    <row r="285" spans="1:27" ht="21.6" x14ac:dyDescent="0.3">
      <c r="A285" s="126" t="s">
        <v>0</v>
      </c>
      <c r="B285" s="126"/>
      <c r="C285" s="275" t="s">
        <v>83</v>
      </c>
      <c r="D285" s="495" t="s">
        <v>6</v>
      </c>
      <c r="E285" s="495"/>
      <c r="F285" s="495" t="s">
        <v>7</v>
      </c>
      <c r="G285" s="495"/>
      <c r="H285" s="495" t="s">
        <v>8</v>
      </c>
      <c r="I285" s="495"/>
      <c r="J285" s="462" t="s">
        <v>305</v>
      </c>
      <c r="K285" s="462" t="s">
        <v>306</v>
      </c>
      <c r="L285" s="462" t="s">
        <v>307</v>
      </c>
      <c r="M285" s="462" t="s">
        <v>308</v>
      </c>
      <c r="N285" s="462" t="s">
        <v>309</v>
      </c>
      <c r="O285" s="462" t="s">
        <v>14</v>
      </c>
      <c r="P285" s="462" t="s">
        <v>269</v>
      </c>
      <c r="Q285" s="462" t="s">
        <v>15</v>
      </c>
      <c r="R285" s="462" t="s">
        <v>16</v>
      </c>
      <c r="S285" s="306" t="s">
        <v>17</v>
      </c>
      <c r="T285" s="126" t="s">
        <v>91</v>
      </c>
      <c r="U285" s="206" t="s">
        <v>92</v>
      </c>
      <c r="V285" s="206" t="s">
        <v>93</v>
      </c>
      <c r="W285" s="126" t="s">
        <v>94</v>
      </c>
      <c r="X285" s="126" t="s">
        <v>95</v>
      </c>
      <c r="Y285" s="126"/>
    </row>
    <row r="286" spans="1:27" ht="20.399999999999999" x14ac:dyDescent="0.3">
      <c r="A286" s="155">
        <v>44962</v>
      </c>
      <c r="B286" s="155"/>
      <c r="C286" s="228" t="s">
        <v>300</v>
      </c>
      <c r="D286" s="129">
        <v>21.66</v>
      </c>
      <c r="E286" s="129">
        <v>23.63</v>
      </c>
      <c r="F286" s="129">
        <v>21.44</v>
      </c>
      <c r="G286" s="129">
        <v>24.89</v>
      </c>
      <c r="H286" s="129">
        <v>24.15</v>
      </c>
      <c r="I286" s="129">
        <v>23.75</v>
      </c>
      <c r="J286" s="209">
        <v>-2147.48</v>
      </c>
      <c r="K286" s="209">
        <v>-65.001000000000005</v>
      </c>
      <c r="L286" s="210">
        <v>-60.0047</v>
      </c>
      <c r="M286" s="210">
        <v>-8.0000000000000004E-4</v>
      </c>
      <c r="N286" s="210">
        <v>3.1E-4</v>
      </c>
      <c r="O286" s="200" t="s">
        <v>66</v>
      </c>
      <c r="S286" s="304">
        <v>80159</v>
      </c>
      <c r="T286" s="115"/>
      <c r="U286" s="203">
        <v>3.7000000000000002E-3</v>
      </c>
      <c r="V286" s="203">
        <v>-6.4999999999999997E-3</v>
      </c>
      <c r="W286" s="115"/>
      <c r="X286" s="115"/>
      <c r="Y286" s="115"/>
    </row>
    <row r="287" spans="1:27" ht="20.399999999999999" x14ac:dyDescent="0.3">
      <c r="A287" s="155">
        <v>44962</v>
      </c>
      <c r="B287" s="155"/>
      <c r="C287" s="228" t="s">
        <v>310</v>
      </c>
      <c r="D287" s="129">
        <v>21.66</v>
      </c>
      <c r="E287" s="129">
        <v>23.63</v>
      </c>
      <c r="F287" s="129">
        <v>21.44</v>
      </c>
      <c r="G287" s="129">
        <v>24.89</v>
      </c>
      <c r="H287" s="129">
        <v>24.15</v>
      </c>
      <c r="I287" s="129">
        <v>23.75</v>
      </c>
      <c r="J287" s="209">
        <v>-2147.48</v>
      </c>
      <c r="K287" s="209">
        <v>-65.001000000000005</v>
      </c>
      <c r="L287" s="210">
        <v>-60.0047</v>
      </c>
      <c r="M287" s="210">
        <v>-8.0000000000000004E-4</v>
      </c>
      <c r="N287" s="210">
        <v>3.1E-4</v>
      </c>
      <c r="O287" s="200" t="s">
        <v>63</v>
      </c>
      <c r="S287" s="304">
        <v>75615</v>
      </c>
      <c r="T287" s="115"/>
      <c r="U287" s="204"/>
      <c r="V287" s="204"/>
      <c r="W287" s="120">
        <v>792.6</v>
      </c>
      <c r="X287" s="120">
        <v>604.4</v>
      </c>
      <c r="Y287" s="120"/>
    </row>
    <row r="288" spans="1:27" ht="20.399999999999999" x14ac:dyDescent="0.3">
      <c r="A288" s="155">
        <v>44962</v>
      </c>
      <c r="B288" s="155"/>
      <c r="C288" s="228" t="s">
        <v>311</v>
      </c>
      <c r="D288" s="129">
        <v>21.66</v>
      </c>
      <c r="E288" s="129">
        <v>23.63</v>
      </c>
      <c r="F288" s="129">
        <v>21.44</v>
      </c>
      <c r="G288" s="129">
        <v>24.89</v>
      </c>
      <c r="H288" s="129">
        <v>24.15</v>
      </c>
      <c r="I288" s="129">
        <v>23.75</v>
      </c>
      <c r="J288" s="209">
        <v>-2147.48</v>
      </c>
      <c r="K288" s="209">
        <v>-65.001000000000005</v>
      </c>
      <c r="L288" s="210">
        <v>-60.0047</v>
      </c>
      <c r="M288" s="210">
        <v>-8.0000000000000004E-4</v>
      </c>
      <c r="N288" s="210">
        <v>3.1E-4</v>
      </c>
      <c r="O288" s="200" t="s">
        <v>327</v>
      </c>
      <c r="R288" s="200">
        <v>4.0322199999999997</v>
      </c>
      <c r="S288" s="304">
        <v>80641</v>
      </c>
      <c r="T288" s="115"/>
      <c r="U288" s="204"/>
      <c r="V288" s="204"/>
      <c r="W288" s="125">
        <v>149</v>
      </c>
      <c r="X288" s="125">
        <v>1048</v>
      </c>
      <c r="Y288" s="125"/>
    </row>
    <row r="289" spans="1:32" x14ac:dyDescent="0.3">
      <c r="A289" s="155">
        <v>44962</v>
      </c>
      <c r="B289" s="155"/>
      <c r="C289" s="228" t="s">
        <v>30</v>
      </c>
      <c r="D289" s="129">
        <v>21.66</v>
      </c>
      <c r="E289" s="129">
        <v>23.63</v>
      </c>
      <c r="F289" s="129">
        <v>21.44</v>
      </c>
      <c r="G289" s="129">
        <v>24.89</v>
      </c>
      <c r="H289" s="129">
        <v>24.15</v>
      </c>
      <c r="I289" s="129">
        <v>23.75</v>
      </c>
      <c r="J289" s="209">
        <v>101.5</v>
      </c>
      <c r="K289" s="209">
        <v>125.7</v>
      </c>
      <c r="L289" s="210">
        <v>1.8E-3</v>
      </c>
      <c r="M289" s="210">
        <v>0.1055</v>
      </c>
      <c r="N289" s="210">
        <v>6.1199999999999997E-2</v>
      </c>
      <c r="O289" s="200" t="s">
        <v>61</v>
      </c>
      <c r="S289" s="304">
        <v>82833</v>
      </c>
      <c r="T289" s="115"/>
      <c r="U289" s="205">
        <v>-2.2000000000000001E-3</v>
      </c>
      <c r="V289" s="205">
        <v>-1.0699999999999999E-2</v>
      </c>
      <c r="W289" s="115"/>
      <c r="X289" s="115"/>
      <c r="Y289" s="115"/>
    </row>
    <row r="290" spans="1:32" x14ac:dyDescent="0.3">
      <c r="A290" s="155">
        <v>44962</v>
      </c>
      <c r="B290" s="155"/>
      <c r="C290" s="228" t="s">
        <v>289</v>
      </c>
      <c r="D290" s="129">
        <v>21.66</v>
      </c>
      <c r="E290" s="129">
        <v>23.63</v>
      </c>
      <c r="F290" s="129">
        <v>21.44</v>
      </c>
      <c r="G290" s="129">
        <v>24.89</v>
      </c>
      <c r="H290" s="129">
        <v>24.15</v>
      </c>
      <c r="I290" s="129">
        <v>23.75</v>
      </c>
      <c r="J290" s="209">
        <v>88.501999999999995</v>
      </c>
      <c r="K290" s="209">
        <v>108.35</v>
      </c>
      <c r="L290" s="210">
        <v>5.0000000000000001E-4</v>
      </c>
      <c r="M290" s="210">
        <v>0.1056</v>
      </c>
      <c r="N290" s="210">
        <v>6.1199999999999997E-2</v>
      </c>
      <c r="O290" s="202">
        <v>1139</v>
      </c>
      <c r="S290" s="304">
        <v>84611</v>
      </c>
      <c r="T290" s="115"/>
      <c r="U290" s="115"/>
      <c r="V290" s="115"/>
      <c r="W290" s="125">
        <v>792.7</v>
      </c>
      <c r="X290" s="125">
        <v>603.70000000000005</v>
      </c>
      <c r="Y290" s="125"/>
    </row>
    <row r="291" spans="1:32" x14ac:dyDescent="0.3">
      <c r="A291" s="155">
        <v>44962</v>
      </c>
      <c r="B291" s="155"/>
      <c r="C291" s="228" t="s">
        <v>290</v>
      </c>
      <c r="D291" s="129">
        <v>21.66</v>
      </c>
      <c r="E291" s="129">
        <v>23.63</v>
      </c>
      <c r="F291" s="129">
        <v>21.44</v>
      </c>
      <c r="G291" s="129">
        <v>24.89</v>
      </c>
      <c r="H291" s="129">
        <v>24.15</v>
      </c>
      <c r="I291" s="129">
        <v>23.75</v>
      </c>
      <c r="J291" s="209">
        <v>69.2</v>
      </c>
      <c r="K291" s="209">
        <v>102.898</v>
      </c>
      <c r="L291" s="210">
        <v>5.0000000000000001E-4</v>
      </c>
      <c r="M291" s="210">
        <v>0.1057</v>
      </c>
      <c r="N291" s="210">
        <v>6.1199999999999997E-2</v>
      </c>
      <c r="O291" s="202">
        <v>1149</v>
      </c>
      <c r="R291" s="207">
        <v>3.4596040000000001</v>
      </c>
      <c r="S291" s="304">
        <v>85435</v>
      </c>
      <c r="T291" s="115"/>
      <c r="U291" s="115"/>
      <c r="V291" s="115"/>
      <c r="W291" s="125">
        <v>219</v>
      </c>
      <c r="X291" s="125">
        <v>933</v>
      </c>
      <c r="Y291" s="125"/>
    </row>
    <row r="292" spans="1:32" ht="42" x14ac:dyDescent="0.3">
      <c r="A292" s="155">
        <v>44962</v>
      </c>
      <c r="B292" s="155"/>
      <c r="C292" s="228" t="s">
        <v>328</v>
      </c>
      <c r="D292" s="129">
        <v>21.66</v>
      </c>
      <c r="E292" s="129">
        <v>23.63</v>
      </c>
      <c r="F292" s="129">
        <v>21.44</v>
      </c>
      <c r="G292" s="129">
        <v>24.89</v>
      </c>
      <c r="H292" s="129">
        <v>24.15</v>
      </c>
      <c r="I292" s="129">
        <v>23.75</v>
      </c>
      <c r="J292" s="209">
        <v>100.5</v>
      </c>
      <c r="K292" s="209">
        <v>100.9</v>
      </c>
      <c r="L292" s="210">
        <v>5.0000000000000001E-4</v>
      </c>
      <c r="M292" s="210">
        <v>0.1057</v>
      </c>
      <c r="N292" s="210">
        <v>6.1199999999999997E-2</v>
      </c>
      <c r="O292" s="202">
        <v>1145</v>
      </c>
      <c r="R292" s="211"/>
      <c r="S292" s="304">
        <v>3719</v>
      </c>
      <c r="T292" s="115"/>
      <c r="U292" s="115"/>
      <c r="V292" s="115"/>
      <c r="W292" s="125">
        <v>792</v>
      </c>
      <c r="X292" s="125">
        <v>612</v>
      </c>
      <c r="Y292" s="125"/>
      <c r="AA292" s="121" t="s">
        <v>329</v>
      </c>
    </row>
    <row r="293" spans="1:32" x14ac:dyDescent="0.3">
      <c r="A293" s="155">
        <v>44962</v>
      </c>
      <c r="B293" s="155"/>
      <c r="C293" s="228" t="s">
        <v>330</v>
      </c>
      <c r="D293" s="129">
        <v>21.66</v>
      </c>
      <c r="E293" s="129">
        <v>23.63</v>
      </c>
      <c r="F293" s="129">
        <v>21.44</v>
      </c>
      <c r="G293" s="129">
        <v>24.89</v>
      </c>
      <c r="H293" s="129">
        <v>24.15</v>
      </c>
      <c r="I293" s="129">
        <v>23.75</v>
      </c>
      <c r="J293" s="209">
        <v>92.911000000000001</v>
      </c>
      <c r="K293" s="209">
        <v>144.9</v>
      </c>
      <c r="L293" s="210">
        <v>1.1999999999999999E-3</v>
      </c>
      <c r="M293" s="210">
        <v>0.10539999999999999</v>
      </c>
      <c r="N293" s="210">
        <v>6.13E-2</v>
      </c>
      <c r="O293" s="202">
        <v>1134</v>
      </c>
      <c r="R293" s="207">
        <v>3.4676260000000001</v>
      </c>
      <c r="S293" s="304">
        <v>4541</v>
      </c>
      <c r="T293" s="115"/>
      <c r="U293" s="115"/>
      <c r="V293" s="115"/>
      <c r="W293" s="125">
        <v>217</v>
      </c>
      <c r="X293" s="125">
        <v>932</v>
      </c>
      <c r="Y293" s="125"/>
      <c r="AA293" s="115"/>
    </row>
    <row r="294" spans="1:32" ht="42" x14ac:dyDescent="0.3">
      <c r="A294" s="155">
        <v>44962</v>
      </c>
      <c r="B294" s="155"/>
      <c r="C294" s="228" t="s">
        <v>331</v>
      </c>
      <c r="D294" s="129">
        <v>21.66</v>
      </c>
      <c r="E294" s="129">
        <v>23.63</v>
      </c>
      <c r="F294" s="129">
        <v>21.44</v>
      </c>
      <c r="G294" s="129">
        <v>24.89</v>
      </c>
      <c r="H294" s="129">
        <v>24.15</v>
      </c>
      <c r="I294" s="129">
        <v>23.75</v>
      </c>
      <c r="J294" s="209">
        <v>125.5</v>
      </c>
      <c r="K294" s="209">
        <v>143.19999999999999</v>
      </c>
      <c r="L294" s="210">
        <v>5.0000000000000001E-4</v>
      </c>
      <c r="M294" s="210">
        <v>0.106</v>
      </c>
      <c r="N294" s="210">
        <v>6.0999999999999999E-2</v>
      </c>
      <c r="O294" s="202">
        <v>1142</v>
      </c>
      <c r="R294" s="211"/>
      <c r="S294" s="304">
        <v>11744</v>
      </c>
      <c r="T294" s="115"/>
      <c r="U294" s="115"/>
      <c r="V294" s="115"/>
      <c r="W294" s="125">
        <v>806</v>
      </c>
      <c r="X294" s="125">
        <v>624</v>
      </c>
      <c r="Y294" s="125"/>
      <c r="AA294" s="121" t="s">
        <v>329</v>
      </c>
    </row>
    <row r="295" spans="1:32" x14ac:dyDescent="0.3">
      <c r="A295" s="155">
        <v>44962</v>
      </c>
      <c r="B295" s="155"/>
      <c r="C295" s="228" t="s">
        <v>33</v>
      </c>
      <c r="D295" s="129">
        <v>21.66</v>
      </c>
      <c r="E295" s="129">
        <v>23.63</v>
      </c>
      <c r="F295" s="129">
        <v>21.44</v>
      </c>
      <c r="G295" s="129">
        <v>24.89</v>
      </c>
      <c r="H295" s="129">
        <v>24.15</v>
      </c>
      <c r="I295" s="129">
        <v>23.75</v>
      </c>
      <c r="J295" s="209">
        <v>-76.099999999999994</v>
      </c>
      <c r="K295" s="209">
        <v>125.7</v>
      </c>
      <c r="L295" s="210">
        <v>0</v>
      </c>
      <c r="M295" s="210">
        <v>9.3170000000000003E-2</v>
      </c>
      <c r="N295" s="210">
        <v>6.0630000000000003E-2</v>
      </c>
      <c r="O295" s="200" t="s">
        <v>57</v>
      </c>
      <c r="S295" s="304">
        <v>12504</v>
      </c>
      <c r="T295" s="115"/>
      <c r="U295" s="205">
        <v>5.9999999999999995E-4</v>
      </c>
      <c r="V295" s="205">
        <v>1.4E-3</v>
      </c>
      <c r="W295" s="115"/>
      <c r="X295" s="115"/>
      <c r="Y295" s="115"/>
      <c r="AA295" s="115"/>
    </row>
    <row r="296" spans="1:32" x14ac:dyDescent="0.3">
      <c r="A296" s="155">
        <v>44962</v>
      </c>
      <c r="B296" s="155"/>
      <c r="C296" s="228" t="s">
        <v>323</v>
      </c>
      <c r="D296" s="129">
        <v>21.66</v>
      </c>
      <c r="E296" s="129">
        <v>23.63</v>
      </c>
      <c r="F296" s="129">
        <v>21.44</v>
      </c>
      <c r="G296" s="129">
        <v>24.89</v>
      </c>
      <c r="H296" s="129">
        <v>24.15</v>
      </c>
      <c r="I296" s="129">
        <v>23.75</v>
      </c>
      <c r="J296" s="209">
        <v>-60.601199999999999</v>
      </c>
      <c r="K296" s="209">
        <v>108.3</v>
      </c>
      <c r="L296" s="210">
        <v>8.0000000000000004E-4</v>
      </c>
      <c r="M296" s="210">
        <v>9.2600000000000002E-2</v>
      </c>
      <c r="N296" s="210">
        <v>6.0630000000000003E-2</v>
      </c>
      <c r="O296" s="202">
        <v>1136</v>
      </c>
      <c r="S296" s="304">
        <v>14219</v>
      </c>
      <c r="T296" s="115"/>
      <c r="U296" s="115"/>
      <c r="V296" s="115"/>
      <c r="W296" s="125">
        <v>792</v>
      </c>
      <c r="X296" s="125">
        <v>603.9</v>
      </c>
      <c r="Y296" s="125"/>
      <c r="AA296" s="115"/>
    </row>
    <row r="297" spans="1:32" x14ac:dyDescent="0.3">
      <c r="A297" s="155">
        <v>44962</v>
      </c>
      <c r="B297" s="155"/>
      <c r="C297" s="228" t="s">
        <v>324</v>
      </c>
      <c r="D297" s="129">
        <v>21.66</v>
      </c>
      <c r="E297" s="129">
        <v>23.63</v>
      </c>
      <c r="F297" s="129">
        <v>21.44</v>
      </c>
      <c r="G297" s="129">
        <v>24.89</v>
      </c>
      <c r="H297" s="129">
        <v>24.15</v>
      </c>
      <c r="I297" s="129">
        <v>23.75</v>
      </c>
      <c r="J297" s="209">
        <v>-103.995</v>
      </c>
      <c r="K297" s="209">
        <v>102.7</v>
      </c>
      <c r="L297" s="210">
        <v>5.0000000000000001E-4</v>
      </c>
      <c r="M297" s="210">
        <v>9.2700000000000005E-2</v>
      </c>
      <c r="N297" s="210">
        <v>6.13E-2</v>
      </c>
      <c r="O297" s="202">
        <v>1141</v>
      </c>
      <c r="R297" s="207">
        <v>3.459597</v>
      </c>
      <c r="S297" s="304">
        <v>15426</v>
      </c>
      <c r="T297" s="115"/>
      <c r="U297" s="115"/>
      <c r="V297" s="115"/>
      <c r="W297" s="125">
        <v>215</v>
      </c>
      <c r="X297" s="125">
        <v>933</v>
      </c>
      <c r="Y297" s="125"/>
      <c r="AA297" s="115"/>
    </row>
    <row r="298" spans="1:32" ht="62.4" x14ac:dyDescent="0.3">
      <c r="A298" s="155">
        <v>44962</v>
      </c>
      <c r="B298" s="155"/>
      <c r="C298" s="228" t="s">
        <v>332</v>
      </c>
      <c r="D298" s="129">
        <v>21.66</v>
      </c>
      <c r="E298" s="129">
        <v>23.63</v>
      </c>
      <c r="F298" s="129">
        <v>21.44</v>
      </c>
      <c r="G298" s="129">
        <v>24.89</v>
      </c>
      <c r="H298" s="129">
        <v>24.15</v>
      </c>
      <c r="I298" s="129">
        <v>23.75</v>
      </c>
      <c r="J298" s="461"/>
      <c r="K298" s="461"/>
      <c r="L298" s="212"/>
      <c r="M298" s="212"/>
      <c r="N298" s="212"/>
      <c r="O298" s="171"/>
      <c r="R298" s="211"/>
      <c r="S298" s="304"/>
      <c r="T298" s="115"/>
      <c r="U298" s="115"/>
      <c r="V298" s="115"/>
      <c r="W298" s="125"/>
      <c r="X298" s="125"/>
      <c r="Y298" s="125"/>
      <c r="AA298" s="213" t="s">
        <v>333</v>
      </c>
    </row>
    <row r="299" spans="1:32" x14ac:dyDescent="0.3">
      <c r="A299" s="155">
        <v>44962</v>
      </c>
      <c r="B299" s="155"/>
      <c r="C299" s="228" t="s">
        <v>334</v>
      </c>
      <c r="D299" s="129">
        <v>21.66</v>
      </c>
      <c r="E299" s="129">
        <v>23.63</v>
      </c>
      <c r="F299" s="129">
        <v>21.44</v>
      </c>
      <c r="G299" s="129">
        <v>24.89</v>
      </c>
      <c r="H299" s="129">
        <v>24.15</v>
      </c>
      <c r="I299" s="129">
        <v>23.75</v>
      </c>
      <c r="J299" s="209"/>
      <c r="K299" s="209"/>
      <c r="L299" s="210"/>
      <c r="M299" s="210"/>
      <c r="N299" s="210"/>
      <c r="O299" s="202"/>
      <c r="R299" s="207"/>
      <c r="S299" s="304"/>
      <c r="T299" s="115"/>
      <c r="U299" s="115"/>
      <c r="V299" s="115"/>
      <c r="W299" s="125"/>
      <c r="X299" s="125"/>
      <c r="Y299" s="125"/>
      <c r="AA299" s="115" t="s">
        <v>335</v>
      </c>
    </row>
    <row r="300" spans="1:32" ht="20.399999999999999" x14ac:dyDescent="0.3">
      <c r="A300" s="155">
        <v>44962</v>
      </c>
      <c r="B300" s="155"/>
      <c r="C300" s="228" t="s">
        <v>336</v>
      </c>
      <c r="D300" s="129">
        <v>21.66</v>
      </c>
      <c r="E300" s="129">
        <v>23.63</v>
      </c>
      <c r="F300" s="129">
        <v>21.44</v>
      </c>
      <c r="G300" s="129">
        <v>24.89</v>
      </c>
      <c r="H300" s="129">
        <v>24.15</v>
      </c>
      <c r="I300" s="129">
        <v>23.75</v>
      </c>
      <c r="J300" s="209"/>
      <c r="K300" s="209"/>
      <c r="L300" s="210"/>
      <c r="M300" s="210"/>
      <c r="N300" s="210"/>
      <c r="O300" s="202"/>
      <c r="R300" s="211"/>
      <c r="S300" s="304"/>
      <c r="T300" s="115"/>
      <c r="U300" s="115"/>
      <c r="V300" s="115"/>
      <c r="W300" s="125"/>
      <c r="X300" s="125"/>
      <c r="Y300" s="125"/>
      <c r="AA300" s="121"/>
    </row>
    <row r="301" spans="1:32" ht="21.6" x14ac:dyDescent="0.3">
      <c r="A301" s="126" t="s">
        <v>0</v>
      </c>
      <c r="B301" s="126"/>
      <c r="C301" s="275" t="s">
        <v>83</v>
      </c>
      <c r="D301" s="495" t="s">
        <v>6</v>
      </c>
      <c r="E301" s="495"/>
      <c r="F301" s="495" t="s">
        <v>7</v>
      </c>
      <c r="G301" s="495"/>
      <c r="H301" s="495" t="s">
        <v>8</v>
      </c>
      <c r="I301" s="495"/>
      <c r="J301" s="462" t="s">
        <v>305</v>
      </c>
      <c r="K301" s="462" t="s">
        <v>306</v>
      </c>
      <c r="L301" s="462" t="s">
        <v>307</v>
      </c>
      <c r="M301" s="462" t="s">
        <v>308</v>
      </c>
      <c r="N301" s="462" t="s">
        <v>309</v>
      </c>
      <c r="O301" s="462" t="s">
        <v>14</v>
      </c>
      <c r="P301" s="462" t="s">
        <v>269</v>
      </c>
      <c r="Q301" s="462" t="s">
        <v>15</v>
      </c>
      <c r="R301" s="462" t="s">
        <v>16</v>
      </c>
      <c r="S301" s="306" t="s">
        <v>17</v>
      </c>
      <c r="T301" s="126" t="s">
        <v>91</v>
      </c>
      <c r="U301" s="206" t="s">
        <v>92</v>
      </c>
      <c r="V301" s="206" t="s">
        <v>93</v>
      </c>
      <c r="W301" s="126" t="s">
        <v>94</v>
      </c>
      <c r="X301" s="126" t="s">
        <v>95</v>
      </c>
      <c r="Y301" s="126"/>
    </row>
    <row r="302" spans="1:32" x14ac:dyDescent="0.3">
      <c r="A302" s="155">
        <v>44963</v>
      </c>
      <c r="B302" s="155"/>
      <c r="C302" s="228" t="s">
        <v>324</v>
      </c>
      <c r="D302" s="129">
        <v>21.66</v>
      </c>
      <c r="E302" s="129">
        <v>23.63</v>
      </c>
      <c r="F302" s="129">
        <v>21.44</v>
      </c>
      <c r="G302" s="129">
        <v>24.89</v>
      </c>
      <c r="H302" s="129">
        <v>24.15</v>
      </c>
      <c r="I302" s="129">
        <v>23.75</v>
      </c>
      <c r="J302" s="129">
        <v>-104</v>
      </c>
      <c r="K302" s="129">
        <v>102.7</v>
      </c>
      <c r="M302" s="129">
        <v>9.2999999999999999E-2</v>
      </c>
      <c r="N302" s="129">
        <v>6.0999999999999999E-2</v>
      </c>
      <c r="O302" s="171">
        <v>1140</v>
      </c>
      <c r="S302" s="294">
        <v>13108</v>
      </c>
      <c r="T302" s="115"/>
      <c r="U302" s="115"/>
      <c r="V302" s="115"/>
      <c r="W302" s="115">
        <v>214</v>
      </c>
      <c r="X302" s="115">
        <v>935</v>
      </c>
      <c r="Y302" s="115"/>
      <c r="AA302" s="115">
        <f>SQRT((W303-W302)^2+(X303-X302)^2)</f>
        <v>51.312766442669997</v>
      </c>
      <c r="AB302" s="167">
        <f>AA302/2.5</f>
        <v>20.525106577067998</v>
      </c>
      <c r="AC302" s="496" t="s">
        <v>337</v>
      </c>
      <c r="AD302" s="496"/>
      <c r="AE302" s="496"/>
      <c r="AF302" s="496"/>
    </row>
    <row r="303" spans="1:32" x14ac:dyDescent="0.3">
      <c r="A303" s="155">
        <v>44963</v>
      </c>
      <c r="B303" s="155"/>
      <c r="D303" s="129">
        <v>21.66</v>
      </c>
      <c r="E303" s="129">
        <v>23.63</v>
      </c>
      <c r="F303" s="129">
        <v>21.44</v>
      </c>
      <c r="G303" s="129">
        <v>24.89</v>
      </c>
      <c r="H303" s="129">
        <v>24.15</v>
      </c>
      <c r="I303" s="129">
        <v>23.75</v>
      </c>
      <c r="J303" s="129">
        <v>-106.5</v>
      </c>
      <c r="K303" s="129">
        <v>102.7</v>
      </c>
      <c r="M303" s="129">
        <v>9.2999999999999999E-2</v>
      </c>
      <c r="N303" s="129">
        <v>6.0999999999999999E-2</v>
      </c>
      <c r="S303" s="294">
        <v>14220</v>
      </c>
      <c r="T303" s="115"/>
      <c r="U303" s="115"/>
      <c r="V303" s="115"/>
      <c r="W303" s="115">
        <v>171</v>
      </c>
      <c r="X303" s="115">
        <v>963</v>
      </c>
      <c r="Y303" s="115"/>
      <c r="Z303" s="166">
        <f>(800-W303)/AB302</f>
        <v>30.645395074477239</v>
      </c>
      <c r="AA303" s="115">
        <f>(600-X303)/AB302</f>
        <v>-17.685657252838215</v>
      </c>
      <c r="AB303" s="180" t="s">
        <v>338</v>
      </c>
      <c r="AC303" s="463" t="s">
        <v>339</v>
      </c>
      <c r="AD303" s="463" t="s">
        <v>340</v>
      </c>
      <c r="AE303" s="463" t="s">
        <v>341</v>
      </c>
      <c r="AF303" s="463" t="s">
        <v>342</v>
      </c>
    </row>
    <row r="304" spans="1:32" ht="51" x14ac:dyDescent="0.3">
      <c r="A304" s="155">
        <v>44963</v>
      </c>
      <c r="B304" s="155"/>
      <c r="C304" s="228" t="s">
        <v>343</v>
      </c>
      <c r="D304" s="129">
        <v>21.66</v>
      </c>
      <c r="E304" s="129">
        <v>23.63</v>
      </c>
      <c r="F304" s="129">
        <v>21.44</v>
      </c>
      <c r="G304" s="129">
        <v>24.89</v>
      </c>
      <c r="H304" s="129">
        <v>24.4</v>
      </c>
      <c r="I304" s="129">
        <v>23.45</v>
      </c>
      <c r="J304" s="129">
        <v>-71.86</v>
      </c>
      <c r="K304" s="129">
        <v>100</v>
      </c>
      <c r="M304" s="129">
        <v>9.2999999999999999E-2</v>
      </c>
      <c r="N304" s="129">
        <v>6.0999999999999999E-2</v>
      </c>
      <c r="O304" s="171">
        <v>1140</v>
      </c>
      <c r="S304" s="294">
        <v>41128</v>
      </c>
      <c r="T304" s="115"/>
      <c r="U304" s="115"/>
      <c r="V304" s="115"/>
      <c r="W304" s="115">
        <v>800</v>
      </c>
      <c r="X304" s="115">
        <v>600</v>
      </c>
      <c r="Y304" s="115"/>
      <c r="Z304" s="166">
        <f>J302+35.4</f>
        <v>-68.599999999999994</v>
      </c>
      <c r="AA304" s="115">
        <f>SQRT((W304-W302)^2+(X304-X302)^2)</f>
        <v>674.99703703053399</v>
      </c>
      <c r="AB304" s="120">
        <f>AA304/SQRT((J304-J302)^2+(K304-K302)^2)</f>
        <v>20.92805716174227</v>
      </c>
      <c r="AC304" s="463">
        <f>H304-H302</f>
        <v>0.25</v>
      </c>
      <c r="AD304" s="463">
        <f>I304-I302</f>
        <v>-0.30000000000000071</v>
      </c>
      <c r="AE304" s="463">
        <f>J304-J302</f>
        <v>32.14</v>
      </c>
      <c r="AF304" s="463">
        <f>K304-K302</f>
        <v>-2.7000000000000028</v>
      </c>
    </row>
    <row r="305" spans="1:28" ht="30.6" x14ac:dyDescent="0.3">
      <c r="A305" s="155">
        <v>44963</v>
      </c>
      <c r="B305" s="155"/>
      <c r="C305" s="228" t="s">
        <v>344</v>
      </c>
      <c r="D305" s="129">
        <v>21.66</v>
      </c>
      <c r="E305" s="129">
        <v>23.63</v>
      </c>
      <c r="F305" s="129">
        <v>21.44</v>
      </c>
      <c r="G305" s="129">
        <v>24.89</v>
      </c>
      <c r="H305" s="129">
        <v>24.4</v>
      </c>
      <c r="I305" s="129">
        <v>23.45</v>
      </c>
      <c r="J305" s="129">
        <v>-71.86</v>
      </c>
      <c r="K305" s="129">
        <v>100</v>
      </c>
      <c r="M305" s="129">
        <v>9.2999999999999999E-2</v>
      </c>
      <c r="N305" s="129">
        <v>6.0999999999999999E-2</v>
      </c>
      <c r="O305" s="171">
        <v>1143</v>
      </c>
      <c r="S305" s="294">
        <v>41549</v>
      </c>
      <c r="T305" s="115"/>
      <c r="U305" s="115"/>
      <c r="V305" s="115"/>
      <c r="W305" s="115">
        <v>802</v>
      </c>
      <c r="X305" s="115">
        <v>598</v>
      </c>
      <c r="Y305" s="115"/>
      <c r="Z305" s="166">
        <f>K302-1.6</f>
        <v>101.10000000000001</v>
      </c>
      <c r="AA305" s="115"/>
    </row>
    <row r="306" spans="1:28" ht="20.399999999999999" x14ac:dyDescent="0.3">
      <c r="A306" s="155">
        <v>44963</v>
      </c>
      <c r="B306" s="155"/>
      <c r="C306" s="228" t="s">
        <v>345</v>
      </c>
      <c r="D306" s="129">
        <v>21.66</v>
      </c>
      <c r="E306" s="129">
        <v>23.63</v>
      </c>
      <c r="F306" s="129">
        <v>21.44</v>
      </c>
      <c r="G306" s="129">
        <v>24.89</v>
      </c>
      <c r="H306" s="129">
        <v>24.4</v>
      </c>
      <c r="I306" s="129">
        <v>23.45</v>
      </c>
      <c r="J306" s="129">
        <v>101</v>
      </c>
      <c r="K306" s="129">
        <v>100.2</v>
      </c>
      <c r="M306" s="129">
        <v>0.106</v>
      </c>
      <c r="N306" s="129">
        <v>0.06</v>
      </c>
      <c r="O306" s="171">
        <v>1143</v>
      </c>
      <c r="S306" s="294">
        <v>44536</v>
      </c>
      <c r="T306" s="115"/>
      <c r="U306" s="115"/>
      <c r="V306" s="115"/>
      <c r="W306" s="115">
        <v>800</v>
      </c>
      <c r="X306" s="115">
        <v>600</v>
      </c>
      <c r="Y306" s="115"/>
      <c r="AA306" s="115"/>
    </row>
    <row r="307" spans="1:28" ht="30.6" x14ac:dyDescent="0.3">
      <c r="A307" s="155">
        <v>44963</v>
      </c>
      <c r="B307" s="155"/>
      <c r="C307" s="228" t="s">
        <v>346</v>
      </c>
      <c r="D307" s="129">
        <v>21.66</v>
      </c>
      <c r="E307" s="129">
        <v>23.63</v>
      </c>
      <c r="F307" s="129">
        <v>21.44</v>
      </c>
      <c r="G307" s="129">
        <v>24.89</v>
      </c>
      <c r="H307" s="129">
        <v>24.15</v>
      </c>
      <c r="I307" s="129">
        <v>23.75</v>
      </c>
      <c r="J307" s="129">
        <v>69.2</v>
      </c>
      <c r="K307" s="129">
        <v>102.9</v>
      </c>
      <c r="M307" s="129">
        <v>0.106</v>
      </c>
      <c r="N307" s="129">
        <v>0.06</v>
      </c>
      <c r="O307" s="171">
        <v>1143</v>
      </c>
      <c r="S307" s="294">
        <v>45223</v>
      </c>
      <c r="T307" s="115"/>
      <c r="U307" s="115"/>
      <c r="V307" s="115"/>
      <c r="W307" s="115">
        <v>214</v>
      </c>
      <c r="X307" s="115">
        <v>932</v>
      </c>
      <c r="Y307" s="115"/>
      <c r="AA307" s="115"/>
    </row>
    <row r="308" spans="1:28" x14ac:dyDescent="0.3">
      <c r="A308" s="155">
        <v>44963</v>
      </c>
      <c r="B308" s="155"/>
      <c r="C308" s="228" t="s">
        <v>347</v>
      </c>
      <c r="D308" s="129">
        <v>21.66</v>
      </c>
      <c r="E308" s="129">
        <v>23.63</v>
      </c>
      <c r="F308" s="129">
        <v>21.44</v>
      </c>
      <c r="G308" s="129">
        <v>24.89</v>
      </c>
      <c r="H308" s="129">
        <v>24.12</v>
      </c>
      <c r="I308" s="129">
        <v>23.77</v>
      </c>
      <c r="J308" s="129">
        <v>-2150</v>
      </c>
      <c r="K308" s="129">
        <v>-65</v>
      </c>
      <c r="M308" s="129">
        <v>0</v>
      </c>
      <c r="N308" s="129">
        <v>0</v>
      </c>
      <c r="O308" s="129" t="s">
        <v>312</v>
      </c>
      <c r="Q308" s="129">
        <v>43</v>
      </c>
      <c r="R308" s="129">
        <v>4.0322779999999998</v>
      </c>
      <c r="S308" s="294">
        <v>55910</v>
      </c>
      <c r="T308" s="115"/>
      <c r="U308" s="115"/>
      <c r="V308" s="115"/>
      <c r="W308" s="115">
        <v>146</v>
      </c>
      <c r="X308" s="115">
        <v>1046</v>
      </c>
      <c r="Y308" s="115"/>
      <c r="Z308" s="166">
        <f>R308-R288</f>
        <v>5.8000000000113516E-5</v>
      </c>
      <c r="AA308" s="115"/>
    </row>
    <row r="309" spans="1:28" x14ac:dyDescent="0.3">
      <c r="A309" s="155">
        <v>44963</v>
      </c>
      <c r="B309" s="155"/>
      <c r="C309" s="228" t="s">
        <v>348</v>
      </c>
      <c r="D309" s="129">
        <v>21.66</v>
      </c>
      <c r="E309" s="129">
        <v>23.63</v>
      </c>
      <c r="F309" s="129">
        <v>21.44</v>
      </c>
      <c r="G309" s="129">
        <v>24.89</v>
      </c>
      <c r="H309" s="129">
        <v>24.62</v>
      </c>
      <c r="I309" s="129">
        <v>23.25</v>
      </c>
      <c r="J309" s="129">
        <v>-2150</v>
      </c>
      <c r="K309" s="129">
        <v>-65</v>
      </c>
      <c r="M309" s="129">
        <v>0</v>
      </c>
      <c r="N309" s="129">
        <v>0</v>
      </c>
      <c r="O309" s="129" t="s">
        <v>349</v>
      </c>
      <c r="Q309" s="129">
        <v>21</v>
      </c>
      <c r="R309" s="129">
        <v>4.7631389999999998</v>
      </c>
      <c r="S309" s="294">
        <v>63201</v>
      </c>
      <c r="T309" s="115"/>
      <c r="U309" s="115"/>
      <c r="V309" s="115"/>
      <c r="W309" s="115">
        <v>1278</v>
      </c>
      <c r="X309" s="115">
        <v>220</v>
      </c>
      <c r="Y309" s="115"/>
      <c r="AA309" s="115"/>
    </row>
    <row r="310" spans="1:28" ht="21.6" x14ac:dyDescent="0.3">
      <c r="A310" s="126" t="s">
        <v>0</v>
      </c>
      <c r="B310" s="126"/>
      <c r="C310" s="275" t="s">
        <v>83</v>
      </c>
      <c r="D310" s="495" t="s">
        <v>6</v>
      </c>
      <c r="E310" s="495"/>
      <c r="F310" s="495" t="s">
        <v>7</v>
      </c>
      <c r="G310" s="495"/>
      <c r="H310" s="495" t="s">
        <v>8</v>
      </c>
      <c r="I310" s="495"/>
      <c r="J310" s="462" t="s">
        <v>305</v>
      </c>
      <c r="K310" s="462" t="s">
        <v>306</v>
      </c>
      <c r="L310" s="462" t="s">
        <v>307</v>
      </c>
      <c r="M310" s="462" t="s">
        <v>308</v>
      </c>
      <c r="N310" s="462" t="s">
        <v>309</v>
      </c>
      <c r="O310" s="462" t="s">
        <v>14</v>
      </c>
      <c r="P310" s="462" t="s">
        <v>269</v>
      </c>
      <c r="Q310" s="462" t="s">
        <v>15</v>
      </c>
      <c r="R310" s="462" t="s">
        <v>16</v>
      </c>
      <c r="S310" s="306" t="s">
        <v>17</v>
      </c>
      <c r="T310" s="126" t="s">
        <v>91</v>
      </c>
      <c r="U310" s="206" t="s">
        <v>92</v>
      </c>
      <c r="V310" s="206" t="s">
        <v>93</v>
      </c>
      <c r="W310" s="126" t="s">
        <v>94</v>
      </c>
      <c r="X310" s="126" t="s">
        <v>95</v>
      </c>
      <c r="Y310" s="126"/>
    </row>
    <row r="311" spans="1:28" x14ac:dyDescent="0.3">
      <c r="A311" s="155">
        <v>44964</v>
      </c>
      <c r="B311" s="155"/>
      <c r="C311" s="228" t="s">
        <v>348</v>
      </c>
      <c r="D311" s="129">
        <v>21.66</v>
      </c>
      <c r="E311" s="129">
        <v>23.63</v>
      </c>
      <c r="F311" s="129">
        <v>21.44</v>
      </c>
      <c r="G311" s="129">
        <v>24.89</v>
      </c>
      <c r="H311" s="129">
        <v>24.62</v>
      </c>
      <c r="I311" s="129">
        <v>23.25</v>
      </c>
      <c r="O311" s="129" t="s">
        <v>349</v>
      </c>
      <c r="R311" s="129">
        <v>4.7631860000000001</v>
      </c>
      <c r="S311" s="294">
        <v>11639</v>
      </c>
      <c r="T311" s="115"/>
      <c r="U311" s="115"/>
      <c r="V311" s="115"/>
      <c r="W311" s="115">
        <v>1285</v>
      </c>
      <c r="X311" s="115">
        <v>214</v>
      </c>
      <c r="Y311" s="115"/>
      <c r="AA311" s="115"/>
    </row>
    <row r="312" spans="1:28" x14ac:dyDescent="0.3">
      <c r="A312" s="155">
        <v>44964</v>
      </c>
      <c r="B312" s="155"/>
      <c r="C312" s="228" t="s">
        <v>347</v>
      </c>
      <c r="D312" s="129">
        <v>21.66</v>
      </c>
      <c r="E312" s="129">
        <v>23.63</v>
      </c>
      <c r="F312" s="129">
        <v>21.44</v>
      </c>
      <c r="G312" s="129">
        <v>24.89</v>
      </c>
      <c r="H312" s="129">
        <v>24.12</v>
      </c>
      <c r="I312" s="129">
        <v>23.77</v>
      </c>
      <c r="O312" s="129" t="s">
        <v>312</v>
      </c>
      <c r="R312" s="129">
        <v>4.0322959999999997</v>
      </c>
      <c r="S312" s="294">
        <v>12030</v>
      </c>
      <c r="T312" s="115"/>
      <c r="U312" s="115"/>
      <c r="V312" s="115"/>
      <c r="W312" s="115">
        <v>145.30000000000001</v>
      </c>
      <c r="X312" s="115">
        <v>1045.5</v>
      </c>
      <c r="Y312" s="115"/>
      <c r="Z312" s="166">
        <f>R312-R308</f>
        <v>1.7999999999851468E-5</v>
      </c>
      <c r="AA312" s="115"/>
    </row>
    <row r="313" spans="1:28" x14ac:dyDescent="0.3">
      <c r="A313" s="155">
        <v>44964</v>
      </c>
      <c r="B313" s="155"/>
      <c r="C313" s="228" t="s">
        <v>350</v>
      </c>
      <c r="D313" s="129">
        <v>21.71</v>
      </c>
      <c r="E313" s="129">
        <v>23.63</v>
      </c>
      <c r="F313" s="129">
        <v>21.44</v>
      </c>
      <c r="G313" s="129">
        <v>25.29</v>
      </c>
      <c r="H313" s="129">
        <v>24.12</v>
      </c>
      <c r="I313" s="129">
        <v>23.77</v>
      </c>
      <c r="T313" s="115"/>
      <c r="U313" s="115">
        <v>-0.02</v>
      </c>
      <c r="V313" s="115">
        <v>-2.4E-2</v>
      </c>
      <c r="W313" s="115">
        <v>800</v>
      </c>
      <c r="X313" s="115">
        <v>599</v>
      </c>
      <c r="Y313" s="115"/>
      <c r="AA313" s="115"/>
    </row>
    <row r="314" spans="1:28" ht="30.6" x14ac:dyDescent="0.3">
      <c r="A314" s="155">
        <v>44964</v>
      </c>
      <c r="B314" s="155"/>
      <c r="C314" s="228" t="s">
        <v>351</v>
      </c>
      <c r="D314" s="129">
        <v>21.71</v>
      </c>
      <c r="E314" s="129">
        <v>23.42</v>
      </c>
      <c r="F314" s="129">
        <v>21.13</v>
      </c>
      <c r="G314" s="129">
        <v>25.3</v>
      </c>
      <c r="H314" s="129">
        <v>24.12</v>
      </c>
      <c r="I314" s="129">
        <v>23.77</v>
      </c>
      <c r="O314" s="129" t="s">
        <v>48</v>
      </c>
      <c r="S314" s="294">
        <v>25132</v>
      </c>
      <c r="T314" s="115"/>
      <c r="U314" s="120">
        <v>1E-3</v>
      </c>
      <c r="V314" s="120">
        <v>3.0000000000000001E-3</v>
      </c>
      <c r="W314" s="115"/>
      <c r="X314" s="115"/>
      <c r="Y314" s="115"/>
      <c r="AA314" s="115"/>
    </row>
    <row r="315" spans="1:28" x14ac:dyDescent="0.3">
      <c r="A315" s="155">
        <v>44964</v>
      </c>
      <c r="B315" s="155"/>
      <c r="D315" s="129">
        <v>21.71</v>
      </c>
      <c r="E315" s="129">
        <v>23.42</v>
      </c>
      <c r="F315" s="129">
        <v>21.13</v>
      </c>
      <c r="G315" s="129">
        <v>25.3</v>
      </c>
      <c r="H315" s="129">
        <v>24.12</v>
      </c>
      <c r="I315" s="129">
        <v>23.77</v>
      </c>
      <c r="O315" s="129" t="s">
        <v>312</v>
      </c>
      <c r="S315" s="294">
        <v>25413</v>
      </c>
      <c r="T315" s="115"/>
      <c r="U315" s="115"/>
      <c r="V315" s="115"/>
      <c r="W315" s="120">
        <v>803</v>
      </c>
      <c r="X315" s="120">
        <v>616</v>
      </c>
      <c r="Y315" s="120"/>
      <c r="AA315" s="115"/>
    </row>
    <row r="316" spans="1:28" x14ac:dyDescent="0.3">
      <c r="A316" s="155">
        <v>44964</v>
      </c>
      <c r="B316" s="155"/>
      <c r="C316" s="228" t="s">
        <v>347</v>
      </c>
      <c r="D316" s="129">
        <v>21.71</v>
      </c>
      <c r="E316" s="129">
        <v>23.42</v>
      </c>
      <c r="F316" s="129">
        <v>21.13</v>
      </c>
      <c r="G316" s="129">
        <v>25.3</v>
      </c>
      <c r="H316" s="129">
        <v>24.12</v>
      </c>
      <c r="I316" s="129">
        <v>23.77</v>
      </c>
      <c r="J316" s="129">
        <v>250</v>
      </c>
      <c r="K316" s="129">
        <v>-65</v>
      </c>
      <c r="L316" s="129">
        <v>-60</v>
      </c>
      <c r="M316" s="129">
        <v>0</v>
      </c>
      <c r="N316" s="129">
        <v>0</v>
      </c>
      <c r="Q316" s="129">
        <v>25</v>
      </c>
      <c r="R316" s="129">
        <v>4.0323260000000003</v>
      </c>
      <c r="S316" s="294">
        <v>30230</v>
      </c>
      <c r="T316" s="115"/>
      <c r="U316" s="115"/>
      <c r="V316" s="115"/>
      <c r="W316" s="115">
        <v>146.4</v>
      </c>
      <c r="X316" s="115">
        <v>1059.5</v>
      </c>
      <c r="Y316" s="115"/>
      <c r="AA316" s="115"/>
    </row>
    <row r="317" spans="1:28" x14ac:dyDescent="0.3">
      <c r="A317" s="155">
        <v>44964</v>
      </c>
      <c r="B317" s="155"/>
      <c r="C317" s="228" t="s">
        <v>352</v>
      </c>
      <c r="D317" s="129">
        <v>21.71</v>
      </c>
      <c r="E317" s="129">
        <v>23.42</v>
      </c>
      <c r="F317" s="129">
        <v>21.13</v>
      </c>
      <c r="G317" s="129">
        <v>25.3</v>
      </c>
      <c r="H317" s="129">
        <v>24.12</v>
      </c>
      <c r="I317" s="129">
        <v>23.77</v>
      </c>
      <c r="J317" s="129">
        <v>101.502</v>
      </c>
      <c r="K317" s="129">
        <v>125.706</v>
      </c>
      <c r="L317" s="129">
        <v>3.0000000000000001E-3</v>
      </c>
      <c r="M317" s="129">
        <v>8.7499999999999994E-2</v>
      </c>
      <c r="N317" s="129">
        <v>5.9799999999999999E-2</v>
      </c>
      <c r="O317" s="214" t="s">
        <v>48</v>
      </c>
      <c r="S317" s="307">
        <v>33909</v>
      </c>
      <c r="T317" s="115"/>
      <c r="U317" s="215">
        <v>6.4999999999999997E-3</v>
      </c>
      <c r="V317" s="215">
        <v>6.7000000000000002E-3</v>
      </c>
      <c r="W317" s="115"/>
      <c r="X317" s="115"/>
      <c r="Y317" s="115"/>
      <c r="AA317" s="115"/>
    </row>
    <row r="318" spans="1:28" x14ac:dyDescent="0.3">
      <c r="A318" s="155">
        <v>44964</v>
      </c>
      <c r="B318" s="155"/>
      <c r="C318" s="228" t="s">
        <v>289</v>
      </c>
      <c r="D318" s="129">
        <v>21.71</v>
      </c>
      <c r="E318" s="129">
        <v>23.42</v>
      </c>
      <c r="F318" s="129">
        <v>21.13</v>
      </c>
      <c r="G318" s="129">
        <v>25.3</v>
      </c>
      <c r="H318" s="129">
        <v>24.12</v>
      </c>
      <c r="I318" s="129">
        <v>23.77</v>
      </c>
      <c r="J318" s="209">
        <v>88.844499999999996</v>
      </c>
      <c r="K318" s="209">
        <v>108.249</v>
      </c>
      <c r="L318" s="210">
        <v>-1E-3</v>
      </c>
      <c r="M318" s="129">
        <v>8.7499999999999994E-2</v>
      </c>
      <c r="N318" s="129">
        <v>5.9799999999999999E-2</v>
      </c>
      <c r="O318" s="202">
        <v>1128</v>
      </c>
      <c r="S318" s="304">
        <v>35137</v>
      </c>
      <c r="T318" s="115"/>
      <c r="U318" s="115"/>
      <c r="V318" s="115"/>
      <c r="W318" s="125">
        <v>802</v>
      </c>
      <c r="X318" s="125">
        <v>616</v>
      </c>
      <c r="Y318" s="125"/>
    </row>
    <row r="319" spans="1:28" x14ac:dyDescent="0.3">
      <c r="A319" s="155">
        <v>44964</v>
      </c>
      <c r="B319" s="155"/>
      <c r="C319" s="228" t="s">
        <v>353</v>
      </c>
      <c r="D319" s="129">
        <v>21.71</v>
      </c>
      <c r="E319" s="129">
        <v>23.42</v>
      </c>
      <c r="F319" s="129">
        <v>21.13</v>
      </c>
      <c r="G319" s="129">
        <v>25.3</v>
      </c>
      <c r="H319" s="129">
        <v>24.12</v>
      </c>
      <c r="I319" s="129">
        <v>23.77</v>
      </c>
      <c r="J319" s="129">
        <v>67.697500000000005</v>
      </c>
      <c r="K319" s="129">
        <v>103.398</v>
      </c>
      <c r="L319" s="129">
        <v>-1E-3</v>
      </c>
      <c r="M319" s="129">
        <v>8.7499999999999994E-2</v>
      </c>
      <c r="N319" s="129">
        <v>5.9799999999999999E-2</v>
      </c>
      <c r="O319" s="171">
        <v>1140</v>
      </c>
      <c r="Q319" s="129">
        <v>18</v>
      </c>
      <c r="R319" s="129">
        <v>3.4597370000000001</v>
      </c>
      <c r="S319" s="294">
        <v>40023</v>
      </c>
      <c r="T319" s="115"/>
      <c r="U319" s="115"/>
      <c r="V319" s="115"/>
      <c r="W319" s="115">
        <v>185</v>
      </c>
      <c r="X319" s="115">
        <v>950</v>
      </c>
      <c r="Y319" s="115"/>
      <c r="Z319" s="216">
        <f>R319-R291</f>
        <v>1.3299999999993872E-4</v>
      </c>
      <c r="AA319" s="115"/>
    </row>
    <row r="320" spans="1:28" ht="20.399999999999999" x14ac:dyDescent="0.3">
      <c r="A320" s="155">
        <v>44964</v>
      </c>
      <c r="B320" s="155"/>
      <c r="C320" s="228" t="s">
        <v>354</v>
      </c>
      <c r="D320" s="129">
        <v>21.71</v>
      </c>
      <c r="E320" s="129">
        <v>23.42</v>
      </c>
      <c r="F320" s="129">
        <v>21.13</v>
      </c>
      <c r="G320" s="129">
        <v>25.3</v>
      </c>
      <c r="H320" s="129">
        <v>24.4</v>
      </c>
      <c r="I320" s="129">
        <v>23.45</v>
      </c>
      <c r="J320" s="129">
        <v>100.9</v>
      </c>
      <c r="K320" s="129">
        <v>100.4</v>
      </c>
      <c r="L320" s="129">
        <v>-2E-3</v>
      </c>
      <c r="M320" s="129">
        <v>8.7499999999999994E-2</v>
      </c>
      <c r="N320" s="129">
        <v>5.9799999999999999E-2</v>
      </c>
      <c r="O320" s="171">
        <v>1145</v>
      </c>
      <c r="S320" s="294">
        <v>42600</v>
      </c>
      <c r="T320" s="115"/>
      <c r="U320" s="115"/>
      <c r="V320" s="115"/>
      <c r="W320" s="115">
        <v>798</v>
      </c>
      <c r="X320" s="115">
        <v>614</v>
      </c>
      <c r="Y320" s="115"/>
    </row>
    <row r="321" spans="1:27" x14ac:dyDescent="0.3">
      <c r="A321" s="155">
        <v>44964</v>
      </c>
      <c r="B321" s="155"/>
      <c r="C321" s="228" t="s">
        <v>353</v>
      </c>
      <c r="D321" s="129">
        <v>21.71</v>
      </c>
      <c r="E321" s="129">
        <v>23.42</v>
      </c>
      <c r="F321" s="129">
        <v>21.13</v>
      </c>
      <c r="G321" s="129">
        <v>25.3</v>
      </c>
      <c r="H321" s="129">
        <v>24.12</v>
      </c>
      <c r="I321" s="129">
        <v>23.77</v>
      </c>
      <c r="J321" s="129">
        <v>67.697500000000005</v>
      </c>
      <c r="K321" s="129">
        <v>103.39700000000001</v>
      </c>
      <c r="L321" s="129">
        <v>-1E-3</v>
      </c>
      <c r="M321" s="129">
        <v>8.7499999999999994E-2</v>
      </c>
      <c r="N321" s="129">
        <v>5.9799999999999999E-2</v>
      </c>
      <c r="R321" s="129">
        <v>3.4597380000000002</v>
      </c>
      <c r="T321" s="115"/>
      <c r="U321" s="115"/>
      <c r="V321" s="115"/>
      <c r="W321" s="115"/>
      <c r="X321" s="115"/>
      <c r="Y321" s="115"/>
      <c r="Z321" s="166">
        <f>R321-R319</f>
        <v>1.000000000139778E-6</v>
      </c>
    </row>
    <row r="322" spans="1:27" x14ac:dyDescent="0.3">
      <c r="A322" s="155">
        <v>44964</v>
      </c>
      <c r="B322" s="155"/>
      <c r="C322" s="228" t="s">
        <v>33</v>
      </c>
      <c r="D322" s="129">
        <v>21.71</v>
      </c>
      <c r="E322" s="129">
        <v>23.42</v>
      </c>
      <c r="F322" s="129">
        <v>21.13</v>
      </c>
      <c r="G322" s="129">
        <v>25.3</v>
      </c>
      <c r="H322" s="129">
        <v>24.12</v>
      </c>
      <c r="I322" s="129">
        <v>23.77</v>
      </c>
      <c r="J322" s="209">
        <v>-76.100999999999999</v>
      </c>
      <c r="K322" s="209">
        <v>125.70099999999999</v>
      </c>
      <c r="L322" s="210">
        <v>-1E-3</v>
      </c>
      <c r="M322" s="210">
        <v>7.0000000000000007E-2</v>
      </c>
      <c r="N322" s="210">
        <v>0.05</v>
      </c>
      <c r="O322" s="200" t="s">
        <v>48</v>
      </c>
      <c r="S322" s="304">
        <v>45119</v>
      </c>
      <c r="T322" s="115"/>
      <c r="U322" s="205">
        <v>1.2999999999999999E-2</v>
      </c>
      <c r="V322" s="205">
        <v>8.0000000000000002E-3</v>
      </c>
      <c r="W322" s="115"/>
      <c r="X322" s="115"/>
      <c r="Y322" s="115"/>
      <c r="AA322" s="115"/>
    </row>
    <row r="323" spans="1:27" x14ac:dyDescent="0.3">
      <c r="A323" s="155">
        <v>44964</v>
      </c>
      <c r="B323" s="155"/>
      <c r="C323" s="228" t="s">
        <v>323</v>
      </c>
      <c r="D323" s="129">
        <v>21.71</v>
      </c>
      <c r="E323" s="129">
        <v>23.42</v>
      </c>
      <c r="F323" s="129">
        <v>21.13</v>
      </c>
      <c r="G323" s="129">
        <v>25.3</v>
      </c>
      <c r="H323" s="129">
        <v>24.12</v>
      </c>
      <c r="I323" s="129">
        <v>23.77</v>
      </c>
      <c r="J323" s="209">
        <v>-60.281999999999996</v>
      </c>
      <c r="K323" s="209">
        <v>108.199</v>
      </c>
      <c r="L323" s="210">
        <v>-2E-3</v>
      </c>
      <c r="M323" s="210">
        <v>7.0000000000000007E-2</v>
      </c>
      <c r="N323" s="210">
        <v>0.05</v>
      </c>
      <c r="O323" s="202">
        <v>1137</v>
      </c>
      <c r="S323" s="304">
        <v>50425</v>
      </c>
      <c r="T323" s="115"/>
      <c r="U323" s="115"/>
      <c r="V323" s="115"/>
      <c r="W323" s="125">
        <v>803</v>
      </c>
      <c r="X323" s="125">
        <v>617</v>
      </c>
      <c r="Y323" s="125"/>
      <c r="Z323" s="216">
        <f>R316-R324</f>
        <v>0.57269400000000026</v>
      </c>
      <c r="AA323" s="115"/>
    </row>
    <row r="324" spans="1:27" x14ac:dyDescent="0.3">
      <c r="A324" s="155">
        <v>44964</v>
      </c>
      <c r="B324" s="155"/>
      <c r="C324" s="228" t="s">
        <v>324</v>
      </c>
      <c r="D324" s="129">
        <v>21.71</v>
      </c>
      <c r="E324" s="129">
        <v>23.42</v>
      </c>
      <c r="F324" s="129">
        <v>21.13</v>
      </c>
      <c r="G324" s="129">
        <v>25.3</v>
      </c>
      <c r="H324" s="129">
        <v>24.12</v>
      </c>
      <c r="I324" s="129">
        <v>23.77</v>
      </c>
      <c r="J324" s="209">
        <v>-105.494</v>
      </c>
      <c r="K324" s="209">
        <v>102.70099999999999</v>
      </c>
      <c r="L324" s="210">
        <v>0</v>
      </c>
      <c r="M324" s="210">
        <v>0.70320000000000005</v>
      </c>
      <c r="N324" s="210">
        <v>4.9910000000000003E-2</v>
      </c>
      <c r="O324" s="202">
        <v>1137</v>
      </c>
      <c r="R324" s="207">
        <v>3.459632</v>
      </c>
      <c r="S324" s="304">
        <v>51518</v>
      </c>
      <c r="T324" s="115"/>
      <c r="U324" s="115"/>
      <c r="V324" s="115"/>
      <c r="W324" s="125">
        <v>189</v>
      </c>
      <c r="X324" s="125">
        <v>962</v>
      </c>
      <c r="Y324" s="125"/>
      <c r="AA324" s="115"/>
    </row>
    <row r="325" spans="1:27" ht="21.6" x14ac:dyDescent="0.3">
      <c r="A325" s="126" t="s">
        <v>0</v>
      </c>
      <c r="B325" s="126"/>
      <c r="C325" s="275" t="s">
        <v>83</v>
      </c>
      <c r="D325" s="495" t="s">
        <v>6</v>
      </c>
      <c r="E325" s="495"/>
      <c r="F325" s="495" t="s">
        <v>7</v>
      </c>
      <c r="G325" s="495"/>
      <c r="H325" s="495" t="s">
        <v>8</v>
      </c>
      <c r="I325" s="495"/>
      <c r="J325" s="462" t="s">
        <v>305</v>
      </c>
      <c r="K325" s="462" t="s">
        <v>306</v>
      </c>
      <c r="L325" s="462" t="s">
        <v>307</v>
      </c>
      <c r="M325" s="462" t="s">
        <v>308</v>
      </c>
      <c r="N325" s="462" t="s">
        <v>309</v>
      </c>
      <c r="O325" s="462" t="s">
        <v>14</v>
      </c>
      <c r="P325" s="462" t="s">
        <v>269</v>
      </c>
      <c r="Q325" s="462" t="s">
        <v>15</v>
      </c>
      <c r="R325" s="462" t="s">
        <v>16</v>
      </c>
      <c r="S325" s="306" t="s">
        <v>17</v>
      </c>
      <c r="T325" s="126" t="s">
        <v>91</v>
      </c>
      <c r="U325" s="206" t="s">
        <v>92</v>
      </c>
      <c r="V325" s="206" t="s">
        <v>93</v>
      </c>
      <c r="W325" s="126" t="s">
        <v>94</v>
      </c>
      <c r="X325" s="126" t="s">
        <v>95</v>
      </c>
      <c r="Y325" s="126"/>
    </row>
    <row r="326" spans="1:27" ht="30.6" x14ac:dyDescent="0.3">
      <c r="A326" s="155">
        <v>44965</v>
      </c>
      <c r="B326" s="155"/>
      <c r="C326" s="228" t="s">
        <v>355</v>
      </c>
      <c r="D326" s="129">
        <v>20.703236842105262</v>
      </c>
      <c r="E326" s="129">
        <v>23.43</v>
      </c>
      <c r="F326" s="129">
        <v>21.15</v>
      </c>
      <c r="G326" s="129">
        <v>24.07</v>
      </c>
      <c r="H326" s="129">
        <v>24.12</v>
      </c>
      <c r="I326" s="129">
        <v>23.77</v>
      </c>
      <c r="J326" s="461"/>
      <c r="K326" s="461"/>
      <c r="L326" s="212"/>
      <c r="M326" s="212"/>
      <c r="N326" s="212"/>
      <c r="O326" s="200" t="s">
        <v>42</v>
      </c>
      <c r="S326" s="304">
        <v>4628</v>
      </c>
      <c r="T326" s="115"/>
      <c r="U326" s="203">
        <v>8.0000000000000004E-4</v>
      </c>
      <c r="V326" s="203">
        <v>4.0000000000000002E-4</v>
      </c>
      <c r="W326" s="115"/>
      <c r="X326" s="115"/>
      <c r="Y326" s="115"/>
    </row>
    <row r="327" spans="1:27" ht="20.399999999999999" x14ac:dyDescent="0.3">
      <c r="A327" s="155">
        <v>44965</v>
      </c>
      <c r="B327" s="155"/>
      <c r="C327" s="228" t="s">
        <v>310</v>
      </c>
      <c r="D327" s="129">
        <v>20.703236842105262</v>
      </c>
      <c r="E327" s="129">
        <v>23.43</v>
      </c>
      <c r="F327" s="129">
        <v>21.15</v>
      </c>
      <c r="G327" s="129">
        <v>24.07</v>
      </c>
      <c r="H327" s="129">
        <v>24.12</v>
      </c>
      <c r="I327" s="129">
        <v>23.77</v>
      </c>
      <c r="J327" s="461"/>
      <c r="K327" s="461"/>
      <c r="L327" s="212"/>
      <c r="M327" s="212"/>
      <c r="N327" s="212"/>
      <c r="O327" s="200" t="s">
        <v>312</v>
      </c>
      <c r="S327" s="304">
        <v>4937</v>
      </c>
      <c r="T327" s="115"/>
      <c r="U327" s="204"/>
      <c r="V327" s="204"/>
      <c r="W327" s="120">
        <v>793.1</v>
      </c>
      <c r="X327" s="120">
        <v>602.1</v>
      </c>
      <c r="Y327" s="120"/>
    </row>
    <row r="328" spans="1:27" ht="20.399999999999999" x14ac:dyDescent="0.3">
      <c r="A328" s="155">
        <v>44965</v>
      </c>
      <c r="B328" s="155"/>
      <c r="C328" s="228" t="s">
        <v>311</v>
      </c>
      <c r="D328" s="129">
        <v>20.703236842105262</v>
      </c>
      <c r="E328" s="129">
        <v>23.43</v>
      </c>
      <c r="F328" s="129">
        <v>21.15</v>
      </c>
      <c r="G328" s="129">
        <v>24.07</v>
      </c>
      <c r="H328" s="129">
        <v>24.12</v>
      </c>
      <c r="I328" s="129">
        <v>23.77</v>
      </c>
      <c r="J328" s="461"/>
      <c r="K328" s="461"/>
      <c r="L328" s="212"/>
      <c r="M328" s="212"/>
      <c r="N328" s="212"/>
      <c r="O328" s="200" t="s">
        <v>299</v>
      </c>
      <c r="R328" s="200">
        <v>4.0316260000000002</v>
      </c>
      <c r="S328" s="304">
        <v>5907</v>
      </c>
      <c r="T328" s="115"/>
      <c r="U328" s="204"/>
      <c r="V328" s="204"/>
      <c r="W328" s="125">
        <v>148</v>
      </c>
      <c r="X328" s="125">
        <v>1051</v>
      </c>
      <c r="Y328" s="125"/>
      <c r="Z328" s="166">
        <f>R328-R316</f>
        <v>-7.0000000000014495E-4</v>
      </c>
    </row>
    <row r="329" spans="1:27" x14ac:dyDescent="0.3">
      <c r="A329" s="155">
        <v>44965</v>
      </c>
      <c r="B329" s="155"/>
      <c r="C329" s="228" t="s">
        <v>30</v>
      </c>
      <c r="D329" s="129">
        <v>20.703236842105262</v>
      </c>
      <c r="E329" s="129">
        <v>23.43</v>
      </c>
      <c r="F329" s="129">
        <v>21.15</v>
      </c>
      <c r="G329" s="129">
        <v>24.07</v>
      </c>
      <c r="H329" s="129">
        <v>24.12</v>
      </c>
      <c r="I329" s="129">
        <v>23.77</v>
      </c>
      <c r="J329" s="209">
        <v>101.501</v>
      </c>
      <c r="K329" s="209">
        <v>125.705</v>
      </c>
      <c r="L329" s="210">
        <v>5.9999999999999995E-4</v>
      </c>
      <c r="M329" s="210">
        <v>8.677E-2</v>
      </c>
      <c r="N329" s="210">
        <v>5.9700000000000003E-2</v>
      </c>
      <c r="O329" s="200" t="s">
        <v>57</v>
      </c>
      <c r="S329" s="304">
        <v>11519</v>
      </c>
      <c r="T329" s="115"/>
      <c r="U329" s="205">
        <v>6.1999999999999998E-3</v>
      </c>
      <c r="V329" s="205">
        <v>3.8999999999999998E-3</v>
      </c>
      <c r="W329" s="115"/>
      <c r="X329" s="115"/>
      <c r="Y329" s="115"/>
    </row>
    <row r="330" spans="1:27" s="223" customFormat="1" x14ac:dyDescent="0.3">
      <c r="A330" s="217">
        <v>44965</v>
      </c>
      <c r="B330" s="217"/>
      <c r="C330" s="276" t="s">
        <v>289</v>
      </c>
      <c r="D330" s="218">
        <v>20.703236842105262</v>
      </c>
      <c r="E330" s="218">
        <v>23.43</v>
      </c>
      <c r="F330" s="218">
        <v>21.15</v>
      </c>
      <c r="G330" s="218">
        <v>24.07</v>
      </c>
      <c r="H330" s="218">
        <v>24.12</v>
      </c>
      <c r="I330" s="218">
        <v>23.77</v>
      </c>
      <c r="J330" s="219">
        <v>88.830699999999993</v>
      </c>
      <c r="K330" s="219">
        <v>108.199</v>
      </c>
      <c r="L330" s="220">
        <v>4.0000000000000002E-4</v>
      </c>
      <c r="M330" s="220">
        <v>8.7499999999999994E-2</v>
      </c>
      <c r="N330" s="220">
        <v>5.9749999999999998E-2</v>
      </c>
      <c r="O330" s="221">
        <v>1131</v>
      </c>
      <c r="P330" s="218"/>
      <c r="Q330" s="218"/>
      <c r="R330" s="218"/>
      <c r="S330" s="308">
        <v>12421</v>
      </c>
      <c r="T330" s="127"/>
      <c r="U330" s="127"/>
      <c r="V330" s="127"/>
      <c r="W330" s="127">
        <v>792.7</v>
      </c>
      <c r="X330" s="127">
        <v>601.70000000000005</v>
      </c>
      <c r="Y330" s="127"/>
      <c r="Z330" s="222"/>
    </row>
    <row r="331" spans="1:27" s="223" customFormat="1" x14ac:dyDescent="0.3">
      <c r="A331" s="217">
        <v>44965</v>
      </c>
      <c r="B331" s="217"/>
      <c r="C331" s="276" t="s">
        <v>290</v>
      </c>
      <c r="D331" s="218">
        <v>20.703236842105262</v>
      </c>
      <c r="E331" s="218">
        <v>23.43</v>
      </c>
      <c r="F331" s="218">
        <v>21.15</v>
      </c>
      <c r="G331" s="218">
        <v>24.07</v>
      </c>
      <c r="H331" s="218">
        <v>24.12</v>
      </c>
      <c r="I331" s="218">
        <v>23.77</v>
      </c>
      <c r="J331" s="219">
        <v>67.695899999999995</v>
      </c>
      <c r="K331" s="219">
        <v>103.39700000000001</v>
      </c>
      <c r="L331" s="220">
        <v>4.0000000000000002E-4</v>
      </c>
      <c r="M331" s="220">
        <v>8.7529999999999997E-2</v>
      </c>
      <c r="N331" s="220">
        <v>5.9740000000000001E-2</v>
      </c>
      <c r="O331" s="221">
        <v>1140</v>
      </c>
      <c r="P331" s="218"/>
      <c r="Q331" s="218"/>
      <c r="R331" s="224">
        <v>3.4590730000000001</v>
      </c>
      <c r="S331" s="308">
        <v>13009</v>
      </c>
      <c r="T331" s="127"/>
      <c r="U331" s="127"/>
      <c r="V331" s="127"/>
      <c r="W331" s="127">
        <v>179</v>
      </c>
      <c r="X331" s="127">
        <v>941</v>
      </c>
      <c r="Y331" s="127"/>
      <c r="Z331" s="222"/>
    </row>
    <row r="332" spans="1:27" ht="20.399999999999999" x14ac:dyDescent="0.3">
      <c r="A332" s="155">
        <v>44965</v>
      </c>
      <c r="B332" s="155"/>
      <c r="C332" s="228" t="s">
        <v>328</v>
      </c>
      <c r="D332" s="129">
        <v>20.703236842105262</v>
      </c>
      <c r="E332" s="129">
        <v>23.43</v>
      </c>
      <c r="F332" s="129">
        <v>21.15</v>
      </c>
      <c r="G332" s="129">
        <v>24.07</v>
      </c>
      <c r="H332" s="129">
        <v>24.4</v>
      </c>
      <c r="I332" s="129">
        <v>23.45</v>
      </c>
      <c r="J332" s="209">
        <v>100.905</v>
      </c>
      <c r="K332" s="209">
        <v>100.4</v>
      </c>
      <c r="L332" s="210">
        <v>8.0000000000000004E-4</v>
      </c>
      <c r="M332" s="210">
        <v>8.7550000000000003E-2</v>
      </c>
      <c r="N332" s="210">
        <v>5.9760000000000001E-2</v>
      </c>
      <c r="O332" s="202">
        <v>1140</v>
      </c>
      <c r="R332" s="211"/>
      <c r="S332" s="304">
        <v>13906</v>
      </c>
      <c r="T332" s="115"/>
      <c r="U332" s="115"/>
      <c r="V332" s="115"/>
      <c r="W332" s="125">
        <v>793</v>
      </c>
      <c r="X332" s="125">
        <v>603</v>
      </c>
      <c r="Y332" s="125"/>
    </row>
    <row r="333" spans="1:27" x14ac:dyDescent="0.3">
      <c r="A333" s="155">
        <v>44965</v>
      </c>
      <c r="B333" s="155"/>
      <c r="C333" s="228" t="s">
        <v>356</v>
      </c>
      <c r="D333" s="129">
        <v>20.703236842105262</v>
      </c>
      <c r="E333" s="129">
        <v>23.43</v>
      </c>
      <c r="F333" s="129">
        <v>21.15</v>
      </c>
      <c r="G333" s="129">
        <v>24.07</v>
      </c>
      <c r="H333" s="129">
        <v>24.12</v>
      </c>
      <c r="I333" s="129">
        <v>23.77</v>
      </c>
      <c r="J333" s="209">
        <v>111.9</v>
      </c>
      <c r="K333" s="209">
        <v>148.601</v>
      </c>
      <c r="L333" s="210">
        <v>4.0000000000000002E-4</v>
      </c>
      <c r="M333" s="210">
        <v>8.7190000000000004E-2</v>
      </c>
      <c r="N333" s="210">
        <v>5.9760000000000001E-2</v>
      </c>
      <c r="O333" s="202">
        <v>1131</v>
      </c>
      <c r="S333" s="304">
        <v>20329</v>
      </c>
      <c r="T333" s="115"/>
      <c r="U333" s="115"/>
      <c r="V333" s="115"/>
      <c r="W333" s="125">
        <v>792.6</v>
      </c>
      <c r="X333" s="125">
        <v>601</v>
      </c>
      <c r="Y333" s="125"/>
    </row>
    <row r="334" spans="1:27" ht="21.6" x14ac:dyDescent="0.3">
      <c r="A334" s="126" t="s">
        <v>0</v>
      </c>
      <c r="B334" s="126"/>
      <c r="C334" s="275" t="s">
        <v>83</v>
      </c>
      <c r="D334" s="495" t="s">
        <v>6</v>
      </c>
      <c r="E334" s="495"/>
      <c r="F334" s="495" t="s">
        <v>7</v>
      </c>
      <c r="G334" s="495"/>
      <c r="H334" s="495" t="s">
        <v>8</v>
      </c>
      <c r="I334" s="495"/>
      <c r="J334" s="462" t="s">
        <v>305</v>
      </c>
      <c r="K334" s="462" t="s">
        <v>306</v>
      </c>
      <c r="L334" s="462" t="s">
        <v>307</v>
      </c>
      <c r="M334" s="462" t="s">
        <v>308</v>
      </c>
      <c r="N334" s="462" t="s">
        <v>309</v>
      </c>
      <c r="O334" s="462" t="s">
        <v>14</v>
      </c>
      <c r="P334" s="462" t="s">
        <v>269</v>
      </c>
      <c r="Q334" s="462" t="s">
        <v>15</v>
      </c>
      <c r="R334" s="462" t="s">
        <v>16</v>
      </c>
      <c r="S334" s="306" t="s">
        <v>17</v>
      </c>
      <c r="T334" s="126" t="s">
        <v>91</v>
      </c>
      <c r="U334" s="206" t="s">
        <v>92</v>
      </c>
      <c r="V334" s="206" t="s">
        <v>93</v>
      </c>
      <c r="W334" s="126" t="s">
        <v>94</v>
      </c>
      <c r="X334" s="126" t="s">
        <v>95</v>
      </c>
      <c r="Y334" s="126"/>
    </row>
    <row r="335" spans="1:27" ht="30.6" x14ac:dyDescent="0.3">
      <c r="A335" s="155">
        <v>44967</v>
      </c>
      <c r="B335" s="155"/>
      <c r="C335" s="228" t="s">
        <v>357</v>
      </c>
      <c r="D335" s="129">
        <v>20.7</v>
      </c>
      <c r="E335" s="129">
        <v>23.43</v>
      </c>
      <c r="F335" s="129">
        <v>21.15</v>
      </c>
      <c r="G335" s="129">
        <v>24.07</v>
      </c>
      <c r="H335" s="129">
        <v>24.12</v>
      </c>
      <c r="I335" s="129">
        <v>23.77</v>
      </c>
      <c r="J335" s="129">
        <v>-2147.48</v>
      </c>
      <c r="K335" s="129">
        <v>-65.001000000000005</v>
      </c>
      <c r="L335" s="129">
        <v>-60.005400000000002</v>
      </c>
      <c r="M335" s="129">
        <v>-8.9999999999999998E-4</v>
      </c>
      <c r="N335" s="129">
        <v>4.0000000000000002E-4</v>
      </c>
      <c r="O335" s="129" t="s">
        <v>299</v>
      </c>
      <c r="Q335" s="129">
        <v>25</v>
      </c>
      <c r="R335" s="207" t="s">
        <v>358</v>
      </c>
      <c r="T335" s="115"/>
      <c r="U335" s="115"/>
      <c r="V335" s="115"/>
      <c r="W335" s="115"/>
      <c r="X335" s="115"/>
      <c r="Y335" s="115"/>
    </row>
    <row r="336" spans="1:27" ht="30.6" x14ac:dyDescent="0.3">
      <c r="A336" s="155">
        <v>44967</v>
      </c>
      <c r="B336" s="155"/>
      <c r="C336" s="228" t="s">
        <v>359</v>
      </c>
      <c r="D336" s="129">
        <v>20.7</v>
      </c>
      <c r="E336" s="129">
        <v>23.43</v>
      </c>
      <c r="F336" s="129">
        <v>21.15</v>
      </c>
      <c r="G336" s="129">
        <v>24.07</v>
      </c>
      <c r="H336" s="129">
        <v>24.64</v>
      </c>
      <c r="I336" s="129">
        <v>23.24</v>
      </c>
      <c r="J336" s="129">
        <v>-2147.48</v>
      </c>
      <c r="K336" s="129">
        <v>-65.001000000000005</v>
      </c>
      <c r="L336" s="129">
        <v>-60.005400000000002</v>
      </c>
      <c r="M336" s="129">
        <v>-8.9999999999999998E-4</v>
      </c>
      <c r="N336" s="129">
        <v>4.0000000000000002E-4</v>
      </c>
      <c r="O336" s="129" t="s">
        <v>349</v>
      </c>
      <c r="Q336" s="129">
        <v>7</v>
      </c>
      <c r="R336" s="207" t="s">
        <v>358</v>
      </c>
      <c r="T336" s="115"/>
      <c r="U336" s="115"/>
      <c r="V336" s="115"/>
      <c r="W336" s="115"/>
      <c r="X336" s="115"/>
      <c r="Y336" s="115"/>
    </row>
    <row r="337" spans="1:35" ht="20.399999999999999" x14ac:dyDescent="0.3">
      <c r="A337" s="155">
        <v>44967</v>
      </c>
      <c r="B337" s="155"/>
      <c r="C337" s="228" t="s">
        <v>360</v>
      </c>
      <c r="D337" s="129">
        <v>20.702999999999999</v>
      </c>
      <c r="E337" s="129">
        <v>23.43</v>
      </c>
      <c r="F337" s="129">
        <v>21.15</v>
      </c>
      <c r="G337" s="129">
        <v>24.07</v>
      </c>
      <c r="H337" s="129">
        <v>24.12</v>
      </c>
      <c r="I337" s="129">
        <v>23.77</v>
      </c>
      <c r="J337" s="209">
        <v>67.69</v>
      </c>
      <c r="K337" s="209">
        <v>103.399</v>
      </c>
      <c r="L337" s="210">
        <v>-4.0000000000000001E-3</v>
      </c>
      <c r="M337" s="210">
        <v>8.7499999999999994E-2</v>
      </c>
      <c r="N337" s="210">
        <v>5.9900000000000002E-2</v>
      </c>
      <c r="O337" s="202"/>
      <c r="R337" s="207" t="s">
        <v>358</v>
      </c>
      <c r="S337" s="304"/>
      <c r="T337" s="115"/>
      <c r="U337" s="115"/>
      <c r="V337" s="115"/>
      <c r="W337" s="115"/>
      <c r="X337" s="115"/>
      <c r="Y337" s="115"/>
    </row>
    <row r="338" spans="1:35" x14ac:dyDescent="0.3">
      <c r="A338" s="155">
        <v>44967</v>
      </c>
      <c r="B338" s="155"/>
      <c r="C338" s="228" t="s">
        <v>361</v>
      </c>
      <c r="D338" s="129">
        <v>20.702999999999999</v>
      </c>
      <c r="E338" s="129">
        <v>23.43</v>
      </c>
      <c r="F338" s="129">
        <v>21.15</v>
      </c>
      <c r="G338" s="129">
        <v>24.07</v>
      </c>
      <c r="H338" s="129">
        <v>24.12</v>
      </c>
      <c r="I338" s="129">
        <v>23.77</v>
      </c>
      <c r="J338" s="209">
        <v>88.829300000000003</v>
      </c>
      <c r="K338" s="209">
        <v>108.199</v>
      </c>
      <c r="L338" s="210">
        <v>0</v>
      </c>
      <c r="M338" s="210">
        <v>8.7499999999999994E-2</v>
      </c>
      <c r="N338" s="210">
        <v>5.9900000000000002E-2</v>
      </c>
      <c r="O338" s="202">
        <v>1131</v>
      </c>
      <c r="S338" s="304">
        <v>14626</v>
      </c>
      <c r="T338" s="115"/>
      <c r="U338" s="115"/>
      <c r="V338" s="115"/>
      <c r="W338" s="125">
        <v>829.7</v>
      </c>
      <c r="X338" s="125">
        <v>601.9</v>
      </c>
      <c r="Y338" s="125"/>
    </row>
    <row r="339" spans="1:35" x14ac:dyDescent="0.3">
      <c r="A339" s="155">
        <v>44967</v>
      </c>
      <c r="B339" s="155"/>
      <c r="C339" s="228" t="s">
        <v>362</v>
      </c>
      <c r="D339" s="129">
        <v>20.702999999999999</v>
      </c>
      <c r="E339" s="129">
        <v>23.43</v>
      </c>
      <c r="F339" s="129">
        <v>21.15</v>
      </c>
      <c r="G339" s="129">
        <v>24.07</v>
      </c>
      <c r="H339" s="129">
        <v>24.12</v>
      </c>
      <c r="I339" s="129">
        <v>23.77</v>
      </c>
      <c r="J339" s="209">
        <v>97.829700000000003</v>
      </c>
      <c r="K339" s="209">
        <v>108.199</v>
      </c>
      <c r="L339" s="210">
        <v>0</v>
      </c>
      <c r="M339" s="210">
        <v>8.7499999999999994E-2</v>
      </c>
      <c r="N339" s="210">
        <v>5.9900000000000002E-2</v>
      </c>
      <c r="O339" s="202">
        <v>1131</v>
      </c>
      <c r="S339" s="304">
        <v>14808</v>
      </c>
      <c r="T339" s="115"/>
      <c r="U339" s="115"/>
      <c r="V339" s="115"/>
      <c r="W339" s="125">
        <v>985.1</v>
      </c>
      <c r="X339" s="125">
        <v>494.8</v>
      </c>
      <c r="Y339" s="125"/>
      <c r="AC339" s="180" t="s">
        <v>363</v>
      </c>
      <c r="AG339" s="180" t="s">
        <v>364</v>
      </c>
    </row>
    <row r="340" spans="1:35" x14ac:dyDescent="0.3">
      <c r="A340" s="155">
        <v>44967</v>
      </c>
      <c r="B340" s="155"/>
      <c r="C340" s="228" t="s">
        <v>365</v>
      </c>
      <c r="D340" s="129">
        <v>20.702999999999999</v>
      </c>
      <c r="E340" s="129">
        <v>23.43</v>
      </c>
      <c r="F340" s="129">
        <v>21.15</v>
      </c>
      <c r="G340" s="129">
        <v>24.07</v>
      </c>
      <c r="H340" s="129">
        <v>24.12</v>
      </c>
      <c r="I340" s="129">
        <v>23.77</v>
      </c>
      <c r="J340" s="209">
        <v>79.843000000000004</v>
      </c>
      <c r="K340" s="209">
        <v>108.199</v>
      </c>
      <c r="L340" s="210">
        <v>0</v>
      </c>
      <c r="M340" s="210">
        <v>8.7499999999999994E-2</v>
      </c>
      <c r="N340" s="210">
        <v>5.9900000000000002E-2</v>
      </c>
      <c r="O340" s="202">
        <v>1131</v>
      </c>
      <c r="S340" s="304">
        <v>15052</v>
      </c>
      <c r="T340" s="115"/>
      <c r="U340" s="115"/>
      <c r="V340" s="115"/>
      <c r="W340" s="125">
        <v>674.6</v>
      </c>
      <c r="X340" s="125">
        <v>708</v>
      </c>
      <c r="Y340" s="125"/>
      <c r="AA340" s="225"/>
      <c r="AB340" s="167">
        <f>SQRT((W340-W339)^2+(X340-X339)^2)</f>
        <v>376.64902761058602</v>
      </c>
      <c r="AC340" s="180" t="e">
        <f>AB340/AA340</f>
        <v>#DIV/0!</v>
      </c>
      <c r="AE340" s="167">
        <f>(W340-W339)</f>
        <v>-310.5</v>
      </c>
      <c r="AF340" s="167">
        <f>(X340-X339)</f>
        <v>213.2</v>
      </c>
      <c r="AG340" s="180">
        <f>90+ATAN(AE340/AF340)*180/PI()</f>
        <v>34.474834339263531</v>
      </c>
    </row>
    <row r="341" spans="1:35" x14ac:dyDescent="0.3">
      <c r="A341" s="155">
        <v>44967</v>
      </c>
      <c r="B341" s="155"/>
      <c r="C341" s="228" t="s">
        <v>366</v>
      </c>
      <c r="D341" s="129">
        <v>20.702999999999999</v>
      </c>
      <c r="E341" s="129">
        <v>23.43</v>
      </c>
      <c r="F341" s="129">
        <v>21.15</v>
      </c>
      <c r="G341" s="129">
        <v>24.07</v>
      </c>
      <c r="H341" s="129">
        <v>24.12</v>
      </c>
      <c r="I341" s="129">
        <v>23.77</v>
      </c>
      <c r="J341" s="209">
        <v>88.83</v>
      </c>
      <c r="K341" s="209">
        <v>117.2</v>
      </c>
      <c r="L341" s="210">
        <v>-5.0000000000000001E-4</v>
      </c>
      <c r="M341" s="210">
        <v>8.7499999999999994E-2</v>
      </c>
      <c r="N341" s="210">
        <v>5.9900000000000002E-2</v>
      </c>
      <c r="O341" s="202">
        <v>1131</v>
      </c>
      <c r="S341" s="304">
        <v>15315</v>
      </c>
      <c r="T341" s="115"/>
      <c r="U341" s="115"/>
      <c r="V341" s="115"/>
      <c r="W341" s="125">
        <v>724.9</v>
      </c>
      <c r="X341" s="125">
        <v>449.7</v>
      </c>
      <c r="Y341" s="125"/>
    </row>
    <row r="342" spans="1:35" x14ac:dyDescent="0.3">
      <c r="A342" s="155">
        <v>44967</v>
      </c>
      <c r="B342" s="155"/>
      <c r="C342" s="228" t="s">
        <v>367</v>
      </c>
      <c r="D342" s="129">
        <v>20.702999999999999</v>
      </c>
      <c r="E342" s="129">
        <v>23.43</v>
      </c>
      <c r="F342" s="129">
        <v>21.15</v>
      </c>
      <c r="G342" s="129">
        <v>24.07</v>
      </c>
      <c r="H342" s="129">
        <v>24.12</v>
      </c>
      <c r="I342" s="129">
        <v>23.77</v>
      </c>
      <c r="J342" s="209">
        <v>88.830200000000005</v>
      </c>
      <c r="K342" s="209">
        <v>99.2</v>
      </c>
      <c r="L342" s="210">
        <v>1E-4</v>
      </c>
      <c r="M342" s="210">
        <v>8.7499999999999994E-2</v>
      </c>
      <c r="N342" s="210">
        <v>5.9900000000000002E-2</v>
      </c>
      <c r="O342" s="202">
        <v>1131</v>
      </c>
      <c r="S342" s="304">
        <v>15504</v>
      </c>
      <c r="T342" s="115"/>
      <c r="U342" s="115"/>
      <c r="V342" s="115"/>
      <c r="W342" s="125">
        <v>934</v>
      </c>
      <c r="X342" s="125">
        <v>754.7</v>
      </c>
      <c r="Y342" s="125"/>
    </row>
    <row r="343" spans="1:35" ht="21.6" x14ac:dyDescent="0.3">
      <c r="A343" s="126" t="s">
        <v>0</v>
      </c>
      <c r="B343" s="126"/>
      <c r="C343" s="275" t="s">
        <v>83</v>
      </c>
      <c r="D343" s="495" t="s">
        <v>6</v>
      </c>
      <c r="E343" s="495"/>
      <c r="F343" s="495" t="s">
        <v>7</v>
      </c>
      <c r="G343" s="495"/>
      <c r="H343" s="495" t="s">
        <v>8</v>
      </c>
      <c r="I343" s="495"/>
      <c r="J343" s="462" t="s">
        <v>305</v>
      </c>
      <c r="K343" s="462" t="s">
        <v>306</v>
      </c>
      <c r="L343" s="462" t="s">
        <v>307</v>
      </c>
      <c r="M343" s="462" t="s">
        <v>308</v>
      </c>
      <c r="N343" s="462" t="s">
        <v>309</v>
      </c>
      <c r="O343" s="462" t="s">
        <v>14</v>
      </c>
      <c r="P343" s="462" t="s">
        <v>269</v>
      </c>
      <c r="Q343" s="462" t="s">
        <v>15</v>
      </c>
      <c r="R343" s="462" t="s">
        <v>16</v>
      </c>
      <c r="S343" s="306" t="s">
        <v>17</v>
      </c>
      <c r="T343" s="126" t="s">
        <v>91</v>
      </c>
      <c r="U343" s="206" t="s">
        <v>92</v>
      </c>
      <c r="V343" s="206" t="s">
        <v>93</v>
      </c>
      <c r="W343" s="126" t="s">
        <v>94</v>
      </c>
      <c r="X343" s="126" t="s">
        <v>95</v>
      </c>
      <c r="Y343" s="126"/>
    </row>
    <row r="344" spans="1:35" ht="20.399999999999999" x14ac:dyDescent="0.3">
      <c r="A344" s="155">
        <v>44971</v>
      </c>
      <c r="B344" s="155"/>
      <c r="C344" s="228" t="s">
        <v>368</v>
      </c>
      <c r="D344" s="129">
        <v>20.702000000000002</v>
      </c>
      <c r="E344" s="129">
        <v>23.427</v>
      </c>
      <c r="F344" s="129">
        <v>21.138000000000002</v>
      </c>
      <c r="G344" s="129">
        <v>24.062999999999999</v>
      </c>
      <c r="H344" s="129">
        <v>24.63</v>
      </c>
      <c r="I344" s="129">
        <v>23.23</v>
      </c>
      <c r="J344" s="209">
        <v>-2147.48</v>
      </c>
      <c r="K344" s="209">
        <v>-65.001000000000005</v>
      </c>
      <c r="L344" s="210">
        <v>-60.005400000000002</v>
      </c>
      <c r="M344" s="210">
        <v>-8.9999999999999998E-4</v>
      </c>
      <c r="N344" s="210">
        <v>4.0000000000000002E-4</v>
      </c>
      <c r="O344" s="171"/>
      <c r="Q344" s="129">
        <v>7</v>
      </c>
      <c r="R344" s="129">
        <v>4.7624389999999996</v>
      </c>
      <c r="T344" s="115"/>
      <c r="U344" s="115"/>
      <c r="V344" s="115"/>
      <c r="W344" s="115"/>
      <c r="X344" s="115"/>
      <c r="Y344" s="115"/>
      <c r="AA344" s="226">
        <v>0.56736111111111109</v>
      </c>
      <c r="AB344" s="167">
        <v>305.10000000000002</v>
      </c>
      <c r="AC344" s="167">
        <v>301.2</v>
      </c>
      <c r="AD344" s="167">
        <v>301</v>
      </c>
      <c r="AE344" s="167">
        <v>302.7</v>
      </c>
      <c r="AF344" s="167">
        <v>306.2</v>
      </c>
      <c r="AG344" s="167">
        <v>300.60000000000002</v>
      </c>
      <c r="AH344" s="167">
        <v>302.7</v>
      </c>
      <c r="AI344" s="167" t="s">
        <v>369</v>
      </c>
    </row>
    <row r="345" spans="1:35" ht="20.399999999999999" x14ac:dyDescent="0.3">
      <c r="A345" s="155">
        <v>44971</v>
      </c>
      <c r="B345" s="155"/>
      <c r="C345" s="228" t="s">
        <v>370</v>
      </c>
      <c r="D345" s="129">
        <v>20.702000000000002</v>
      </c>
      <c r="E345" s="129">
        <v>23.427</v>
      </c>
      <c r="F345" s="129">
        <v>21.138000000000002</v>
      </c>
      <c r="G345" s="129">
        <v>24.062999999999999</v>
      </c>
      <c r="H345" s="129">
        <v>24.12</v>
      </c>
      <c r="I345" s="129">
        <v>23.77</v>
      </c>
      <c r="J345" s="209">
        <v>-2147.48</v>
      </c>
      <c r="K345" s="209">
        <v>-65.001000000000005</v>
      </c>
      <c r="L345" s="210">
        <v>-60.005400000000002</v>
      </c>
      <c r="M345" s="210">
        <v>-8.9999999999999998E-4</v>
      </c>
      <c r="N345" s="210">
        <v>4.0000000000000002E-4</v>
      </c>
      <c r="O345" s="171"/>
      <c r="Q345" s="129">
        <v>36</v>
      </c>
      <c r="R345" s="129">
        <v>4.0315789999999998</v>
      </c>
      <c r="T345" s="115"/>
      <c r="U345" s="115"/>
      <c r="V345" s="115"/>
      <c r="W345" s="115"/>
      <c r="X345" s="115"/>
      <c r="Y345" s="115"/>
      <c r="AA345" s="226">
        <v>0.56944444444444442</v>
      </c>
      <c r="AB345" s="167">
        <v>305.39999999999998</v>
      </c>
      <c r="AC345" s="167">
        <v>301.3</v>
      </c>
      <c r="AD345" s="167">
        <v>301.10000000000002</v>
      </c>
      <c r="AE345" s="167">
        <v>303</v>
      </c>
      <c r="AF345" s="167">
        <v>307.3</v>
      </c>
      <c r="AG345" s="167">
        <v>301</v>
      </c>
      <c r="AH345" s="167">
        <v>303.3</v>
      </c>
      <c r="AI345" s="167" t="s">
        <v>369</v>
      </c>
    </row>
    <row r="346" spans="1:35" ht="20.399999999999999" x14ac:dyDescent="0.3">
      <c r="A346" s="155">
        <v>44971</v>
      </c>
      <c r="B346" s="155"/>
      <c r="C346" s="228" t="s">
        <v>371</v>
      </c>
      <c r="D346" s="129">
        <v>20.7</v>
      </c>
      <c r="E346" s="129">
        <v>23.43</v>
      </c>
      <c r="F346" s="129">
        <v>21.15</v>
      </c>
      <c r="G346" s="129">
        <v>24.07</v>
      </c>
      <c r="H346" s="129">
        <v>24.12</v>
      </c>
      <c r="I346" s="129">
        <v>23.77</v>
      </c>
      <c r="T346" s="115"/>
      <c r="U346" s="125">
        <v>2.2800000000000001E-2</v>
      </c>
      <c r="V346" s="125">
        <v>2.8500000000000001E-2</v>
      </c>
      <c r="W346" s="125">
        <v>800.77</v>
      </c>
      <c r="X346" s="125">
        <v>606.69000000000005</v>
      </c>
      <c r="Y346" s="125"/>
    </row>
    <row r="347" spans="1:35" ht="20.399999999999999" x14ac:dyDescent="0.3">
      <c r="A347" s="155">
        <v>44971</v>
      </c>
      <c r="B347" s="155"/>
      <c r="C347" s="228" t="s">
        <v>372</v>
      </c>
      <c r="D347" s="129">
        <v>20.7</v>
      </c>
      <c r="E347" s="129">
        <v>23.43</v>
      </c>
      <c r="F347" s="129">
        <v>21.15</v>
      </c>
      <c r="G347" s="129">
        <v>24.07</v>
      </c>
      <c r="H347" s="129">
        <v>24.12</v>
      </c>
      <c r="I347" s="129">
        <v>23.77</v>
      </c>
      <c r="T347" s="115"/>
      <c r="U347" s="125">
        <v>4.02E-2</v>
      </c>
      <c r="V347" s="125">
        <v>1.3299999999999999E-2</v>
      </c>
      <c r="W347" s="125">
        <v>789</v>
      </c>
      <c r="X347" s="125">
        <v>619.70000000000005</v>
      </c>
      <c r="Y347" s="125"/>
    </row>
    <row r="348" spans="1:35" ht="20.399999999999999" x14ac:dyDescent="0.3">
      <c r="A348" s="155">
        <v>44971</v>
      </c>
      <c r="B348" s="155"/>
      <c r="C348" s="228" t="s">
        <v>373</v>
      </c>
      <c r="D348" s="129">
        <v>20.7</v>
      </c>
      <c r="E348" s="129">
        <v>23.43</v>
      </c>
      <c r="F348" s="129">
        <v>21.15</v>
      </c>
      <c r="G348" s="129">
        <v>24.07</v>
      </c>
      <c r="H348" s="129">
        <v>24.12</v>
      </c>
      <c r="I348" s="129">
        <v>23.77</v>
      </c>
      <c r="T348" s="115"/>
      <c r="U348" s="125">
        <v>3.85E-2</v>
      </c>
      <c r="V348" s="125">
        <v>1.12E-2</v>
      </c>
      <c r="W348" s="125">
        <v>785.8</v>
      </c>
      <c r="X348" s="125">
        <v>620.70000000000005</v>
      </c>
      <c r="Y348" s="125"/>
      <c r="Z348" s="166" t="s">
        <v>374</v>
      </c>
    </row>
    <row r="349" spans="1:35" ht="20.399999999999999" x14ac:dyDescent="0.3">
      <c r="A349" s="155">
        <v>44971</v>
      </c>
      <c r="B349" s="155"/>
      <c r="C349" s="228" t="s">
        <v>375</v>
      </c>
      <c r="D349" s="129">
        <v>20.7</v>
      </c>
      <c r="E349" s="129">
        <v>23.43</v>
      </c>
      <c r="F349" s="129">
        <v>21.15</v>
      </c>
      <c r="G349" s="129">
        <v>24.07</v>
      </c>
      <c r="H349" s="129">
        <v>24.12</v>
      </c>
      <c r="I349" s="129">
        <v>23.77</v>
      </c>
      <c r="T349" s="115"/>
      <c r="U349" s="125">
        <v>2.8400000000000002E-2</v>
      </c>
      <c r="V349" s="125">
        <v>1.67E-2</v>
      </c>
      <c r="W349" s="125">
        <v>789.8</v>
      </c>
      <c r="X349" s="125">
        <v>612.70000000000005</v>
      </c>
      <c r="Y349" s="125"/>
    </row>
    <row r="350" spans="1:35" ht="30.6" x14ac:dyDescent="0.3">
      <c r="A350" s="155">
        <v>44971</v>
      </c>
      <c r="B350" s="155"/>
      <c r="C350" s="228" t="s">
        <v>376</v>
      </c>
      <c r="D350" s="129">
        <v>20.7</v>
      </c>
      <c r="E350" s="129">
        <v>23.43</v>
      </c>
      <c r="F350" s="129">
        <v>21.15</v>
      </c>
      <c r="G350" s="129">
        <v>24.07</v>
      </c>
      <c r="H350" s="129">
        <v>24.12</v>
      </c>
      <c r="I350" s="129">
        <v>23.77</v>
      </c>
      <c r="T350" s="115"/>
      <c r="U350" s="125">
        <v>3.4000000000000002E-2</v>
      </c>
      <c r="V350" s="125">
        <v>1.3299999999999999E-2</v>
      </c>
      <c r="W350" s="125">
        <v>788.6</v>
      </c>
      <c r="X350" s="125">
        <v>615.70000000000005</v>
      </c>
      <c r="Y350" s="125"/>
    </row>
    <row r="351" spans="1:35" ht="30.6" x14ac:dyDescent="0.3">
      <c r="A351" s="155">
        <v>44971</v>
      </c>
      <c r="B351" s="155"/>
      <c r="C351" s="228" t="s">
        <v>377</v>
      </c>
      <c r="D351" s="129">
        <v>20.7</v>
      </c>
      <c r="E351" s="129">
        <v>23.43</v>
      </c>
      <c r="F351" s="129">
        <v>21.15</v>
      </c>
      <c r="G351" s="129">
        <v>24.07</v>
      </c>
      <c r="H351" s="129">
        <v>24.12</v>
      </c>
      <c r="I351" s="129">
        <v>23.77</v>
      </c>
      <c r="T351" s="115"/>
      <c r="U351" s="125">
        <v>2.3900000000000001E-2</v>
      </c>
      <c r="V351" s="125">
        <v>2.0899999999999998E-2</v>
      </c>
      <c r="W351" s="125">
        <v>794.7</v>
      </c>
      <c r="X351" s="125">
        <v>607.70000000000005</v>
      </c>
      <c r="Y351" s="125"/>
      <c r="AA351" s="226">
        <v>0.625</v>
      </c>
      <c r="AB351" s="167">
        <v>305.5</v>
      </c>
      <c r="AC351" s="167">
        <v>301.39999999999998</v>
      </c>
      <c r="AD351" s="167">
        <v>301.2</v>
      </c>
      <c r="AE351" s="167">
        <v>303</v>
      </c>
      <c r="AF351" s="167">
        <v>307.5</v>
      </c>
      <c r="AG351" s="167">
        <v>300.89999999999998</v>
      </c>
      <c r="AH351" s="167">
        <v>303.5</v>
      </c>
      <c r="AI351" s="167" t="s">
        <v>369</v>
      </c>
    </row>
    <row r="352" spans="1:35" ht="30.6" x14ac:dyDescent="0.3">
      <c r="A352" s="155">
        <v>44971</v>
      </c>
      <c r="B352" s="155"/>
      <c r="C352" s="228" t="s">
        <v>378</v>
      </c>
      <c r="D352" s="129">
        <v>20.7</v>
      </c>
      <c r="E352" s="129">
        <v>23.43</v>
      </c>
      <c r="F352" s="129">
        <v>21.15</v>
      </c>
      <c r="G352" s="129">
        <v>24.07</v>
      </c>
      <c r="H352" s="129">
        <v>24.12</v>
      </c>
      <c r="I352" s="129">
        <v>23.77</v>
      </c>
      <c r="T352" s="115"/>
      <c r="U352" s="125">
        <v>3.5000000000000003E-2</v>
      </c>
      <c r="V352" s="125">
        <v>1.3299999999999999E-2</v>
      </c>
      <c r="W352" s="125">
        <v>787.9</v>
      </c>
      <c r="X352" s="125">
        <v>616.6</v>
      </c>
      <c r="Y352" s="125"/>
    </row>
    <row r="353" spans="1:35" ht="30.6" x14ac:dyDescent="0.3">
      <c r="A353" s="155">
        <v>44971</v>
      </c>
      <c r="B353" s="155"/>
      <c r="C353" s="228" t="s">
        <v>379</v>
      </c>
      <c r="D353" s="129">
        <v>20.7</v>
      </c>
      <c r="E353" s="129">
        <v>23.43</v>
      </c>
      <c r="F353" s="129">
        <v>21.15</v>
      </c>
      <c r="G353" s="129">
        <v>24.07</v>
      </c>
      <c r="H353" s="129">
        <v>24.12</v>
      </c>
      <c r="I353" s="129">
        <v>23.77</v>
      </c>
      <c r="T353" s="115"/>
      <c r="U353" s="125">
        <v>2.4199999999999999E-2</v>
      </c>
      <c r="V353" s="125">
        <v>2.0899999999999998E-2</v>
      </c>
      <c r="W353" s="125">
        <v>794.7</v>
      </c>
      <c r="X353" s="125">
        <v>607.79999999999995</v>
      </c>
      <c r="Y353" s="125"/>
    </row>
    <row r="354" spans="1:35" ht="20.399999999999999" x14ac:dyDescent="0.3">
      <c r="A354" s="155">
        <v>44971</v>
      </c>
      <c r="B354" s="155"/>
      <c r="C354" s="228" t="s">
        <v>375</v>
      </c>
      <c r="D354" s="129">
        <v>20.7</v>
      </c>
      <c r="E354" s="129">
        <v>23.43</v>
      </c>
      <c r="F354" s="129">
        <v>21.15</v>
      </c>
      <c r="G354" s="129">
        <v>24.07</v>
      </c>
      <c r="H354" s="129">
        <v>24.12</v>
      </c>
      <c r="I354" s="129">
        <v>23.77</v>
      </c>
      <c r="T354" s="115"/>
      <c r="U354" s="125">
        <v>2.3900000000000001E-2</v>
      </c>
      <c r="V354" s="125">
        <v>1.6E-2</v>
      </c>
      <c r="W354" s="125">
        <v>791</v>
      </c>
      <c r="X354" s="125">
        <v>606.70000000000005</v>
      </c>
      <c r="Y354" s="125"/>
    </row>
    <row r="355" spans="1:35" ht="40.799999999999997" x14ac:dyDescent="0.3">
      <c r="A355" s="155">
        <v>44971</v>
      </c>
      <c r="B355" s="155"/>
      <c r="C355" s="275" t="s">
        <v>380</v>
      </c>
      <c r="T355" s="115"/>
      <c r="U355" s="115"/>
      <c r="V355" s="115"/>
      <c r="W355" s="115"/>
      <c r="X355" s="115"/>
      <c r="Y355" s="115"/>
    </row>
    <row r="356" spans="1:35" ht="20.399999999999999" x14ac:dyDescent="0.3">
      <c r="A356" s="155">
        <v>44971</v>
      </c>
      <c r="B356" s="155"/>
      <c r="C356" s="228" t="s">
        <v>381</v>
      </c>
      <c r="D356" s="129">
        <v>20.7</v>
      </c>
      <c r="E356" s="129">
        <v>23.43</v>
      </c>
      <c r="F356" s="129">
        <v>21.15</v>
      </c>
      <c r="G356" s="129">
        <v>24.07</v>
      </c>
      <c r="H356" s="129">
        <v>24.12</v>
      </c>
      <c r="I356" s="129">
        <v>23.77</v>
      </c>
      <c r="T356" s="115"/>
      <c r="U356" s="125">
        <v>2.5999999999999999E-2</v>
      </c>
      <c r="V356" s="125">
        <v>8.0999999999999996E-3</v>
      </c>
      <c r="W356" s="125">
        <v>784.7</v>
      </c>
      <c r="X356" s="125">
        <v>607.79999999999995</v>
      </c>
      <c r="Y356" s="125"/>
    </row>
    <row r="357" spans="1:35" ht="30.6" x14ac:dyDescent="0.3">
      <c r="A357" s="155">
        <v>44971</v>
      </c>
      <c r="B357" s="155"/>
      <c r="C357" s="228" t="s">
        <v>382</v>
      </c>
      <c r="D357" s="129">
        <v>20.7</v>
      </c>
      <c r="E357" s="129">
        <v>23.43</v>
      </c>
      <c r="F357" s="129">
        <v>21.15</v>
      </c>
      <c r="G357" s="129">
        <v>24.07</v>
      </c>
      <c r="H357" s="129">
        <v>24.12</v>
      </c>
      <c r="I357" s="129">
        <v>23.77</v>
      </c>
      <c r="T357" s="115"/>
      <c r="U357" s="125">
        <v>1.6199999999999999E-2</v>
      </c>
      <c r="V357" s="125">
        <v>2.58E-2</v>
      </c>
      <c r="W357" s="125">
        <v>796.8</v>
      </c>
      <c r="X357" s="125">
        <v>602.79999999999995</v>
      </c>
      <c r="Y357" s="125"/>
    </row>
    <row r="358" spans="1:35" ht="30.6" x14ac:dyDescent="0.3">
      <c r="A358" s="155">
        <v>44971</v>
      </c>
      <c r="B358" s="155"/>
      <c r="C358" s="228" t="s">
        <v>383</v>
      </c>
      <c r="D358" s="129">
        <v>20.7</v>
      </c>
      <c r="E358" s="129">
        <v>23.43</v>
      </c>
      <c r="F358" s="129">
        <v>21.15</v>
      </c>
      <c r="G358" s="129">
        <v>24.07</v>
      </c>
      <c r="H358" s="129">
        <v>24.12</v>
      </c>
      <c r="I358" s="129">
        <v>23.77</v>
      </c>
      <c r="T358" s="115"/>
      <c r="U358" s="125">
        <v>2.8400000000000002E-2</v>
      </c>
      <c r="V358" s="125">
        <v>8.0999999999999996E-3</v>
      </c>
      <c r="W358" s="125">
        <v>784.6</v>
      </c>
      <c r="X358" s="125">
        <v>610.79999999999995</v>
      </c>
      <c r="Y358" s="125"/>
    </row>
    <row r="359" spans="1:35" ht="30.6" x14ac:dyDescent="0.3">
      <c r="A359" s="155">
        <v>44971</v>
      </c>
      <c r="B359" s="155"/>
      <c r="C359" s="228" t="s">
        <v>384</v>
      </c>
      <c r="T359" s="115"/>
      <c r="U359" s="125">
        <v>2.9399999999999999E-2</v>
      </c>
      <c r="V359" s="125">
        <v>7.0000000000000001E-3</v>
      </c>
      <c r="W359" s="125">
        <v>783.7</v>
      </c>
      <c r="X359" s="125">
        <v>611.79999999999995</v>
      </c>
      <c r="Y359" s="125"/>
      <c r="AA359" s="226">
        <v>0.6479166666666667</v>
      </c>
      <c r="AB359" s="167">
        <v>305.60000000000002</v>
      </c>
      <c r="AC359" s="167">
        <v>301.39999999999998</v>
      </c>
      <c r="AD359" s="167">
        <v>301.2</v>
      </c>
      <c r="AE359" s="167">
        <v>303</v>
      </c>
      <c r="AF359" s="167">
        <v>307.60000000000002</v>
      </c>
      <c r="AG359" s="167">
        <v>301</v>
      </c>
      <c r="AH359" s="167">
        <v>303.60000000000002</v>
      </c>
      <c r="AI359" s="167" t="s">
        <v>369</v>
      </c>
    </row>
    <row r="360" spans="1:35" ht="20.399999999999999" x14ac:dyDescent="0.3">
      <c r="A360" s="155">
        <v>44971</v>
      </c>
      <c r="B360" s="155"/>
      <c r="C360" s="228" t="s">
        <v>385</v>
      </c>
      <c r="T360" s="115"/>
      <c r="U360" s="125"/>
      <c r="V360" s="125"/>
      <c r="W360" s="125">
        <v>787.8</v>
      </c>
      <c r="X360" s="125">
        <v>611.6</v>
      </c>
      <c r="Y360" s="125"/>
    </row>
    <row r="361" spans="1:35" ht="20.399999999999999" x14ac:dyDescent="0.3">
      <c r="A361" s="155">
        <v>44971</v>
      </c>
      <c r="B361" s="155"/>
      <c r="C361" s="228" t="s">
        <v>386</v>
      </c>
      <c r="T361" s="115"/>
      <c r="U361" s="125"/>
      <c r="V361" s="125"/>
      <c r="W361" s="125">
        <v>788.7</v>
      </c>
      <c r="X361" s="125">
        <v>609.9</v>
      </c>
      <c r="Y361" s="125"/>
    </row>
    <row r="362" spans="1:35" ht="20.399999999999999" x14ac:dyDescent="0.3">
      <c r="A362" s="155">
        <v>44971</v>
      </c>
      <c r="B362" s="155"/>
      <c r="C362" s="228" t="s">
        <v>386</v>
      </c>
      <c r="T362" s="115"/>
      <c r="U362" s="125"/>
      <c r="V362" s="125"/>
      <c r="W362" s="125">
        <v>788.6</v>
      </c>
      <c r="X362" s="125">
        <v>610.79999999999995</v>
      </c>
      <c r="Y362" s="125"/>
    </row>
    <row r="363" spans="1:35" ht="30.6" x14ac:dyDescent="0.3">
      <c r="A363" s="155">
        <v>44971</v>
      </c>
      <c r="B363" s="155"/>
      <c r="C363" s="228" t="s">
        <v>384</v>
      </c>
      <c r="T363" s="115"/>
      <c r="U363" s="125"/>
      <c r="V363" s="125"/>
      <c r="W363" s="125">
        <v>789.7</v>
      </c>
      <c r="X363" s="125">
        <v>609.79999999999995</v>
      </c>
      <c r="Y363" s="125"/>
    </row>
    <row r="364" spans="1:35" ht="30.6" x14ac:dyDescent="0.3">
      <c r="A364" s="155">
        <v>44971</v>
      </c>
      <c r="B364" s="155"/>
      <c r="C364" s="228" t="s">
        <v>384</v>
      </c>
      <c r="T364" s="115"/>
      <c r="U364" s="125"/>
      <c r="V364" s="125"/>
      <c r="W364" s="125">
        <v>790.4</v>
      </c>
      <c r="X364" s="125">
        <v>609.66</v>
      </c>
      <c r="Y364" s="125"/>
    </row>
    <row r="365" spans="1:35" ht="30.6" x14ac:dyDescent="0.3">
      <c r="A365" s="155">
        <v>44971</v>
      </c>
      <c r="B365" s="155"/>
      <c r="C365" s="228" t="s">
        <v>384</v>
      </c>
      <c r="T365" s="115"/>
      <c r="U365" s="125"/>
      <c r="V365" s="125"/>
      <c r="W365" s="125">
        <v>790.5</v>
      </c>
      <c r="X365" s="125">
        <v>609.6</v>
      </c>
      <c r="Y365" s="125"/>
    </row>
    <row r="366" spans="1:35" ht="20.399999999999999" x14ac:dyDescent="0.3">
      <c r="A366" s="155">
        <v>44971</v>
      </c>
      <c r="B366" s="155"/>
      <c r="C366" s="228" t="s">
        <v>387</v>
      </c>
      <c r="D366" s="128">
        <v>20.57</v>
      </c>
      <c r="E366" s="128">
        <v>23.83</v>
      </c>
      <c r="F366" s="128">
        <v>21.701000000000001</v>
      </c>
      <c r="G366" s="128">
        <v>23.94</v>
      </c>
      <c r="H366" s="128">
        <v>24.12</v>
      </c>
      <c r="I366" s="128">
        <v>23.77</v>
      </c>
      <c r="S366" s="294">
        <v>81032</v>
      </c>
      <c r="W366" s="128">
        <v>807.7</v>
      </c>
      <c r="X366" s="128">
        <v>601.6</v>
      </c>
      <c r="Y366" s="128"/>
    </row>
    <row r="367" spans="1:35" x14ac:dyDescent="0.3">
      <c r="A367" s="155">
        <v>44971</v>
      </c>
      <c r="B367" s="155"/>
      <c r="D367" s="128">
        <v>20.57</v>
      </c>
      <c r="E367" s="128">
        <v>23.83</v>
      </c>
      <c r="F367" s="128">
        <v>21.701000000000001</v>
      </c>
      <c r="G367" s="128">
        <v>23.94</v>
      </c>
      <c r="H367" s="128">
        <v>24.12</v>
      </c>
      <c r="I367" s="128">
        <v>23.77</v>
      </c>
      <c r="R367" s="129">
        <v>4.0315640000000004</v>
      </c>
      <c r="S367" s="294">
        <v>81341</v>
      </c>
      <c r="U367" s="128">
        <v>5.0000000000000001E-3</v>
      </c>
      <c r="V367" s="128">
        <v>4.0000000000000001E-3</v>
      </c>
    </row>
    <row r="368" spans="1:35" ht="20.399999999999999" x14ac:dyDescent="0.3">
      <c r="A368" s="155">
        <v>44971</v>
      </c>
      <c r="B368" s="155"/>
      <c r="C368" s="228" t="s">
        <v>388</v>
      </c>
      <c r="M368" s="129">
        <v>8.6999999999999994E-2</v>
      </c>
      <c r="N368" s="129">
        <v>5.9499999999999997E-2</v>
      </c>
      <c r="R368" s="129">
        <v>3.4590700000000001</v>
      </c>
    </row>
    <row r="369" spans="1:35" x14ac:dyDescent="0.3">
      <c r="A369" s="155">
        <v>44971</v>
      </c>
      <c r="B369" s="155"/>
      <c r="C369" s="228" t="s">
        <v>30</v>
      </c>
      <c r="J369" s="129">
        <v>101.5</v>
      </c>
      <c r="K369" s="129">
        <v>125.7</v>
      </c>
      <c r="L369" s="129">
        <v>0</v>
      </c>
      <c r="M369" s="128">
        <v>0.09</v>
      </c>
      <c r="N369" s="128">
        <v>0.06</v>
      </c>
      <c r="O369" s="129" t="s">
        <v>66</v>
      </c>
      <c r="S369" s="294">
        <v>11249</v>
      </c>
      <c r="U369" s="128">
        <v>-5.0000000000000001E-3</v>
      </c>
      <c r="V369" s="128">
        <v>-8.0000000000000002E-3</v>
      </c>
    </row>
    <row r="370" spans="1:35" ht="20.399999999999999" x14ac:dyDescent="0.3">
      <c r="A370" s="155">
        <v>44971</v>
      </c>
      <c r="B370" s="155"/>
      <c r="C370" s="228" t="s">
        <v>389</v>
      </c>
      <c r="J370" s="129">
        <v>67.7</v>
      </c>
      <c r="K370" s="129">
        <v>103.4</v>
      </c>
      <c r="L370" s="129">
        <v>0</v>
      </c>
      <c r="M370" s="129">
        <v>0.09</v>
      </c>
      <c r="N370" s="129">
        <v>0.06</v>
      </c>
      <c r="Q370" s="129">
        <v>17</v>
      </c>
      <c r="R370" s="129">
        <v>3.4590429999999999</v>
      </c>
    </row>
    <row r="371" spans="1:35" x14ac:dyDescent="0.3">
      <c r="A371" s="155">
        <v>44971</v>
      </c>
      <c r="B371" s="155"/>
      <c r="C371" s="228" t="s">
        <v>31</v>
      </c>
      <c r="J371" s="129">
        <v>88.49</v>
      </c>
      <c r="K371" s="129">
        <v>108.4</v>
      </c>
      <c r="L371" s="129">
        <v>0</v>
      </c>
      <c r="M371" s="129">
        <v>0.09</v>
      </c>
      <c r="N371" s="129">
        <v>0.06</v>
      </c>
      <c r="O371" s="171">
        <v>1131</v>
      </c>
      <c r="S371" s="294">
        <v>13156</v>
      </c>
      <c r="W371" s="129">
        <v>808</v>
      </c>
      <c r="X371" s="129">
        <v>602</v>
      </c>
    </row>
    <row r="372" spans="1:35" ht="21.6" x14ac:dyDescent="0.3">
      <c r="A372" s="126" t="s">
        <v>0</v>
      </c>
      <c r="B372" s="126"/>
      <c r="C372" s="275" t="s">
        <v>83</v>
      </c>
      <c r="D372" s="495" t="s">
        <v>6</v>
      </c>
      <c r="E372" s="495"/>
      <c r="F372" s="495" t="s">
        <v>7</v>
      </c>
      <c r="G372" s="495"/>
      <c r="H372" s="495" t="s">
        <v>8</v>
      </c>
      <c r="I372" s="495"/>
      <c r="J372" s="462" t="s">
        <v>305</v>
      </c>
      <c r="K372" s="462" t="s">
        <v>306</v>
      </c>
      <c r="L372" s="462" t="s">
        <v>307</v>
      </c>
      <c r="M372" s="462" t="s">
        <v>308</v>
      </c>
      <c r="N372" s="462" t="s">
        <v>309</v>
      </c>
      <c r="O372" s="462" t="s">
        <v>14</v>
      </c>
      <c r="P372" s="462" t="s">
        <v>269</v>
      </c>
      <c r="Q372" s="462" t="s">
        <v>15</v>
      </c>
      <c r="R372" s="462" t="s">
        <v>16</v>
      </c>
      <c r="S372" s="306" t="s">
        <v>17</v>
      </c>
      <c r="T372" s="126" t="s">
        <v>91</v>
      </c>
      <c r="U372" s="206" t="s">
        <v>92</v>
      </c>
      <c r="V372" s="206" t="s">
        <v>93</v>
      </c>
      <c r="W372" s="126" t="s">
        <v>94</v>
      </c>
      <c r="X372" s="126" t="s">
        <v>95</v>
      </c>
      <c r="Y372" s="126"/>
    </row>
    <row r="373" spans="1:35" ht="20.399999999999999" x14ac:dyDescent="0.3">
      <c r="A373" s="155">
        <v>44972</v>
      </c>
      <c r="B373" s="155"/>
      <c r="C373" s="228" t="s">
        <v>390</v>
      </c>
      <c r="J373" s="209">
        <v>101.5</v>
      </c>
      <c r="K373" s="209">
        <v>125.70699999999999</v>
      </c>
      <c r="L373" s="210">
        <v>0</v>
      </c>
      <c r="M373" s="210">
        <v>0.09</v>
      </c>
      <c r="N373" s="210">
        <v>0.06</v>
      </c>
      <c r="O373" s="200" t="s">
        <v>64</v>
      </c>
      <c r="T373" s="115"/>
      <c r="U373" s="205">
        <v>-4.1999999999999997E-3</v>
      </c>
      <c r="V373" s="205">
        <v>-1.0699999999999999E-2</v>
      </c>
      <c r="W373" s="115"/>
      <c r="X373" s="115"/>
      <c r="Y373" s="115"/>
      <c r="AA373" s="227">
        <v>0.41875000000000001</v>
      </c>
      <c r="AB373" s="167">
        <v>302.2</v>
      </c>
      <c r="AC373" s="167">
        <v>300.39999999999998</v>
      </c>
      <c r="AD373" s="167">
        <v>300.10000000000002</v>
      </c>
      <c r="AE373" s="167">
        <v>300.89999999999998</v>
      </c>
      <c r="AF373" s="167">
        <v>302.39999999999998</v>
      </c>
      <c r="AG373" s="167">
        <v>299.5</v>
      </c>
      <c r="AH373" s="167">
        <v>300.10000000000002</v>
      </c>
      <c r="AI373" s="167" t="s">
        <v>369</v>
      </c>
    </row>
    <row r="374" spans="1:35" ht="20.399999999999999" x14ac:dyDescent="0.3">
      <c r="A374" s="155">
        <v>44972</v>
      </c>
      <c r="B374" s="155"/>
      <c r="C374" s="228" t="s">
        <v>391</v>
      </c>
      <c r="J374" s="209">
        <v>101.5</v>
      </c>
      <c r="K374" s="209">
        <v>125.70699999999999</v>
      </c>
      <c r="L374" s="210">
        <v>0</v>
      </c>
      <c r="M374" s="210">
        <v>0.10680000000000001</v>
      </c>
      <c r="N374" s="210">
        <v>6.6500000000000004E-2</v>
      </c>
      <c r="O374" s="200" t="s">
        <v>64</v>
      </c>
      <c r="S374" s="304">
        <v>3043</v>
      </c>
      <c r="T374" s="115"/>
      <c r="U374" s="205">
        <v>4.7999999999999996E-3</v>
      </c>
      <c r="V374" s="205">
        <v>3.8999999999999998E-3</v>
      </c>
      <c r="W374" s="115"/>
      <c r="X374" s="115"/>
      <c r="Y374" s="115"/>
      <c r="AA374" s="227"/>
    </row>
    <row r="375" spans="1:35" x14ac:dyDescent="0.3">
      <c r="A375" s="155">
        <v>44972</v>
      </c>
      <c r="B375" s="155"/>
      <c r="C375" s="228" t="s">
        <v>361</v>
      </c>
      <c r="J375" s="209">
        <v>88.583699999999993</v>
      </c>
      <c r="K375" s="209">
        <v>108.298</v>
      </c>
      <c r="L375" s="210">
        <v>-1.5E-3</v>
      </c>
      <c r="M375" s="210">
        <v>0.106895</v>
      </c>
      <c r="N375" s="210">
        <v>6.6600000000000006E-2</v>
      </c>
      <c r="O375" s="202">
        <v>1124</v>
      </c>
      <c r="S375" s="304">
        <v>4216</v>
      </c>
      <c r="T375" s="115"/>
      <c r="U375" s="115"/>
      <c r="V375" s="115"/>
      <c r="W375" s="125">
        <v>807.7</v>
      </c>
      <c r="X375" s="125">
        <v>602.6</v>
      </c>
      <c r="Y375" s="125"/>
    </row>
    <row r="376" spans="1:35" x14ac:dyDescent="0.3">
      <c r="A376" s="155">
        <v>44972</v>
      </c>
      <c r="B376" s="155"/>
      <c r="C376" s="228" t="s">
        <v>362</v>
      </c>
      <c r="J376" s="209">
        <v>97.577500000000001</v>
      </c>
      <c r="K376" s="209">
        <v>108.298</v>
      </c>
      <c r="L376" s="210">
        <v>-1.4E-3</v>
      </c>
      <c r="M376" s="210">
        <v>0.10689</v>
      </c>
      <c r="N376" s="210">
        <v>6.6600000000000006E-2</v>
      </c>
      <c r="O376" s="202">
        <v>1124</v>
      </c>
      <c r="R376" s="211"/>
      <c r="S376" s="304">
        <v>4453</v>
      </c>
      <c r="T376" s="115"/>
      <c r="U376" s="115"/>
      <c r="V376" s="115"/>
      <c r="W376" s="125">
        <v>961.7</v>
      </c>
      <c r="X376" s="125">
        <v>492.8</v>
      </c>
      <c r="Y376" s="125"/>
      <c r="Z376" s="166">
        <f>W376-W375</f>
        <v>154</v>
      </c>
      <c r="AA376" s="167">
        <f>X376-X375</f>
        <v>-109.80000000000001</v>
      </c>
    </row>
    <row r="377" spans="1:35" x14ac:dyDescent="0.3">
      <c r="A377" s="155">
        <v>44972</v>
      </c>
      <c r="B377" s="155"/>
      <c r="C377" s="228" t="s">
        <v>365</v>
      </c>
      <c r="J377" s="209">
        <v>79.591999999999999</v>
      </c>
      <c r="K377" s="209">
        <v>108.298</v>
      </c>
      <c r="L377" s="210">
        <v>-1.8E-3</v>
      </c>
      <c r="M377" s="210">
        <v>0.10689</v>
      </c>
      <c r="N377" s="210">
        <v>6.6600000000000006E-2</v>
      </c>
      <c r="O377" s="202">
        <v>1124</v>
      </c>
      <c r="R377" s="211"/>
      <c r="S377" s="304">
        <v>4614</v>
      </c>
      <c r="T377" s="115"/>
      <c r="U377" s="115"/>
      <c r="V377" s="115"/>
      <c r="W377" s="125">
        <v>653.70000000000005</v>
      </c>
      <c r="X377" s="125">
        <v>710.9</v>
      </c>
      <c r="Y377" s="125"/>
      <c r="AA377" s="167">
        <f>SQRT(Z376^2+AA376^2)</f>
        <v>189.13497825627073</v>
      </c>
    </row>
    <row r="378" spans="1:35" x14ac:dyDescent="0.3">
      <c r="A378" s="155">
        <v>44972</v>
      </c>
      <c r="B378" s="155"/>
      <c r="C378" s="228" t="s">
        <v>366</v>
      </c>
      <c r="J378" s="209">
        <v>88.578199999999995</v>
      </c>
      <c r="K378" s="209">
        <v>117.297</v>
      </c>
      <c r="L378" s="210">
        <v>-1.5E-3</v>
      </c>
      <c r="M378" s="210">
        <v>0.10686</v>
      </c>
      <c r="N378" s="210">
        <v>6.6600000000000006E-2</v>
      </c>
      <c r="O378" s="202">
        <v>1124</v>
      </c>
      <c r="R378" s="211"/>
      <c r="S378" s="304">
        <v>4744</v>
      </c>
      <c r="T378" s="115"/>
      <c r="U378" s="115"/>
      <c r="V378" s="115"/>
      <c r="W378" s="125">
        <v>700.7</v>
      </c>
      <c r="X378" s="125">
        <v>450.9</v>
      </c>
      <c r="Y378" s="125"/>
      <c r="AA378" s="167">
        <f>9/AA377</f>
        <v>4.7585063762268981E-2</v>
      </c>
    </row>
    <row r="379" spans="1:35" x14ac:dyDescent="0.3">
      <c r="A379" s="155">
        <v>44972</v>
      </c>
      <c r="B379" s="155"/>
      <c r="C379" s="228" t="s">
        <v>367</v>
      </c>
      <c r="J379" s="209">
        <v>88.578400000000002</v>
      </c>
      <c r="K379" s="209">
        <v>99.297700000000006</v>
      </c>
      <c r="L379" s="210">
        <v>-1.6000000000000001E-3</v>
      </c>
      <c r="M379" s="210">
        <v>0.10693999999999999</v>
      </c>
      <c r="N379" s="210">
        <v>6.6600000000000006E-2</v>
      </c>
      <c r="O379" s="202">
        <v>1124</v>
      </c>
      <c r="R379" s="211"/>
      <c r="S379" s="304">
        <v>4916</v>
      </c>
      <c r="T379" s="115"/>
      <c r="U379" s="115"/>
      <c r="V379" s="115"/>
      <c r="W379" s="125">
        <v>914.6</v>
      </c>
      <c r="X379" s="125">
        <v>752.9</v>
      </c>
      <c r="Y379" s="125"/>
    </row>
    <row r="380" spans="1:35" ht="20.399999999999999" x14ac:dyDescent="0.3">
      <c r="A380" s="155">
        <v>44972</v>
      </c>
      <c r="B380" s="155"/>
      <c r="C380" s="228" t="s">
        <v>392</v>
      </c>
      <c r="J380" s="209">
        <v>88.578400000000002</v>
      </c>
      <c r="K380" s="209">
        <v>108.297</v>
      </c>
      <c r="L380" s="210">
        <v>-1.65E-3</v>
      </c>
      <c r="M380" s="210">
        <v>0.10692</v>
      </c>
      <c r="N380" s="210">
        <v>6.6600000000000006E-2</v>
      </c>
      <c r="O380" s="202">
        <v>1124</v>
      </c>
      <c r="S380" s="304">
        <v>5051</v>
      </c>
      <c r="T380" s="115"/>
      <c r="U380" s="115"/>
      <c r="V380" s="115"/>
      <c r="W380" s="125">
        <v>807.6</v>
      </c>
      <c r="X380" s="125">
        <v>601.9</v>
      </c>
      <c r="Y380" s="125"/>
      <c r="AA380" s="227">
        <v>0.45208333333333334</v>
      </c>
      <c r="AB380" s="167">
        <v>303.60000000000002</v>
      </c>
      <c r="AC380" s="167">
        <v>300.7</v>
      </c>
      <c r="AD380" s="167">
        <v>300.5</v>
      </c>
      <c r="AE380" s="167">
        <v>301.7</v>
      </c>
      <c r="AF380" s="167">
        <v>305.7</v>
      </c>
      <c r="AG380" s="167">
        <v>299.89999999999998</v>
      </c>
      <c r="AH380" s="167">
        <v>301.7</v>
      </c>
      <c r="AI380" s="167" t="s">
        <v>369</v>
      </c>
    </row>
    <row r="381" spans="1:35" ht="20.399999999999999" x14ac:dyDescent="0.3">
      <c r="A381" s="155">
        <v>44972</v>
      </c>
      <c r="B381" s="155"/>
      <c r="C381" s="228" t="s">
        <v>393</v>
      </c>
      <c r="J381" s="209">
        <v>88.578500000000005</v>
      </c>
      <c r="K381" s="209">
        <v>108.297</v>
      </c>
      <c r="L381" s="210">
        <v>-1.6999999999999999E-3</v>
      </c>
      <c r="M381" s="210">
        <v>0.1069</v>
      </c>
      <c r="N381" s="210">
        <v>6.6600000000000006E-2</v>
      </c>
      <c r="O381" s="202">
        <v>1124</v>
      </c>
      <c r="S381" s="304">
        <v>5532</v>
      </c>
      <c r="T381" s="115"/>
      <c r="U381" s="115"/>
      <c r="V381" s="115"/>
      <c r="W381" s="125">
        <v>807.7</v>
      </c>
      <c r="X381" s="125">
        <v>601.9</v>
      </c>
      <c r="Y381" s="125"/>
      <c r="AA381" s="227">
        <v>0.45555555555555555</v>
      </c>
    </row>
    <row r="382" spans="1:35" ht="20.399999999999999" x14ac:dyDescent="0.3">
      <c r="A382" s="155">
        <v>44972</v>
      </c>
      <c r="B382" s="155"/>
      <c r="C382" s="228" t="s">
        <v>393</v>
      </c>
      <c r="J382" s="209">
        <v>88.578599999999994</v>
      </c>
      <c r="K382" s="209">
        <v>108.297</v>
      </c>
      <c r="L382" s="210">
        <v>-1.6999999999999999E-3</v>
      </c>
      <c r="M382" s="210">
        <v>0.1069</v>
      </c>
      <c r="N382" s="210">
        <v>6.6600000000000006E-2</v>
      </c>
      <c r="O382" s="202">
        <v>1124</v>
      </c>
      <c r="R382" s="211"/>
      <c r="S382" s="304">
        <v>5957</v>
      </c>
      <c r="T382" s="115"/>
      <c r="U382" s="115"/>
      <c r="V382" s="115"/>
      <c r="W382" s="125">
        <v>807.6</v>
      </c>
      <c r="X382" s="125">
        <v>602.5</v>
      </c>
      <c r="Y382" s="125"/>
      <c r="AA382" s="227">
        <v>0.45833333333333331</v>
      </c>
    </row>
    <row r="383" spans="1:35" ht="20.399999999999999" x14ac:dyDescent="0.3">
      <c r="A383" s="155">
        <v>44972</v>
      </c>
      <c r="B383" s="155"/>
      <c r="C383" s="228" t="s">
        <v>393</v>
      </c>
      <c r="J383" s="209">
        <v>88.578699999999998</v>
      </c>
      <c r="K383" s="209">
        <v>108.297</v>
      </c>
      <c r="L383" s="210">
        <v>-1.6000000000000001E-3</v>
      </c>
      <c r="M383" s="210">
        <v>0.1069</v>
      </c>
      <c r="N383" s="210">
        <v>6.6600000000000006E-2</v>
      </c>
      <c r="O383" s="202">
        <v>1124</v>
      </c>
      <c r="R383" s="211"/>
      <c r="S383" s="304">
        <v>10723</v>
      </c>
      <c r="T383" s="115"/>
      <c r="U383" s="115"/>
      <c r="V383" s="115"/>
      <c r="W383" s="125">
        <v>807.6</v>
      </c>
      <c r="X383" s="125">
        <v>601.79999999999995</v>
      </c>
      <c r="Y383" s="125"/>
      <c r="AA383" s="227">
        <v>0.46388888888888885</v>
      </c>
    </row>
    <row r="384" spans="1:35" ht="20.399999999999999" x14ac:dyDescent="0.3">
      <c r="A384" s="155">
        <v>44972</v>
      </c>
      <c r="B384" s="155"/>
      <c r="C384" s="228" t="s">
        <v>393</v>
      </c>
      <c r="J384" s="209">
        <v>88.578800000000001</v>
      </c>
      <c r="K384" s="209">
        <v>108.297</v>
      </c>
      <c r="L384" s="210">
        <v>-1.5E-3</v>
      </c>
      <c r="M384" s="210">
        <v>0.1069</v>
      </c>
      <c r="N384" s="210">
        <v>6.6600000000000006E-2</v>
      </c>
      <c r="O384" s="202">
        <v>1124</v>
      </c>
      <c r="S384" s="304">
        <v>11347</v>
      </c>
      <c r="T384" s="115"/>
      <c r="U384" s="115"/>
      <c r="V384" s="115"/>
      <c r="W384" s="125">
        <v>807.6</v>
      </c>
      <c r="X384" s="125">
        <v>601.79999999999995</v>
      </c>
      <c r="Y384" s="125"/>
      <c r="AA384" s="227">
        <v>0.46736111111111112</v>
      </c>
    </row>
    <row r="385" spans="1:35" ht="20.399999999999999" x14ac:dyDescent="0.3">
      <c r="A385" s="155">
        <v>44972</v>
      </c>
      <c r="B385" s="155"/>
      <c r="C385" s="228" t="s">
        <v>393</v>
      </c>
      <c r="J385" s="209">
        <v>88.578800000000001</v>
      </c>
      <c r="K385" s="209">
        <v>108.297</v>
      </c>
      <c r="L385" s="210">
        <v>-1.5E-3</v>
      </c>
      <c r="M385" s="210">
        <v>0.1069</v>
      </c>
      <c r="N385" s="210">
        <v>6.6600000000000006E-2</v>
      </c>
      <c r="O385" s="202">
        <v>1124</v>
      </c>
      <c r="S385" s="304">
        <v>11638</v>
      </c>
      <c r="T385" s="115"/>
      <c r="U385" s="115"/>
      <c r="V385" s="115"/>
      <c r="W385" s="125">
        <v>807.6</v>
      </c>
      <c r="X385" s="125">
        <v>601.79999999999995</v>
      </c>
      <c r="Y385" s="125"/>
      <c r="AA385" s="227">
        <v>0.47013888888888888</v>
      </c>
    </row>
    <row r="386" spans="1:35" ht="20.399999999999999" x14ac:dyDescent="0.3">
      <c r="A386" s="155">
        <v>44972</v>
      </c>
      <c r="B386" s="155"/>
      <c r="C386" s="228" t="s">
        <v>393</v>
      </c>
      <c r="J386" s="209">
        <v>88.578800000000001</v>
      </c>
      <c r="K386" s="209">
        <v>108.297</v>
      </c>
      <c r="L386" s="210">
        <v>-1.6000000000000001E-3</v>
      </c>
      <c r="M386" s="210">
        <v>0.1069</v>
      </c>
      <c r="N386" s="210">
        <v>6.6600000000000006E-2</v>
      </c>
      <c r="O386" s="202">
        <v>1124</v>
      </c>
      <c r="R386" s="211"/>
      <c r="S386" s="304">
        <v>12504</v>
      </c>
      <c r="T386" s="115"/>
      <c r="U386" s="115"/>
      <c r="V386" s="115"/>
      <c r="W386" s="125">
        <v>807.7</v>
      </c>
      <c r="X386" s="125">
        <v>601.70000000000005</v>
      </c>
      <c r="Y386" s="125"/>
      <c r="AA386" s="227">
        <v>0.47638888888888892</v>
      </c>
      <c r="AB386" s="167">
        <v>304.3</v>
      </c>
      <c r="AC386" s="167">
        <v>300.8</v>
      </c>
      <c r="AD386" s="167">
        <v>300.7</v>
      </c>
      <c r="AE386" s="167">
        <v>302.10000000000002</v>
      </c>
      <c r="AF386" s="167">
        <v>306.3</v>
      </c>
      <c r="AG386" s="167">
        <v>300.2</v>
      </c>
      <c r="AH386" s="167">
        <v>302.3</v>
      </c>
      <c r="AI386" s="167" t="s">
        <v>369</v>
      </c>
    </row>
    <row r="387" spans="1:35" ht="20.399999999999999" x14ac:dyDescent="0.3">
      <c r="A387" s="155">
        <v>44972</v>
      </c>
      <c r="B387" s="155"/>
      <c r="C387" s="228" t="s">
        <v>393</v>
      </c>
      <c r="J387" s="209">
        <v>88.578999999999994</v>
      </c>
      <c r="K387" s="209">
        <v>108.297</v>
      </c>
      <c r="L387" s="210">
        <v>-1.6999999999999999E-3</v>
      </c>
      <c r="M387" s="210">
        <v>0.1069</v>
      </c>
      <c r="N387" s="210">
        <v>6.6600000000000006E-2</v>
      </c>
      <c r="O387" s="202">
        <v>1124</v>
      </c>
      <c r="R387" s="211"/>
      <c r="S387" s="304">
        <v>13040</v>
      </c>
      <c r="T387" s="115"/>
      <c r="U387" s="115"/>
      <c r="V387" s="115"/>
      <c r="W387" s="125">
        <v>807.7</v>
      </c>
      <c r="X387" s="125">
        <v>601.70000000000005</v>
      </c>
      <c r="Y387" s="125"/>
      <c r="AA387" s="227">
        <v>0.47986111111111113</v>
      </c>
    </row>
    <row r="388" spans="1:35" ht="20.399999999999999" x14ac:dyDescent="0.3">
      <c r="A388" s="155">
        <v>44972</v>
      </c>
      <c r="B388" s="155"/>
      <c r="C388" s="228" t="s">
        <v>393</v>
      </c>
      <c r="J388" s="209">
        <v>88.578999999999994</v>
      </c>
      <c r="K388" s="209">
        <v>108.297</v>
      </c>
      <c r="L388" s="210">
        <v>-1.6000000000000001E-3</v>
      </c>
      <c r="M388" s="210">
        <v>0.1069</v>
      </c>
      <c r="N388" s="210">
        <v>6.6600000000000006E-2</v>
      </c>
      <c r="O388" s="202">
        <v>1124</v>
      </c>
      <c r="S388" s="304">
        <v>13551</v>
      </c>
      <c r="T388" s="115"/>
      <c r="U388" s="115"/>
      <c r="V388" s="115"/>
      <c r="W388" s="125">
        <v>807.7</v>
      </c>
      <c r="X388" s="125">
        <v>601.70000000000005</v>
      </c>
      <c r="Y388" s="125"/>
      <c r="AA388" s="227">
        <v>0.48333333333333334</v>
      </c>
    </row>
    <row r="389" spans="1:35" ht="20.399999999999999" x14ac:dyDescent="0.3">
      <c r="A389" s="155">
        <v>44972</v>
      </c>
      <c r="B389" s="155"/>
      <c r="C389" s="228" t="s">
        <v>393</v>
      </c>
      <c r="J389" s="209">
        <v>88.578999999999994</v>
      </c>
      <c r="K389" s="209">
        <v>108.297</v>
      </c>
      <c r="L389" s="210">
        <v>-1.6999999999999999E-3</v>
      </c>
      <c r="M389" s="210">
        <v>0.1069</v>
      </c>
      <c r="N389" s="210">
        <v>6.6600000000000006E-2</v>
      </c>
      <c r="O389" s="202">
        <v>1124</v>
      </c>
      <c r="S389" s="304">
        <v>14334</v>
      </c>
      <c r="T389" s="115"/>
      <c r="U389" s="115"/>
      <c r="V389" s="115"/>
      <c r="W389" s="125">
        <v>807.7</v>
      </c>
      <c r="X389" s="125">
        <v>601.6</v>
      </c>
      <c r="Y389" s="125"/>
      <c r="AA389" s="227">
        <v>0.48888888888888887</v>
      </c>
      <c r="AB389" s="167">
        <v>304.5</v>
      </c>
      <c r="AC389" s="167">
        <v>301</v>
      </c>
      <c r="AD389" s="167">
        <v>300.8</v>
      </c>
      <c r="AE389" s="167">
        <v>302.3</v>
      </c>
      <c r="AF389" s="167">
        <v>306.5</v>
      </c>
      <c r="AG389" s="167">
        <v>300.39999999999998</v>
      </c>
      <c r="AH389" s="167">
        <v>302.5</v>
      </c>
      <c r="AI389" s="167" t="s">
        <v>369</v>
      </c>
    </row>
    <row r="390" spans="1:35" x14ac:dyDescent="0.3">
      <c r="A390" s="155">
        <v>44972</v>
      </c>
      <c r="B390" s="155"/>
      <c r="C390" s="228" t="s">
        <v>394</v>
      </c>
      <c r="J390" s="209">
        <v>101.499</v>
      </c>
      <c r="K390" s="209">
        <v>125.708</v>
      </c>
      <c r="L390" s="210">
        <v>2.0000000000000001E-4</v>
      </c>
      <c r="M390" s="210">
        <v>0.10678</v>
      </c>
      <c r="N390" s="210">
        <v>6.6600000000000006E-2</v>
      </c>
      <c r="O390" s="202" t="s">
        <v>229</v>
      </c>
      <c r="R390" s="211"/>
      <c r="S390" s="304">
        <v>22418</v>
      </c>
      <c r="T390" s="115"/>
      <c r="U390" s="205">
        <v>2E-3</v>
      </c>
      <c r="V390" s="205">
        <v>4.5999999999999999E-3</v>
      </c>
      <c r="W390" s="115"/>
      <c r="X390" s="115"/>
      <c r="Y390" s="115"/>
    </row>
    <row r="391" spans="1:35" ht="30.6" x14ac:dyDescent="0.3">
      <c r="A391" s="155">
        <v>44972</v>
      </c>
      <c r="B391" s="155"/>
      <c r="C391" s="228" t="s">
        <v>395</v>
      </c>
      <c r="D391" s="128">
        <v>20.57</v>
      </c>
      <c r="E391" s="128">
        <v>23.83</v>
      </c>
      <c r="F391" s="128">
        <v>21.701000000000001</v>
      </c>
      <c r="G391" s="128">
        <v>23.94</v>
      </c>
      <c r="H391" s="128">
        <v>24.12</v>
      </c>
      <c r="I391" s="128">
        <v>23.77</v>
      </c>
      <c r="J391" s="209" t="s">
        <v>396</v>
      </c>
      <c r="K391" s="209">
        <v>-65.001000000000005</v>
      </c>
      <c r="L391" s="210">
        <v>-60.006700000000002</v>
      </c>
      <c r="M391" s="210">
        <v>-8.9999999999999998E-4</v>
      </c>
      <c r="N391" s="210">
        <v>-2.9999999999999997E-4</v>
      </c>
      <c r="O391" s="202" t="s">
        <v>64</v>
      </c>
      <c r="R391" s="211"/>
      <c r="S391" s="304">
        <v>23832</v>
      </c>
      <c r="T391" s="115"/>
      <c r="U391" s="205">
        <v>3.7000000000000002E-3</v>
      </c>
      <c r="V391" s="205">
        <v>1.5E-3</v>
      </c>
      <c r="W391" s="115"/>
      <c r="X391" s="115"/>
      <c r="Y391" s="115"/>
      <c r="AA391" s="227">
        <v>0.52083333333333337</v>
      </c>
      <c r="AB391" s="167">
        <v>304.89999999999998</v>
      </c>
      <c r="AC391" s="167">
        <v>301.10000000000002</v>
      </c>
      <c r="AD391" s="167">
        <v>300.89999999999998</v>
      </c>
      <c r="AE391" s="167">
        <v>302.60000000000002</v>
      </c>
      <c r="AF391" s="167">
        <v>307</v>
      </c>
      <c r="AG391" s="167">
        <v>300.60000000000002</v>
      </c>
      <c r="AH391" s="167">
        <v>302.89999999999998</v>
      </c>
      <c r="AI391" s="167" t="s">
        <v>369</v>
      </c>
    </row>
    <row r="392" spans="1:35" x14ac:dyDescent="0.3">
      <c r="A392" s="155">
        <v>44972</v>
      </c>
      <c r="B392" s="155"/>
      <c r="C392" s="228" t="s">
        <v>290</v>
      </c>
      <c r="J392" s="209">
        <v>67.697999999999993</v>
      </c>
      <c r="K392" s="209">
        <v>103.398</v>
      </c>
      <c r="L392" s="210">
        <v>-2.0000000000000001E-4</v>
      </c>
      <c r="M392" s="210">
        <v>0.1066</v>
      </c>
      <c r="N392" s="210">
        <v>6.6699999999999995E-2</v>
      </c>
      <c r="O392" s="171"/>
      <c r="Q392" s="200">
        <v>16</v>
      </c>
      <c r="R392" s="200">
        <v>3.4590709999999998</v>
      </c>
      <c r="S392" s="304">
        <v>30211</v>
      </c>
      <c r="T392" s="115"/>
      <c r="U392" s="115"/>
      <c r="V392" s="115"/>
      <c r="W392" s="115"/>
      <c r="X392" s="115"/>
      <c r="Y392" s="115"/>
      <c r="Z392" s="166" t="s">
        <v>397</v>
      </c>
      <c r="AA392" s="227">
        <v>0.54236111111111118</v>
      </c>
    </row>
    <row r="393" spans="1:35" ht="20.399999999999999" x14ac:dyDescent="0.3">
      <c r="A393" s="155">
        <v>44972</v>
      </c>
      <c r="B393" s="155"/>
      <c r="C393" s="228" t="s">
        <v>398</v>
      </c>
      <c r="J393" s="209">
        <v>100.71</v>
      </c>
      <c r="K393" s="209">
        <v>100.401</v>
      </c>
      <c r="L393" s="210">
        <v>2.9999999999999997E-4</v>
      </c>
      <c r="M393" s="210">
        <v>0.10657999999999999</v>
      </c>
      <c r="N393" s="210">
        <v>6.6750000000000004E-2</v>
      </c>
      <c r="O393" s="202">
        <v>1140</v>
      </c>
      <c r="S393" s="304">
        <v>30947</v>
      </c>
      <c r="T393" s="115"/>
      <c r="U393" s="115"/>
      <c r="V393" s="115"/>
      <c r="W393" s="125">
        <v>810</v>
      </c>
      <c r="X393" s="125">
        <v>603</v>
      </c>
      <c r="Y393" s="125"/>
      <c r="Z393" s="166" t="s">
        <v>399</v>
      </c>
      <c r="AA393" s="227">
        <v>0.55347222222222225</v>
      </c>
      <c r="AB393" s="167">
        <v>305.2</v>
      </c>
      <c r="AC393" s="167">
        <v>301.2</v>
      </c>
      <c r="AD393" s="167">
        <v>301</v>
      </c>
      <c r="AE393" s="167">
        <v>302.8</v>
      </c>
      <c r="AF393" s="167">
        <v>305</v>
      </c>
      <c r="AG393" s="167">
        <v>300.7</v>
      </c>
      <c r="AH393" s="167">
        <v>302.89999999999998</v>
      </c>
      <c r="AI393" s="167" t="s">
        <v>369</v>
      </c>
    </row>
    <row r="394" spans="1:35" x14ac:dyDescent="0.3">
      <c r="A394" s="115"/>
      <c r="B394" s="115"/>
      <c r="C394" s="501" t="s">
        <v>400</v>
      </c>
      <c r="T394" s="115"/>
      <c r="U394" s="115"/>
      <c r="V394" s="115"/>
      <c r="W394" s="115"/>
      <c r="X394" s="115"/>
      <c r="Y394" s="115"/>
      <c r="AA394" s="227">
        <v>0.57916666666666672</v>
      </c>
      <c r="AB394" s="167">
        <v>304.39999999999998</v>
      </c>
      <c r="AC394" s="167">
        <v>301.10000000000002</v>
      </c>
      <c r="AD394" s="167">
        <v>300.89999999999998</v>
      </c>
      <c r="AE394" s="167">
        <v>302.10000000000002</v>
      </c>
      <c r="AF394" s="167">
        <v>302.2</v>
      </c>
      <c r="AG394" s="167">
        <v>300.39999999999998</v>
      </c>
      <c r="AH394" s="167">
        <v>302.39999999999998</v>
      </c>
      <c r="AI394" s="167" t="s">
        <v>369</v>
      </c>
    </row>
    <row r="395" spans="1:35" x14ac:dyDescent="0.3">
      <c r="A395" s="115"/>
      <c r="B395" s="115"/>
      <c r="C395" s="501"/>
      <c r="T395" s="115"/>
      <c r="U395" s="115"/>
      <c r="V395" s="115"/>
      <c r="W395" s="115"/>
      <c r="X395" s="115"/>
      <c r="Y395" s="115"/>
      <c r="AA395" s="227">
        <v>0.60069444444444442</v>
      </c>
      <c r="AB395" s="167">
        <v>303.7</v>
      </c>
      <c r="AC395" s="167">
        <v>300.89999999999998</v>
      </c>
      <c r="AD395" s="167">
        <v>300.8</v>
      </c>
      <c r="AE395" s="167">
        <v>301.60000000000002</v>
      </c>
      <c r="AF395" s="167">
        <v>301.5</v>
      </c>
      <c r="AG395" s="167">
        <v>300.10000000000002</v>
      </c>
      <c r="AH395" s="167">
        <v>301.8</v>
      </c>
      <c r="AI395" s="167" t="s">
        <v>369</v>
      </c>
    </row>
    <row r="396" spans="1:35" ht="21.6" x14ac:dyDescent="0.3">
      <c r="A396" s="126" t="s">
        <v>0</v>
      </c>
      <c r="B396" s="126"/>
      <c r="C396" s="275" t="s">
        <v>83</v>
      </c>
      <c r="D396" s="495" t="s">
        <v>6</v>
      </c>
      <c r="E396" s="495"/>
      <c r="F396" s="495" t="s">
        <v>7</v>
      </c>
      <c r="G396" s="495"/>
      <c r="H396" s="495" t="s">
        <v>8</v>
      </c>
      <c r="I396" s="495"/>
      <c r="J396" s="462" t="s">
        <v>305</v>
      </c>
      <c r="K396" s="462" t="s">
        <v>306</v>
      </c>
      <c r="L396" s="462" t="s">
        <v>307</v>
      </c>
      <c r="M396" s="462" t="s">
        <v>308</v>
      </c>
      <c r="N396" s="462" t="s">
        <v>309</v>
      </c>
      <c r="O396" s="462" t="s">
        <v>14</v>
      </c>
      <c r="P396" s="462" t="s">
        <v>269</v>
      </c>
      <c r="Q396" s="462" t="s">
        <v>15</v>
      </c>
      <c r="R396" s="462" t="s">
        <v>16</v>
      </c>
      <c r="S396" s="306" t="s">
        <v>17</v>
      </c>
      <c r="T396" s="126" t="s">
        <v>91</v>
      </c>
      <c r="U396" s="206" t="s">
        <v>92</v>
      </c>
      <c r="V396" s="206" t="s">
        <v>93</v>
      </c>
      <c r="W396" s="126" t="s">
        <v>94</v>
      </c>
      <c r="X396" s="126" t="s">
        <v>95</v>
      </c>
      <c r="Y396" s="126"/>
    </row>
    <row r="397" spans="1:35" x14ac:dyDescent="0.3">
      <c r="A397" s="155">
        <v>44973</v>
      </c>
      <c r="B397" s="155"/>
      <c r="C397" s="228" t="s">
        <v>401</v>
      </c>
      <c r="D397" s="200">
        <v>20.702999999999999</v>
      </c>
      <c r="E397" s="200">
        <v>23.43</v>
      </c>
      <c r="F397" s="200">
        <v>21.15</v>
      </c>
      <c r="G397" s="200">
        <v>24.07</v>
      </c>
      <c r="H397" s="200">
        <v>24.66</v>
      </c>
      <c r="I397" s="200">
        <v>23.23</v>
      </c>
      <c r="J397" s="209">
        <v>-2147.48</v>
      </c>
      <c r="K397" s="209">
        <v>-65.001000000000005</v>
      </c>
      <c r="L397" s="210">
        <v>-60.005699999999997</v>
      </c>
      <c r="M397" s="210">
        <v>-9.2599999999999996E-4</v>
      </c>
      <c r="N397" s="210">
        <v>-1.995E-4</v>
      </c>
      <c r="Q397" s="200">
        <v>7</v>
      </c>
      <c r="R397" s="200">
        <v>4.7623170000000004</v>
      </c>
      <c r="T397" s="115"/>
      <c r="U397" s="204"/>
      <c r="V397" s="204"/>
      <c r="W397" s="115"/>
      <c r="X397" s="115"/>
      <c r="Y397" s="115"/>
      <c r="AA397" s="227">
        <v>0.41875000000000001</v>
      </c>
      <c r="AB397" s="167">
        <v>302.2</v>
      </c>
      <c r="AC397" s="167">
        <v>300.39999999999998</v>
      </c>
      <c r="AD397" s="167">
        <v>300.10000000000002</v>
      </c>
      <c r="AE397" s="167">
        <v>300.89999999999998</v>
      </c>
      <c r="AF397" s="167">
        <v>302.39999999999998</v>
      </c>
      <c r="AG397" s="167">
        <v>299.5</v>
      </c>
      <c r="AH397" s="167">
        <v>300.10000000000002</v>
      </c>
      <c r="AI397" s="167" t="s">
        <v>369</v>
      </c>
    </row>
    <row r="398" spans="1:35" x14ac:dyDescent="0.3">
      <c r="A398" s="155">
        <v>44973</v>
      </c>
      <c r="B398" s="155"/>
      <c r="C398" s="228" t="s">
        <v>27</v>
      </c>
      <c r="D398" s="200">
        <v>20.702999999999999</v>
      </c>
      <c r="E398" s="200">
        <v>23.43</v>
      </c>
      <c r="F398" s="200">
        <v>21.15</v>
      </c>
      <c r="G398" s="200">
        <v>24.07</v>
      </c>
      <c r="H398" s="200">
        <v>24.13</v>
      </c>
      <c r="I398" s="200">
        <v>23.77</v>
      </c>
      <c r="J398" s="209">
        <v>-2147.48</v>
      </c>
      <c r="K398" s="209">
        <v>-65.001000000000005</v>
      </c>
      <c r="L398" s="210">
        <v>-60.005699999999997</v>
      </c>
      <c r="M398" s="210">
        <v>-9.2599999999999996E-4</v>
      </c>
      <c r="N398" s="210">
        <v>-1.995E-4</v>
      </c>
      <c r="Q398" s="200">
        <v>26</v>
      </c>
      <c r="R398" s="200">
        <v>4.0314769999999998</v>
      </c>
      <c r="T398" s="115"/>
      <c r="U398" s="204"/>
      <c r="V398" s="204"/>
      <c r="W398" s="115"/>
      <c r="X398" s="115"/>
      <c r="Y398" s="115"/>
      <c r="AA398" s="227"/>
    </row>
    <row r="399" spans="1:35" ht="20.399999999999999" x14ac:dyDescent="0.3">
      <c r="A399" s="155">
        <v>44973</v>
      </c>
      <c r="B399" s="155"/>
      <c r="C399" s="228" t="s">
        <v>402</v>
      </c>
      <c r="D399" s="200">
        <v>20.521000000000001</v>
      </c>
      <c r="E399" s="200">
        <v>23.806000000000001</v>
      </c>
      <c r="F399" s="200">
        <v>21.690999999999999</v>
      </c>
      <c r="G399" s="200">
        <v>23.884</v>
      </c>
      <c r="H399" s="200">
        <v>24.13</v>
      </c>
      <c r="I399" s="200">
        <v>23.77</v>
      </c>
      <c r="J399" s="209">
        <v>-2147.48</v>
      </c>
      <c r="K399" s="209">
        <v>-65.001000000000005</v>
      </c>
      <c r="L399" s="210">
        <v>-60.005699999999997</v>
      </c>
      <c r="M399" s="210">
        <v>-9.2599999999999996E-4</v>
      </c>
      <c r="N399" s="210">
        <v>-1.995E-4</v>
      </c>
      <c r="O399" s="202" t="s">
        <v>64</v>
      </c>
      <c r="R399" s="211"/>
      <c r="S399" s="304">
        <v>22626</v>
      </c>
      <c r="T399" s="115"/>
      <c r="U399" s="205">
        <v>1.2999999999999999E-3</v>
      </c>
      <c r="V399" s="205">
        <v>2.8E-3</v>
      </c>
      <c r="W399" s="115"/>
      <c r="X399" s="115"/>
      <c r="Y399" s="115"/>
    </row>
    <row r="400" spans="1:35" ht="20.399999999999999" x14ac:dyDescent="0.3">
      <c r="A400" s="155">
        <v>44973</v>
      </c>
      <c r="B400" s="155"/>
      <c r="C400" s="228" t="s">
        <v>403</v>
      </c>
      <c r="D400" s="200">
        <v>20.521000000000001</v>
      </c>
      <c r="E400" s="200">
        <v>23.806000000000001</v>
      </c>
      <c r="F400" s="200">
        <v>21.690999999999999</v>
      </c>
      <c r="G400" s="200">
        <v>23.884</v>
      </c>
      <c r="H400" s="200">
        <v>24.13</v>
      </c>
      <c r="I400" s="200">
        <v>23.77</v>
      </c>
      <c r="J400" s="209">
        <v>-2147.48</v>
      </c>
      <c r="K400" s="209">
        <v>-65.001000000000005</v>
      </c>
      <c r="L400" s="210">
        <v>-60.005699999999997</v>
      </c>
      <c r="M400" s="210">
        <v>-9.2599999999999996E-4</v>
      </c>
      <c r="N400" s="210">
        <v>-1.995E-4</v>
      </c>
      <c r="O400" s="202" t="s">
        <v>299</v>
      </c>
      <c r="R400" s="211"/>
      <c r="S400" s="304">
        <v>22759</v>
      </c>
      <c r="T400" s="115"/>
      <c r="U400" s="204"/>
      <c r="V400" s="204"/>
      <c r="W400" s="125">
        <v>807.8</v>
      </c>
      <c r="X400" s="125">
        <v>601.5</v>
      </c>
      <c r="Y400" s="125"/>
    </row>
    <row r="401" spans="1:35" ht="20.399999999999999" x14ac:dyDescent="0.3">
      <c r="A401" s="155">
        <v>44973</v>
      </c>
      <c r="B401" s="155"/>
      <c r="C401" s="228" t="s">
        <v>404</v>
      </c>
      <c r="D401" s="200">
        <v>20.521000000000001</v>
      </c>
      <c r="E401" s="200">
        <v>23.806000000000001</v>
      </c>
      <c r="F401" s="200">
        <v>21.690999999999999</v>
      </c>
      <c r="G401" s="200">
        <v>23.884</v>
      </c>
      <c r="H401" s="200">
        <v>24.13</v>
      </c>
      <c r="I401" s="200">
        <v>23.77</v>
      </c>
      <c r="J401" s="209">
        <v>-2147.48</v>
      </c>
      <c r="K401" s="209">
        <v>-65.001000000000005</v>
      </c>
      <c r="L401" s="210">
        <v>-60.005699999999997</v>
      </c>
      <c r="M401" s="210">
        <v>-9.2599999999999996E-4</v>
      </c>
      <c r="N401" s="210">
        <v>-1.995E-4</v>
      </c>
      <c r="Q401" s="200">
        <v>32</v>
      </c>
      <c r="R401" s="200">
        <v>4.0315269999999996</v>
      </c>
      <c r="T401" s="115"/>
      <c r="U401" s="204"/>
      <c r="V401" s="204"/>
      <c r="W401" s="115"/>
      <c r="X401" s="115"/>
      <c r="Y401" s="115"/>
      <c r="Z401" s="166">
        <f>(R401-R398)*1000000</f>
        <v>49.999999999883471</v>
      </c>
    </row>
    <row r="402" spans="1:35" ht="20.399999999999999" x14ac:dyDescent="0.3">
      <c r="A402" s="155">
        <v>44973</v>
      </c>
      <c r="B402" s="155"/>
      <c r="C402" s="228" t="s">
        <v>405</v>
      </c>
      <c r="D402" s="200">
        <v>20.521000000000001</v>
      </c>
      <c r="E402" s="200">
        <v>23.806000000000001</v>
      </c>
      <c r="F402" s="200">
        <v>21.690999999999999</v>
      </c>
      <c r="G402" s="200">
        <v>23.884</v>
      </c>
      <c r="H402" s="200">
        <v>24.63</v>
      </c>
      <c r="I402" s="200">
        <v>23.23</v>
      </c>
      <c r="J402" s="209">
        <v>-2147.48</v>
      </c>
      <c r="K402" s="209">
        <v>-65.001000000000005</v>
      </c>
      <c r="L402" s="210">
        <v>-60.005699999999997</v>
      </c>
      <c r="M402" s="210">
        <v>-9.2599999999999996E-4</v>
      </c>
      <c r="N402" s="210">
        <v>-1.995E-4</v>
      </c>
      <c r="Q402" s="200">
        <v>8</v>
      </c>
      <c r="R402" s="200">
        <v>4.7624129999999996</v>
      </c>
      <c r="T402" s="115"/>
      <c r="U402" s="204"/>
      <c r="V402" s="204"/>
      <c r="W402" s="115"/>
      <c r="X402" s="115"/>
      <c r="Y402" s="115"/>
      <c r="AA402" s="227">
        <v>0.41875000000000001</v>
      </c>
      <c r="AB402" s="167">
        <v>302.2</v>
      </c>
      <c r="AC402" s="167">
        <v>300.39999999999998</v>
      </c>
      <c r="AD402" s="167">
        <v>300.10000000000002</v>
      </c>
      <c r="AE402" s="167">
        <v>300.89999999999998</v>
      </c>
      <c r="AF402" s="167">
        <v>302.39999999999998</v>
      </c>
      <c r="AG402" s="167">
        <v>299.5</v>
      </c>
      <c r="AH402" s="167">
        <v>300.10000000000002</v>
      </c>
      <c r="AI402" s="167" t="s">
        <v>369</v>
      </c>
    </row>
    <row r="403" spans="1:35" x14ac:dyDescent="0.3">
      <c r="A403" s="155">
        <v>44973</v>
      </c>
      <c r="B403" s="155"/>
      <c r="C403" s="228" t="s">
        <v>30</v>
      </c>
      <c r="D403" s="200">
        <v>20.521000000000001</v>
      </c>
      <c r="E403" s="200">
        <v>23.806000000000001</v>
      </c>
      <c r="F403" s="200">
        <v>21.690999999999999</v>
      </c>
      <c r="G403" s="200">
        <v>23.884</v>
      </c>
      <c r="H403" s="200">
        <v>24.13</v>
      </c>
      <c r="I403" s="200">
        <v>23.77</v>
      </c>
      <c r="J403" s="200">
        <v>101.502</v>
      </c>
      <c r="K403" s="200">
        <v>125.708</v>
      </c>
      <c r="L403" s="200">
        <v>-5.9999999999999995E-4</v>
      </c>
      <c r="M403" s="200">
        <v>0.108</v>
      </c>
      <c r="N403" s="200">
        <v>5.3339999999999999E-2</v>
      </c>
      <c r="O403" s="200" t="s">
        <v>64</v>
      </c>
      <c r="S403" s="304">
        <v>31526</v>
      </c>
      <c r="T403" s="115"/>
      <c r="U403" s="205">
        <v>1.6999999999999999E-3</v>
      </c>
      <c r="V403" s="205">
        <v>2.0999999999999999E-3</v>
      </c>
      <c r="W403" s="115"/>
      <c r="X403" s="115"/>
      <c r="Y403" s="115"/>
    </row>
    <row r="404" spans="1:35" x14ac:dyDescent="0.3">
      <c r="A404" s="155">
        <v>44973</v>
      </c>
      <c r="B404" s="155"/>
      <c r="C404" s="228" t="s">
        <v>31</v>
      </c>
      <c r="D404" s="200">
        <v>20.521000000000001</v>
      </c>
      <c r="E404" s="200">
        <v>23.806000000000001</v>
      </c>
      <c r="F404" s="200">
        <v>21.690999999999999</v>
      </c>
      <c r="G404" s="200">
        <v>23.884</v>
      </c>
      <c r="H404" s="200">
        <v>24.13</v>
      </c>
      <c r="I404" s="200">
        <v>23.77</v>
      </c>
      <c r="J404" s="200">
        <v>88.230500000000006</v>
      </c>
      <c r="K404" s="200">
        <v>108.3</v>
      </c>
      <c r="L404" s="200">
        <v>-5.9999999999999995E-4</v>
      </c>
      <c r="M404" s="200">
        <v>0.1081</v>
      </c>
      <c r="N404" s="200">
        <v>5.3400000000000003E-2</v>
      </c>
      <c r="O404" s="202">
        <v>1132</v>
      </c>
      <c r="S404" s="304">
        <v>32553</v>
      </c>
      <c r="T404" s="115"/>
      <c r="U404" s="204"/>
      <c r="V404" s="204"/>
      <c r="W404" s="125">
        <v>801.6</v>
      </c>
      <c r="X404" s="125">
        <v>601.1</v>
      </c>
      <c r="Y404" s="125"/>
    </row>
    <row r="405" spans="1:35" x14ac:dyDescent="0.3">
      <c r="A405" s="155">
        <v>44973</v>
      </c>
      <c r="B405" s="155"/>
      <c r="C405" s="228" t="s">
        <v>406</v>
      </c>
      <c r="D405" s="200">
        <v>20.521000000000001</v>
      </c>
      <c r="E405" s="200">
        <v>23.806000000000001</v>
      </c>
      <c r="F405" s="200">
        <v>21.690999999999999</v>
      </c>
      <c r="G405" s="200">
        <v>23.884</v>
      </c>
      <c r="H405" s="200">
        <v>24.13</v>
      </c>
      <c r="I405" s="200">
        <v>23.77</v>
      </c>
      <c r="J405" s="200">
        <v>67.697400000000002</v>
      </c>
      <c r="K405" s="200">
        <v>103.398</v>
      </c>
      <c r="L405" s="200">
        <v>-8.0000000000000004E-4</v>
      </c>
      <c r="M405" s="200">
        <v>0.1081</v>
      </c>
      <c r="N405" s="200">
        <v>5.3400000000000003E-2</v>
      </c>
      <c r="Q405" s="200">
        <v>20</v>
      </c>
      <c r="R405" s="200">
        <v>3.4590459999999998</v>
      </c>
      <c r="T405" s="115"/>
      <c r="U405" s="115"/>
      <c r="V405" s="115"/>
      <c r="W405" s="115"/>
      <c r="X405" s="115"/>
      <c r="Y405" s="115"/>
    </row>
    <row r="406" spans="1:35" ht="20.399999999999999" x14ac:dyDescent="0.3">
      <c r="A406" s="155">
        <v>44973</v>
      </c>
      <c r="B406" s="155"/>
      <c r="C406" s="228" t="s">
        <v>407</v>
      </c>
      <c r="D406" s="200">
        <v>20.521000000000001</v>
      </c>
      <c r="E406" s="200">
        <v>23.806000000000001</v>
      </c>
      <c r="F406" s="200">
        <v>21.690999999999999</v>
      </c>
      <c r="G406" s="200">
        <v>23.884</v>
      </c>
      <c r="H406" s="200">
        <v>24.13</v>
      </c>
      <c r="I406" s="200">
        <v>23.77</v>
      </c>
      <c r="J406" s="200">
        <v>100.414</v>
      </c>
      <c r="K406" s="200">
        <v>100.4</v>
      </c>
      <c r="L406" s="200">
        <v>-2.9999999999999997E-4</v>
      </c>
      <c r="M406" s="200">
        <v>0.1081</v>
      </c>
      <c r="N406" s="200">
        <v>5.3400000000000003E-2</v>
      </c>
      <c r="O406" s="202">
        <v>1140</v>
      </c>
      <c r="S406" s="304">
        <v>34049</v>
      </c>
      <c r="T406" s="115"/>
      <c r="U406" s="204"/>
      <c r="V406" s="204"/>
      <c r="W406" s="125">
        <v>807</v>
      </c>
      <c r="X406" s="125">
        <v>601.5</v>
      </c>
      <c r="Y406" s="125"/>
    </row>
    <row r="407" spans="1:35" ht="21.6" x14ac:dyDescent="0.3">
      <c r="A407" s="126" t="s">
        <v>0</v>
      </c>
      <c r="B407" s="126"/>
      <c r="C407" s="275" t="s">
        <v>83</v>
      </c>
      <c r="D407" s="495" t="s">
        <v>6</v>
      </c>
      <c r="E407" s="495"/>
      <c r="F407" s="495" t="s">
        <v>7</v>
      </c>
      <c r="G407" s="495"/>
      <c r="H407" s="495" t="s">
        <v>8</v>
      </c>
      <c r="I407" s="495"/>
      <c r="J407" s="462" t="s">
        <v>305</v>
      </c>
      <c r="K407" s="462" t="s">
        <v>306</v>
      </c>
      <c r="L407" s="462" t="s">
        <v>307</v>
      </c>
      <c r="M407" s="462" t="s">
        <v>308</v>
      </c>
      <c r="N407" s="462" t="s">
        <v>309</v>
      </c>
      <c r="O407" s="462" t="s">
        <v>14</v>
      </c>
      <c r="P407" s="462" t="s">
        <v>269</v>
      </c>
      <c r="Q407" s="462" t="s">
        <v>15</v>
      </c>
      <c r="R407" s="462" t="s">
        <v>16</v>
      </c>
      <c r="S407" s="306" t="s">
        <v>17</v>
      </c>
      <c r="T407" s="126" t="s">
        <v>91</v>
      </c>
      <c r="U407" s="206" t="s">
        <v>92</v>
      </c>
      <c r="V407" s="206" t="s">
        <v>93</v>
      </c>
      <c r="W407" s="126" t="s">
        <v>94</v>
      </c>
      <c r="X407" s="126" t="s">
        <v>95</v>
      </c>
      <c r="Y407" s="126"/>
    </row>
    <row r="408" spans="1:35" x14ac:dyDescent="0.3">
      <c r="A408" s="155">
        <v>44975</v>
      </c>
      <c r="B408" s="155"/>
      <c r="C408" s="228" t="s">
        <v>401</v>
      </c>
      <c r="D408" s="200">
        <v>20.521000000000001</v>
      </c>
      <c r="E408" s="200">
        <v>23.806000000000001</v>
      </c>
      <c r="F408" s="200">
        <v>21.690999999999999</v>
      </c>
      <c r="G408" s="200">
        <v>23.884</v>
      </c>
      <c r="H408" s="200">
        <v>24.63</v>
      </c>
      <c r="I408" s="200">
        <v>23.23</v>
      </c>
      <c r="J408" s="209">
        <v>-2147.48</v>
      </c>
      <c r="K408" s="209">
        <v>-65</v>
      </c>
      <c r="L408" s="210">
        <v>-60.006500000000003</v>
      </c>
      <c r="M408" s="210">
        <v>-2.9999999999999997E-4</v>
      </c>
      <c r="N408" s="210">
        <v>8.7999999999999998E-5</v>
      </c>
      <c r="Q408" s="200">
        <v>10</v>
      </c>
      <c r="R408" s="200">
        <v>4.7623730000000002</v>
      </c>
      <c r="T408" s="115"/>
      <c r="U408" s="204"/>
      <c r="V408" s="204"/>
      <c r="W408" s="115"/>
      <c r="X408" s="115"/>
      <c r="Y408" s="115"/>
    </row>
    <row r="409" spans="1:35" x14ac:dyDescent="0.3">
      <c r="A409" s="155">
        <v>44975</v>
      </c>
      <c r="B409" s="155"/>
      <c r="C409" s="228" t="s">
        <v>27</v>
      </c>
      <c r="D409" s="200">
        <v>20.521000000000001</v>
      </c>
      <c r="E409" s="200">
        <v>23.806000000000001</v>
      </c>
      <c r="F409" s="200">
        <v>21.690999999999999</v>
      </c>
      <c r="G409" s="200">
        <v>23.884</v>
      </c>
      <c r="H409" s="200">
        <v>24.13</v>
      </c>
      <c r="I409" s="200">
        <v>23.77</v>
      </c>
      <c r="J409" s="209">
        <v>-2147.48</v>
      </c>
      <c r="K409" s="209">
        <v>-65</v>
      </c>
      <c r="L409" s="210">
        <v>-60.006500000000003</v>
      </c>
      <c r="M409" s="210">
        <v>-2.9999999999999997E-4</v>
      </c>
      <c r="N409" s="210">
        <v>8.7999999999999998E-5</v>
      </c>
      <c r="Q409" s="200">
        <v>25</v>
      </c>
      <c r="R409" s="200">
        <v>4.0315009999999996</v>
      </c>
      <c r="T409" s="115"/>
      <c r="U409" s="204"/>
      <c r="V409" s="204"/>
      <c r="W409" s="115"/>
      <c r="X409" s="115"/>
      <c r="Y409" s="115"/>
    </row>
    <row r="410" spans="1:35" ht="20.399999999999999" x14ac:dyDescent="0.3">
      <c r="A410" s="155">
        <v>44975</v>
      </c>
      <c r="B410" s="155"/>
      <c r="C410" s="228" t="s">
        <v>402</v>
      </c>
      <c r="D410" s="200">
        <v>20.516999999999999</v>
      </c>
      <c r="E410" s="200">
        <v>23.802</v>
      </c>
      <c r="F410" s="200">
        <v>21.690999999999999</v>
      </c>
      <c r="G410" s="200">
        <v>23.884</v>
      </c>
      <c r="H410" s="200">
        <v>24.13</v>
      </c>
      <c r="I410" s="200">
        <v>23.77</v>
      </c>
      <c r="J410" s="209">
        <v>-2147.48</v>
      </c>
      <c r="K410" s="209">
        <v>-65</v>
      </c>
      <c r="L410" s="210">
        <v>-60.006500000000003</v>
      </c>
      <c r="M410" s="210">
        <v>-2.9999999999999997E-4</v>
      </c>
      <c r="N410" s="210">
        <v>8.7999999999999998E-5</v>
      </c>
      <c r="O410" s="202" t="s">
        <v>64</v>
      </c>
      <c r="R410" s="211"/>
      <c r="S410" s="304">
        <v>32425</v>
      </c>
      <c r="T410" s="115"/>
      <c r="U410" s="205">
        <v>2.7000000000000001E-3</v>
      </c>
      <c r="V410" s="205">
        <v>2.8E-3</v>
      </c>
      <c r="W410" s="115"/>
      <c r="X410" s="115"/>
      <c r="Y410" s="115"/>
    </row>
    <row r="411" spans="1:35" ht="20.399999999999999" x14ac:dyDescent="0.3">
      <c r="A411" s="155">
        <v>44975</v>
      </c>
      <c r="B411" s="155"/>
      <c r="C411" s="228" t="s">
        <v>403</v>
      </c>
      <c r="D411" s="200">
        <v>20.516999999999999</v>
      </c>
      <c r="E411" s="200">
        <v>23.802</v>
      </c>
      <c r="F411" s="200">
        <v>21.690999999999999</v>
      </c>
      <c r="G411" s="200">
        <v>23.884</v>
      </c>
      <c r="H411" s="200">
        <v>24.13</v>
      </c>
      <c r="I411" s="200">
        <v>23.77</v>
      </c>
      <c r="J411" s="209">
        <v>-2147.48</v>
      </c>
      <c r="K411" s="209">
        <v>-65</v>
      </c>
      <c r="L411" s="210">
        <v>-60.006500000000003</v>
      </c>
      <c r="M411" s="210">
        <v>-2.9999999999999997E-4</v>
      </c>
      <c r="N411" s="210">
        <v>8.7999999999999998E-5</v>
      </c>
      <c r="O411" s="202" t="s">
        <v>78</v>
      </c>
      <c r="R411" s="211"/>
      <c r="S411" s="304">
        <v>32604</v>
      </c>
      <c r="T411" s="115"/>
      <c r="U411" s="204"/>
      <c r="V411" s="204"/>
      <c r="W411" s="125">
        <v>807.7</v>
      </c>
      <c r="X411" s="125">
        <v>602.6</v>
      </c>
      <c r="Y411" s="125"/>
    </row>
    <row r="412" spans="1:35" ht="20.399999999999999" x14ac:dyDescent="0.3">
      <c r="A412" s="155">
        <v>44975</v>
      </c>
      <c r="B412" s="155"/>
      <c r="C412" s="228" t="s">
        <v>404</v>
      </c>
      <c r="D412" s="200">
        <v>20.516999999999999</v>
      </c>
      <c r="E412" s="200">
        <v>23.802</v>
      </c>
      <c r="F412" s="200">
        <v>21.690999999999999</v>
      </c>
      <c r="G412" s="200">
        <v>23.884</v>
      </c>
      <c r="H412" s="200">
        <v>24.13</v>
      </c>
      <c r="I412" s="200">
        <v>23.77</v>
      </c>
      <c r="J412" s="209">
        <v>-2147.48</v>
      </c>
      <c r="K412" s="209">
        <v>-65</v>
      </c>
      <c r="L412" s="210">
        <v>-60.006500000000003</v>
      </c>
      <c r="M412" s="210">
        <v>-2.9999999999999997E-4</v>
      </c>
      <c r="N412" s="210">
        <v>8.7999999999999998E-5</v>
      </c>
      <c r="Q412" s="200">
        <v>35</v>
      </c>
      <c r="R412" s="200">
        <v>4.0315139999999996</v>
      </c>
      <c r="T412" s="115"/>
      <c r="U412" s="204"/>
      <c r="V412" s="204"/>
      <c r="W412" s="115"/>
      <c r="X412" s="115"/>
      <c r="Y412" s="115"/>
    </row>
    <row r="413" spans="1:35" ht="20.399999999999999" x14ac:dyDescent="0.3">
      <c r="A413" s="155">
        <v>44975</v>
      </c>
      <c r="B413" s="155"/>
      <c r="C413" s="228" t="s">
        <v>405</v>
      </c>
      <c r="D413" s="200">
        <v>20.521000000000001</v>
      </c>
      <c r="E413" s="200">
        <v>23.806000000000001</v>
      </c>
      <c r="F413" s="200">
        <v>21.690999999999999</v>
      </c>
      <c r="G413" s="200">
        <v>23.884</v>
      </c>
      <c r="H413" s="200">
        <v>24.63</v>
      </c>
      <c r="I413" s="200">
        <v>23.23</v>
      </c>
      <c r="J413" s="209">
        <v>-2147.48</v>
      </c>
      <c r="K413" s="209">
        <v>-65</v>
      </c>
      <c r="L413" s="210">
        <v>-60.006500000000003</v>
      </c>
      <c r="M413" s="210">
        <v>-2.9999999999999997E-4</v>
      </c>
      <c r="N413" s="210">
        <v>8.7999999999999998E-5</v>
      </c>
      <c r="Q413" s="200">
        <v>11</v>
      </c>
      <c r="R413" s="200">
        <v>4.7623860000000002</v>
      </c>
      <c r="T413" s="115"/>
      <c r="U413" s="204"/>
      <c r="V413" s="204"/>
      <c r="W413" s="115"/>
      <c r="X413" s="115"/>
      <c r="Y413" s="115"/>
    </row>
    <row r="414" spans="1:35" x14ac:dyDescent="0.3">
      <c r="A414" s="155">
        <v>44975</v>
      </c>
      <c r="B414" s="155"/>
      <c r="C414" s="228" t="s">
        <v>30</v>
      </c>
      <c r="D414" s="200">
        <v>20.516999999999999</v>
      </c>
      <c r="E414" s="200">
        <v>23.802</v>
      </c>
      <c r="F414" s="200">
        <v>21.690999999999999</v>
      </c>
      <c r="G414" s="200">
        <v>23.884</v>
      </c>
      <c r="H414" s="200">
        <v>24.13</v>
      </c>
      <c r="I414" s="200">
        <v>23.77</v>
      </c>
      <c r="J414" s="200">
        <v>101.501</v>
      </c>
      <c r="K414" s="200">
        <v>125.705</v>
      </c>
      <c r="L414" s="200">
        <v>-1.3999999999999999E-4</v>
      </c>
      <c r="M414" s="200">
        <v>0.1087</v>
      </c>
      <c r="N414" s="200">
        <v>6.3417000000000001E-2</v>
      </c>
      <c r="O414" s="200" t="s">
        <v>64</v>
      </c>
      <c r="S414" s="304">
        <v>43911</v>
      </c>
      <c r="T414" s="115"/>
      <c r="U414" s="205">
        <v>2.7000000000000001E-3</v>
      </c>
      <c r="V414" s="205">
        <v>4.8999999999999998E-3</v>
      </c>
      <c r="W414" s="115"/>
      <c r="X414" s="115"/>
      <c r="Y414" s="115"/>
    </row>
    <row r="415" spans="1:35" x14ac:dyDescent="0.3">
      <c r="A415" s="155">
        <v>44975</v>
      </c>
      <c r="B415" s="155"/>
      <c r="C415" s="228" t="s">
        <v>31</v>
      </c>
      <c r="D415" s="200">
        <v>20.516999999999999</v>
      </c>
      <c r="E415" s="200">
        <v>23.802</v>
      </c>
      <c r="F415" s="200">
        <v>21.690999999999999</v>
      </c>
      <c r="G415" s="200">
        <v>23.884</v>
      </c>
      <c r="H415" s="200">
        <v>24.13</v>
      </c>
      <c r="I415" s="200">
        <v>23.77</v>
      </c>
      <c r="J415" s="200">
        <v>88.575800000000001</v>
      </c>
      <c r="K415" s="200">
        <v>108.3</v>
      </c>
      <c r="L415" s="200">
        <v>-2.0000000000000001E-4</v>
      </c>
      <c r="M415" s="200">
        <v>0.10879999999999999</v>
      </c>
      <c r="N415" s="200">
        <v>6.3451999999999995E-2</v>
      </c>
      <c r="O415" s="202">
        <v>1132</v>
      </c>
      <c r="S415" s="304">
        <v>44501</v>
      </c>
      <c r="T415" s="115"/>
      <c r="U415" s="204"/>
      <c r="V415" s="204"/>
      <c r="W415" s="125">
        <v>807.6</v>
      </c>
      <c r="X415" s="125">
        <v>601.79999999999995</v>
      </c>
      <c r="Y415" s="125"/>
    </row>
    <row r="416" spans="1:35" x14ac:dyDescent="0.3">
      <c r="A416" s="155">
        <v>44975</v>
      </c>
      <c r="B416" s="155"/>
      <c r="C416" s="228" t="s">
        <v>406</v>
      </c>
      <c r="D416" s="200">
        <v>20.516999999999999</v>
      </c>
      <c r="E416" s="200">
        <v>23.802</v>
      </c>
      <c r="F416" s="200">
        <v>21.690999999999999</v>
      </c>
      <c r="G416" s="200">
        <v>23.884</v>
      </c>
      <c r="H416" s="200">
        <v>24.13</v>
      </c>
      <c r="I416" s="200">
        <v>23.77</v>
      </c>
      <c r="J416" s="200">
        <v>67.696899999999999</v>
      </c>
      <c r="K416" s="200">
        <v>103.398</v>
      </c>
      <c r="L416" s="200">
        <v>-4.6999999999999999E-4</v>
      </c>
      <c r="M416" s="200">
        <v>0.10883</v>
      </c>
      <c r="N416" s="200">
        <v>6.3471E-2</v>
      </c>
      <c r="Q416" s="200">
        <v>15</v>
      </c>
      <c r="R416" s="200">
        <v>3.4590559999999999</v>
      </c>
      <c r="T416" s="115"/>
      <c r="U416" s="115"/>
      <c r="V416" s="115"/>
      <c r="W416" s="115"/>
      <c r="X416" s="115"/>
      <c r="Y416" s="115"/>
    </row>
    <row r="417" spans="1:35" ht="20.399999999999999" x14ac:dyDescent="0.3">
      <c r="A417" s="155">
        <v>44975</v>
      </c>
      <c r="B417" s="155"/>
      <c r="C417" s="228" t="s">
        <v>407</v>
      </c>
      <c r="D417" s="200">
        <v>20.516999999999999</v>
      </c>
      <c r="E417" s="200">
        <v>23.802</v>
      </c>
      <c r="F417" s="200">
        <v>21.690999999999999</v>
      </c>
      <c r="G417" s="200">
        <v>23.884</v>
      </c>
      <c r="H417" s="200">
        <v>24.13</v>
      </c>
      <c r="I417" s="200">
        <v>23.77</v>
      </c>
      <c r="J417" s="200">
        <v>100.717</v>
      </c>
      <c r="K417" s="200">
        <v>100.45099999999999</v>
      </c>
      <c r="L417" s="200">
        <v>0</v>
      </c>
      <c r="M417" s="200">
        <v>0.10886999999999999</v>
      </c>
      <c r="N417" s="200">
        <v>6.3490000000000005E-2</v>
      </c>
      <c r="O417" s="202">
        <v>1140</v>
      </c>
      <c r="S417" s="304">
        <v>45954</v>
      </c>
      <c r="T417" s="115"/>
      <c r="U417" s="204"/>
      <c r="V417" s="204"/>
      <c r="W417" s="125">
        <v>808</v>
      </c>
      <c r="X417" s="125">
        <v>602.5</v>
      </c>
      <c r="Y417" s="125"/>
    </row>
    <row r="418" spans="1:35" x14ac:dyDescent="0.3">
      <c r="A418" s="115"/>
      <c r="B418" s="115"/>
      <c r="T418" s="115"/>
      <c r="U418" s="115"/>
      <c r="V418" s="115"/>
      <c r="W418" s="115"/>
      <c r="X418" s="115"/>
      <c r="Y418" s="115"/>
    </row>
    <row r="419" spans="1:35" x14ac:dyDescent="0.3">
      <c r="A419" s="115"/>
      <c r="B419" s="115"/>
      <c r="C419" s="275" t="s">
        <v>408</v>
      </c>
      <c r="T419" s="115"/>
      <c r="U419" s="115"/>
      <c r="V419" s="115"/>
      <c r="W419" s="115"/>
      <c r="X419" s="115"/>
      <c r="Y419" s="115"/>
    </row>
    <row r="420" spans="1:35" x14ac:dyDescent="0.3">
      <c r="A420" s="155">
        <v>44976</v>
      </c>
      <c r="B420" s="155"/>
      <c r="C420" s="228" t="s">
        <v>401</v>
      </c>
      <c r="D420" s="210">
        <v>20.516999999999999</v>
      </c>
      <c r="E420" s="210">
        <v>23.802</v>
      </c>
      <c r="F420" s="210">
        <v>21.690999999999999</v>
      </c>
      <c r="G420" s="210">
        <v>23.884</v>
      </c>
      <c r="H420" s="210">
        <v>24.63</v>
      </c>
      <c r="I420" s="210">
        <v>23.23</v>
      </c>
      <c r="J420" s="209" t="s">
        <v>409</v>
      </c>
      <c r="K420" s="209">
        <v>-65</v>
      </c>
      <c r="L420" s="210">
        <v>-60</v>
      </c>
      <c r="M420" s="210">
        <v>0</v>
      </c>
      <c r="N420" s="210">
        <v>0</v>
      </c>
      <c r="Q420" s="200">
        <v>11</v>
      </c>
      <c r="R420" s="200">
        <v>4.7623730000000002</v>
      </c>
      <c r="T420" s="115"/>
      <c r="U420" s="204"/>
      <c r="V420" s="204"/>
      <c r="W420" s="115"/>
      <c r="X420" s="115"/>
      <c r="Y420" s="115"/>
      <c r="AA420" s="227">
        <v>0.55347222222222225</v>
      </c>
      <c r="AB420" s="167">
        <v>304.60000000000002</v>
      </c>
      <c r="AC420" s="167">
        <v>300.89999999999998</v>
      </c>
      <c r="AD420" s="167">
        <v>300.8</v>
      </c>
      <c r="AE420" s="167">
        <v>302.10000000000002</v>
      </c>
      <c r="AF420" s="167">
        <v>302.5</v>
      </c>
      <c r="AG420" s="167">
        <v>300.3</v>
      </c>
      <c r="AH420" s="167">
        <v>301.8</v>
      </c>
      <c r="AI420" s="167" t="s">
        <v>369</v>
      </c>
    </row>
    <row r="421" spans="1:35" x14ac:dyDescent="0.3">
      <c r="A421" s="155">
        <v>44976</v>
      </c>
      <c r="B421" s="155"/>
      <c r="C421" s="228" t="s">
        <v>27</v>
      </c>
      <c r="D421" s="210">
        <v>20.516999999999999</v>
      </c>
      <c r="E421" s="210">
        <v>23.802</v>
      </c>
      <c r="F421" s="210">
        <v>21.690999999999999</v>
      </c>
      <c r="G421" s="210">
        <v>23.884</v>
      </c>
      <c r="H421" s="210">
        <v>24.13</v>
      </c>
      <c r="I421" s="210">
        <v>23.77</v>
      </c>
      <c r="J421" s="209" t="s">
        <v>409</v>
      </c>
      <c r="K421" s="209">
        <v>-65</v>
      </c>
      <c r="L421" s="210">
        <v>-60</v>
      </c>
      <c r="M421" s="210">
        <v>0</v>
      </c>
      <c r="N421" s="210">
        <v>0</v>
      </c>
      <c r="Q421" s="200">
        <v>24</v>
      </c>
      <c r="R421" s="200">
        <v>4.0314930000000002</v>
      </c>
      <c r="T421" s="115"/>
      <c r="U421" s="204"/>
      <c r="V421" s="204"/>
      <c r="W421" s="115"/>
      <c r="X421" s="115"/>
      <c r="Y421" s="115"/>
    </row>
    <row r="422" spans="1:35" ht="20.399999999999999" x14ac:dyDescent="0.3">
      <c r="A422" s="155">
        <v>44976</v>
      </c>
      <c r="B422" s="155"/>
      <c r="C422" s="228" t="s">
        <v>402</v>
      </c>
      <c r="D422" s="210">
        <v>20.520499999999998</v>
      </c>
      <c r="E422" s="210">
        <v>23.804500000000001</v>
      </c>
      <c r="F422" s="210">
        <v>21.690999999999999</v>
      </c>
      <c r="G422" s="210">
        <v>23.884</v>
      </c>
      <c r="H422" s="210">
        <v>24.13</v>
      </c>
      <c r="I422" s="210">
        <v>23.77</v>
      </c>
      <c r="J422" s="209" t="s">
        <v>409</v>
      </c>
      <c r="K422" s="209">
        <v>-65</v>
      </c>
      <c r="L422" s="210">
        <v>-60</v>
      </c>
      <c r="M422" s="210">
        <v>0</v>
      </c>
      <c r="N422" s="210">
        <v>0</v>
      </c>
      <c r="O422" s="202" t="s">
        <v>410</v>
      </c>
      <c r="R422" s="211"/>
      <c r="S422" s="304">
        <v>34019</v>
      </c>
      <c r="T422" s="115"/>
      <c r="U422" s="205">
        <v>1.2999999999999999E-3</v>
      </c>
      <c r="V422" s="205">
        <v>2.5000000000000001E-3</v>
      </c>
      <c r="W422" s="115"/>
      <c r="X422" s="115"/>
      <c r="Y422" s="115"/>
    </row>
    <row r="423" spans="1:35" ht="20.399999999999999" x14ac:dyDescent="0.3">
      <c r="A423" s="155">
        <v>44976</v>
      </c>
      <c r="B423" s="155"/>
      <c r="C423" s="228" t="s">
        <v>403</v>
      </c>
      <c r="D423" s="210">
        <v>20.520499999999998</v>
      </c>
      <c r="E423" s="210">
        <v>23.804500000000001</v>
      </c>
      <c r="F423" s="210">
        <v>21.690999999999999</v>
      </c>
      <c r="G423" s="210">
        <v>23.884</v>
      </c>
      <c r="H423" s="210">
        <v>24.13</v>
      </c>
      <c r="I423" s="210">
        <v>23.77</v>
      </c>
      <c r="J423" s="209" t="s">
        <v>409</v>
      </c>
      <c r="K423" s="209">
        <v>-65</v>
      </c>
      <c r="L423" s="210">
        <v>-60</v>
      </c>
      <c r="M423" s="210">
        <v>0</v>
      </c>
      <c r="N423" s="210">
        <v>0</v>
      </c>
      <c r="O423" s="202" t="s">
        <v>78</v>
      </c>
      <c r="R423" s="211"/>
      <c r="S423" s="304">
        <v>33843</v>
      </c>
      <c r="T423" s="115"/>
      <c r="U423" s="204"/>
      <c r="V423" s="204"/>
      <c r="W423" s="125">
        <v>807.7</v>
      </c>
      <c r="X423" s="125">
        <v>601.70000000000005</v>
      </c>
      <c r="Y423" s="115"/>
    </row>
    <row r="424" spans="1:35" ht="20.399999999999999" x14ac:dyDescent="0.3">
      <c r="A424" s="155">
        <v>44976</v>
      </c>
      <c r="B424" s="155"/>
      <c r="C424" s="228" t="s">
        <v>404</v>
      </c>
      <c r="D424" s="210">
        <v>20.520499999999998</v>
      </c>
      <c r="E424" s="210">
        <v>23.804500000000001</v>
      </c>
      <c r="F424" s="210">
        <v>21.690999999999999</v>
      </c>
      <c r="G424" s="210">
        <v>23.884</v>
      </c>
      <c r="H424" s="210">
        <v>24.13</v>
      </c>
      <c r="I424" s="210">
        <v>23.77</v>
      </c>
      <c r="J424" s="209" t="s">
        <v>409</v>
      </c>
      <c r="K424" s="209">
        <v>-65</v>
      </c>
      <c r="L424" s="210">
        <v>-60</v>
      </c>
      <c r="M424" s="210">
        <v>0</v>
      </c>
      <c r="N424" s="210">
        <v>0</v>
      </c>
      <c r="Q424" s="200">
        <v>24</v>
      </c>
      <c r="R424" s="200">
        <v>4.0315060000000003</v>
      </c>
      <c r="T424" s="115"/>
      <c r="U424" s="204"/>
      <c r="V424" s="204"/>
      <c r="W424" s="115"/>
      <c r="X424" s="115"/>
      <c r="Y424" s="115"/>
    </row>
    <row r="425" spans="1:35" ht="20.399999999999999" x14ac:dyDescent="0.3">
      <c r="A425" s="155">
        <v>44976</v>
      </c>
      <c r="B425" s="155"/>
      <c r="C425" s="228" t="s">
        <v>405</v>
      </c>
      <c r="D425" s="210">
        <v>20.520499999999998</v>
      </c>
      <c r="E425" s="210">
        <v>23.804500000000001</v>
      </c>
      <c r="F425" s="210">
        <v>21.690999999999999</v>
      </c>
      <c r="G425" s="210">
        <v>23.884</v>
      </c>
      <c r="H425" s="210">
        <v>24.63</v>
      </c>
      <c r="I425" s="210">
        <v>23.23</v>
      </c>
      <c r="J425" s="209" t="s">
        <v>409</v>
      </c>
      <c r="K425" s="209">
        <v>-65</v>
      </c>
      <c r="L425" s="210">
        <v>-60</v>
      </c>
      <c r="M425" s="210">
        <v>0</v>
      </c>
      <c r="N425" s="210">
        <v>0</v>
      </c>
      <c r="Q425" s="200">
        <v>12</v>
      </c>
      <c r="R425" s="200">
        <v>4.7623800000000003</v>
      </c>
      <c r="T425" s="115"/>
      <c r="U425" s="204"/>
      <c r="V425" s="204"/>
      <c r="W425" s="115"/>
      <c r="X425" s="115"/>
      <c r="Y425" s="115"/>
    </row>
    <row r="426" spans="1:35" x14ac:dyDescent="0.3">
      <c r="A426" s="155">
        <v>44976</v>
      </c>
      <c r="B426" s="155"/>
      <c r="C426" s="228" t="s">
        <v>30</v>
      </c>
      <c r="D426" s="210">
        <v>20.520499999999998</v>
      </c>
      <c r="E426" s="210">
        <v>23.804500000000001</v>
      </c>
      <c r="F426" s="210">
        <v>21.690999999999999</v>
      </c>
      <c r="G426" s="210">
        <v>23.884</v>
      </c>
      <c r="H426" s="210">
        <v>24.13</v>
      </c>
      <c r="I426" s="210">
        <v>23.77</v>
      </c>
      <c r="J426" s="200">
        <v>101.501</v>
      </c>
      <c r="K426" s="200">
        <v>125.71</v>
      </c>
      <c r="L426" s="200">
        <v>-1E-4</v>
      </c>
      <c r="M426" s="200">
        <v>0.1087</v>
      </c>
      <c r="N426" s="200">
        <v>6.3560000000000005E-2</v>
      </c>
      <c r="O426" s="200" t="s">
        <v>64</v>
      </c>
      <c r="S426" s="304">
        <v>35923</v>
      </c>
      <c r="T426" s="115"/>
      <c r="U426" s="205">
        <v>-2.2000000000000001E-3</v>
      </c>
      <c r="V426" s="205">
        <v>8.3999999999999995E-3</v>
      </c>
      <c r="W426" s="115"/>
      <c r="X426" s="115"/>
      <c r="Y426" s="115"/>
      <c r="AA426" s="227">
        <v>0.5805555555555556</v>
      </c>
      <c r="AB426" s="167">
        <v>304.7</v>
      </c>
      <c r="AC426" s="167">
        <v>301</v>
      </c>
      <c r="AD426" s="167">
        <v>300.8</v>
      </c>
      <c r="AE426" s="167">
        <v>302.39999999999998</v>
      </c>
      <c r="AF426" s="167">
        <v>304.10000000000002</v>
      </c>
      <c r="AG426" s="167">
        <v>300.39999999999998</v>
      </c>
      <c r="AH426" s="167">
        <v>302.39999999999998</v>
      </c>
      <c r="AI426" s="167" t="s">
        <v>369</v>
      </c>
    </row>
    <row r="427" spans="1:35" x14ac:dyDescent="0.3">
      <c r="A427" s="155">
        <v>44976</v>
      </c>
      <c r="B427" s="155"/>
      <c r="C427" s="228" t="s">
        <v>31</v>
      </c>
      <c r="D427" s="210">
        <v>20.520499999999998</v>
      </c>
      <c r="E427" s="210">
        <v>23.804500000000001</v>
      </c>
      <c r="F427" s="210">
        <v>21.690999999999999</v>
      </c>
      <c r="G427" s="210">
        <v>23.884</v>
      </c>
      <c r="H427" s="210">
        <v>24.13</v>
      </c>
      <c r="I427" s="210">
        <v>23.77</v>
      </c>
      <c r="J427" s="200">
        <v>88.371300000000005</v>
      </c>
      <c r="K427" s="200">
        <v>108.246</v>
      </c>
      <c r="L427" s="200">
        <v>-8.9999999999999998E-4</v>
      </c>
      <c r="M427" s="200">
        <v>0.10879999999999999</v>
      </c>
      <c r="N427" s="200">
        <v>6.3600000000000004E-2</v>
      </c>
      <c r="O427" s="202">
        <v>1131</v>
      </c>
      <c r="S427" s="304">
        <v>40651</v>
      </c>
      <c r="T427" s="115"/>
      <c r="U427" s="204"/>
      <c r="V427" s="204"/>
      <c r="W427" s="125">
        <v>807.7</v>
      </c>
      <c r="X427" s="125">
        <v>601.6</v>
      </c>
      <c r="Y427" s="115"/>
    </row>
    <row r="428" spans="1:35" x14ac:dyDescent="0.3">
      <c r="A428" s="155">
        <v>44976</v>
      </c>
      <c r="B428" s="155"/>
      <c r="C428" s="228" t="s">
        <v>406</v>
      </c>
      <c r="D428" s="210">
        <v>20.520499999999998</v>
      </c>
      <c r="E428" s="210">
        <v>23.804500000000001</v>
      </c>
      <c r="F428" s="210">
        <v>21.690999999999999</v>
      </c>
      <c r="G428" s="210">
        <v>23.884</v>
      </c>
      <c r="H428" s="210">
        <v>24.13</v>
      </c>
      <c r="I428" s="210">
        <v>23.77</v>
      </c>
      <c r="J428" s="200">
        <v>67.696399999999997</v>
      </c>
      <c r="K428" s="200">
        <v>103.398</v>
      </c>
      <c r="L428" s="200">
        <v>-1.1000000000000001E-3</v>
      </c>
      <c r="M428" s="200">
        <v>0.10879999999999999</v>
      </c>
      <c r="N428" s="200">
        <v>6.3600000000000004E-2</v>
      </c>
      <c r="Q428" s="200">
        <v>16</v>
      </c>
      <c r="R428" s="200">
        <v>3.45905</v>
      </c>
      <c r="T428" s="115"/>
      <c r="U428" s="115"/>
      <c r="V428" s="115"/>
      <c r="W428" s="115"/>
      <c r="X428" s="115"/>
      <c r="Y428" s="115"/>
    </row>
    <row r="429" spans="1:35" ht="20.399999999999999" x14ac:dyDescent="0.3">
      <c r="A429" s="155">
        <v>44976</v>
      </c>
      <c r="B429" s="155"/>
      <c r="C429" s="228" t="s">
        <v>407</v>
      </c>
      <c r="D429" s="210">
        <v>20.520499999999998</v>
      </c>
      <c r="E429" s="210">
        <v>23.804500000000001</v>
      </c>
      <c r="F429" s="210">
        <v>21.690999999999999</v>
      </c>
      <c r="G429" s="210">
        <v>23.884</v>
      </c>
      <c r="H429" s="210">
        <v>24.13</v>
      </c>
      <c r="I429" s="210">
        <v>23.77</v>
      </c>
      <c r="J429" s="200">
        <v>100.47799999999999</v>
      </c>
      <c r="K429" s="200">
        <v>103.3515</v>
      </c>
      <c r="L429" s="200">
        <v>-5.7000000000000002E-3</v>
      </c>
      <c r="M429" s="200">
        <v>0.1089</v>
      </c>
      <c r="N429" s="200">
        <v>6.3700000000000007E-2</v>
      </c>
      <c r="O429" s="202">
        <v>1132</v>
      </c>
      <c r="S429" s="304">
        <v>43246</v>
      </c>
      <c r="T429" s="115"/>
      <c r="U429" s="204"/>
      <c r="V429" s="204"/>
      <c r="W429" s="125">
        <v>807</v>
      </c>
      <c r="X429" s="125">
        <v>601</v>
      </c>
      <c r="Y429" s="125">
        <v>128.19999999999999</v>
      </c>
      <c r="AA429" s="227">
        <v>0.60902777777777783</v>
      </c>
      <c r="AB429" s="167">
        <v>304.89999999999998</v>
      </c>
      <c r="AC429" s="167">
        <v>301</v>
      </c>
      <c r="AD429" s="167">
        <v>300.89999999999998</v>
      </c>
      <c r="AE429" s="167">
        <v>302.39999999999998</v>
      </c>
      <c r="AF429" s="167">
        <v>306.5</v>
      </c>
      <c r="AG429" s="167">
        <v>300.5</v>
      </c>
      <c r="AH429" s="167">
        <v>302.8</v>
      </c>
      <c r="AI429" s="167" t="s">
        <v>369</v>
      </c>
    </row>
    <row r="430" spans="1:35" ht="21.6" x14ac:dyDescent="0.3">
      <c r="A430" s="126" t="s">
        <v>0</v>
      </c>
      <c r="B430" s="126"/>
      <c r="C430" s="275" t="s">
        <v>83</v>
      </c>
      <c r="D430" s="495" t="s">
        <v>6</v>
      </c>
      <c r="E430" s="495"/>
      <c r="F430" s="495" t="s">
        <v>7</v>
      </c>
      <c r="G430" s="495"/>
      <c r="H430" s="495" t="s">
        <v>8</v>
      </c>
      <c r="I430" s="495"/>
      <c r="J430" s="462" t="s">
        <v>305</v>
      </c>
      <c r="K430" s="462" t="s">
        <v>306</v>
      </c>
      <c r="L430" s="462" t="s">
        <v>307</v>
      </c>
      <c r="M430" s="462" t="s">
        <v>308</v>
      </c>
      <c r="N430" s="462" t="s">
        <v>309</v>
      </c>
      <c r="O430" s="462" t="s">
        <v>14</v>
      </c>
      <c r="P430" s="462" t="s">
        <v>269</v>
      </c>
      <c r="Q430" s="462" t="s">
        <v>15</v>
      </c>
      <c r="R430" s="462" t="s">
        <v>16</v>
      </c>
      <c r="S430" s="306" t="s">
        <v>17</v>
      </c>
      <c r="T430" s="126" t="s">
        <v>91</v>
      </c>
      <c r="U430" s="206" t="s">
        <v>92</v>
      </c>
      <c r="V430" s="206" t="s">
        <v>93</v>
      </c>
      <c r="W430" s="126" t="s">
        <v>94</v>
      </c>
      <c r="X430" s="126" t="s">
        <v>95</v>
      </c>
      <c r="Y430" s="126"/>
    </row>
    <row r="431" spans="1:35" x14ac:dyDescent="0.3">
      <c r="A431" s="155">
        <v>44978</v>
      </c>
      <c r="B431" s="155"/>
      <c r="C431" s="228" t="s">
        <v>31</v>
      </c>
      <c r="D431" s="210">
        <v>20.520499999999998</v>
      </c>
      <c r="E431" s="210">
        <v>23.804500000000001</v>
      </c>
      <c r="F431" s="210">
        <v>21.690999999999999</v>
      </c>
      <c r="G431" s="210">
        <v>23.884</v>
      </c>
      <c r="H431" s="210">
        <v>24.13</v>
      </c>
      <c r="I431" s="210">
        <v>23.77</v>
      </c>
      <c r="J431" s="129">
        <v>88.373000000000005</v>
      </c>
      <c r="K431" s="129">
        <v>108.247</v>
      </c>
      <c r="M431" s="129">
        <v>0.108</v>
      </c>
      <c r="N431" s="129">
        <v>6.3E-2</v>
      </c>
      <c r="O431" s="171">
        <v>1132</v>
      </c>
      <c r="T431" s="115"/>
      <c r="U431" s="115"/>
      <c r="V431" s="115"/>
      <c r="W431" s="115">
        <v>809.7</v>
      </c>
      <c r="X431" s="115">
        <v>601.79999999999995</v>
      </c>
      <c r="Y431" s="115"/>
    </row>
    <row r="432" spans="1:35" ht="30.6" x14ac:dyDescent="0.3">
      <c r="A432" s="115"/>
      <c r="B432" s="115"/>
      <c r="C432" s="228" t="s">
        <v>411</v>
      </c>
      <c r="D432" s="210">
        <v>20.520499999999998</v>
      </c>
      <c r="E432" s="210">
        <v>23.804500000000001</v>
      </c>
      <c r="F432" s="210">
        <v>21.690999999999999</v>
      </c>
      <c r="G432" s="210">
        <v>23.884</v>
      </c>
      <c r="H432" s="210">
        <v>24.13</v>
      </c>
      <c r="I432" s="210">
        <v>23.77</v>
      </c>
      <c r="O432" s="171">
        <v>1129</v>
      </c>
      <c r="S432" s="294">
        <v>4953</v>
      </c>
      <c r="T432" s="115"/>
      <c r="U432" s="115"/>
      <c r="V432" s="115"/>
      <c r="W432" s="115">
        <v>808.9</v>
      </c>
      <c r="X432" s="115">
        <v>602.1</v>
      </c>
      <c r="Y432" s="115"/>
    </row>
    <row r="433" spans="1:25" x14ac:dyDescent="0.3">
      <c r="A433" s="115"/>
      <c r="B433" s="115"/>
      <c r="D433" s="210">
        <v>20.520499999999998</v>
      </c>
      <c r="E433" s="210">
        <v>23.804500000000001</v>
      </c>
      <c r="F433" s="210">
        <v>21.690999999999999</v>
      </c>
      <c r="G433" s="210">
        <v>23.884</v>
      </c>
      <c r="H433" s="210">
        <v>24.13</v>
      </c>
      <c r="I433" s="210">
        <v>23.77</v>
      </c>
      <c r="O433" s="171">
        <v>1130</v>
      </c>
      <c r="S433" s="294">
        <v>5118</v>
      </c>
      <c r="T433" s="115"/>
      <c r="U433" s="115"/>
      <c r="V433" s="115"/>
      <c r="W433" s="115">
        <v>809</v>
      </c>
      <c r="X433" s="115">
        <v>602.6</v>
      </c>
      <c r="Y433" s="115"/>
    </row>
    <row r="434" spans="1:25" x14ac:dyDescent="0.3">
      <c r="A434" s="115"/>
      <c r="B434" s="115"/>
      <c r="D434" s="210">
        <v>20.520499999999998</v>
      </c>
      <c r="E434" s="210">
        <v>23.804500000000001</v>
      </c>
      <c r="F434" s="210">
        <v>21.690999999999999</v>
      </c>
      <c r="G434" s="210">
        <v>23.884</v>
      </c>
      <c r="H434" s="210">
        <v>24.13</v>
      </c>
      <c r="I434" s="210">
        <v>23.77</v>
      </c>
      <c r="O434" s="171">
        <v>1131</v>
      </c>
      <c r="S434" s="294">
        <v>5229</v>
      </c>
      <c r="T434" s="115"/>
      <c r="U434" s="115"/>
      <c r="V434" s="115"/>
      <c r="W434" s="115">
        <v>809</v>
      </c>
      <c r="X434" s="115">
        <v>602</v>
      </c>
      <c r="Y434" s="115"/>
    </row>
    <row r="435" spans="1:25" x14ac:dyDescent="0.3">
      <c r="A435" s="115"/>
      <c r="B435" s="115"/>
      <c r="D435" s="210">
        <v>20.520499999999998</v>
      </c>
      <c r="E435" s="210">
        <v>23.804500000000001</v>
      </c>
      <c r="F435" s="210">
        <v>21.690999999999999</v>
      </c>
      <c r="G435" s="210">
        <v>23.884</v>
      </c>
      <c r="H435" s="210">
        <v>24.13</v>
      </c>
      <c r="I435" s="210">
        <v>23.77</v>
      </c>
      <c r="O435" s="171">
        <v>1132</v>
      </c>
      <c r="S435" s="294">
        <v>5514</v>
      </c>
      <c r="T435" s="115"/>
      <c r="U435" s="115"/>
      <c r="V435" s="115"/>
      <c r="W435" s="115">
        <v>809</v>
      </c>
      <c r="X435" s="115">
        <v>602</v>
      </c>
      <c r="Y435" s="115"/>
    </row>
    <row r="436" spans="1:25" x14ac:dyDescent="0.3">
      <c r="A436" s="115"/>
      <c r="B436" s="115"/>
      <c r="D436" s="210">
        <v>20.520499999999998</v>
      </c>
      <c r="E436" s="210">
        <v>23.804500000000001</v>
      </c>
      <c r="F436" s="210">
        <v>21.690999999999999</v>
      </c>
      <c r="G436" s="210">
        <v>23.884</v>
      </c>
      <c r="H436" s="210">
        <v>24.13</v>
      </c>
      <c r="I436" s="210">
        <v>23.77</v>
      </c>
      <c r="O436" s="171">
        <v>1133</v>
      </c>
      <c r="S436" s="294">
        <v>5709</v>
      </c>
      <c r="T436" s="115"/>
      <c r="U436" s="115"/>
      <c r="V436" s="115"/>
      <c r="W436" s="115">
        <v>809</v>
      </c>
      <c r="X436" s="115">
        <v>602</v>
      </c>
      <c r="Y436" s="115"/>
    </row>
    <row r="437" spans="1:25" x14ac:dyDescent="0.3">
      <c r="A437" s="115"/>
      <c r="B437" s="115"/>
      <c r="C437" s="228" t="s">
        <v>412</v>
      </c>
      <c r="D437" s="210">
        <v>20.520499999999998</v>
      </c>
      <c r="E437" s="210">
        <v>23.804500000000001</v>
      </c>
      <c r="F437" s="210">
        <v>21.690999999999999</v>
      </c>
      <c r="G437" s="210">
        <v>23.884</v>
      </c>
      <c r="H437" s="210">
        <v>24.13</v>
      </c>
      <c r="I437" s="210">
        <v>23.77</v>
      </c>
      <c r="O437" s="171">
        <v>1134</v>
      </c>
      <c r="S437" s="294">
        <v>5851</v>
      </c>
      <c r="T437" s="115"/>
      <c r="U437" s="115"/>
      <c r="V437" s="115"/>
      <c r="W437" s="115">
        <v>809</v>
      </c>
      <c r="X437" s="115">
        <v>602</v>
      </c>
      <c r="Y437" s="115"/>
    </row>
    <row r="438" spans="1:25" x14ac:dyDescent="0.3">
      <c r="A438" s="115"/>
      <c r="B438" s="115"/>
      <c r="C438" s="228" t="s">
        <v>413</v>
      </c>
      <c r="D438" s="210">
        <v>20.520499999999998</v>
      </c>
      <c r="E438" s="210">
        <v>23.804500000000001</v>
      </c>
      <c r="F438" s="210">
        <v>21.690999999999999</v>
      </c>
      <c r="G438" s="210">
        <v>23.884</v>
      </c>
      <c r="H438" s="210">
        <v>24.13</v>
      </c>
      <c r="I438" s="210">
        <v>23.77</v>
      </c>
      <c r="O438" s="171">
        <v>1130</v>
      </c>
      <c r="S438" s="294">
        <v>10652</v>
      </c>
      <c r="T438" s="115"/>
      <c r="U438" s="115"/>
      <c r="V438" s="115"/>
      <c r="W438" s="115">
        <v>808.1</v>
      </c>
      <c r="X438" s="115">
        <v>602.6</v>
      </c>
      <c r="Y438" s="115"/>
    </row>
    <row r="439" spans="1:25" ht="20.399999999999999" x14ac:dyDescent="0.3">
      <c r="A439" s="115"/>
      <c r="B439" s="115"/>
      <c r="C439" s="228" t="s">
        <v>414</v>
      </c>
      <c r="D439" s="210">
        <v>20.520499999999998</v>
      </c>
      <c r="E439" s="210">
        <v>23.804500000000001</v>
      </c>
      <c r="F439" s="210">
        <v>21.690999999999999</v>
      </c>
      <c r="G439" s="210">
        <v>23.884</v>
      </c>
      <c r="H439" s="210">
        <v>24.13</v>
      </c>
      <c r="I439" s="210">
        <v>23.77</v>
      </c>
      <c r="O439" s="171">
        <v>1130</v>
      </c>
      <c r="T439" s="115"/>
      <c r="U439" s="115"/>
      <c r="V439" s="115"/>
      <c r="W439" s="115">
        <v>806.8</v>
      </c>
      <c r="X439" s="115">
        <v>608.79999999999995</v>
      </c>
      <c r="Y439" s="115"/>
    </row>
    <row r="440" spans="1:25" ht="30.6" x14ac:dyDescent="0.3">
      <c r="A440" s="115"/>
      <c r="B440" s="115"/>
      <c r="C440" s="228" t="s">
        <v>415</v>
      </c>
      <c r="D440" s="210">
        <v>20.527999999999999</v>
      </c>
      <c r="E440" s="210">
        <v>23.809000000000001</v>
      </c>
      <c r="F440" s="210">
        <v>21.690999999999999</v>
      </c>
      <c r="G440" s="210">
        <v>23.884</v>
      </c>
      <c r="H440" s="210">
        <v>24.13</v>
      </c>
      <c r="I440" s="210">
        <v>23.77</v>
      </c>
      <c r="O440" s="171">
        <v>1130</v>
      </c>
      <c r="T440" s="115"/>
      <c r="U440" s="115"/>
      <c r="V440" s="115"/>
      <c r="W440" s="115">
        <v>808</v>
      </c>
      <c r="X440" s="115">
        <v>601.70000000000005</v>
      </c>
      <c r="Y440" s="115"/>
    </row>
    <row r="441" spans="1:25" ht="20.399999999999999" x14ac:dyDescent="0.3">
      <c r="A441" s="115"/>
      <c r="B441" s="115"/>
      <c r="C441" s="228" t="s">
        <v>416</v>
      </c>
      <c r="D441" s="210">
        <v>20.527999999999999</v>
      </c>
      <c r="E441" s="210">
        <v>23.809000000000001</v>
      </c>
      <c r="F441" s="210">
        <v>21.690999999999999</v>
      </c>
      <c r="G441" s="210">
        <v>23.884</v>
      </c>
      <c r="H441" s="210">
        <v>24.13</v>
      </c>
      <c r="I441" s="210">
        <v>23.77</v>
      </c>
      <c r="T441" s="115"/>
      <c r="U441" s="115"/>
      <c r="V441" s="115"/>
      <c r="W441" s="115">
        <v>900.9</v>
      </c>
      <c r="X441" s="115">
        <v>729.7</v>
      </c>
      <c r="Y441" s="115"/>
    </row>
    <row r="442" spans="1:25" ht="40.799999999999997" x14ac:dyDescent="0.3">
      <c r="A442" s="115"/>
      <c r="B442" s="115"/>
      <c r="C442" s="228" t="s">
        <v>417</v>
      </c>
      <c r="D442" s="210">
        <v>20.64</v>
      </c>
      <c r="E442" s="210">
        <v>23.74</v>
      </c>
      <c r="F442" s="210">
        <v>21.690999999999999</v>
      </c>
      <c r="G442" s="210">
        <v>23.884</v>
      </c>
      <c r="J442" s="129">
        <v>100.48</v>
      </c>
      <c r="K442" s="129">
        <v>100.352</v>
      </c>
      <c r="M442" s="129">
        <v>0.108</v>
      </c>
      <c r="N442" s="129">
        <v>6.4000000000000001E-2</v>
      </c>
      <c r="O442" s="171">
        <v>1130</v>
      </c>
      <c r="S442" s="294">
        <v>21340</v>
      </c>
      <c r="T442" s="115"/>
      <c r="U442" s="115"/>
      <c r="V442" s="115"/>
      <c r="W442" s="115"/>
      <c r="X442" s="115"/>
      <c r="Y442" s="115"/>
    </row>
    <row r="443" spans="1:25" ht="40.799999999999997" x14ac:dyDescent="0.3">
      <c r="A443" s="115"/>
      <c r="B443" s="115"/>
      <c r="C443" s="228" t="s">
        <v>418</v>
      </c>
      <c r="D443" s="210">
        <v>20.64</v>
      </c>
      <c r="E443" s="210">
        <v>23.74</v>
      </c>
      <c r="F443" s="210">
        <v>21.690999999999999</v>
      </c>
      <c r="G443" s="210">
        <v>23.884</v>
      </c>
      <c r="H443" s="129">
        <v>24.35</v>
      </c>
      <c r="I443" s="129">
        <v>23.42</v>
      </c>
      <c r="O443" s="171">
        <v>1149</v>
      </c>
      <c r="S443" s="294">
        <v>31221</v>
      </c>
      <c r="T443" s="115"/>
      <c r="U443" s="115"/>
      <c r="V443" s="115"/>
      <c r="W443" s="115"/>
      <c r="X443" s="115"/>
      <c r="Y443" s="115">
        <v>125</v>
      </c>
    </row>
    <row r="444" spans="1:25" ht="57.6" x14ac:dyDescent="0.3">
      <c r="A444" s="115"/>
      <c r="B444" s="115"/>
      <c r="C444" s="277" t="s">
        <v>417</v>
      </c>
      <c r="D444" s="210">
        <v>20.64</v>
      </c>
      <c r="E444" s="210">
        <v>23.74</v>
      </c>
      <c r="F444" s="210">
        <v>21.690999999999999</v>
      </c>
      <c r="G444" s="210">
        <v>23.884</v>
      </c>
      <c r="O444" s="171">
        <v>1127</v>
      </c>
      <c r="S444" s="294">
        <v>32025</v>
      </c>
      <c r="T444" s="115"/>
      <c r="U444" s="115"/>
      <c r="V444" s="115"/>
      <c r="W444" s="115"/>
      <c r="X444" s="115"/>
      <c r="Y444" s="115">
        <v>130</v>
      </c>
    </row>
    <row r="445" spans="1:25" x14ac:dyDescent="0.3">
      <c r="A445" s="115"/>
      <c r="B445" s="115"/>
      <c r="C445" s="228" t="s">
        <v>31</v>
      </c>
      <c r="D445" s="129">
        <v>20.520499999999998</v>
      </c>
      <c r="E445" s="129">
        <v>23.803999999999998</v>
      </c>
      <c r="F445" s="210">
        <v>21.690999999999999</v>
      </c>
      <c r="G445" s="210">
        <v>23.884</v>
      </c>
      <c r="O445" s="171">
        <v>1133</v>
      </c>
      <c r="T445" s="115"/>
      <c r="U445" s="115"/>
      <c r="V445" s="115"/>
      <c r="W445" s="115">
        <v>807.7</v>
      </c>
      <c r="X445" s="115">
        <v>602</v>
      </c>
      <c r="Y445" s="115"/>
    </row>
    <row r="446" spans="1:25" ht="40.799999999999997" x14ac:dyDescent="0.3">
      <c r="A446" s="115"/>
      <c r="B446" s="115"/>
      <c r="C446" s="228" t="s">
        <v>418</v>
      </c>
      <c r="D446" s="129">
        <v>20.520499999999998</v>
      </c>
      <c r="E446" s="129">
        <v>23.803999999999998</v>
      </c>
      <c r="F446" s="210">
        <v>21.690999999999999</v>
      </c>
      <c r="G446" s="210">
        <v>23.884</v>
      </c>
      <c r="O446" s="171">
        <v>1121</v>
      </c>
      <c r="S446" s="294">
        <v>40226</v>
      </c>
      <c r="T446" s="115"/>
      <c r="U446" s="115"/>
      <c r="V446" s="115"/>
      <c r="W446" s="115"/>
      <c r="X446" s="115"/>
      <c r="Y446" s="115"/>
    </row>
    <row r="447" spans="1:25" x14ac:dyDescent="0.3">
      <c r="A447" s="115"/>
      <c r="B447" s="115"/>
      <c r="C447" s="278" t="s">
        <v>417</v>
      </c>
      <c r="D447" s="129">
        <v>20.520499999999998</v>
      </c>
      <c r="E447" s="129">
        <v>23.803999999999998</v>
      </c>
      <c r="F447" s="210">
        <v>21.690999999999999</v>
      </c>
      <c r="G447" s="210">
        <v>23.884</v>
      </c>
      <c r="H447" s="129">
        <v>24.4</v>
      </c>
      <c r="I447" s="129">
        <v>23.49</v>
      </c>
      <c r="O447" s="171">
        <v>1143</v>
      </c>
      <c r="S447" s="294">
        <v>42830</v>
      </c>
      <c r="T447" s="115"/>
      <c r="U447" s="115"/>
      <c r="V447" s="115"/>
      <c r="W447" s="115">
        <v>805</v>
      </c>
      <c r="X447" s="115">
        <v>600</v>
      </c>
      <c r="Y447" s="115"/>
    </row>
    <row r="448" spans="1:25" ht="30.6" x14ac:dyDescent="0.3">
      <c r="A448" s="115"/>
      <c r="B448" s="115"/>
      <c r="C448" s="228" t="s">
        <v>419</v>
      </c>
      <c r="J448" s="129">
        <v>88.375</v>
      </c>
      <c r="K448" s="129">
        <v>108.245</v>
      </c>
      <c r="M448" s="129">
        <v>0.108</v>
      </c>
      <c r="N448" s="129">
        <v>6.3700000000000007E-2</v>
      </c>
      <c r="S448" s="294">
        <v>51921</v>
      </c>
      <c r="T448" s="115"/>
      <c r="U448" s="115"/>
      <c r="V448" s="115"/>
      <c r="W448" s="115">
        <v>807.3</v>
      </c>
      <c r="X448" s="115">
        <v>601.79999999999995</v>
      </c>
      <c r="Y448" s="115"/>
    </row>
    <row r="449" spans="1:26" ht="21.6" x14ac:dyDescent="0.3">
      <c r="A449" s="126" t="s">
        <v>0</v>
      </c>
      <c r="B449" s="126"/>
      <c r="C449" s="275" t="s">
        <v>83</v>
      </c>
      <c r="D449" s="495" t="s">
        <v>6</v>
      </c>
      <c r="E449" s="495"/>
      <c r="F449" s="495" t="s">
        <v>7</v>
      </c>
      <c r="G449" s="495"/>
      <c r="H449" s="495" t="s">
        <v>8</v>
      </c>
      <c r="I449" s="495"/>
      <c r="J449" s="462" t="s">
        <v>305</v>
      </c>
      <c r="K449" s="462" t="s">
        <v>306</v>
      </c>
      <c r="L449" s="462" t="s">
        <v>307</v>
      </c>
      <c r="M449" s="462" t="s">
        <v>308</v>
      </c>
      <c r="N449" s="462" t="s">
        <v>309</v>
      </c>
      <c r="O449" s="462" t="s">
        <v>14</v>
      </c>
      <c r="P449" s="462" t="s">
        <v>269</v>
      </c>
      <c r="Q449" s="462" t="s">
        <v>15</v>
      </c>
      <c r="R449" s="462" t="s">
        <v>16</v>
      </c>
      <c r="S449" s="306" t="s">
        <v>17</v>
      </c>
      <c r="T449" s="126" t="s">
        <v>91</v>
      </c>
      <c r="U449" s="206" t="s">
        <v>92</v>
      </c>
      <c r="V449" s="206" t="s">
        <v>93</v>
      </c>
      <c r="W449" s="126" t="s">
        <v>94</v>
      </c>
      <c r="X449" s="126" t="s">
        <v>95</v>
      </c>
      <c r="Y449" s="126"/>
    </row>
    <row r="450" spans="1:26" x14ac:dyDescent="0.3">
      <c r="A450" s="155">
        <v>44979</v>
      </c>
      <c r="B450" s="155"/>
      <c r="C450" s="228" t="s">
        <v>401</v>
      </c>
      <c r="D450" s="200">
        <v>20.520499999999998</v>
      </c>
      <c r="E450" s="200">
        <v>23.803999999999998</v>
      </c>
      <c r="F450" s="200">
        <v>21.690999999999999</v>
      </c>
      <c r="G450" s="200">
        <v>23.884</v>
      </c>
      <c r="H450" s="200">
        <v>24.63</v>
      </c>
      <c r="I450" s="200">
        <v>23.23</v>
      </c>
      <c r="J450" s="209" t="s">
        <v>409</v>
      </c>
      <c r="K450" s="209">
        <v>-65</v>
      </c>
      <c r="L450" s="229">
        <v>-60</v>
      </c>
      <c r="M450" s="229">
        <v>0</v>
      </c>
      <c r="N450" s="229">
        <v>0</v>
      </c>
      <c r="Q450" s="200">
        <v>13</v>
      </c>
      <c r="R450" s="200">
        <v>4.7623759999999997</v>
      </c>
      <c r="T450" s="115"/>
      <c r="U450" s="204"/>
      <c r="V450" s="204"/>
      <c r="W450" s="115"/>
      <c r="X450" s="115"/>
      <c r="Y450" s="115"/>
    </row>
    <row r="451" spans="1:26" x14ac:dyDescent="0.3">
      <c r="A451" s="155">
        <v>44979</v>
      </c>
      <c r="B451" s="155"/>
      <c r="C451" s="228" t="s">
        <v>27</v>
      </c>
      <c r="D451" s="200">
        <v>20.520499999999998</v>
      </c>
      <c r="E451" s="200">
        <v>23.803999999999998</v>
      </c>
      <c r="F451" s="200">
        <v>21.690999999999999</v>
      </c>
      <c r="G451" s="200">
        <v>23.884</v>
      </c>
      <c r="H451" s="200">
        <v>24.14</v>
      </c>
      <c r="I451" s="200">
        <v>23.77</v>
      </c>
      <c r="J451" s="209" t="s">
        <v>409</v>
      </c>
      <c r="K451" s="209">
        <v>-65</v>
      </c>
      <c r="L451" s="229">
        <v>-60</v>
      </c>
      <c r="M451" s="229">
        <v>0</v>
      </c>
      <c r="N451" s="229">
        <v>0</v>
      </c>
      <c r="Q451" s="200">
        <v>38</v>
      </c>
      <c r="R451" s="200">
        <v>4.0315019999999997</v>
      </c>
      <c r="T451" s="115"/>
      <c r="U451" s="204"/>
      <c r="V451" s="204"/>
      <c r="W451" s="115"/>
      <c r="X451" s="115"/>
      <c r="Y451" s="115"/>
    </row>
    <row r="452" spans="1:26" ht="20.399999999999999" x14ac:dyDescent="0.3">
      <c r="A452" s="155">
        <v>44979</v>
      </c>
      <c r="B452" s="155"/>
      <c r="C452" s="228" t="s">
        <v>402</v>
      </c>
      <c r="D452" s="200">
        <v>20.472000000000001</v>
      </c>
      <c r="E452" s="200">
        <v>23.805</v>
      </c>
      <c r="F452" s="200">
        <v>21.692799999999998</v>
      </c>
      <c r="G452" s="200">
        <v>23.840499999999999</v>
      </c>
      <c r="H452" s="200">
        <v>24.14</v>
      </c>
      <c r="I452" s="200">
        <v>23.77</v>
      </c>
      <c r="J452" s="209" t="s">
        <v>409</v>
      </c>
      <c r="K452" s="209">
        <v>-65</v>
      </c>
      <c r="L452" s="229">
        <v>-60</v>
      </c>
      <c r="M452" s="229">
        <v>0</v>
      </c>
      <c r="N452" s="229">
        <v>0</v>
      </c>
      <c r="O452" s="202" t="s">
        <v>420</v>
      </c>
      <c r="Q452" s="200">
        <v>18</v>
      </c>
      <c r="R452" s="200">
        <v>4.0209799999999998</v>
      </c>
      <c r="S452" s="304">
        <v>61413</v>
      </c>
      <c r="T452" s="115"/>
      <c r="U452" s="205">
        <v>-1.5E-3</v>
      </c>
      <c r="V452" s="205">
        <v>2.8E-3</v>
      </c>
      <c r="W452" s="115"/>
      <c r="X452" s="115"/>
      <c r="Y452" s="115"/>
      <c r="Z452" s="166">
        <f>R452-R456</f>
        <v>0.54942999999999964</v>
      </c>
    </row>
    <row r="453" spans="1:26" ht="20.399999999999999" x14ac:dyDescent="0.3">
      <c r="A453" s="155">
        <v>44979</v>
      </c>
      <c r="B453" s="155"/>
      <c r="C453" s="228" t="s">
        <v>403</v>
      </c>
      <c r="D453" s="200">
        <v>20.472000000000001</v>
      </c>
      <c r="E453" s="200">
        <v>23.805</v>
      </c>
      <c r="F453" s="200">
        <v>21.692799999999998</v>
      </c>
      <c r="G453" s="200">
        <v>23.840499999999999</v>
      </c>
      <c r="H453" s="200">
        <v>24.14</v>
      </c>
      <c r="I453" s="200">
        <v>23.77</v>
      </c>
      <c r="J453" s="209" t="s">
        <v>409</v>
      </c>
      <c r="K453" s="209">
        <v>-65</v>
      </c>
      <c r="L453" s="229">
        <v>-60</v>
      </c>
      <c r="M453" s="229">
        <v>0</v>
      </c>
      <c r="N453" s="229">
        <v>0</v>
      </c>
      <c r="O453" s="202" t="s">
        <v>169</v>
      </c>
      <c r="R453" s="211"/>
      <c r="S453" s="304">
        <v>61639</v>
      </c>
      <c r="T453" s="115"/>
      <c r="U453" s="204"/>
      <c r="V453" s="204"/>
      <c r="W453" s="125">
        <v>806.7</v>
      </c>
      <c r="X453" s="125">
        <v>603.6</v>
      </c>
      <c r="Y453" s="115"/>
    </row>
    <row r="454" spans="1:26" ht="20.399999999999999" x14ac:dyDescent="0.3">
      <c r="A454" s="155">
        <v>44979</v>
      </c>
      <c r="B454" s="155"/>
      <c r="C454" s="228" t="s">
        <v>404</v>
      </c>
      <c r="D454" s="200">
        <v>20.472000000000001</v>
      </c>
      <c r="E454" s="200">
        <v>23.805</v>
      </c>
      <c r="F454" s="200">
        <v>21.692799999999998</v>
      </c>
      <c r="G454" s="200">
        <v>23.840499999999999</v>
      </c>
      <c r="H454" s="200">
        <v>24.14</v>
      </c>
      <c r="I454" s="200">
        <v>23.77</v>
      </c>
      <c r="J454" s="209" t="s">
        <v>409</v>
      </c>
      <c r="K454" s="209">
        <v>-65</v>
      </c>
      <c r="L454" s="229">
        <v>-60</v>
      </c>
      <c r="M454" s="229">
        <v>0</v>
      </c>
      <c r="N454" s="229">
        <v>0</v>
      </c>
      <c r="Q454" s="200">
        <v>24</v>
      </c>
      <c r="R454" s="200">
        <v>4.0315060000000003</v>
      </c>
      <c r="T454" s="115"/>
      <c r="U454" s="204"/>
      <c r="V454" s="204"/>
      <c r="W454" s="115"/>
      <c r="X454" s="115"/>
      <c r="Y454" s="115"/>
    </row>
    <row r="455" spans="1:26" ht="20.399999999999999" x14ac:dyDescent="0.3">
      <c r="A455" s="155">
        <v>44979</v>
      </c>
      <c r="B455" s="155"/>
      <c r="C455" s="228" t="s">
        <v>405</v>
      </c>
      <c r="D455" s="200">
        <v>20.472000000000001</v>
      </c>
      <c r="E455" s="200">
        <v>23.805</v>
      </c>
      <c r="F455" s="200">
        <v>21.692799999999998</v>
      </c>
      <c r="G455" s="200">
        <v>23.840499999999999</v>
      </c>
      <c r="H455" s="200">
        <v>24.63</v>
      </c>
      <c r="I455" s="200">
        <v>23.23</v>
      </c>
      <c r="J455" s="209" t="s">
        <v>409</v>
      </c>
      <c r="K455" s="209">
        <v>-65</v>
      </c>
      <c r="L455" s="229">
        <v>-60</v>
      </c>
      <c r="M455" s="229">
        <v>0</v>
      </c>
      <c r="N455" s="229">
        <v>0</v>
      </c>
      <c r="Q455" s="200">
        <v>13</v>
      </c>
      <c r="R455" s="200">
        <v>4.7623769999999999</v>
      </c>
      <c r="T455" s="115"/>
      <c r="U455" s="204"/>
      <c r="V455" s="204"/>
      <c r="W455" s="115"/>
      <c r="X455" s="115"/>
      <c r="Y455" s="115"/>
    </row>
    <row r="456" spans="1:26" x14ac:dyDescent="0.3">
      <c r="A456" s="155">
        <v>44979</v>
      </c>
      <c r="B456" s="155"/>
      <c r="C456" s="228" t="s">
        <v>30</v>
      </c>
      <c r="D456" s="200">
        <v>20.472000000000001</v>
      </c>
      <c r="E456" s="200">
        <v>23.805</v>
      </c>
      <c r="F456" s="200">
        <v>21.692799999999998</v>
      </c>
      <c r="G456" s="200">
        <v>23.840499999999999</v>
      </c>
      <c r="H456" s="200">
        <v>24.44</v>
      </c>
      <c r="I456" s="200">
        <v>23.475000000000001</v>
      </c>
      <c r="J456" s="200">
        <v>101.502</v>
      </c>
      <c r="K456" s="200">
        <v>125.708</v>
      </c>
      <c r="L456" s="200">
        <v>0</v>
      </c>
      <c r="M456" s="200">
        <v>0.10836999999999999</v>
      </c>
      <c r="N456" s="200">
        <v>6.3320000000000001E-2</v>
      </c>
      <c r="O456" s="200" t="s">
        <v>64</v>
      </c>
      <c r="Q456" s="200">
        <v>41</v>
      </c>
      <c r="R456" s="200">
        <v>3.4715500000000001</v>
      </c>
      <c r="S456" s="304">
        <v>64906</v>
      </c>
      <c r="T456" s="115"/>
      <c r="U456" s="205">
        <v>-4.8999999999999998E-3</v>
      </c>
      <c r="V456" s="205">
        <v>6.7000000000000002E-3</v>
      </c>
      <c r="W456" s="115"/>
      <c r="X456" s="115"/>
      <c r="Y456" s="115"/>
    </row>
    <row r="457" spans="1:26" x14ac:dyDescent="0.3">
      <c r="A457" s="155">
        <v>44979</v>
      </c>
      <c r="B457" s="155"/>
      <c r="C457" s="228" t="s">
        <v>31</v>
      </c>
      <c r="D457" s="200">
        <v>20.472000000000001</v>
      </c>
      <c r="E457" s="200">
        <v>23.805</v>
      </c>
      <c r="F457" s="200">
        <v>21.692799999999998</v>
      </c>
      <c r="G457" s="200">
        <v>23.840499999999999</v>
      </c>
      <c r="H457" s="200">
        <v>24.44</v>
      </c>
      <c r="I457" s="200">
        <v>23.475000000000001</v>
      </c>
      <c r="J457" s="200">
        <v>88.370699999999999</v>
      </c>
      <c r="K457" s="200">
        <v>108.245</v>
      </c>
      <c r="L457" s="200">
        <v>0</v>
      </c>
      <c r="M457" s="200">
        <v>0.1085</v>
      </c>
      <c r="N457" s="200">
        <v>6.3299999999999995E-2</v>
      </c>
      <c r="O457" s="202">
        <v>1128</v>
      </c>
      <c r="S457" s="304">
        <v>70403</v>
      </c>
      <c r="T457" s="115"/>
      <c r="U457" s="204"/>
      <c r="V457" s="204"/>
      <c r="W457" s="125">
        <v>806.8</v>
      </c>
      <c r="X457" s="125">
        <v>604.6</v>
      </c>
      <c r="Y457" s="115"/>
    </row>
    <row r="458" spans="1:26" ht="20.399999999999999" x14ac:dyDescent="0.3">
      <c r="A458" s="155">
        <v>44979</v>
      </c>
      <c r="B458" s="155"/>
      <c r="C458" s="228" t="s">
        <v>407</v>
      </c>
      <c r="D458" s="200">
        <v>20.472000000000001</v>
      </c>
      <c r="E458" s="200">
        <v>23.805</v>
      </c>
      <c r="F458" s="200">
        <v>21.692799999999998</v>
      </c>
      <c r="G458" s="200">
        <v>23.840499999999999</v>
      </c>
      <c r="H458" s="200">
        <v>24.395</v>
      </c>
      <c r="I458" s="200">
        <v>23.475000000000001</v>
      </c>
      <c r="J458" s="200">
        <v>100.479</v>
      </c>
      <c r="K458" s="200">
        <v>100.351</v>
      </c>
      <c r="L458" s="200">
        <v>2.0000000000000001E-4</v>
      </c>
      <c r="M458" s="200">
        <v>0.10854</v>
      </c>
      <c r="N458" s="200">
        <v>6.3399999999999998E-2</v>
      </c>
      <c r="O458" s="202">
        <v>1142</v>
      </c>
      <c r="Q458" s="200">
        <v>31</v>
      </c>
      <c r="R458" s="200">
        <v>3.4582280000000001</v>
      </c>
      <c r="S458" s="304">
        <v>71815</v>
      </c>
      <c r="T458" s="115"/>
      <c r="U458" s="204"/>
      <c r="V458" s="204"/>
      <c r="W458" s="125">
        <v>806</v>
      </c>
      <c r="X458" s="125">
        <v>602</v>
      </c>
      <c r="Y458" s="115"/>
    </row>
    <row r="459" spans="1:26" x14ac:dyDescent="0.3">
      <c r="A459" s="155">
        <v>44979</v>
      </c>
      <c r="B459" s="155"/>
      <c r="C459" s="228" t="s">
        <v>406</v>
      </c>
      <c r="D459" s="200">
        <v>20.472000000000001</v>
      </c>
      <c r="E459" s="200">
        <v>23.805</v>
      </c>
      <c r="F459" s="200">
        <v>21.692799999999998</v>
      </c>
      <c r="G459" s="200">
        <v>23.840499999999999</v>
      </c>
      <c r="H459" s="200">
        <v>24.14</v>
      </c>
      <c r="I459" s="200">
        <v>23.77</v>
      </c>
      <c r="J459" s="200">
        <v>67.694900000000004</v>
      </c>
      <c r="K459" s="200">
        <v>103.398</v>
      </c>
      <c r="L459" s="200">
        <v>-1E-4</v>
      </c>
      <c r="M459" s="200">
        <v>0.10854999999999999</v>
      </c>
      <c r="N459" s="200">
        <v>6.3409999999999994E-2</v>
      </c>
      <c r="Q459" s="200">
        <v>18</v>
      </c>
      <c r="R459" s="200">
        <v>3.4590510000000001</v>
      </c>
      <c r="T459" s="132"/>
      <c r="U459" s="132"/>
      <c r="V459" s="132"/>
      <c r="W459" s="132"/>
      <c r="X459" s="132"/>
      <c r="Y459" s="132"/>
    </row>
    <row r="460" spans="1:26" ht="21" x14ac:dyDescent="0.4">
      <c r="A460" s="230" t="s">
        <v>421</v>
      </c>
      <c r="B460" s="230"/>
      <c r="C460" s="279"/>
      <c r="T460" s="115"/>
      <c r="U460" s="115"/>
      <c r="V460" s="115"/>
      <c r="W460" s="115"/>
      <c r="X460" s="115"/>
      <c r="Y460" s="115"/>
    </row>
    <row r="461" spans="1:26" ht="21.6" x14ac:dyDescent="0.3">
      <c r="A461" s="126" t="s">
        <v>0</v>
      </c>
      <c r="B461" s="126"/>
      <c r="C461" s="275" t="s">
        <v>83</v>
      </c>
      <c r="D461" s="495" t="s">
        <v>6</v>
      </c>
      <c r="E461" s="495"/>
      <c r="F461" s="495" t="s">
        <v>7</v>
      </c>
      <c r="G461" s="495"/>
      <c r="H461" s="495" t="s">
        <v>8</v>
      </c>
      <c r="I461" s="495"/>
      <c r="J461" s="462" t="s">
        <v>305</v>
      </c>
      <c r="K461" s="462" t="s">
        <v>306</v>
      </c>
      <c r="L461" s="462" t="s">
        <v>307</v>
      </c>
      <c r="M461" s="462" t="s">
        <v>308</v>
      </c>
      <c r="N461" s="462" t="s">
        <v>309</v>
      </c>
      <c r="O461" s="462" t="s">
        <v>14</v>
      </c>
      <c r="P461" s="462" t="s">
        <v>269</v>
      </c>
      <c r="Q461" s="462" t="s">
        <v>15</v>
      </c>
      <c r="R461" s="462" t="s">
        <v>16</v>
      </c>
      <c r="S461" s="306" t="s">
        <v>17</v>
      </c>
      <c r="T461" s="126" t="s">
        <v>91</v>
      </c>
      <c r="U461" s="206" t="s">
        <v>92</v>
      </c>
      <c r="V461" s="206" t="s">
        <v>93</v>
      </c>
      <c r="W461" s="126" t="s">
        <v>94</v>
      </c>
      <c r="X461" s="126" t="s">
        <v>95</v>
      </c>
      <c r="Y461" s="115"/>
    </row>
    <row r="462" spans="1:26" x14ac:dyDescent="0.3">
      <c r="A462" s="155">
        <v>44981</v>
      </c>
      <c r="B462" s="155"/>
      <c r="C462" s="228" t="s">
        <v>401</v>
      </c>
      <c r="D462" s="200">
        <v>20.472000000000001</v>
      </c>
      <c r="E462" s="200">
        <v>23.805</v>
      </c>
      <c r="F462" s="200">
        <v>21.692799999999998</v>
      </c>
      <c r="G462" s="200">
        <v>23.840499999999999</v>
      </c>
      <c r="H462" s="200">
        <v>24.63</v>
      </c>
      <c r="I462" s="200">
        <v>23.23</v>
      </c>
      <c r="J462" s="209" t="s">
        <v>409</v>
      </c>
      <c r="K462" s="209">
        <v>-65.001000000000005</v>
      </c>
      <c r="L462" s="229">
        <v>-60.003999999999998</v>
      </c>
      <c r="M462" s="229">
        <v>-4.0000000000000002E-4</v>
      </c>
      <c r="N462" s="229">
        <v>-2.9999999999999997E-4</v>
      </c>
      <c r="Q462" s="200">
        <v>7</v>
      </c>
      <c r="R462" s="200">
        <v>4.7617390000000004</v>
      </c>
      <c r="T462" s="115"/>
      <c r="U462" s="204"/>
      <c r="V462" s="204"/>
      <c r="W462" s="115"/>
      <c r="X462" s="115"/>
      <c r="Y462" s="115"/>
    </row>
    <row r="463" spans="1:26" x14ac:dyDescent="0.3">
      <c r="A463" s="155">
        <v>44981</v>
      </c>
      <c r="B463" s="155"/>
      <c r="C463" s="228" t="s">
        <v>27</v>
      </c>
      <c r="D463" s="200">
        <v>20.472000000000001</v>
      </c>
      <c r="E463" s="200">
        <v>23.805</v>
      </c>
      <c r="F463" s="200">
        <v>21.692799999999998</v>
      </c>
      <c r="G463" s="200">
        <v>23.840499999999999</v>
      </c>
      <c r="H463" s="200">
        <v>24.14</v>
      </c>
      <c r="I463" s="200">
        <v>23.77</v>
      </c>
      <c r="J463" s="209" t="s">
        <v>409</v>
      </c>
      <c r="K463" s="209">
        <v>-65</v>
      </c>
      <c r="L463" s="229">
        <v>-60</v>
      </c>
      <c r="M463" s="229">
        <v>0</v>
      </c>
      <c r="N463" s="229">
        <v>0</v>
      </c>
      <c r="Q463" s="200">
        <v>31</v>
      </c>
      <c r="R463" s="200">
        <v>4.0308669999999998</v>
      </c>
      <c r="T463" s="115"/>
      <c r="U463" s="204"/>
      <c r="V463" s="204"/>
      <c r="W463" s="115"/>
      <c r="X463" s="115"/>
      <c r="Y463" s="115"/>
    </row>
    <row r="464" spans="1:26" ht="20.399999999999999" x14ac:dyDescent="0.3">
      <c r="A464" s="155">
        <v>44981</v>
      </c>
      <c r="B464" s="155"/>
      <c r="C464" s="228" t="s">
        <v>402</v>
      </c>
      <c r="D464" s="200">
        <v>21.367000000000001</v>
      </c>
      <c r="E464" s="200">
        <v>23.196999999999999</v>
      </c>
      <c r="F464" s="200">
        <v>20.834299999999999</v>
      </c>
      <c r="G464" s="200">
        <v>24.673100000000002</v>
      </c>
      <c r="H464" s="200">
        <v>24.14</v>
      </c>
      <c r="I464" s="200">
        <v>23.77</v>
      </c>
      <c r="J464" s="209" t="s">
        <v>409</v>
      </c>
      <c r="K464" s="209">
        <v>-65</v>
      </c>
      <c r="L464" s="229">
        <v>-60</v>
      </c>
      <c r="M464" s="229">
        <v>0</v>
      </c>
      <c r="N464" s="229">
        <v>0</v>
      </c>
      <c r="O464" s="202" t="s">
        <v>71</v>
      </c>
      <c r="S464" s="304">
        <v>43426</v>
      </c>
      <c r="T464" s="115"/>
      <c r="U464" s="205">
        <v>-1.5E-3</v>
      </c>
      <c r="V464" s="205">
        <v>5.3E-3</v>
      </c>
      <c r="W464" s="115"/>
      <c r="X464" s="115"/>
      <c r="Y464" s="115"/>
    </row>
    <row r="465" spans="1:26" ht="20.399999999999999" x14ac:dyDescent="0.3">
      <c r="A465" s="155">
        <v>44981</v>
      </c>
      <c r="B465" s="155"/>
      <c r="C465" s="228" t="s">
        <v>403</v>
      </c>
      <c r="D465" s="200">
        <v>21.367000000000001</v>
      </c>
      <c r="E465" s="200">
        <v>23.196999999999999</v>
      </c>
      <c r="F465" s="200">
        <v>20.834299999999999</v>
      </c>
      <c r="G465" s="200">
        <v>24.673100000000002</v>
      </c>
      <c r="H465" s="200">
        <v>24.14</v>
      </c>
      <c r="I465" s="200">
        <v>23.77</v>
      </c>
      <c r="J465" s="209" t="s">
        <v>409</v>
      </c>
      <c r="K465" s="209">
        <v>-65</v>
      </c>
      <c r="L465" s="229">
        <v>-60</v>
      </c>
      <c r="M465" s="229">
        <v>0</v>
      </c>
      <c r="N465" s="229">
        <v>0</v>
      </c>
      <c r="O465" s="202" t="s">
        <v>169</v>
      </c>
      <c r="R465" s="211"/>
      <c r="S465" s="304">
        <v>43554</v>
      </c>
      <c r="T465" s="115"/>
      <c r="U465" s="204"/>
      <c r="V465" s="204"/>
      <c r="W465" s="125">
        <v>807.2</v>
      </c>
      <c r="X465" s="125">
        <v>601.9</v>
      </c>
      <c r="Y465" s="115"/>
    </row>
    <row r="466" spans="1:26" ht="30.6" x14ac:dyDescent="0.3">
      <c r="A466" s="155">
        <v>44981</v>
      </c>
      <c r="B466" s="155"/>
      <c r="C466" s="280" t="s">
        <v>422</v>
      </c>
      <c r="D466" s="200">
        <v>21.367000000000001</v>
      </c>
      <c r="E466" s="200">
        <v>23.196999999999999</v>
      </c>
      <c r="F466" s="200">
        <v>20.834299999999999</v>
      </c>
      <c r="G466" s="200">
        <v>24.673100000000002</v>
      </c>
      <c r="H466" s="200">
        <v>24.44</v>
      </c>
      <c r="I466" s="200">
        <v>23.49</v>
      </c>
      <c r="J466" s="209" t="s">
        <v>409</v>
      </c>
      <c r="K466" s="209">
        <v>-65</v>
      </c>
      <c r="L466" s="229">
        <v>-60</v>
      </c>
      <c r="M466" s="229">
        <v>0</v>
      </c>
      <c r="N466" s="229">
        <v>0</v>
      </c>
      <c r="Q466" s="200">
        <v>90</v>
      </c>
      <c r="R466" s="200">
        <v>4.0211839999999999</v>
      </c>
      <c r="T466" s="115"/>
      <c r="U466" s="204"/>
      <c r="V466" s="204"/>
      <c r="W466" s="115"/>
      <c r="X466" s="115"/>
      <c r="Y466" s="115"/>
      <c r="Z466" s="166">
        <f>R466-R452</f>
        <v>2.04000000000093E-4</v>
      </c>
    </row>
    <row r="467" spans="1:26" ht="20.399999999999999" x14ac:dyDescent="0.3">
      <c r="A467" s="155">
        <v>44981</v>
      </c>
      <c r="B467" s="155"/>
      <c r="C467" s="228" t="s">
        <v>405</v>
      </c>
      <c r="D467" s="200">
        <v>21.367000000000001</v>
      </c>
      <c r="E467" s="200">
        <v>23.196999999999999</v>
      </c>
      <c r="F467" s="200">
        <v>20.834299999999999</v>
      </c>
      <c r="G467" s="200">
        <v>24.673100000000002</v>
      </c>
      <c r="H467" s="200">
        <v>24.632999999999999</v>
      </c>
      <c r="I467" s="200">
        <v>23.23</v>
      </c>
      <c r="J467" s="209" t="s">
        <v>409</v>
      </c>
      <c r="K467" s="209">
        <v>-65</v>
      </c>
      <c r="L467" s="229">
        <v>-60</v>
      </c>
      <c r="M467" s="229">
        <v>0</v>
      </c>
      <c r="N467" s="229">
        <v>0</v>
      </c>
      <c r="Q467" s="200">
        <v>7</v>
      </c>
      <c r="R467" s="200">
        <v>4.7619069999999999</v>
      </c>
      <c r="T467" s="115"/>
      <c r="U467" s="204"/>
      <c r="V467" s="204"/>
      <c r="W467" s="115"/>
      <c r="X467" s="115"/>
      <c r="Y467" s="115"/>
    </row>
    <row r="468" spans="1:26" ht="20.399999999999999" x14ac:dyDescent="0.3">
      <c r="A468" s="155">
        <v>44981</v>
      </c>
      <c r="B468" s="155"/>
      <c r="C468" s="228" t="s">
        <v>404</v>
      </c>
      <c r="D468" s="200">
        <v>21.367000000000001</v>
      </c>
      <c r="E468" s="200">
        <v>23.196999999999999</v>
      </c>
      <c r="F468" s="200">
        <v>20.834299999999999</v>
      </c>
      <c r="G468" s="200">
        <v>24.673100000000002</v>
      </c>
      <c r="H468" s="200">
        <v>24.14</v>
      </c>
      <c r="I468" s="200">
        <v>23.77</v>
      </c>
      <c r="J468" s="209" t="s">
        <v>409</v>
      </c>
      <c r="K468" s="209">
        <v>-65</v>
      </c>
      <c r="L468" s="229">
        <v>-60</v>
      </c>
      <c r="M468" s="229">
        <v>0</v>
      </c>
      <c r="N468" s="229">
        <v>0</v>
      </c>
      <c r="Q468" s="200">
        <v>34</v>
      </c>
      <c r="R468" s="200">
        <v>4.0310430000000004</v>
      </c>
      <c r="T468" s="115"/>
      <c r="U468" s="204"/>
      <c r="V468" s="204"/>
      <c r="W468" s="115"/>
      <c r="X468" s="115"/>
      <c r="Y468" s="115"/>
    </row>
    <row r="469" spans="1:26" x14ac:dyDescent="0.3">
      <c r="A469" s="155">
        <v>44981</v>
      </c>
      <c r="B469" s="155"/>
      <c r="C469" s="228" t="s">
        <v>33</v>
      </c>
      <c r="D469" s="200">
        <v>21.367000000000001</v>
      </c>
      <c r="E469" s="200">
        <v>23.196999999999999</v>
      </c>
      <c r="F469" s="200">
        <v>20.834299999999999</v>
      </c>
      <c r="G469" s="200">
        <v>24.673100000000002</v>
      </c>
      <c r="H469" s="200">
        <v>24.14</v>
      </c>
      <c r="I469" s="200">
        <v>23.77</v>
      </c>
      <c r="J469" s="200">
        <v>-76.102599999999995</v>
      </c>
      <c r="K469" s="200">
        <v>-2.5000000000000001E-3</v>
      </c>
      <c r="L469" s="200">
        <v>125.70399999999999</v>
      </c>
      <c r="M469" s="200">
        <v>-9.2999999999999992E-3</v>
      </c>
      <c r="N469" s="200">
        <v>5.0099999999999999E-2</v>
      </c>
      <c r="O469" s="200" t="s">
        <v>64</v>
      </c>
      <c r="S469" s="304">
        <v>54757</v>
      </c>
      <c r="T469" s="115"/>
      <c r="U469" s="205">
        <v>5.9999999999999995E-4</v>
      </c>
      <c r="V469" s="205">
        <v>1.1000000000000001E-3</v>
      </c>
      <c r="W469" s="115"/>
      <c r="X469" s="115"/>
      <c r="Y469" s="115"/>
    </row>
    <row r="470" spans="1:26" x14ac:dyDescent="0.3">
      <c r="A470" s="155">
        <v>44981</v>
      </c>
      <c r="B470" s="155"/>
      <c r="C470" s="228" t="s">
        <v>423</v>
      </c>
      <c r="D470" s="200">
        <v>21.367000000000001</v>
      </c>
      <c r="E470" s="200">
        <v>23.196999999999999</v>
      </c>
      <c r="F470" s="200">
        <v>20.834299999999999</v>
      </c>
      <c r="G470" s="200">
        <v>24.673100000000002</v>
      </c>
      <c r="H470" s="200">
        <v>24.14</v>
      </c>
      <c r="I470" s="200">
        <v>23.77</v>
      </c>
      <c r="J470" s="200">
        <v>-105.496</v>
      </c>
      <c r="K470" s="200">
        <v>102.7</v>
      </c>
      <c r="L470" s="200">
        <v>6.9999999999999999E-4</v>
      </c>
      <c r="M470" s="200">
        <v>-9.1999999999999998E-3</v>
      </c>
      <c r="N470" s="200">
        <v>5.0099999999999999E-2</v>
      </c>
      <c r="Q470" s="200">
        <v>13</v>
      </c>
      <c r="R470" s="200">
        <v>3.4589889999999999</v>
      </c>
      <c r="T470" s="115"/>
      <c r="U470" s="115"/>
      <c r="V470" s="115"/>
      <c r="W470" s="115"/>
      <c r="X470" s="115"/>
      <c r="Y470" s="115"/>
    </row>
    <row r="471" spans="1:26" x14ac:dyDescent="0.3">
      <c r="A471" s="155">
        <v>44981</v>
      </c>
      <c r="B471" s="155"/>
      <c r="C471" s="228" t="s">
        <v>34</v>
      </c>
      <c r="D471" s="200">
        <v>21.367000000000001</v>
      </c>
      <c r="E471" s="200">
        <v>23.196999999999999</v>
      </c>
      <c r="F471" s="200">
        <v>20.834299999999999</v>
      </c>
      <c r="G471" s="200">
        <v>24.673100000000002</v>
      </c>
      <c r="H471" s="200">
        <v>24.14</v>
      </c>
      <c r="I471" s="200">
        <v>23.77</v>
      </c>
      <c r="J471" s="200">
        <v>-60.429699999999997</v>
      </c>
      <c r="K471" s="200">
        <v>107.399</v>
      </c>
      <c r="L471" s="200">
        <v>-3.0999999999999999E-3</v>
      </c>
      <c r="M471" s="200">
        <v>-9.1999999999999998E-3</v>
      </c>
      <c r="N471" s="200">
        <v>5.0099999999999999E-2</v>
      </c>
      <c r="O471" s="202">
        <v>1135</v>
      </c>
      <c r="S471" s="304">
        <v>60601</v>
      </c>
      <c r="T471" s="115"/>
      <c r="U471" s="204"/>
      <c r="V471" s="204"/>
      <c r="W471" s="125">
        <v>807.7</v>
      </c>
      <c r="X471" s="125">
        <v>601.70000000000005</v>
      </c>
      <c r="Y471" s="115"/>
    </row>
    <row r="472" spans="1:26" ht="21.6" x14ac:dyDescent="0.3">
      <c r="A472" s="126" t="s">
        <v>0</v>
      </c>
      <c r="B472" s="126"/>
      <c r="C472" s="275" t="s">
        <v>83</v>
      </c>
      <c r="D472" s="495" t="s">
        <v>6</v>
      </c>
      <c r="E472" s="495"/>
      <c r="F472" s="495" t="s">
        <v>7</v>
      </c>
      <c r="G472" s="495"/>
      <c r="H472" s="495" t="s">
        <v>8</v>
      </c>
      <c r="I472" s="495"/>
      <c r="J472" s="462" t="s">
        <v>305</v>
      </c>
      <c r="K472" s="462" t="s">
        <v>306</v>
      </c>
      <c r="L472" s="462" t="s">
        <v>307</v>
      </c>
      <c r="M472" s="462" t="s">
        <v>308</v>
      </c>
      <c r="N472" s="462" t="s">
        <v>309</v>
      </c>
      <c r="O472" s="462" t="s">
        <v>14</v>
      </c>
      <c r="P472" s="462" t="s">
        <v>269</v>
      </c>
      <c r="Q472" s="462" t="s">
        <v>15</v>
      </c>
      <c r="R472" s="462" t="s">
        <v>16</v>
      </c>
      <c r="S472" s="306" t="s">
        <v>17</v>
      </c>
      <c r="T472" s="126" t="s">
        <v>91</v>
      </c>
      <c r="U472" s="206" t="s">
        <v>92</v>
      </c>
      <c r="V472" s="206" t="s">
        <v>93</v>
      </c>
      <c r="W472" s="126" t="s">
        <v>94</v>
      </c>
      <c r="X472" s="126" t="s">
        <v>95</v>
      </c>
      <c r="Y472" s="115"/>
    </row>
    <row r="473" spans="1:26" x14ac:dyDescent="0.3">
      <c r="A473" s="155">
        <v>44982</v>
      </c>
      <c r="B473" s="155"/>
      <c r="C473" s="228" t="s">
        <v>401</v>
      </c>
      <c r="D473" s="200">
        <v>21.367000000000001</v>
      </c>
      <c r="E473" s="200">
        <v>23.196999999999999</v>
      </c>
      <c r="F473" s="200">
        <v>20.834299999999999</v>
      </c>
      <c r="G473" s="200">
        <v>24.673100000000002</v>
      </c>
      <c r="H473" s="200">
        <v>24.63</v>
      </c>
      <c r="I473" s="200">
        <v>23.23</v>
      </c>
      <c r="J473" s="209" t="s">
        <v>409</v>
      </c>
      <c r="K473" s="209">
        <v>-65.001000000000005</v>
      </c>
      <c r="L473" s="229">
        <v>-60.003999999999998</v>
      </c>
      <c r="M473" s="229">
        <v>-4.0000000000000002E-4</v>
      </c>
      <c r="N473" s="229">
        <v>-2.9999999999999997E-4</v>
      </c>
      <c r="Q473" s="200">
        <v>6</v>
      </c>
      <c r="R473" s="200">
        <v>4.7618809999999998</v>
      </c>
      <c r="T473" s="115"/>
      <c r="U473" s="204"/>
      <c r="V473" s="204"/>
      <c r="W473" s="115"/>
      <c r="X473" s="115"/>
      <c r="Y473" s="115"/>
    </row>
    <row r="474" spans="1:26" ht="30.6" x14ac:dyDescent="0.3">
      <c r="A474" s="155">
        <v>44982</v>
      </c>
      <c r="B474" s="155"/>
      <c r="C474" s="228" t="s">
        <v>424</v>
      </c>
      <c r="D474" s="200">
        <v>21.367000000000001</v>
      </c>
      <c r="E474" s="200">
        <v>23.196999999999999</v>
      </c>
      <c r="F474" s="200">
        <v>20.834299999999999</v>
      </c>
      <c r="G474" s="200">
        <v>24.673100000000002</v>
      </c>
      <c r="H474" s="200">
        <v>24.14</v>
      </c>
      <c r="I474" s="200">
        <v>23.77</v>
      </c>
      <c r="J474" s="209" t="s">
        <v>409</v>
      </c>
      <c r="K474" s="209">
        <v>-65.001000000000005</v>
      </c>
      <c r="L474" s="229">
        <v>-60.003999999999998</v>
      </c>
      <c r="M474" s="229">
        <v>-4.0000000000000002E-4</v>
      </c>
      <c r="N474" s="229">
        <v>-2.9999999999999997E-4</v>
      </c>
      <c r="Q474" s="200">
        <v>32</v>
      </c>
      <c r="R474" s="200">
        <v>4.031002</v>
      </c>
      <c r="T474" s="115"/>
      <c r="U474" s="204"/>
      <c r="V474" s="204"/>
      <c r="W474" s="115"/>
      <c r="X474" s="115"/>
      <c r="Y474" s="115"/>
      <c r="Z474" s="166">
        <f>R474-R468</f>
        <v>-4.1000000000401826E-5</v>
      </c>
    </row>
    <row r="475" spans="1:26" x14ac:dyDescent="0.3">
      <c r="A475" s="155">
        <v>44982</v>
      </c>
      <c r="B475" s="155"/>
      <c r="C475" s="228" t="s">
        <v>425</v>
      </c>
      <c r="D475" s="200">
        <v>21.367000000000001</v>
      </c>
      <c r="E475" s="200">
        <v>23.196999999999999</v>
      </c>
      <c r="F475" s="200">
        <v>20.834299999999999</v>
      </c>
      <c r="G475" s="200">
        <v>24.673100000000002</v>
      </c>
      <c r="H475" s="200">
        <v>24.14</v>
      </c>
      <c r="I475" s="200">
        <v>23.77</v>
      </c>
      <c r="J475" s="209" t="s">
        <v>409</v>
      </c>
      <c r="K475" s="209">
        <v>-65.001000000000005</v>
      </c>
      <c r="L475" s="229">
        <v>-60.003999999999998</v>
      </c>
      <c r="M475" s="229">
        <v>-4.0000000000000002E-4</v>
      </c>
      <c r="N475" s="229">
        <v>-2.9999999999999997E-4</v>
      </c>
      <c r="O475" s="202"/>
      <c r="S475" s="304"/>
      <c r="T475" s="115"/>
      <c r="U475" s="205">
        <v>-1.5E-3</v>
      </c>
      <c r="V475" s="205">
        <v>8.3999999999999995E-3</v>
      </c>
      <c r="W475" s="115">
        <v>809.5</v>
      </c>
      <c r="X475" s="115">
        <v>602.6</v>
      </c>
      <c r="Y475" s="115"/>
    </row>
    <row r="476" spans="1:26" ht="20.399999999999999" x14ac:dyDescent="0.3">
      <c r="A476" s="155">
        <v>44982</v>
      </c>
      <c r="B476" s="155"/>
      <c r="C476" s="228" t="s">
        <v>402</v>
      </c>
      <c r="D476" s="200">
        <v>21.391500000000001</v>
      </c>
      <c r="E476" s="200">
        <v>23.238499999999998</v>
      </c>
      <c r="F476" s="200">
        <v>20.886299999999999</v>
      </c>
      <c r="G476" s="200">
        <v>24.686599999999999</v>
      </c>
      <c r="H476" s="200">
        <v>24.14</v>
      </c>
      <c r="I476" s="200">
        <v>23.77</v>
      </c>
      <c r="J476" s="209" t="s">
        <v>409</v>
      </c>
      <c r="K476" s="209">
        <v>-65.001000000000005</v>
      </c>
      <c r="L476" s="229">
        <v>-60.003999999999998</v>
      </c>
      <c r="M476" s="229">
        <v>-4.0000000000000002E-4</v>
      </c>
      <c r="N476" s="229">
        <v>-2.9999999999999997E-4</v>
      </c>
      <c r="O476" s="202" t="s">
        <v>222</v>
      </c>
      <c r="S476" s="304">
        <v>12159</v>
      </c>
      <c r="T476" s="115"/>
      <c r="U476" s="231">
        <v>-2.8E-3</v>
      </c>
      <c r="V476" s="231">
        <v>3.2000000000000002E-3</v>
      </c>
      <c r="W476" s="115"/>
      <c r="X476" s="115"/>
      <c r="Y476" s="115"/>
    </row>
    <row r="477" spans="1:26" ht="20.399999999999999" x14ac:dyDescent="0.3">
      <c r="A477" s="155">
        <v>44982</v>
      </c>
      <c r="B477" s="155"/>
      <c r="C477" s="228" t="s">
        <v>403</v>
      </c>
      <c r="D477" s="200">
        <v>21.391500000000001</v>
      </c>
      <c r="E477" s="200">
        <v>23.238499999999998</v>
      </c>
      <c r="F477" s="200">
        <v>20.886299999999999</v>
      </c>
      <c r="G477" s="200">
        <v>24.686599999999999</v>
      </c>
      <c r="H477" s="200">
        <v>24.14</v>
      </c>
      <c r="I477" s="200">
        <v>23.77</v>
      </c>
      <c r="J477" s="209" t="s">
        <v>409</v>
      </c>
      <c r="K477" s="209">
        <v>-65.001000000000005</v>
      </c>
      <c r="L477" s="229">
        <v>-60.003999999999998</v>
      </c>
      <c r="M477" s="229">
        <v>-4.0000000000000002E-4</v>
      </c>
      <c r="N477" s="229">
        <v>-2.9999999999999997E-4</v>
      </c>
      <c r="O477" s="202" t="s">
        <v>226</v>
      </c>
      <c r="R477" s="211"/>
      <c r="S477" s="304">
        <v>11153</v>
      </c>
      <c r="T477" s="115"/>
      <c r="U477" s="204"/>
      <c r="V477" s="204"/>
      <c r="W477" s="231">
        <v>807.5</v>
      </c>
      <c r="X477" s="231">
        <v>601.6</v>
      </c>
      <c r="Y477" s="115"/>
    </row>
    <row r="478" spans="1:26" ht="30.6" x14ac:dyDescent="0.3">
      <c r="A478" s="155">
        <v>44982</v>
      </c>
      <c r="B478" s="155"/>
      <c r="C478" s="280" t="s">
        <v>426</v>
      </c>
      <c r="D478" s="200">
        <v>21.391500000000001</v>
      </c>
      <c r="E478" s="200">
        <v>23.238499999999998</v>
      </c>
      <c r="F478" s="200">
        <v>20.886299999999999</v>
      </c>
      <c r="G478" s="200">
        <v>24.686599999999999</v>
      </c>
      <c r="H478" s="200">
        <v>24.442</v>
      </c>
      <c r="I478" s="200">
        <v>23.49</v>
      </c>
      <c r="J478" s="209" t="s">
        <v>409</v>
      </c>
      <c r="K478" s="209">
        <v>-65.001000000000005</v>
      </c>
      <c r="L478" s="229">
        <v>-60.003999999999998</v>
      </c>
      <c r="M478" s="229">
        <v>-4.0000000000000002E-4</v>
      </c>
      <c r="N478" s="229">
        <v>-2.9999999999999997E-4</v>
      </c>
      <c r="Q478" s="200">
        <v>22</v>
      </c>
      <c r="R478" s="200">
        <v>4.0229910000000002</v>
      </c>
      <c r="T478" s="115"/>
      <c r="U478" s="204"/>
      <c r="V478" s="204"/>
      <c r="W478" s="115"/>
      <c r="X478" s="115"/>
      <c r="Y478" s="115"/>
    </row>
    <row r="479" spans="1:26" ht="20.399999999999999" x14ac:dyDescent="0.3">
      <c r="A479" s="155">
        <v>44982</v>
      </c>
      <c r="B479" s="155"/>
      <c r="C479" s="228" t="s">
        <v>405</v>
      </c>
      <c r="D479" s="200">
        <v>21.391500000000001</v>
      </c>
      <c r="E479" s="200">
        <v>23.238499999999998</v>
      </c>
      <c r="F479" s="200">
        <v>20.886299999999999</v>
      </c>
      <c r="G479" s="200">
        <v>24.686599999999999</v>
      </c>
      <c r="H479" s="200">
        <v>24.63</v>
      </c>
      <c r="I479" s="200">
        <v>23.23</v>
      </c>
      <c r="J479" s="209"/>
      <c r="K479" s="209"/>
      <c r="L479" s="229"/>
      <c r="M479" s="229"/>
      <c r="N479" s="229"/>
      <c r="Q479" s="200">
        <v>6</v>
      </c>
      <c r="R479" s="200">
        <v>4.7619170000000004</v>
      </c>
      <c r="T479" s="115"/>
      <c r="U479" s="204"/>
      <c r="V479" s="204"/>
      <c r="W479" s="115"/>
      <c r="X479" s="115"/>
      <c r="Y479" s="115"/>
      <c r="Z479" s="166">
        <f>R479-R473</f>
        <v>3.6000000000591115E-5</v>
      </c>
    </row>
    <row r="480" spans="1:26" ht="20.399999999999999" x14ac:dyDescent="0.3">
      <c r="A480" s="155">
        <v>44982</v>
      </c>
      <c r="B480" s="155"/>
      <c r="C480" s="228" t="s">
        <v>404</v>
      </c>
      <c r="D480" s="200">
        <v>21.391500000000001</v>
      </c>
      <c r="E480" s="200">
        <v>23.238499999999998</v>
      </c>
      <c r="F480" s="200">
        <v>20.886299999999999</v>
      </c>
      <c r="G480" s="200">
        <v>24.686599999999999</v>
      </c>
      <c r="H480" s="200">
        <v>24.14</v>
      </c>
      <c r="I480" s="200">
        <v>23.77</v>
      </c>
      <c r="J480" s="209"/>
      <c r="K480" s="209"/>
      <c r="L480" s="229"/>
      <c r="M480" s="229"/>
      <c r="N480" s="229"/>
      <c r="Q480" s="200"/>
      <c r="R480" s="200">
        <v>4.0310540000000001</v>
      </c>
      <c r="T480" s="115"/>
      <c r="U480" s="204"/>
      <c r="V480" s="204"/>
      <c r="W480" s="115"/>
      <c r="X480" s="115"/>
      <c r="Y480" s="115"/>
    </row>
    <row r="481" spans="1:26" ht="30.6" x14ac:dyDescent="0.3">
      <c r="A481" s="155">
        <v>44982</v>
      </c>
      <c r="B481" s="155"/>
      <c r="C481" s="280" t="s">
        <v>426</v>
      </c>
      <c r="D481" s="200">
        <v>21.391500000000001</v>
      </c>
      <c r="E481" s="200">
        <v>23.238499999999998</v>
      </c>
      <c r="F481" s="200">
        <v>20.886299999999999</v>
      </c>
      <c r="G481" s="200">
        <v>24.686599999999999</v>
      </c>
      <c r="H481" s="200">
        <v>24.442</v>
      </c>
      <c r="I481" s="200">
        <v>23.49</v>
      </c>
      <c r="J481" s="209" t="s">
        <v>409</v>
      </c>
      <c r="K481" s="209">
        <v>-65.001000000000005</v>
      </c>
      <c r="L481" s="229">
        <v>-60.003999999999998</v>
      </c>
      <c r="M481" s="229">
        <v>-4.0000000000000002E-4</v>
      </c>
      <c r="N481" s="229">
        <v>-2.9999999999999997E-4</v>
      </c>
      <c r="Q481" s="200">
        <v>43</v>
      </c>
      <c r="R481" s="200">
        <v>4.0224019999999996</v>
      </c>
      <c r="T481" s="115"/>
      <c r="U481" s="204"/>
      <c r="V481" s="204"/>
      <c r="W481" s="115"/>
      <c r="X481" s="115"/>
      <c r="Y481" s="115"/>
      <c r="Z481" s="166">
        <f>R481-R478</f>
        <v>-5.8900000000061681E-4</v>
      </c>
    </row>
    <row r="482" spans="1:26" x14ac:dyDescent="0.3">
      <c r="A482" s="155">
        <v>44982</v>
      </c>
      <c r="B482" s="155"/>
      <c r="C482" s="228" t="s">
        <v>30</v>
      </c>
      <c r="D482" s="200">
        <v>21.391500000000001</v>
      </c>
      <c r="E482" s="200">
        <v>23.238499999999998</v>
      </c>
      <c r="F482" s="200">
        <v>20.886299999999999</v>
      </c>
      <c r="G482" s="200">
        <v>24.686599999999999</v>
      </c>
      <c r="H482" s="200">
        <v>24.442</v>
      </c>
      <c r="I482" s="200">
        <v>23.49</v>
      </c>
      <c r="J482" s="200">
        <v>101.504</v>
      </c>
      <c r="K482" s="200">
        <v>125.712</v>
      </c>
      <c r="L482" s="200">
        <v>0</v>
      </c>
      <c r="M482" s="200">
        <v>1.32E-2</v>
      </c>
      <c r="N482" s="200">
        <v>6.2100000000000002E-2</v>
      </c>
      <c r="O482" s="200" t="s">
        <v>222</v>
      </c>
      <c r="S482" s="304">
        <v>25329</v>
      </c>
      <c r="T482" s="115"/>
      <c r="U482" s="231">
        <v>-2.5000000000000001E-3</v>
      </c>
      <c r="V482" s="231">
        <v>3.5000000000000001E-3</v>
      </c>
      <c r="W482" s="115"/>
      <c r="X482" s="115"/>
      <c r="Y482" s="115"/>
    </row>
    <row r="483" spans="1:26" ht="30.6" x14ac:dyDescent="0.3">
      <c r="A483" s="155">
        <v>44982</v>
      </c>
      <c r="B483" s="155"/>
      <c r="C483" s="228" t="s">
        <v>427</v>
      </c>
      <c r="D483" s="200">
        <v>21.391500000000001</v>
      </c>
      <c r="E483" s="200">
        <v>23.238499999999998</v>
      </c>
      <c r="F483" s="200">
        <v>20.886299999999999</v>
      </c>
      <c r="G483" s="200">
        <v>24.686599999999999</v>
      </c>
      <c r="H483" s="200">
        <v>24.442</v>
      </c>
      <c r="I483" s="200">
        <v>23.49</v>
      </c>
      <c r="J483" s="232">
        <v>101.504</v>
      </c>
      <c r="K483" s="232">
        <v>125.712</v>
      </c>
      <c r="L483" s="200">
        <v>0</v>
      </c>
      <c r="M483" s="200">
        <v>1.32E-2</v>
      </c>
      <c r="N483" s="200">
        <v>6.2100000000000002E-2</v>
      </c>
      <c r="O483" s="200" t="s">
        <v>222</v>
      </c>
      <c r="Q483" s="232">
        <v>138</v>
      </c>
      <c r="R483" s="232">
        <v>3.4737459999999998</v>
      </c>
      <c r="T483" s="115"/>
      <c r="U483" s="231"/>
      <c r="V483" s="231"/>
      <c r="W483" s="115"/>
      <c r="X483" s="115"/>
      <c r="Y483" s="115"/>
    </row>
    <row r="484" spans="1:26" x14ac:dyDescent="0.3">
      <c r="A484" s="155">
        <v>44982</v>
      </c>
      <c r="B484" s="155"/>
      <c r="C484" s="228" t="s">
        <v>31</v>
      </c>
      <c r="D484" s="200">
        <v>21.391500000000001</v>
      </c>
      <c r="E484" s="200">
        <v>23.238499999999998</v>
      </c>
      <c r="F484" s="200">
        <v>20.886299999999999</v>
      </c>
      <c r="G484" s="200">
        <v>24.686599999999999</v>
      </c>
      <c r="H484" s="200">
        <v>24.442</v>
      </c>
      <c r="I484" s="200">
        <v>23.49</v>
      </c>
      <c r="J484" s="232">
        <v>88.472899999999996</v>
      </c>
      <c r="K484" s="232">
        <v>107.43600000000001</v>
      </c>
      <c r="L484" s="200">
        <v>0</v>
      </c>
      <c r="M484" s="200">
        <v>1.3270000000000001E-2</v>
      </c>
      <c r="N484" s="200">
        <v>6.2199999999999998E-2</v>
      </c>
      <c r="O484" s="202">
        <v>1135</v>
      </c>
      <c r="S484" s="304"/>
      <c r="T484" s="115"/>
      <c r="U484" s="204"/>
      <c r="V484" s="204"/>
      <c r="W484" s="231">
        <v>806.9</v>
      </c>
      <c r="X484" s="231">
        <v>601.79999999999995</v>
      </c>
      <c r="Y484" s="115"/>
    </row>
    <row r="485" spans="1:26" x14ac:dyDescent="0.3">
      <c r="A485" s="155">
        <v>44982</v>
      </c>
      <c r="B485" s="155"/>
      <c r="C485" s="228" t="s">
        <v>31</v>
      </c>
      <c r="D485" s="200">
        <v>21.391500000000001</v>
      </c>
      <c r="E485" s="200">
        <v>23.238499999999998</v>
      </c>
      <c r="F485" s="200">
        <v>20.886299999999999</v>
      </c>
      <c r="G485" s="200">
        <v>24.686599999999999</v>
      </c>
      <c r="H485" s="200">
        <v>24.442</v>
      </c>
      <c r="I485" s="200">
        <v>23.49</v>
      </c>
      <c r="J485" s="232">
        <v>97.468000000000004</v>
      </c>
      <c r="K485" s="232">
        <v>107.43600000000001</v>
      </c>
      <c r="L485" s="200">
        <v>0</v>
      </c>
      <c r="M485" s="200">
        <v>1.3270000000000001E-2</v>
      </c>
      <c r="N485" s="200">
        <v>6.2199999999999998E-2</v>
      </c>
      <c r="O485" s="202">
        <v>1135</v>
      </c>
      <c r="Q485" s="200"/>
      <c r="R485" s="200"/>
      <c r="T485" s="115"/>
      <c r="U485" s="115"/>
      <c r="V485" s="115"/>
      <c r="W485" s="233">
        <v>964.4</v>
      </c>
      <c r="X485" s="233">
        <v>497.6</v>
      </c>
      <c r="Y485" s="115"/>
    </row>
    <row r="486" spans="1:26" x14ac:dyDescent="0.3">
      <c r="A486" s="155">
        <v>44982</v>
      </c>
      <c r="B486" s="155"/>
      <c r="C486" s="228" t="s">
        <v>31</v>
      </c>
      <c r="D486" s="200">
        <v>21.391500000000001</v>
      </c>
      <c r="E486" s="200">
        <v>23.238499999999998</v>
      </c>
      <c r="F486" s="200">
        <v>20.886299999999999</v>
      </c>
      <c r="G486" s="200">
        <v>24.686599999999999</v>
      </c>
      <c r="H486" s="200">
        <v>24.442</v>
      </c>
      <c r="I486" s="200">
        <v>23.49</v>
      </c>
      <c r="J486" s="232">
        <v>79.481899999999996</v>
      </c>
      <c r="K486" s="232">
        <v>107.43600000000001</v>
      </c>
      <c r="L486" s="200">
        <v>0</v>
      </c>
      <c r="M486" s="200">
        <v>1.3270000000000001E-2</v>
      </c>
      <c r="N486" s="200">
        <v>6.2199999999999998E-2</v>
      </c>
      <c r="O486" s="202">
        <v>1135</v>
      </c>
      <c r="T486" s="115"/>
      <c r="U486" s="115"/>
      <c r="V486" s="115"/>
      <c r="W486" s="233">
        <v>649.9</v>
      </c>
      <c r="X486" s="233">
        <v>705.9</v>
      </c>
      <c r="Y486" s="115"/>
    </row>
    <row r="487" spans="1:26" x14ac:dyDescent="0.3">
      <c r="A487" s="155">
        <v>44982</v>
      </c>
      <c r="B487" s="155"/>
      <c r="C487" s="228" t="s">
        <v>31</v>
      </c>
      <c r="D487" s="200">
        <v>21.391500000000001</v>
      </c>
      <c r="E487" s="200">
        <v>23.238499999999998</v>
      </c>
      <c r="F487" s="200">
        <v>20.886299999999999</v>
      </c>
      <c r="G487" s="200">
        <v>24.686599999999999</v>
      </c>
      <c r="H487" s="200">
        <v>24.442</v>
      </c>
      <c r="I487" s="200">
        <v>23.49</v>
      </c>
      <c r="J487" s="232">
        <v>79.482100000000003</v>
      </c>
      <c r="K487" s="232">
        <v>116.43600000000001</v>
      </c>
      <c r="L487" s="200">
        <v>0</v>
      </c>
      <c r="M487" s="200">
        <v>1.3270000000000001E-2</v>
      </c>
      <c r="N487" s="200">
        <v>6.2199999999999998E-2</v>
      </c>
      <c r="O487" s="202">
        <v>1135</v>
      </c>
      <c r="T487" s="115"/>
      <c r="U487" s="115"/>
      <c r="V487" s="115"/>
      <c r="W487" s="233">
        <v>546.6</v>
      </c>
      <c r="X487" s="233">
        <v>551.4</v>
      </c>
      <c r="Y487" s="115"/>
    </row>
    <row r="488" spans="1:26" x14ac:dyDescent="0.3">
      <c r="A488" s="155">
        <v>44982</v>
      </c>
      <c r="B488" s="155"/>
      <c r="C488" s="228" t="s">
        <v>31</v>
      </c>
      <c r="D488" s="200">
        <v>21.391500000000001</v>
      </c>
      <c r="E488" s="200">
        <v>23.238499999999998</v>
      </c>
      <c r="F488" s="200">
        <v>20.886299999999999</v>
      </c>
      <c r="G488" s="200">
        <v>24.686599999999999</v>
      </c>
      <c r="H488" s="200">
        <v>24.442</v>
      </c>
      <c r="I488" s="200">
        <v>23.49</v>
      </c>
      <c r="J488" s="232">
        <v>79.482100000000003</v>
      </c>
      <c r="K488" s="232">
        <v>98.436000000000007</v>
      </c>
      <c r="L488" s="200">
        <v>0</v>
      </c>
      <c r="M488" s="200">
        <v>1.3270000000000001E-2</v>
      </c>
      <c r="N488" s="200">
        <v>6.2199999999999998E-2</v>
      </c>
      <c r="O488" s="202">
        <v>1135</v>
      </c>
      <c r="T488" s="115"/>
      <c r="U488" s="115"/>
      <c r="V488" s="115"/>
      <c r="W488" s="233">
        <v>751.97</v>
      </c>
      <c r="X488" s="233">
        <v>860.48099999999999</v>
      </c>
      <c r="Y488" s="115"/>
    </row>
    <row r="489" spans="1:26" x14ac:dyDescent="0.3">
      <c r="A489" s="155">
        <v>44982</v>
      </c>
      <c r="B489" s="155"/>
      <c r="C489" s="228" t="s">
        <v>31</v>
      </c>
      <c r="D489" s="200">
        <v>21.391500000000001</v>
      </c>
      <c r="E489" s="200">
        <v>23.238499999999998</v>
      </c>
      <c r="F489" s="200">
        <v>20.886299999999999</v>
      </c>
      <c r="G489" s="200">
        <v>24.686599999999999</v>
      </c>
      <c r="H489" s="200">
        <v>24.442</v>
      </c>
      <c r="I489" s="200">
        <v>23.49</v>
      </c>
      <c r="J489" s="232">
        <v>88.468000000000004</v>
      </c>
      <c r="K489" s="232">
        <v>98.435000000000002</v>
      </c>
      <c r="L489" s="200">
        <v>0</v>
      </c>
      <c r="M489" s="200">
        <v>1.3270000000000001E-2</v>
      </c>
      <c r="N489" s="200">
        <v>6.2199999999999998E-2</v>
      </c>
      <c r="O489" s="202">
        <v>1135</v>
      </c>
      <c r="T489" s="115"/>
      <c r="U489" s="115"/>
      <c r="V489" s="115"/>
      <c r="W489" s="233">
        <v>909.1</v>
      </c>
      <c r="X489" s="233">
        <v>755.8</v>
      </c>
      <c r="Y489" s="115"/>
    </row>
    <row r="490" spans="1:26" x14ac:dyDescent="0.3">
      <c r="A490" s="155">
        <v>44982</v>
      </c>
      <c r="B490" s="155"/>
      <c r="C490" s="228" t="s">
        <v>31</v>
      </c>
      <c r="D490" s="200">
        <v>21.391500000000001</v>
      </c>
      <c r="E490" s="200">
        <v>23.238499999999998</v>
      </c>
      <c r="F490" s="200">
        <v>20.886299999999999</v>
      </c>
      <c r="G490" s="200">
        <v>24.686599999999999</v>
      </c>
      <c r="H490" s="200">
        <v>24.442</v>
      </c>
      <c r="I490" s="200">
        <v>23.49</v>
      </c>
      <c r="J490" s="232">
        <v>88.468999999999994</v>
      </c>
      <c r="K490" s="232">
        <v>116.43600000000001</v>
      </c>
      <c r="L490" s="200">
        <v>0</v>
      </c>
      <c r="M490" s="200">
        <v>1.3270000000000001E-2</v>
      </c>
      <c r="N490" s="200">
        <v>6.2199999999999998E-2</v>
      </c>
      <c r="O490" s="202">
        <v>1135</v>
      </c>
      <c r="T490" s="115"/>
      <c r="U490" s="115"/>
      <c r="V490" s="115"/>
      <c r="W490" s="233">
        <v>704.8</v>
      </c>
      <c r="X490" s="233">
        <v>447.4</v>
      </c>
      <c r="Y490" s="115"/>
    </row>
    <row r="491" spans="1:26" ht="20.399999999999999" x14ac:dyDescent="0.3">
      <c r="A491" s="155">
        <v>44982</v>
      </c>
      <c r="B491" s="155"/>
      <c r="C491" s="228" t="s">
        <v>428</v>
      </c>
      <c r="D491" s="200">
        <v>21.391500000000001</v>
      </c>
      <c r="E491" s="200">
        <v>23.238499999999998</v>
      </c>
      <c r="F491" s="200">
        <v>20.886299999999999</v>
      </c>
      <c r="G491" s="200">
        <v>24.686599999999999</v>
      </c>
      <c r="H491" s="200"/>
      <c r="I491" s="200"/>
      <c r="J491" s="232">
        <v>102.48</v>
      </c>
      <c r="K491" s="232">
        <v>101.35</v>
      </c>
      <c r="L491" s="200">
        <v>0</v>
      </c>
      <c r="M491" s="200">
        <v>1.3270000000000001E-2</v>
      </c>
      <c r="N491" s="200">
        <v>6.2199999999999998E-2</v>
      </c>
      <c r="O491" s="234">
        <v>1142</v>
      </c>
      <c r="S491" s="309">
        <v>41640</v>
      </c>
      <c r="T491" s="115"/>
      <c r="U491" s="115"/>
      <c r="V491" s="115"/>
      <c r="W491" s="233">
        <v>822</v>
      </c>
      <c r="X491" s="233">
        <v>549</v>
      </c>
      <c r="Y491" s="115"/>
    </row>
    <row r="492" spans="1:26" ht="20.399999999999999" x14ac:dyDescent="0.3">
      <c r="A492" s="155">
        <v>44982</v>
      </c>
      <c r="B492" s="155"/>
      <c r="C492" s="228" t="s">
        <v>429</v>
      </c>
      <c r="D492" s="200">
        <v>21.391500000000001</v>
      </c>
      <c r="E492" s="200">
        <v>23.238499999999998</v>
      </c>
      <c r="F492" s="200">
        <v>20.886299999999999</v>
      </c>
      <c r="G492" s="200">
        <v>24.686599999999999</v>
      </c>
      <c r="H492" s="200">
        <v>24.442</v>
      </c>
      <c r="I492" s="200">
        <v>23.49</v>
      </c>
      <c r="J492" s="232">
        <v>66.693600000000004</v>
      </c>
      <c r="K492" s="232">
        <v>102.398</v>
      </c>
      <c r="L492" s="200">
        <v>0</v>
      </c>
      <c r="M492" s="200">
        <v>1.3270000000000001E-2</v>
      </c>
      <c r="N492" s="232">
        <v>6.2199999999999998E-2</v>
      </c>
      <c r="O492" s="234">
        <v>1123</v>
      </c>
      <c r="R492" s="232">
        <v>3.4589219999999998</v>
      </c>
      <c r="S492" s="294">
        <v>43748</v>
      </c>
      <c r="T492" s="115"/>
      <c r="U492" s="115"/>
      <c r="V492" s="115"/>
      <c r="W492" s="115">
        <v>177</v>
      </c>
      <c r="X492" s="115">
        <v>942</v>
      </c>
      <c r="Y492" s="115"/>
    </row>
    <row r="493" spans="1:26" x14ac:dyDescent="0.3">
      <c r="A493" s="155">
        <v>44982</v>
      </c>
      <c r="B493" s="155"/>
      <c r="C493" s="228" t="s">
        <v>430</v>
      </c>
      <c r="D493" s="200">
        <v>21.391500000000001</v>
      </c>
      <c r="E493" s="200">
        <v>23.238499999999998</v>
      </c>
      <c r="F493" s="200">
        <v>20.886299999999999</v>
      </c>
      <c r="G493" s="200">
        <v>24.686599999999999</v>
      </c>
      <c r="H493" s="200">
        <v>24.442</v>
      </c>
      <c r="I493" s="200">
        <v>23.49</v>
      </c>
      <c r="J493" s="232">
        <v>66.693600000000004</v>
      </c>
      <c r="K493" s="232">
        <v>102.398</v>
      </c>
      <c r="L493" s="200">
        <v>0</v>
      </c>
      <c r="M493" s="200">
        <v>1.3270000000000001E-2</v>
      </c>
      <c r="N493" s="232">
        <v>6.2199999999999998E-2</v>
      </c>
      <c r="O493" s="234">
        <v>1123</v>
      </c>
      <c r="R493" s="129">
        <v>3.4589219999999998</v>
      </c>
      <c r="S493" s="294">
        <v>44126</v>
      </c>
      <c r="T493" s="115"/>
      <c r="U493" s="115"/>
      <c r="V493" s="115"/>
      <c r="W493" s="115"/>
      <c r="X493" s="115"/>
      <c r="Y493" s="115"/>
    </row>
    <row r="494" spans="1:26" x14ac:dyDescent="0.3">
      <c r="A494" s="115"/>
      <c r="B494" s="115"/>
      <c r="T494" s="115"/>
      <c r="U494" s="115"/>
      <c r="V494" s="115"/>
      <c r="W494" s="115"/>
      <c r="X494" s="115"/>
      <c r="Y494" s="115"/>
    </row>
    <row r="495" spans="1:26" ht="21.6" x14ac:dyDescent="0.3">
      <c r="A495" s="126" t="s">
        <v>0</v>
      </c>
      <c r="B495" s="126"/>
      <c r="C495" s="275" t="s">
        <v>83</v>
      </c>
      <c r="D495" s="495" t="s">
        <v>6</v>
      </c>
      <c r="E495" s="495"/>
      <c r="F495" s="495" t="s">
        <v>7</v>
      </c>
      <c r="G495" s="495"/>
      <c r="H495" s="495" t="s">
        <v>8</v>
      </c>
      <c r="I495" s="495"/>
      <c r="J495" s="462" t="s">
        <v>305</v>
      </c>
      <c r="K495" s="462" t="s">
        <v>306</v>
      </c>
      <c r="L495" s="462" t="s">
        <v>307</v>
      </c>
      <c r="M495" s="462" t="s">
        <v>308</v>
      </c>
      <c r="N495" s="462" t="s">
        <v>309</v>
      </c>
      <c r="O495" s="462" t="s">
        <v>14</v>
      </c>
      <c r="P495" s="462" t="s">
        <v>269</v>
      </c>
      <c r="Q495" s="462" t="s">
        <v>15</v>
      </c>
      <c r="R495" s="462" t="s">
        <v>16</v>
      </c>
      <c r="S495" s="306" t="s">
        <v>17</v>
      </c>
      <c r="T495" s="126" t="s">
        <v>91</v>
      </c>
      <c r="U495" s="206" t="s">
        <v>92</v>
      </c>
      <c r="V495" s="206" t="s">
        <v>93</v>
      </c>
      <c r="W495" s="126" t="s">
        <v>94</v>
      </c>
      <c r="X495" s="126" t="s">
        <v>95</v>
      </c>
      <c r="Y495" s="115"/>
    </row>
    <row r="496" spans="1:26" x14ac:dyDescent="0.3">
      <c r="A496" s="155">
        <v>44984</v>
      </c>
      <c r="B496" s="155"/>
      <c r="C496" s="228" t="s">
        <v>401</v>
      </c>
      <c r="D496" s="200">
        <v>21.391500000000001</v>
      </c>
      <c r="E496" s="200">
        <v>23.238499999999998</v>
      </c>
      <c r="F496" s="200">
        <v>20.886299999999999</v>
      </c>
      <c r="G496" s="200">
        <v>24.686599999999999</v>
      </c>
      <c r="H496" s="200">
        <v>24.64</v>
      </c>
      <c r="I496" s="200">
        <v>23.24</v>
      </c>
      <c r="J496" s="209" t="s">
        <v>409</v>
      </c>
      <c r="K496" s="209">
        <v>-65.001000000000005</v>
      </c>
      <c r="L496" s="229">
        <v>-60.003999999999998</v>
      </c>
      <c r="M496" s="229">
        <v>-4.0000000000000002E-4</v>
      </c>
      <c r="N496" s="229">
        <v>-2.9999999999999997E-4</v>
      </c>
      <c r="Q496" s="200">
        <v>7</v>
      </c>
      <c r="R496" s="200">
        <v>4.7618799999999997</v>
      </c>
      <c r="T496" s="115"/>
      <c r="U496" s="204"/>
      <c r="V496" s="204"/>
      <c r="W496" s="115"/>
      <c r="X496" s="115"/>
      <c r="Y496" s="115"/>
    </row>
    <row r="497" spans="1:25" x14ac:dyDescent="0.3">
      <c r="A497" s="155">
        <v>44984</v>
      </c>
      <c r="B497" s="155"/>
      <c r="C497" s="228" t="s">
        <v>27</v>
      </c>
      <c r="D497" s="200">
        <v>21.391500000000001</v>
      </c>
      <c r="E497" s="200">
        <v>23.238499999999998</v>
      </c>
      <c r="F497" s="200">
        <v>20.886299999999999</v>
      </c>
      <c r="G497" s="200">
        <v>24.686599999999999</v>
      </c>
      <c r="H497" s="200">
        <v>24.14</v>
      </c>
      <c r="I497" s="200">
        <v>23.77</v>
      </c>
      <c r="J497" s="209" t="s">
        <v>409</v>
      </c>
      <c r="K497" s="209">
        <v>-65</v>
      </c>
      <c r="L497" s="229">
        <v>-60</v>
      </c>
      <c r="M497" s="229">
        <v>0</v>
      </c>
      <c r="N497" s="229">
        <v>0</v>
      </c>
      <c r="Q497" s="200">
        <v>35</v>
      </c>
      <c r="R497" s="200">
        <v>4.0310119999999996</v>
      </c>
      <c r="T497" s="115"/>
      <c r="U497" s="204"/>
      <c r="V497" s="204"/>
      <c r="W497" s="115"/>
      <c r="X497" s="115"/>
      <c r="Y497" s="115"/>
    </row>
    <row r="498" spans="1:25" ht="20.399999999999999" x14ac:dyDescent="0.3">
      <c r="A498" s="155">
        <v>44984</v>
      </c>
      <c r="B498" s="155"/>
      <c r="C498" s="228" t="s">
        <v>402</v>
      </c>
      <c r="D498" s="235">
        <v>21.3825</v>
      </c>
      <c r="E498" s="200">
        <v>23.243600000000001</v>
      </c>
      <c r="F498" s="200">
        <v>20.913</v>
      </c>
      <c r="G498" s="200">
        <v>24.690300000000001</v>
      </c>
      <c r="H498" s="200">
        <v>24.14</v>
      </c>
      <c r="I498" s="200">
        <v>23.77</v>
      </c>
      <c r="J498" s="209" t="s">
        <v>409</v>
      </c>
      <c r="K498" s="209">
        <v>-65</v>
      </c>
      <c r="L498" s="229">
        <v>-60</v>
      </c>
      <c r="M498" s="229">
        <v>0</v>
      </c>
      <c r="N498" s="229">
        <v>0</v>
      </c>
      <c r="O498" s="202" t="s">
        <v>222</v>
      </c>
      <c r="S498" s="304">
        <v>22633</v>
      </c>
      <c r="T498" s="115"/>
      <c r="U498" s="205">
        <v>-3.5000000000000001E-3</v>
      </c>
      <c r="V498" s="205">
        <v>3.5000000000000001E-3</v>
      </c>
      <c r="W498" s="115"/>
      <c r="X498" s="115"/>
      <c r="Y498" s="115"/>
    </row>
    <row r="499" spans="1:25" ht="20.399999999999999" x14ac:dyDescent="0.3">
      <c r="A499" s="155">
        <v>44984</v>
      </c>
      <c r="B499" s="155"/>
      <c r="C499" s="228" t="s">
        <v>403</v>
      </c>
      <c r="D499" s="235">
        <v>21.3825</v>
      </c>
      <c r="E499" s="200">
        <v>23.243600000000001</v>
      </c>
      <c r="F499" s="200">
        <v>20.913</v>
      </c>
      <c r="G499" s="200">
        <v>24.690300000000001</v>
      </c>
      <c r="H499" s="200">
        <v>24.14</v>
      </c>
      <c r="I499" s="200">
        <v>23.77</v>
      </c>
      <c r="J499" s="209" t="s">
        <v>409</v>
      </c>
      <c r="K499" s="209">
        <v>-65</v>
      </c>
      <c r="L499" s="229">
        <v>-60</v>
      </c>
      <c r="M499" s="229">
        <v>0</v>
      </c>
      <c r="N499" s="229">
        <v>0</v>
      </c>
      <c r="O499" s="202" t="s">
        <v>226</v>
      </c>
      <c r="R499" s="211"/>
      <c r="S499" s="304">
        <v>22435</v>
      </c>
      <c r="T499" s="115"/>
      <c r="U499" s="204"/>
      <c r="V499" s="204"/>
      <c r="W499" s="125">
        <v>807.8</v>
      </c>
      <c r="X499" s="125">
        <v>601.6</v>
      </c>
      <c r="Y499" s="115"/>
    </row>
    <row r="500" spans="1:25" ht="20.399999999999999" x14ac:dyDescent="0.3">
      <c r="A500" s="155">
        <v>44984</v>
      </c>
      <c r="B500" s="155"/>
      <c r="C500" s="228" t="s">
        <v>405</v>
      </c>
      <c r="D500" s="200">
        <v>21.391500000000001</v>
      </c>
      <c r="E500" s="200">
        <v>23.238499999999998</v>
      </c>
      <c r="F500" s="200">
        <v>20.886299999999999</v>
      </c>
      <c r="G500" s="200">
        <v>24.686599999999999</v>
      </c>
      <c r="H500" s="200">
        <v>24.64</v>
      </c>
      <c r="I500" s="200">
        <v>23.24</v>
      </c>
      <c r="J500" s="209" t="s">
        <v>409</v>
      </c>
      <c r="K500" s="209">
        <v>-65</v>
      </c>
      <c r="L500" s="229">
        <v>-60</v>
      </c>
      <c r="M500" s="229">
        <v>0</v>
      </c>
      <c r="N500" s="229">
        <v>0</v>
      </c>
      <c r="Q500" s="200">
        <v>7</v>
      </c>
      <c r="R500" s="200">
        <v>4.7619220000000002</v>
      </c>
      <c r="T500" s="115"/>
      <c r="U500" s="204"/>
      <c r="V500" s="204"/>
      <c r="W500" s="115"/>
      <c r="X500" s="115"/>
      <c r="Y500" s="115"/>
    </row>
    <row r="501" spans="1:25" ht="20.399999999999999" x14ac:dyDescent="0.3">
      <c r="A501" s="155">
        <v>44984</v>
      </c>
      <c r="B501" s="155"/>
      <c r="C501" s="228" t="s">
        <v>404</v>
      </c>
      <c r="D501" s="200">
        <v>21.367000000000001</v>
      </c>
      <c r="E501" s="200">
        <v>23.196999999999999</v>
      </c>
      <c r="F501" s="200">
        <v>20.834299999999999</v>
      </c>
      <c r="G501" s="200">
        <v>24.673100000000002</v>
      </c>
      <c r="H501" s="200">
        <v>24.14</v>
      </c>
      <c r="I501" s="200">
        <v>23.77</v>
      </c>
      <c r="J501" s="209" t="s">
        <v>409</v>
      </c>
      <c r="K501" s="209">
        <v>-65</v>
      </c>
      <c r="L501" s="229">
        <v>-60</v>
      </c>
      <c r="M501" s="229">
        <v>0</v>
      </c>
      <c r="N501" s="229">
        <v>0</v>
      </c>
      <c r="Q501" s="200">
        <v>43</v>
      </c>
      <c r="R501" s="200">
        <v>4.0310459999999999</v>
      </c>
      <c r="T501" s="115"/>
      <c r="U501" s="204"/>
      <c r="V501" s="204"/>
      <c r="W501" s="115"/>
      <c r="X501" s="115"/>
      <c r="Y501" s="115"/>
    </row>
    <row r="502" spans="1:25" x14ac:dyDescent="0.3">
      <c r="A502" s="155">
        <v>44984</v>
      </c>
      <c r="B502" s="155"/>
      <c r="C502" s="228" t="s">
        <v>30</v>
      </c>
      <c r="D502" s="200">
        <v>21.367000000000001</v>
      </c>
      <c r="E502" s="200">
        <v>23.196999999999999</v>
      </c>
      <c r="F502" s="200">
        <v>20.834299999999999</v>
      </c>
      <c r="G502" s="200">
        <v>24.673100000000002</v>
      </c>
      <c r="H502" s="200">
        <v>24.14</v>
      </c>
      <c r="I502" s="200">
        <v>23.77</v>
      </c>
      <c r="J502" s="200">
        <v>101.503</v>
      </c>
      <c r="K502" s="200">
        <v>125.709</v>
      </c>
      <c r="L502" s="200">
        <v>1.6000000000000001E-3</v>
      </c>
      <c r="M502" s="200">
        <v>1.2760000000000001E-2</v>
      </c>
      <c r="N502" s="200">
        <v>6.1929999999999999E-2</v>
      </c>
      <c r="O502" s="200" t="s">
        <v>222</v>
      </c>
      <c r="S502" s="304">
        <v>25239</v>
      </c>
      <c r="T502" s="115"/>
      <c r="U502" s="205">
        <v>-6.3E-3</v>
      </c>
      <c r="V502" s="205">
        <v>3.5000000000000001E-3</v>
      </c>
      <c r="W502" s="115"/>
      <c r="X502" s="115"/>
      <c r="Y502" s="115"/>
    </row>
    <row r="503" spans="1:25" x14ac:dyDescent="0.3">
      <c r="A503" s="155">
        <v>44984</v>
      </c>
      <c r="B503" s="155"/>
      <c r="C503" s="228" t="s">
        <v>32</v>
      </c>
      <c r="D503" s="200">
        <v>21.367000000000001</v>
      </c>
      <c r="E503" s="200">
        <v>23.196999999999999</v>
      </c>
      <c r="F503" s="200">
        <v>20.834299999999999</v>
      </c>
      <c r="G503" s="200">
        <v>24.673100000000002</v>
      </c>
      <c r="H503" s="200">
        <v>24.14</v>
      </c>
      <c r="I503" s="200">
        <v>23.77</v>
      </c>
      <c r="J503" s="200">
        <v>66.693600000000004</v>
      </c>
      <c r="K503" s="200">
        <v>102.3984</v>
      </c>
      <c r="L503" s="200">
        <v>0</v>
      </c>
      <c r="M503" s="200">
        <v>1.2760000000000001E-2</v>
      </c>
      <c r="N503" s="200">
        <v>6.1929999999999999E-2</v>
      </c>
      <c r="Q503" s="200">
        <v>17</v>
      </c>
      <c r="R503" s="200">
        <v>3.4589120000000002</v>
      </c>
      <c r="T503" s="115"/>
      <c r="U503" s="115"/>
      <c r="V503" s="115"/>
      <c r="W503" s="115"/>
      <c r="X503" s="115"/>
      <c r="Y503" s="115"/>
    </row>
    <row r="504" spans="1:25" x14ac:dyDescent="0.3">
      <c r="A504" s="155">
        <v>44984</v>
      </c>
      <c r="B504" s="155"/>
      <c r="C504" s="228" t="s">
        <v>31</v>
      </c>
      <c r="D504" s="200">
        <v>21.367000000000001</v>
      </c>
      <c r="E504" s="200">
        <v>23.196999999999999</v>
      </c>
      <c r="F504" s="200">
        <v>20.834299999999999</v>
      </c>
      <c r="G504" s="200">
        <v>24.673100000000002</v>
      </c>
      <c r="H504" s="200">
        <v>24.14</v>
      </c>
      <c r="I504" s="200">
        <v>23.77</v>
      </c>
      <c r="J504" s="200">
        <v>88.385400000000004</v>
      </c>
      <c r="K504" s="200">
        <v>107.38800000000001</v>
      </c>
      <c r="L504" s="200">
        <v>1.2999999999999999E-3</v>
      </c>
      <c r="M504" s="200">
        <v>1.2760000000000001E-2</v>
      </c>
      <c r="N504" s="200">
        <v>6.1929999999999999E-2</v>
      </c>
      <c r="O504" s="202">
        <v>1122</v>
      </c>
      <c r="S504" s="304">
        <v>30738</v>
      </c>
      <c r="T504" s="115"/>
      <c r="U504" s="204"/>
      <c r="V504" s="204"/>
      <c r="W504" s="125">
        <v>807.6</v>
      </c>
      <c r="X504" s="125">
        <v>601.70000000000005</v>
      </c>
      <c r="Y504" s="115"/>
    </row>
    <row r="505" spans="1:25" ht="21.6" x14ac:dyDescent="0.3">
      <c r="A505" s="126" t="s">
        <v>0</v>
      </c>
      <c r="B505" s="126"/>
      <c r="C505" s="275" t="s">
        <v>83</v>
      </c>
      <c r="D505" s="495" t="s">
        <v>6</v>
      </c>
      <c r="E505" s="495"/>
      <c r="F505" s="495" t="s">
        <v>7</v>
      </c>
      <c r="G505" s="495"/>
      <c r="H505" s="495" t="s">
        <v>8</v>
      </c>
      <c r="I505" s="495"/>
      <c r="J505" s="462" t="s">
        <v>305</v>
      </c>
      <c r="K505" s="462" t="s">
        <v>306</v>
      </c>
      <c r="L505" s="462" t="s">
        <v>307</v>
      </c>
      <c r="M505" s="462" t="s">
        <v>308</v>
      </c>
      <c r="N505" s="462" t="s">
        <v>309</v>
      </c>
      <c r="O505" s="462" t="s">
        <v>14</v>
      </c>
      <c r="P505" s="462" t="s">
        <v>269</v>
      </c>
      <c r="Q505" s="462" t="s">
        <v>15</v>
      </c>
      <c r="R505" s="462" t="s">
        <v>16</v>
      </c>
      <c r="S505" s="306" t="s">
        <v>17</v>
      </c>
      <c r="T505" s="126" t="s">
        <v>91</v>
      </c>
      <c r="U505" s="206" t="s">
        <v>92</v>
      </c>
      <c r="V505" s="206" t="s">
        <v>93</v>
      </c>
      <c r="W505" s="126" t="s">
        <v>94</v>
      </c>
      <c r="X505" s="126" t="s">
        <v>95</v>
      </c>
      <c r="Y505" s="115"/>
    </row>
    <row r="506" spans="1:25" x14ac:dyDescent="0.3">
      <c r="A506" s="155">
        <v>44999</v>
      </c>
      <c r="B506" s="155"/>
      <c r="C506" s="228" t="s">
        <v>25</v>
      </c>
      <c r="D506" s="200">
        <v>21.391500000000001</v>
      </c>
      <c r="E506" s="200">
        <v>23.238499999999998</v>
      </c>
      <c r="F506" s="200">
        <v>20.886299999999999</v>
      </c>
      <c r="G506" s="200">
        <v>24.686599999999999</v>
      </c>
      <c r="H506" s="200"/>
      <c r="I506" s="200"/>
      <c r="J506" s="209" t="s">
        <v>409</v>
      </c>
      <c r="K506" s="209">
        <v>-65.001000000000005</v>
      </c>
      <c r="L506" s="229">
        <v>-60.003999999999998</v>
      </c>
      <c r="M506" s="229"/>
      <c r="N506" s="229"/>
      <c r="S506" s="309"/>
      <c r="T506" s="115"/>
      <c r="U506" s="236">
        <v>0.06</v>
      </c>
      <c r="V506" s="236">
        <v>1.4999999999999999E-2</v>
      </c>
      <c r="W506" s="115"/>
      <c r="X506" s="115"/>
      <c r="Y506" s="115"/>
    </row>
    <row r="507" spans="1:25" x14ac:dyDescent="0.3">
      <c r="A507" s="155">
        <v>44999</v>
      </c>
      <c r="B507" s="155"/>
      <c r="C507" s="228" t="s">
        <v>431</v>
      </c>
      <c r="D507" s="200">
        <v>21.391500000000001</v>
      </c>
      <c r="E507" s="200">
        <v>23.238499999999998</v>
      </c>
      <c r="F507" s="200">
        <v>20.886299999999999</v>
      </c>
      <c r="G507" s="200">
        <v>24.686599999999999</v>
      </c>
      <c r="H507" s="200"/>
      <c r="I507" s="200"/>
      <c r="J507" s="209" t="s">
        <v>409</v>
      </c>
      <c r="K507" s="209">
        <v>-65</v>
      </c>
      <c r="L507" s="229">
        <v>-60</v>
      </c>
      <c r="M507" s="229"/>
      <c r="N507" s="229"/>
      <c r="S507" s="309"/>
      <c r="T507" s="115"/>
      <c r="U507" s="204"/>
      <c r="V507" s="204"/>
      <c r="W507" s="233"/>
      <c r="X507" s="233"/>
      <c r="Y507" s="115"/>
    </row>
    <row r="508" spans="1:25" x14ac:dyDescent="0.3">
      <c r="A508" s="155">
        <v>44999</v>
      </c>
      <c r="B508" s="155"/>
      <c r="C508" s="228" t="s">
        <v>432</v>
      </c>
      <c r="D508" s="200"/>
      <c r="E508" s="200"/>
      <c r="F508" s="200"/>
      <c r="G508" s="200"/>
      <c r="H508" s="200">
        <v>24.443000000000001</v>
      </c>
      <c r="I508" s="200">
        <v>23.491</v>
      </c>
      <c r="J508" s="200">
        <v>101.503</v>
      </c>
      <c r="K508" s="200">
        <v>125.709</v>
      </c>
      <c r="L508" s="200">
        <v>1.6000000000000001E-3</v>
      </c>
      <c r="M508" s="200"/>
      <c r="N508" s="200"/>
      <c r="O508" s="200"/>
      <c r="Q508" s="200">
        <v>14</v>
      </c>
      <c r="R508" s="200">
        <v>4.0213919999999996</v>
      </c>
      <c r="T508" s="115"/>
      <c r="U508" s="204"/>
      <c r="V508" s="204"/>
      <c r="W508" s="115"/>
      <c r="X508" s="115"/>
      <c r="Y508" s="115"/>
    </row>
    <row r="509" spans="1:25" ht="21.6" x14ac:dyDescent="0.3">
      <c r="A509" s="126" t="s">
        <v>0</v>
      </c>
      <c r="B509" s="126"/>
      <c r="C509" s="275" t="s">
        <v>83</v>
      </c>
      <c r="D509" s="495" t="s">
        <v>6</v>
      </c>
      <c r="E509" s="495"/>
      <c r="F509" s="495" t="s">
        <v>7</v>
      </c>
      <c r="G509" s="495"/>
      <c r="H509" s="495" t="s">
        <v>8</v>
      </c>
      <c r="I509" s="495"/>
      <c r="J509" s="462" t="s">
        <v>305</v>
      </c>
      <c r="K509" s="462" t="s">
        <v>306</v>
      </c>
      <c r="L509" s="462" t="s">
        <v>307</v>
      </c>
      <c r="M509" s="462" t="s">
        <v>308</v>
      </c>
      <c r="N509" s="462" t="s">
        <v>309</v>
      </c>
      <c r="O509" s="462" t="s">
        <v>14</v>
      </c>
      <c r="P509" s="462" t="s">
        <v>269</v>
      </c>
      <c r="Q509" s="462" t="s">
        <v>15</v>
      </c>
      <c r="R509" s="462" t="s">
        <v>16</v>
      </c>
      <c r="S509" s="306" t="s">
        <v>17</v>
      </c>
      <c r="T509" s="126" t="s">
        <v>91</v>
      </c>
      <c r="U509" s="206" t="s">
        <v>92</v>
      </c>
      <c r="V509" s="206" t="s">
        <v>93</v>
      </c>
      <c r="W509" s="126" t="s">
        <v>94</v>
      </c>
      <c r="X509" s="126" t="s">
        <v>95</v>
      </c>
      <c r="Y509" s="115"/>
    </row>
    <row r="510" spans="1:25" x14ac:dyDescent="0.3">
      <c r="A510" s="155">
        <v>45000</v>
      </c>
      <c r="B510" s="155"/>
      <c r="C510" s="228" t="s">
        <v>433</v>
      </c>
      <c r="D510" s="200">
        <v>21.391500000000001</v>
      </c>
      <c r="E510" s="200">
        <v>23.238499999999998</v>
      </c>
      <c r="F510" s="200">
        <v>20.886299999999999</v>
      </c>
      <c r="G510" s="200">
        <v>24.686599999999999</v>
      </c>
      <c r="H510" s="200">
        <v>24.114999999999998</v>
      </c>
      <c r="I510" s="200">
        <v>23.704999999999998</v>
      </c>
      <c r="J510" s="209" t="s">
        <v>409</v>
      </c>
      <c r="K510" s="209">
        <v>-65</v>
      </c>
      <c r="L510" s="229">
        <v>-60</v>
      </c>
      <c r="M510" s="229"/>
      <c r="N510" s="229"/>
      <c r="Q510" s="200">
        <v>32</v>
      </c>
      <c r="R510" s="200">
        <v>4.0319240000000001</v>
      </c>
      <c r="T510" s="115"/>
      <c r="U510" s="204"/>
      <c r="V510" s="204"/>
      <c r="W510" s="115"/>
      <c r="X510" s="115"/>
      <c r="Y510" s="115"/>
    </row>
    <row r="511" spans="1:25" x14ac:dyDescent="0.3">
      <c r="A511" s="155">
        <v>45000</v>
      </c>
      <c r="B511" s="155"/>
      <c r="C511" s="228" t="s">
        <v>432</v>
      </c>
      <c r="D511" s="200">
        <v>21.391500000000001</v>
      </c>
      <c r="E511" s="200">
        <v>23.238499999999998</v>
      </c>
      <c r="F511" s="200">
        <v>20.886299999999999</v>
      </c>
      <c r="G511" s="200">
        <v>24.686599999999999</v>
      </c>
      <c r="H511" s="200">
        <v>24.443000000000001</v>
      </c>
      <c r="I511" s="200">
        <v>23.47</v>
      </c>
      <c r="J511" s="200">
        <v>101.503</v>
      </c>
      <c r="K511" s="200">
        <v>125.709</v>
      </c>
      <c r="L511" s="200">
        <v>1.6000000000000001E-3</v>
      </c>
      <c r="M511" s="200"/>
      <c r="N511" s="200"/>
      <c r="O511" s="200"/>
      <c r="Q511" s="200">
        <v>7</v>
      </c>
      <c r="R511" s="200">
        <v>4.0214400000000001</v>
      </c>
      <c r="T511" s="115"/>
      <c r="U511" s="204"/>
      <c r="V511" s="204"/>
      <c r="W511" s="115"/>
      <c r="X511" s="115"/>
      <c r="Y511" s="115"/>
    </row>
    <row r="512" spans="1:25" x14ac:dyDescent="0.3">
      <c r="A512" s="155">
        <v>45000</v>
      </c>
      <c r="B512" s="155"/>
      <c r="C512" s="228" t="s">
        <v>432</v>
      </c>
      <c r="D512" s="200">
        <v>21.391500000000001</v>
      </c>
      <c r="E512" s="200">
        <v>23.238499999999998</v>
      </c>
      <c r="F512" s="200">
        <v>20.886299999999999</v>
      </c>
      <c r="G512" s="200">
        <v>24.686599999999999</v>
      </c>
      <c r="H512" s="200">
        <v>24.443999999999999</v>
      </c>
      <c r="I512" s="200">
        <v>23.47</v>
      </c>
      <c r="J512" s="200">
        <v>101.503</v>
      </c>
      <c r="K512" s="200">
        <v>125.709</v>
      </c>
      <c r="L512" s="200">
        <v>1.6000000000000001E-3</v>
      </c>
      <c r="M512" s="200"/>
      <c r="N512" s="200"/>
      <c r="O512" s="200"/>
      <c r="Q512" s="200">
        <v>5</v>
      </c>
      <c r="R512" s="200">
        <v>4.021458</v>
      </c>
      <c r="T512" s="115"/>
      <c r="U512" s="204"/>
      <c r="V512" s="204"/>
      <c r="W512" s="115"/>
      <c r="X512" s="115"/>
      <c r="Y512" s="115"/>
    </row>
    <row r="513" spans="1:35" x14ac:dyDescent="0.3">
      <c r="A513" s="155">
        <v>45000</v>
      </c>
      <c r="B513" s="155"/>
      <c r="C513" s="228" t="s">
        <v>432</v>
      </c>
      <c r="D513" s="200">
        <v>21.391500000000001</v>
      </c>
      <c r="E513" s="200">
        <v>23.238499999999998</v>
      </c>
      <c r="F513" s="200">
        <v>20.886299999999999</v>
      </c>
      <c r="G513" s="200">
        <v>24.686599999999999</v>
      </c>
      <c r="H513" s="129">
        <v>24.437999999999999</v>
      </c>
      <c r="I513" s="200">
        <v>23.47</v>
      </c>
      <c r="Q513" s="129">
        <v>8</v>
      </c>
      <c r="R513" s="129">
        <v>4.0214980000000002</v>
      </c>
      <c r="T513" s="115"/>
      <c r="U513" s="115"/>
      <c r="V513" s="115"/>
      <c r="W513" s="115"/>
      <c r="X513" s="115"/>
      <c r="Y513" s="115"/>
    </row>
    <row r="514" spans="1:35" x14ac:dyDescent="0.3">
      <c r="A514" s="155">
        <v>45000</v>
      </c>
      <c r="B514" s="155"/>
      <c r="C514" s="228" t="s">
        <v>432</v>
      </c>
      <c r="D514" s="200">
        <v>21.391500000000001</v>
      </c>
      <c r="E514" s="200">
        <v>23.238499999999998</v>
      </c>
      <c r="F514" s="200">
        <v>20.886299999999999</v>
      </c>
      <c r="G514" s="200">
        <v>24.686599999999999</v>
      </c>
      <c r="H514" s="129">
        <v>24.439</v>
      </c>
      <c r="I514" s="200">
        <v>23.47</v>
      </c>
      <c r="Q514" s="129">
        <v>10</v>
      </c>
      <c r="R514" s="129">
        <v>4.0214869999999996</v>
      </c>
      <c r="T514" s="115"/>
      <c r="U514" s="115"/>
      <c r="V514" s="115"/>
      <c r="W514" s="115"/>
      <c r="X514" s="115"/>
      <c r="Y514" s="115"/>
    </row>
    <row r="515" spans="1:35" x14ac:dyDescent="0.3">
      <c r="A515" s="155">
        <v>45000</v>
      </c>
      <c r="B515" s="155"/>
      <c r="C515" s="228" t="s">
        <v>432</v>
      </c>
      <c r="D515" s="200">
        <v>21.391500000000001</v>
      </c>
      <c r="E515" s="200">
        <v>23.238499999999998</v>
      </c>
      <c r="F515" s="200">
        <v>20.886299999999999</v>
      </c>
      <c r="G515" s="200">
        <v>24.686599999999999</v>
      </c>
      <c r="H515" s="129">
        <v>24.44</v>
      </c>
      <c r="I515" s="200">
        <v>23.47</v>
      </c>
      <c r="Q515" s="129">
        <v>9</v>
      </c>
      <c r="R515" s="129">
        <v>4.0215290000000001</v>
      </c>
      <c r="T515" s="115"/>
      <c r="U515" s="115"/>
      <c r="V515" s="115"/>
      <c r="W515" s="115"/>
      <c r="X515" s="115"/>
      <c r="Y515" s="115"/>
    </row>
    <row r="516" spans="1:35" x14ac:dyDescent="0.3">
      <c r="A516" s="155">
        <v>45000</v>
      </c>
      <c r="B516" s="155"/>
      <c r="C516" s="228" t="s">
        <v>432</v>
      </c>
      <c r="D516" s="200">
        <v>21.391500000000001</v>
      </c>
      <c r="E516" s="200">
        <v>23.238499999999998</v>
      </c>
      <c r="F516" s="200">
        <v>20.886299999999999</v>
      </c>
      <c r="G516" s="200">
        <v>24.686599999999999</v>
      </c>
      <c r="H516" s="129">
        <v>24.440999999999999</v>
      </c>
      <c r="I516" s="200">
        <v>23.47</v>
      </c>
      <c r="Q516" s="129">
        <v>11</v>
      </c>
      <c r="R516" s="129">
        <v>4.0215670000000001</v>
      </c>
      <c r="T516" s="115"/>
      <c r="U516" s="115"/>
      <c r="V516" s="115"/>
      <c r="W516" s="115"/>
      <c r="X516" s="115"/>
      <c r="Y516" s="115"/>
    </row>
    <row r="517" spans="1:35" x14ac:dyDescent="0.3">
      <c r="A517" s="155">
        <v>45000</v>
      </c>
      <c r="B517" s="155"/>
      <c r="C517" s="228" t="s">
        <v>432</v>
      </c>
      <c r="D517" s="200">
        <v>21.391500000000001</v>
      </c>
      <c r="E517" s="200">
        <v>23.238499999999998</v>
      </c>
      <c r="F517" s="200">
        <v>20.886299999999999</v>
      </c>
      <c r="G517" s="200">
        <v>24.686599999999999</v>
      </c>
      <c r="H517" s="129">
        <v>24.442</v>
      </c>
      <c r="I517" s="200">
        <v>23.47</v>
      </c>
      <c r="Q517" s="129">
        <v>10</v>
      </c>
      <c r="R517" s="129">
        <v>4.0215959999999997</v>
      </c>
      <c r="T517" s="115"/>
      <c r="U517" s="115"/>
      <c r="V517" s="115"/>
      <c r="W517" s="115"/>
      <c r="X517" s="115"/>
      <c r="Y517" s="115"/>
    </row>
    <row r="518" spans="1:35" x14ac:dyDescent="0.3">
      <c r="A518" s="155">
        <v>45000</v>
      </c>
      <c r="B518" s="155"/>
      <c r="C518" s="228" t="s">
        <v>432</v>
      </c>
      <c r="D518" s="200">
        <v>21.391500000000001</v>
      </c>
      <c r="E518" s="200">
        <v>23.238499999999998</v>
      </c>
      <c r="F518" s="200">
        <v>20.886299999999999</v>
      </c>
      <c r="G518" s="200">
        <v>24.686599999999999</v>
      </c>
      <c r="H518" s="129">
        <v>24.443000000000001</v>
      </c>
      <c r="I518" s="200">
        <v>23.47</v>
      </c>
      <c r="Q518" s="129">
        <v>9</v>
      </c>
      <c r="R518" s="129">
        <v>4.0214910000000001</v>
      </c>
      <c r="T518" s="115"/>
      <c r="U518" s="115"/>
      <c r="V518" s="115"/>
      <c r="W518" s="115"/>
      <c r="X518" s="115"/>
      <c r="Y518" s="115"/>
    </row>
    <row r="519" spans="1:35" x14ac:dyDescent="0.3">
      <c r="A519" s="155">
        <v>45000</v>
      </c>
      <c r="B519" s="155"/>
      <c r="C519" s="228" t="s">
        <v>432</v>
      </c>
      <c r="D519" s="200">
        <v>21.391500000000001</v>
      </c>
      <c r="E519" s="200">
        <v>23.238499999999998</v>
      </c>
      <c r="F519" s="200">
        <v>20.886299999999999</v>
      </c>
      <c r="G519" s="200">
        <v>24.686599999999999</v>
      </c>
      <c r="H519" s="129">
        <v>24.443999999999999</v>
      </c>
      <c r="I519" s="200">
        <v>23.47</v>
      </c>
      <c r="Q519" s="129">
        <v>7</v>
      </c>
      <c r="R519" s="129">
        <v>4.0214660000000002</v>
      </c>
      <c r="T519" s="115"/>
      <c r="U519" s="115"/>
      <c r="V519" s="115"/>
      <c r="W519" s="115"/>
      <c r="X519" s="115"/>
      <c r="Y519" s="115"/>
    </row>
    <row r="520" spans="1:35" x14ac:dyDescent="0.3">
      <c r="A520" s="155">
        <v>45000</v>
      </c>
      <c r="B520" s="155"/>
      <c r="C520" s="228" t="s">
        <v>432</v>
      </c>
      <c r="D520" s="200">
        <v>21.391500000000001</v>
      </c>
      <c r="E520" s="200">
        <v>23.238499999999998</v>
      </c>
      <c r="F520" s="200">
        <v>20.886299999999999</v>
      </c>
      <c r="G520" s="200">
        <v>24.686599999999999</v>
      </c>
      <c r="H520" s="129">
        <v>24.445</v>
      </c>
      <c r="I520" s="200">
        <v>23.47</v>
      </c>
      <c r="Q520" s="129">
        <v>7</v>
      </c>
      <c r="R520" s="129">
        <v>4.0214879999999997</v>
      </c>
      <c r="T520" s="115"/>
      <c r="U520" s="115"/>
      <c r="V520" s="115"/>
      <c r="W520" s="115"/>
      <c r="X520" s="115"/>
      <c r="Y520" s="115"/>
      <c r="AA520" s="227">
        <v>0.69236111111111109</v>
      </c>
      <c r="AB520" s="167">
        <v>311.39999999999998</v>
      </c>
      <c r="AC520" s="167">
        <v>307.8</v>
      </c>
      <c r="AD520" s="167">
        <v>307.60000000000002</v>
      </c>
      <c r="AE520" s="167">
        <v>309.2</v>
      </c>
      <c r="AF520" s="167">
        <v>309.8</v>
      </c>
      <c r="AG520" s="167">
        <v>307</v>
      </c>
      <c r="AH520" s="167">
        <v>309.2</v>
      </c>
      <c r="AI520" s="167" t="s">
        <v>369</v>
      </c>
    </row>
    <row r="521" spans="1:35" x14ac:dyDescent="0.3">
      <c r="A521" s="155">
        <v>45000</v>
      </c>
      <c r="B521" s="155"/>
      <c r="C521" s="278" t="s">
        <v>434</v>
      </c>
      <c r="D521" s="200">
        <v>21.391500000000001</v>
      </c>
      <c r="E521" s="200">
        <v>23.238499999999998</v>
      </c>
      <c r="F521" s="200">
        <v>20.886299999999999</v>
      </c>
      <c r="G521" s="200">
        <v>24.686599999999999</v>
      </c>
      <c r="H521" s="129">
        <v>24.445</v>
      </c>
      <c r="I521" s="200">
        <v>23.47</v>
      </c>
      <c r="T521" s="115"/>
      <c r="U521" s="233">
        <v>5.7000000000000002E-2</v>
      </c>
      <c r="V521" s="233">
        <v>9.4000000000000004E-3</v>
      </c>
      <c r="W521" s="115"/>
      <c r="X521" s="115"/>
      <c r="Y521" s="115"/>
    </row>
    <row r="522" spans="1:35" x14ac:dyDescent="0.3">
      <c r="A522" s="155">
        <v>45000</v>
      </c>
      <c r="B522" s="155"/>
      <c r="C522" s="278" t="s">
        <v>434</v>
      </c>
      <c r="D522" s="200">
        <v>21.391500000000001</v>
      </c>
      <c r="E522" s="200">
        <v>23.238499999999998</v>
      </c>
      <c r="F522" s="200">
        <v>20.886299999999999</v>
      </c>
      <c r="G522" s="200">
        <v>24.686599999999999</v>
      </c>
      <c r="H522" s="129">
        <v>24.445</v>
      </c>
      <c r="I522" s="200">
        <v>23.47</v>
      </c>
      <c r="T522" s="115"/>
      <c r="U522" s="115"/>
      <c r="V522" s="115"/>
      <c r="W522" s="233">
        <v>772.5</v>
      </c>
      <c r="X522" s="233">
        <v>579.70000000000005</v>
      </c>
      <c r="Y522" s="115"/>
    </row>
    <row r="523" spans="1:35" x14ac:dyDescent="0.3">
      <c r="A523" s="155">
        <v>45000</v>
      </c>
      <c r="B523" s="155"/>
      <c r="C523" s="278" t="s">
        <v>435</v>
      </c>
      <c r="D523" s="232">
        <v>20.440999999999999</v>
      </c>
      <c r="E523" s="232">
        <v>23.891999999999999</v>
      </c>
      <c r="F523" s="232">
        <v>21.7805</v>
      </c>
      <c r="G523" s="232">
        <v>23.822199999999999</v>
      </c>
      <c r="H523" s="232">
        <v>24.445</v>
      </c>
      <c r="I523" s="200">
        <v>23.47</v>
      </c>
      <c r="O523" s="232" t="s">
        <v>44</v>
      </c>
      <c r="S523" s="309">
        <v>81207</v>
      </c>
      <c r="T523" s="115"/>
      <c r="U523" s="115"/>
      <c r="V523" s="115"/>
      <c r="W523" s="231">
        <v>807.6</v>
      </c>
      <c r="X523" s="231">
        <v>602.5</v>
      </c>
      <c r="Y523" s="115"/>
      <c r="AA523" s="226">
        <v>0.24027777777777778</v>
      </c>
      <c r="AB523" s="167">
        <v>311.8</v>
      </c>
      <c r="AC523" s="167">
        <v>308.3</v>
      </c>
      <c r="AD523" s="167">
        <v>308</v>
      </c>
      <c r="AE523" s="167">
        <v>309.39999999999998</v>
      </c>
      <c r="AF523" s="167">
        <v>309.39999999999998</v>
      </c>
      <c r="AG523" s="167">
        <v>307.5</v>
      </c>
      <c r="AH523" s="167">
        <v>309.3</v>
      </c>
    </row>
    <row r="524" spans="1:35" ht="20.399999999999999" x14ac:dyDescent="0.3">
      <c r="A524" s="155">
        <v>45000</v>
      </c>
      <c r="B524" s="155"/>
      <c r="C524" s="228" t="s">
        <v>436</v>
      </c>
      <c r="D524" s="232">
        <v>20.440999999999999</v>
      </c>
      <c r="E524" s="232">
        <v>23.891999999999999</v>
      </c>
      <c r="F524" s="232">
        <v>21.7805</v>
      </c>
      <c r="G524" s="232">
        <v>23.822199999999999</v>
      </c>
      <c r="H524" s="232">
        <v>24.445</v>
      </c>
      <c r="I524" s="200">
        <v>23.47</v>
      </c>
      <c r="O524" s="232" t="s">
        <v>64</v>
      </c>
      <c r="S524" s="309">
        <v>81933</v>
      </c>
      <c r="T524" s="115"/>
      <c r="U524" s="233">
        <v>-1E-4</v>
      </c>
      <c r="V524" s="233">
        <v>-3.3999999999999998E-3</v>
      </c>
      <c r="W524" s="115"/>
      <c r="X524" s="115"/>
      <c r="Y524" s="115"/>
    </row>
    <row r="525" spans="1:35" ht="20.399999999999999" x14ac:dyDescent="0.3">
      <c r="A525" s="155">
        <v>45000</v>
      </c>
      <c r="B525" s="155"/>
      <c r="C525" s="228" t="s">
        <v>437</v>
      </c>
      <c r="D525" s="232">
        <v>20.440999999999999</v>
      </c>
      <c r="E525" s="232">
        <v>23.891999999999999</v>
      </c>
      <c r="F525" s="232">
        <v>21.7805</v>
      </c>
      <c r="G525" s="232">
        <v>23.822199999999999</v>
      </c>
      <c r="H525" s="232">
        <v>24.445</v>
      </c>
      <c r="I525" s="200">
        <v>23.47</v>
      </c>
      <c r="O525" s="232" t="s">
        <v>71</v>
      </c>
      <c r="S525" s="309">
        <v>82751</v>
      </c>
      <c r="T525" s="115"/>
      <c r="U525" s="233">
        <v>2.9999999999999997E-4</v>
      </c>
      <c r="V525" s="233">
        <v>1E-4</v>
      </c>
      <c r="W525" s="115"/>
      <c r="X525" s="115"/>
      <c r="Y525" s="115"/>
    </row>
    <row r="526" spans="1:35" ht="20.399999999999999" x14ac:dyDescent="0.3">
      <c r="A526" s="155">
        <v>45000</v>
      </c>
      <c r="B526" s="155"/>
      <c r="C526" s="228" t="s">
        <v>438</v>
      </c>
      <c r="D526" s="232">
        <v>20.440999999999999</v>
      </c>
      <c r="E526" s="232">
        <v>23.891999999999999</v>
      </c>
      <c r="F526" s="232">
        <v>21.7805</v>
      </c>
      <c r="G526" s="232">
        <v>23.822199999999999</v>
      </c>
      <c r="H526" s="232">
        <v>24.445</v>
      </c>
      <c r="I526" s="200">
        <v>23.47</v>
      </c>
      <c r="O526" s="232" t="s">
        <v>44</v>
      </c>
      <c r="S526" s="309">
        <v>83821</v>
      </c>
      <c r="T526" s="115"/>
      <c r="U526" s="115"/>
      <c r="V526" s="115"/>
      <c r="W526" s="233">
        <v>811.6</v>
      </c>
      <c r="X526" s="233">
        <v>601.6</v>
      </c>
      <c r="Y526" s="115"/>
      <c r="AA526" s="227">
        <v>0.77708333333333324</v>
      </c>
      <c r="AB526" s="167">
        <v>312</v>
      </c>
      <c r="AC526" s="167">
        <v>308.60000000000002</v>
      </c>
      <c r="AD526" s="167">
        <v>308.2</v>
      </c>
      <c r="AE526" s="167">
        <v>309.7</v>
      </c>
      <c r="AF526" s="167">
        <v>313.89999999999998</v>
      </c>
      <c r="AG526" s="167">
        <v>307.8</v>
      </c>
      <c r="AH526" s="167">
        <v>309.89999999999998</v>
      </c>
    </row>
    <row r="527" spans="1:35" ht="20.399999999999999" x14ac:dyDescent="0.3">
      <c r="A527" s="155">
        <v>45000</v>
      </c>
      <c r="B527" s="155"/>
      <c r="C527" s="228" t="s">
        <v>439</v>
      </c>
      <c r="D527" s="232">
        <v>20.440999999999999</v>
      </c>
      <c r="E527" s="232">
        <v>23.891999999999999</v>
      </c>
      <c r="F527" s="232">
        <v>21.7805</v>
      </c>
      <c r="G527" s="232">
        <v>23.822199999999999</v>
      </c>
      <c r="H527" s="232">
        <v>24.445</v>
      </c>
      <c r="I527" s="200">
        <v>23.47</v>
      </c>
      <c r="O527" s="232" t="s">
        <v>78</v>
      </c>
      <c r="S527" s="309">
        <v>84623</v>
      </c>
      <c r="T527" s="115"/>
      <c r="U527" s="115"/>
      <c r="V527" s="115"/>
      <c r="W527" s="233">
        <v>811.6</v>
      </c>
      <c r="X527" s="233">
        <v>601.6</v>
      </c>
      <c r="Y527" s="115"/>
    </row>
    <row r="528" spans="1:35" ht="20.399999999999999" x14ac:dyDescent="0.3">
      <c r="A528" s="155">
        <v>45000</v>
      </c>
      <c r="B528" s="155"/>
      <c r="C528" s="228" t="s">
        <v>440</v>
      </c>
      <c r="D528" s="232">
        <v>20.440999999999999</v>
      </c>
      <c r="E528" s="232">
        <v>23.891999999999999</v>
      </c>
      <c r="F528" s="232">
        <v>21.7805</v>
      </c>
      <c r="G528" s="232">
        <v>23.822199999999999</v>
      </c>
      <c r="H528" s="232">
        <v>24.445</v>
      </c>
      <c r="I528" s="200">
        <v>23.47</v>
      </c>
      <c r="O528" s="232" t="s">
        <v>71</v>
      </c>
      <c r="S528" s="309">
        <v>84952</v>
      </c>
      <c r="T528" s="115"/>
      <c r="U528" s="233">
        <v>5.9999999999999995E-4</v>
      </c>
      <c r="V528" s="233">
        <v>1.1000000000000001E-3</v>
      </c>
      <c r="W528" s="115"/>
      <c r="X528" s="115"/>
      <c r="Y528" s="115"/>
    </row>
    <row r="529" spans="1:34" ht="20.399999999999999" x14ac:dyDescent="0.3">
      <c r="A529" s="155">
        <v>45000</v>
      </c>
      <c r="B529" s="155"/>
      <c r="C529" s="228" t="s">
        <v>441</v>
      </c>
      <c r="D529" s="232">
        <v>20.440999999999999</v>
      </c>
      <c r="E529" s="232">
        <v>23.891999999999999</v>
      </c>
      <c r="F529" s="232">
        <v>21.7805</v>
      </c>
      <c r="G529" s="232">
        <v>23.822199999999999</v>
      </c>
      <c r="H529" s="232">
        <v>24.445</v>
      </c>
      <c r="I529" s="200">
        <v>23.47</v>
      </c>
      <c r="O529" s="232" t="s">
        <v>52</v>
      </c>
      <c r="S529" s="309">
        <v>92110</v>
      </c>
      <c r="T529" s="115"/>
      <c r="U529" s="233">
        <v>-1E-4</v>
      </c>
      <c r="V529" s="233">
        <v>1.5E-3</v>
      </c>
      <c r="W529" s="115"/>
      <c r="X529" s="115"/>
      <c r="Y529" s="115"/>
    </row>
    <row r="530" spans="1:34" ht="20.399999999999999" x14ac:dyDescent="0.3">
      <c r="A530" s="155">
        <v>45000</v>
      </c>
      <c r="B530" s="155"/>
      <c r="C530" s="228" t="s">
        <v>442</v>
      </c>
      <c r="D530" s="232">
        <v>20.440999999999999</v>
      </c>
      <c r="E530" s="232">
        <v>23.891999999999999</v>
      </c>
      <c r="F530" s="232">
        <v>21.7805</v>
      </c>
      <c r="G530" s="232">
        <v>23.822199999999999</v>
      </c>
      <c r="H530" s="232">
        <v>24.445</v>
      </c>
      <c r="I530" s="200">
        <v>23.47</v>
      </c>
      <c r="O530" s="232" t="s">
        <v>78</v>
      </c>
      <c r="S530" s="309">
        <v>92356</v>
      </c>
      <c r="T530" s="115"/>
      <c r="U530" s="115"/>
      <c r="V530" s="115"/>
      <c r="W530" s="233">
        <v>813.5</v>
      </c>
      <c r="X530" s="233">
        <v>600.6</v>
      </c>
      <c r="Y530" s="115"/>
    </row>
    <row r="531" spans="1:34" ht="21.6" x14ac:dyDescent="0.3">
      <c r="A531" s="126" t="s">
        <v>0</v>
      </c>
      <c r="B531" s="126"/>
      <c r="C531" s="275" t="s">
        <v>83</v>
      </c>
      <c r="D531" s="495" t="s">
        <v>6</v>
      </c>
      <c r="E531" s="495"/>
      <c r="F531" s="495" t="s">
        <v>7</v>
      </c>
      <c r="G531" s="495"/>
      <c r="H531" s="495" t="s">
        <v>8</v>
      </c>
      <c r="I531" s="495"/>
      <c r="J531" s="462" t="s">
        <v>305</v>
      </c>
      <c r="K531" s="462" t="s">
        <v>306</v>
      </c>
      <c r="L531" s="462" t="s">
        <v>307</v>
      </c>
      <c r="M531" s="462" t="s">
        <v>308</v>
      </c>
      <c r="N531" s="462" t="s">
        <v>309</v>
      </c>
      <c r="O531" s="462" t="s">
        <v>14</v>
      </c>
      <c r="P531" s="462" t="s">
        <v>269</v>
      </c>
      <c r="Q531" s="462" t="s">
        <v>15</v>
      </c>
      <c r="R531" s="462" t="s">
        <v>16</v>
      </c>
      <c r="S531" s="306" t="s">
        <v>17</v>
      </c>
      <c r="T531" s="126" t="s">
        <v>91</v>
      </c>
      <c r="U531" s="206" t="s">
        <v>92</v>
      </c>
      <c r="V531" s="206" t="s">
        <v>93</v>
      </c>
      <c r="W531" s="126" t="s">
        <v>94</v>
      </c>
      <c r="X531" s="126" t="s">
        <v>95</v>
      </c>
      <c r="Y531" s="115"/>
    </row>
    <row r="532" spans="1:34" ht="20.399999999999999" x14ac:dyDescent="0.3">
      <c r="A532" s="155">
        <v>45001</v>
      </c>
      <c r="B532" s="155"/>
      <c r="C532" s="228" t="s">
        <v>443</v>
      </c>
      <c r="D532" s="232">
        <v>20.440999999999999</v>
      </c>
      <c r="E532" s="232">
        <v>23.891999999999999</v>
      </c>
      <c r="F532" s="232">
        <v>21.7805</v>
      </c>
      <c r="G532" s="232">
        <v>23.822199999999999</v>
      </c>
      <c r="H532" s="232">
        <v>24.445</v>
      </c>
      <c r="I532" s="200">
        <v>23.47</v>
      </c>
      <c r="O532" s="232" t="s">
        <v>52</v>
      </c>
      <c r="S532" s="309">
        <v>84402</v>
      </c>
      <c r="T532" s="115"/>
      <c r="U532" s="233">
        <v>-2.2000000000000001E-3</v>
      </c>
      <c r="V532" s="233">
        <v>2.2000000000000001E-3</v>
      </c>
      <c r="W532" s="115"/>
      <c r="X532" s="115"/>
      <c r="Y532" s="115"/>
      <c r="AA532" s="167" t="s">
        <v>444</v>
      </c>
    </row>
    <row r="533" spans="1:34" ht="20.399999999999999" x14ac:dyDescent="0.3">
      <c r="A533" s="155">
        <v>45001</v>
      </c>
      <c r="B533" s="155"/>
      <c r="C533" s="228" t="s">
        <v>443</v>
      </c>
      <c r="D533" s="232">
        <v>20.440999999999999</v>
      </c>
      <c r="E533" s="232">
        <v>23.891999999999999</v>
      </c>
      <c r="F533" s="232">
        <v>21.7805</v>
      </c>
      <c r="G533" s="232">
        <v>23.822199999999999</v>
      </c>
      <c r="H533" s="232">
        <v>24.445</v>
      </c>
      <c r="I533" s="200">
        <v>23.47</v>
      </c>
      <c r="O533" s="232" t="s">
        <v>78</v>
      </c>
      <c r="S533" s="309">
        <v>85706</v>
      </c>
      <c r="T533" s="115"/>
      <c r="U533" s="115"/>
      <c r="V533" s="115"/>
      <c r="W533" s="233">
        <v>810.7</v>
      </c>
      <c r="X533" s="233">
        <v>597</v>
      </c>
      <c r="Y533" s="115"/>
      <c r="AA533" s="227" t="s">
        <v>445</v>
      </c>
    </row>
    <row r="534" spans="1:34" x14ac:dyDescent="0.3">
      <c r="A534" s="155">
        <v>45001</v>
      </c>
      <c r="B534" s="155"/>
      <c r="C534" s="228" t="s">
        <v>401</v>
      </c>
      <c r="D534" s="232">
        <v>20.440999999999999</v>
      </c>
      <c r="E534" s="232">
        <v>23.891999999999999</v>
      </c>
      <c r="F534" s="232">
        <v>21.7805</v>
      </c>
      <c r="G534" s="232">
        <v>23.822199999999999</v>
      </c>
      <c r="H534" s="200">
        <v>24.64</v>
      </c>
      <c r="I534" s="200">
        <v>23.24</v>
      </c>
      <c r="J534" s="461"/>
      <c r="K534" s="461"/>
      <c r="L534" s="237"/>
      <c r="M534" s="237"/>
      <c r="N534" s="237"/>
      <c r="Q534" s="200"/>
      <c r="R534" s="200"/>
      <c r="T534" s="115"/>
      <c r="U534" s="204"/>
      <c r="V534" s="204"/>
      <c r="W534" s="115"/>
      <c r="X534" s="115"/>
      <c r="Y534" s="115"/>
      <c r="Z534" s="238" t="s">
        <v>446</v>
      </c>
    </row>
    <row r="535" spans="1:34" x14ac:dyDescent="0.3">
      <c r="A535" s="155">
        <v>45001</v>
      </c>
      <c r="B535" s="155"/>
      <c r="C535" s="228" t="s">
        <v>27</v>
      </c>
      <c r="D535" s="232">
        <v>20.440999999999999</v>
      </c>
      <c r="E535" s="232">
        <v>23.891999999999999</v>
      </c>
      <c r="F535" s="232">
        <v>21.7805</v>
      </c>
      <c r="G535" s="232">
        <v>23.822199999999999</v>
      </c>
      <c r="H535" s="200">
        <v>24.13</v>
      </c>
      <c r="I535" s="200">
        <v>23.72</v>
      </c>
      <c r="J535" s="461"/>
      <c r="K535" s="461"/>
      <c r="L535" s="237"/>
      <c r="M535" s="237"/>
      <c r="N535" s="237"/>
      <c r="Q535" s="200">
        <v>31</v>
      </c>
      <c r="R535" s="200">
        <v>4.0316369999999999</v>
      </c>
      <c r="T535" s="115"/>
      <c r="U535" s="204"/>
      <c r="V535" s="204"/>
      <c r="W535" s="115"/>
      <c r="X535" s="115"/>
      <c r="Y535" s="115"/>
    </row>
    <row r="536" spans="1:34" ht="20.399999999999999" x14ac:dyDescent="0.3">
      <c r="A536" s="155">
        <v>45001</v>
      </c>
      <c r="B536" s="155"/>
      <c r="C536" s="228" t="s">
        <v>443</v>
      </c>
      <c r="D536" s="232">
        <v>20.440999999999999</v>
      </c>
      <c r="E536" s="232">
        <v>23.891999999999999</v>
      </c>
      <c r="F536" s="232">
        <v>21.7805</v>
      </c>
      <c r="G536" s="232">
        <v>23.822199999999999</v>
      </c>
      <c r="H536" s="232"/>
      <c r="I536" s="200"/>
      <c r="O536" s="232" t="s">
        <v>52</v>
      </c>
      <c r="S536" s="309">
        <v>1542</v>
      </c>
      <c r="T536" s="115"/>
      <c r="U536" s="233">
        <v>-2.2000000000000001E-3</v>
      </c>
      <c r="V536" s="233">
        <v>2.2000000000000001E-3</v>
      </c>
      <c r="W536" s="115"/>
      <c r="X536" s="115"/>
      <c r="Y536" s="115"/>
      <c r="AA536" s="167" t="s">
        <v>447</v>
      </c>
    </row>
    <row r="537" spans="1:34" ht="20.399999999999999" x14ac:dyDescent="0.3">
      <c r="A537" s="155">
        <v>45001</v>
      </c>
      <c r="B537" s="155"/>
      <c r="C537" s="228" t="s">
        <v>443</v>
      </c>
      <c r="D537" s="232">
        <v>20.440999999999999</v>
      </c>
      <c r="E537" s="232">
        <v>23.891999999999999</v>
      </c>
      <c r="F537" s="232">
        <v>21.7805</v>
      </c>
      <c r="G537" s="232">
        <v>23.822199999999999</v>
      </c>
      <c r="H537" s="232"/>
      <c r="I537" s="200"/>
      <c r="O537" s="232" t="s">
        <v>78</v>
      </c>
      <c r="S537" s="309">
        <v>1325</v>
      </c>
      <c r="T537" s="115"/>
      <c r="U537" s="115"/>
      <c r="V537" s="239"/>
      <c r="W537" s="233">
        <v>812</v>
      </c>
      <c r="X537" s="233">
        <v>605.70000000000005</v>
      </c>
      <c r="Y537" s="115"/>
      <c r="AA537" s="167" t="s">
        <v>447</v>
      </c>
    </row>
    <row r="538" spans="1:34" ht="20.399999999999999" x14ac:dyDescent="0.3">
      <c r="A538" s="155">
        <v>45001</v>
      </c>
      <c r="B538" s="155"/>
      <c r="C538" s="228" t="s">
        <v>443</v>
      </c>
      <c r="D538" s="232">
        <v>20.440999999999999</v>
      </c>
      <c r="E538" s="232">
        <v>23.891999999999999</v>
      </c>
      <c r="F538" s="232">
        <v>21.7805</v>
      </c>
      <c r="G538" s="232">
        <v>23.822199999999999</v>
      </c>
      <c r="H538" s="200">
        <v>24.64</v>
      </c>
      <c r="I538" s="200">
        <v>23.24</v>
      </c>
      <c r="O538" s="232" t="s">
        <v>78</v>
      </c>
      <c r="S538" s="309">
        <v>11606</v>
      </c>
      <c r="T538" s="115"/>
      <c r="U538" s="115"/>
      <c r="V538" s="115"/>
      <c r="W538" s="233">
        <v>812.9</v>
      </c>
      <c r="X538" s="233">
        <v>604.70000000000005</v>
      </c>
      <c r="Y538" s="115"/>
      <c r="AA538" s="167" t="s">
        <v>448</v>
      </c>
      <c r="AB538" s="167">
        <v>308</v>
      </c>
      <c r="AC538" s="167">
        <v>305</v>
      </c>
      <c r="AD538" s="167">
        <v>304.8</v>
      </c>
      <c r="AE538" s="167">
        <v>305.89999999999998</v>
      </c>
      <c r="AF538" s="167">
        <v>305.8</v>
      </c>
      <c r="AG538" s="167">
        <v>304.2</v>
      </c>
      <c r="AH538" s="167">
        <v>305.5</v>
      </c>
    </row>
    <row r="539" spans="1:34" ht="20.399999999999999" x14ac:dyDescent="0.3">
      <c r="A539" s="155">
        <v>45001</v>
      </c>
      <c r="B539" s="155"/>
      <c r="C539" s="228" t="s">
        <v>443</v>
      </c>
      <c r="D539" s="232">
        <v>20.440999999999999</v>
      </c>
      <c r="E539" s="232">
        <v>23.891999999999999</v>
      </c>
      <c r="F539" s="232">
        <v>21.7805</v>
      </c>
      <c r="G539" s="232">
        <v>23.822199999999999</v>
      </c>
      <c r="H539" s="200">
        <v>24.13</v>
      </c>
      <c r="I539" s="200">
        <v>23.72</v>
      </c>
      <c r="O539" s="232" t="s">
        <v>78</v>
      </c>
      <c r="S539" s="309">
        <v>11838</v>
      </c>
      <c r="T539" s="115"/>
      <c r="U539" s="115"/>
      <c r="V539" s="239"/>
      <c r="W539" s="233">
        <v>812.9</v>
      </c>
      <c r="X539" s="233">
        <v>604.70000000000005</v>
      </c>
      <c r="Y539" s="115"/>
      <c r="AA539" s="167" t="s">
        <v>449</v>
      </c>
    </row>
    <row r="540" spans="1:34" ht="20.399999999999999" x14ac:dyDescent="0.3">
      <c r="A540" s="155">
        <v>45001</v>
      </c>
      <c r="B540" s="155"/>
      <c r="C540" s="228" t="s">
        <v>443</v>
      </c>
      <c r="D540" s="232">
        <v>20.440999999999999</v>
      </c>
      <c r="E540" s="232">
        <v>23.891999999999999</v>
      </c>
      <c r="F540" s="232">
        <v>21.7805</v>
      </c>
      <c r="G540" s="232">
        <v>23.822199999999999</v>
      </c>
      <c r="H540" s="200">
        <v>24.13</v>
      </c>
      <c r="I540" s="200">
        <v>23.72</v>
      </c>
      <c r="O540" s="232" t="s">
        <v>78</v>
      </c>
      <c r="S540" s="309">
        <v>13209</v>
      </c>
      <c r="T540" s="115"/>
      <c r="U540" s="115"/>
      <c r="V540" s="239"/>
      <c r="W540" s="233">
        <v>812.8</v>
      </c>
      <c r="X540" s="233">
        <v>604.70000000000005</v>
      </c>
      <c r="Y540" s="115"/>
      <c r="AA540" s="167" t="s">
        <v>450</v>
      </c>
      <c r="AB540" s="167">
        <v>308.10000000000002</v>
      </c>
      <c r="AC540" s="167">
        <v>305.2</v>
      </c>
      <c r="AD540" s="167">
        <v>305</v>
      </c>
      <c r="AE540" s="167">
        <v>306</v>
      </c>
      <c r="AF540" s="167">
        <v>307.7</v>
      </c>
      <c r="AG540" s="167">
        <v>304.3</v>
      </c>
      <c r="AH540" s="167">
        <v>305.7</v>
      </c>
    </row>
    <row r="541" spans="1:34" ht="20.399999999999999" x14ac:dyDescent="0.3">
      <c r="A541" s="155">
        <v>45001</v>
      </c>
      <c r="B541" s="155"/>
      <c r="C541" s="228" t="s">
        <v>443</v>
      </c>
      <c r="D541" s="232">
        <v>20.440999999999999</v>
      </c>
      <c r="E541" s="232">
        <v>23.891999999999999</v>
      </c>
      <c r="F541" s="232">
        <v>21.7805</v>
      </c>
      <c r="G541" s="232">
        <v>23.822199999999999</v>
      </c>
      <c r="H541" s="200">
        <v>24.13</v>
      </c>
      <c r="I541" s="200">
        <v>23.72</v>
      </c>
      <c r="O541" s="232" t="s">
        <v>78</v>
      </c>
      <c r="S541" s="309">
        <v>13536</v>
      </c>
      <c r="T541" s="115"/>
      <c r="U541" s="115"/>
      <c r="V541" s="239"/>
      <c r="W541" s="233">
        <v>812.8</v>
      </c>
      <c r="X541" s="233">
        <v>604.79999999999995</v>
      </c>
      <c r="Y541" s="115"/>
      <c r="AA541" s="167" t="s">
        <v>451</v>
      </c>
    </row>
    <row r="542" spans="1:34" ht="20.399999999999999" x14ac:dyDescent="0.3">
      <c r="A542" s="155">
        <v>45001</v>
      </c>
      <c r="B542" s="155"/>
      <c r="C542" s="228" t="s">
        <v>443</v>
      </c>
      <c r="D542" s="232">
        <v>20.440999999999999</v>
      </c>
      <c r="E542" s="232">
        <v>23.891999999999999</v>
      </c>
      <c r="F542" s="232">
        <v>21.7805</v>
      </c>
      <c r="G542" s="232">
        <v>23.822199999999999</v>
      </c>
      <c r="H542" s="200">
        <v>24.13</v>
      </c>
      <c r="I542" s="200">
        <v>23.72</v>
      </c>
      <c r="O542" s="232" t="s">
        <v>78</v>
      </c>
      <c r="S542" s="309">
        <v>15150</v>
      </c>
      <c r="T542" s="115"/>
      <c r="U542" s="115"/>
      <c r="V542" s="239"/>
      <c r="W542" s="233">
        <v>811.9</v>
      </c>
      <c r="X542" s="233">
        <v>604.79999999999995</v>
      </c>
      <c r="Y542" s="115"/>
      <c r="Z542" s="165" t="s">
        <v>452</v>
      </c>
      <c r="AA542" s="167" t="s">
        <v>453</v>
      </c>
      <c r="AB542" s="167">
        <v>309.60000000000002</v>
      </c>
      <c r="AC542" s="167">
        <v>305.3</v>
      </c>
      <c r="AD542" s="167">
        <v>305.10000000000002</v>
      </c>
      <c r="AE542" s="167">
        <v>306.2</v>
      </c>
      <c r="AF542" s="167">
        <v>309.60000000000002</v>
      </c>
      <c r="AG542" s="167">
        <v>304.5</v>
      </c>
      <c r="AH542" s="167">
        <v>306</v>
      </c>
    </row>
    <row r="543" spans="1:34" ht="20.399999999999999" x14ac:dyDescent="0.3">
      <c r="A543" s="155">
        <v>45001</v>
      </c>
      <c r="B543" s="155"/>
      <c r="C543" s="228" t="s">
        <v>443</v>
      </c>
      <c r="D543" s="232">
        <v>20.440999999999999</v>
      </c>
      <c r="E543" s="232">
        <v>23.891999999999999</v>
      </c>
      <c r="F543" s="232">
        <v>21.7805</v>
      </c>
      <c r="G543" s="232">
        <v>23.822199999999999</v>
      </c>
      <c r="H543" s="200">
        <v>24.13</v>
      </c>
      <c r="I543" s="200">
        <v>23.72</v>
      </c>
      <c r="O543" s="232" t="s">
        <v>78</v>
      </c>
      <c r="S543" s="309">
        <v>20224</v>
      </c>
      <c r="T543" s="115"/>
      <c r="U543" s="115"/>
      <c r="V543" s="239"/>
      <c r="W543" s="233">
        <v>811.7</v>
      </c>
      <c r="X543" s="233">
        <v>602.6</v>
      </c>
      <c r="Y543" s="115"/>
      <c r="AA543" s="167" t="s">
        <v>454</v>
      </c>
      <c r="AB543" s="167">
        <v>308.39999999999998</v>
      </c>
      <c r="AC543" s="167">
        <v>305.39999999999998</v>
      </c>
      <c r="AD543" s="167">
        <v>305.2</v>
      </c>
      <c r="AE543" s="167">
        <v>306.2</v>
      </c>
      <c r="AF543" s="167">
        <v>310</v>
      </c>
      <c r="AG543" s="167">
        <v>304.5</v>
      </c>
      <c r="AH543" s="167">
        <v>306.3</v>
      </c>
    </row>
    <row r="544" spans="1:34" ht="20.399999999999999" x14ac:dyDescent="0.3">
      <c r="A544" s="155">
        <v>45001</v>
      </c>
      <c r="B544" s="155"/>
      <c r="C544" s="228" t="s">
        <v>443</v>
      </c>
      <c r="D544" s="232">
        <v>20.440999999999999</v>
      </c>
      <c r="E544" s="232">
        <v>23.891999999999999</v>
      </c>
      <c r="F544" s="232">
        <v>21.7805</v>
      </c>
      <c r="G544" s="232">
        <v>23.822199999999999</v>
      </c>
      <c r="H544" s="200">
        <v>24.13</v>
      </c>
      <c r="I544" s="200">
        <v>23.72</v>
      </c>
      <c r="O544" s="232" t="s">
        <v>78</v>
      </c>
      <c r="S544" s="309">
        <v>20956</v>
      </c>
      <c r="T544" s="115"/>
      <c r="U544" s="115"/>
      <c r="V544" s="239"/>
      <c r="W544" s="233">
        <v>810.9</v>
      </c>
      <c r="X544" s="233">
        <v>600.6</v>
      </c>
      <c r="Y544" s="115"/>
      <c r="AA544" s="167" t="s">
        <v>455</v>
      </c>
      <c r="AB544" s="167">
        <v>308.3</v>
      </c>
      <c r="AC544" s="167">
        <v>305.5</v>
      </c>
      <c r="AD544" s="167">
        <v>305.2</v>
      </c>
      <c r="AE544" s="167">
        <v>306.10000000000002</v>
      </c>
      <c r="AF544" s="167">
        <v>310.2</v>
      </c>
      <c r="AG544" s="167">
        <v>304.5</v>
      </c>
      <c r="AH544" s="167">
        <v>306.39999999999998</v>
      </c>
    </row>
    <row r="545" spans="1:34" ht="20.399999999999999" x14ac:dyDescent="0.3">
      <c r="A545" s="155">
        <v>45001</v>
      </c>
      <c r="B545" s="155"/>
      <c r="C545" s="228" t="s">
        <v>443</v>
      </c>
      <c r="D545" s="232">
        <v>20.440999999999999</v>
      </c>
      <c r="E545" s="232">
        <v>23.891999999999999</v>
      </c>
      <c r="F545" s="232">
        <v>21.7805</v>
      </c>
      <c r="G545" s="232">
        <v>23.822199999999999</v>
      </c>
      <c r="H545" s="200">
        <v>24.13</v>
      </c>
      <c r="I545" s="200">
        <v>23.72</v>
      </c>
      <c r="O545" s="232" t="s">
        <v>78</v>
      </c>
      <c r="S545" s="309">
        <v>21932</v>
      </c>
      <c r="T545" s="115"/>
      <c r="U545" s="115"/>
      <c r="V545" s="239"/>
      <c r="W545" s="233">
        <v>810.7</v>
      </c>
      <c r="X545" s="233">
        <v>598.70000000000005</v>
      </c>
      <c r="Y545" s="115"/>
      <c r="AA545" s="167" t="s">
        <v>456</v>
      </c>
      <c r="AB545" s="167">
        <v>308.10000000000002</v>
      </c>
      <c r="AC545" s="167">
        <v>305.5</v>
      </c>
      <c r="AD545" s="167">
        <v>305.3</v>
      </c>
      <c r="AE545" s="167">
        <v>306.10000000000002</v>
      </c>
      <c r="AF545" s="167">
        <v>310.2</v>
      </c>
      <c r="AG545" s="167">
        <v>304.5</v>
      </c>
      <c r="AH545" s="167">
        <v>306.39999999999998</v>
      </c>
    </row>
    <row r="546" spans="1:34" ht="20.399999999999999" x14ac:dyDescent="0.3">
      <c r="A546" s="155">
        <v>45001</v>
      </c>
      <c r="B546" s="155"/>
      <c r="C546" s="228" t="s">
        <v>443</v>
      </c>
      <c r="D546" s="232">
        <v>20.440999999999999</v>
      </c>
      <c r="E546" s="232">
        <v>23.891999999999999</v>
      </c>
      <c r="F546" s="232">
        <v>21.7805</v>
      </c>
      <c r="G546" s="232">
        <v>23.822199999999999</v>
      </c>
      <c r="H546" s="200">
        <v>24.13</v>
      </c>
      <c r="I546" s="200">
        <v>23.72</v>
      </c>
      <c r="O546" s="232" t="s">
        <v>78</v>
      </c>
      <c r="S546" s="309">
        <v>22925</v>
      </c>
      <c r="T546" s="115"/>
      <c r="U546" s="115"/>
      <c r="V546" s="239"/>
      <c r="W546" s="233">
        <v>810.5</v>
      </c>
      <c r="X546" s="233">
        <v>597.6</v>
      </c>
      <c r="Y546" s="115"/>
      <c r="AA546" s="167" t="s">
        <v>457</v>
      </c>
      <c r="AB546" s="167">
        <v>308</v>
      </c>
      <c r="AC546" s="167">
        <v>305.5</v>
      </c>
      <c r="AD546" s="167">
        <v>305.3</v>
      </c>
      <c r="AE546" s="167">
        <v>306</v>
      </c>
      <c r="AF546" s="167">
        <v>310.3</v>
      </c>
      <c r="AG546" s="167">
        <v>304.5</v>
      </c>
      <c r="AH546" s="167">
        <v>306.39999999999998</v>
      </c>
    </row>
    <row r="547" spans="1:34" ht="20.399999999999999" x14ac:dyDescent="0.3">
      <c r="A547" s="155">
        <v>45001</v>
      </c>
      <c r="B547" s="155"/>
      <c r="C547" s="228" t="s">
        <v>443</v>
      </c>
      <c r="D547" s="232">
        <v>20.440999999999999</v>
      </c>
      <c r="E547" s="232">
        <v>23.891999999999999</v>
      </c>
      <c r="F547" s="232">
        <v>21.7805</v>
      </c>
      <c r="G547" s="232">
        <v>23.822199999999999</v>
      </c>
      <c r="H547" s="200">
        <v>24.13</v>
      </c>
      <c r="I547" s="200">
        <v>23.72</v>
      </c>
      <c r="O547" s="232" t="s">
        <v>78</v>
      </c>
      <c r="S547" s="309">
        <v>24003</v>
      </c>
      <c r="T547" s="115"/>
      <c r="U547" s="115"/>
      <c r="V547" s="239"/>
      <c r="W547" s="233">
        <v>809.8</v>
      </c>
      <c r="X547" s="233">
        <v>596.70000000000005</v>
      </c>
      <c r="Y547" s="115"/>
      <c r="Z547" s="166" t="s">
        <v>458</v>
      </c>
      <c r="AA547" s="167" t="s">
        <v>459</v>
      </c>
      <c r="AB547" s="167">
        <v>307.8</v>
      </c>
      <c r="AC547" s="167">
        <v>305.5</v>
      </c>
      <c r="AD547" s="167">
        <v>305.39999999999998</v>
      </c>
      <c r="AE547" s="167">
        <v>306</v>
      </c>
      <c r="AF547" s="167">
        <v>310.3</v>
      </c>
      <c r="AG547" s="167">
        <v>304.60000000000002</v>
      </c>
      <c r="AH547" s="167">
        <v>306.39999999999998</v>
      </c>
    </row>
    <row r="548" spans="1:34" ht="20.399999999999999" x14ac:dyDescent="0.3">
      <c r="A548" s="155">
        <v>45001</v>
      </c>
      <c r="B548" s="155"/>
      <c r="C548" s="228" t="s">
        <v>443</v>
      </c>
      <c r="D548" s="232">
        <v>20.440999999999999</v>
      </c>
      <c r="E548" s="232">
        <v>23.891999999999999</v>
      </c>
      <c r="F548" s="232">
        <v>21.7805</v>
      </c>
      <c r="G548" s="232">
        <v>23.822199999999999</v>
      </c>
      <c r="H548" s="200">
        <v>24.13</v>
      </c>
      <c r="I548" s="200">
        <v>23.72</v>
      </c>
      <c r="O548" s="232" t="s">
        <v>78</v>
      </c>
      <c r="S548" s="309">
        <v>35344</v>
      </c>
      <c r="T548" s="115"/>
      <c r="U548" s="115"/>
      <c r="V548" s="239"/>
      <c r="W548" s="233">
        <v>809.9</v>
      </c>
      <c r="X548" s="233">
        <v>596.6</v>
      </c>
      <c r="Y548" s="115"/>
      <c r="Z548" s="166" t="s">
        <v>460</v>
      </c>
      <c r="AA548" s="167" t="s">
        <v>461</v>
      </c>
      <c r="AB548" s="167">
        <v>307.2</v>
      </c>
      <c r="AC548" s="167">
        <v>305.60000000000002</v>
      </c>
      <c r="AD548" s="167">
        <v>305.39999999999998</v>
      </c>
      <c r="AE548" s="167">
        <v>305.7</v>
      </c>
      <c r="AF548" s="167">
        <v>305.2</v>
      </c>
      <c r="AG548" s="167">
        <v>304.60000000000002</v>
      </c>
      <c r="AH548" s="167">
        <v>305.5</v>
      </c>
    </row>
    <row r="549" spans="1:34" ht="20.399999999999999" x14ac:dyDescent="0.3">
      <c r="A549" s="155">
        <v>45001</v>
      </c>
      <c r="B549" s="155"/>
      <c r="C549" s="228" t="s">
        <v>443</v>
      </c>
      <c r="D549" s="232">
        <v>20.440999999999999</v>
      </c>
      <c r="E549" s="232">
        <v>23.891999999999999</v>
      </c>
      <c r="F549" s="232">
        <v>21.7805</v>
      </c>
      <c r="G549" s="232">
        <v>23.822199999999999</v>
      </c>
      <c r="H549" s="200">
        <v>24.13</v>
      </c>
      <c r="I549" s="200">
        <v>23.72</v>
      </c>
      <c r="O549" s="232" t="s">
        <v>78</v>
      </c>
      <c r="S549" s="309">
        <v>35928</v>
      </c>
      <c r="T549" s="115"/>
      <c r="U549" s="115"/>
      <c r="V549" s="239"/>
      <c r="W549" s="233">
        <v>809.9</v>
      </c>
      <c r="X549" s="233">
        <v>596.70000000000005</v>
      </c>
      <c r="Y549" s="115"/>
      <c r="AA549" s="167" t="s">
        <v>462</v>
      </c>
      <c r="AB549" s="167">
        <v>307.10000000000002</v>
      </c>
      <c r="AC549" s="167">
        <v>305.60000000000002</v>
      </c>
      <c r="AD549" s="167">
        <v>305.5</v>
      </c>
      <c r="AE549" s="167">
        <v>305.7</v>
      </c>
      <c r="AF549" s="167">
        <v>306.8</v>
      </c>
      <c r="AG549" s="167">
        <v>304.5</v>
      </c>
      <c r="AH549" s="167">
        <v>305.5</v>
      </c>
    </row>
    <row r="550" spans="1:34" ht="20.399999999999999" x14ac:dyDescent="0.3">
      <c r="A550" s="155">
        <v>45001</v>
      </c>
      <c r="B550" s="155"/>
      <c r="C550" s="228" t="s">
        <v>443</v>
      </c>
      <c r="D550" s="232">
        <v>20.440999999999999</v>
      </c>
      <c r="E550" s="232">
        <v>23.891999999999999</v>
      </c>
      <c r="F550" s="232">
        <v>21.7805</v>
      </c>
      <c r="G550" s="232">
        <v>23.822199999999999</v>
      </c>
      <c r="H550" s="200">
        <v>24.13</v>
      </c>
      <c r="I550" s="200">
        <v>23.72</v>
      </c>
      <c r="O550" s="232" t="s">
        <v>78</v>
      </c>
      <c r="S550" s="309">
        <v>40843</v>
      </c>
      <c r="T550" s="115"/>
      <c r="U550" s="115"/>
      <c r="V550" s="115"/>
      <c r="W550" s="233">
        <v>809.7</v>
      </c>
      <c r="X550" s="233">
        <v>597.5</v>
      </c>
      <c r="Y550" s="115"/>
      <c r="Z550" s="166" t="s">
        <v>463</v>
      </c>
      <c r="AA550" s="226" t="s">
        <v>464</v>
      </c>
      <c r="AB550" s="167">
        <v>307.10000000000002</v>
      </c>
      <c r="AC550" s="167">
        <v>305.60000000000002</v>
      </c>
      <c r="AD550" s="167">
        <v>305.2</v>
      </c>
      <c r="AE550" s="167">
        <v>305.7</v>
      </c>
      <c r="AF550" s="167">
        <v>308.39999999999998</v>
      </c>
      <c r="AG550" s="167">
        <v>304.5</v>
      </c>
      <c r="AH550" s="167">
        <v>305.60000000000002</v>
      </c>
    </row>
    <row r="551" spans="1:34" ht="20.399999999999999" x14ac:dyDescent="0.3">
      <c r="A551" s="155">
        <v>45001</v>
      </c>
      <c r="B551" s="155"/>
      <c r="C551" s="228" t="s">
        <v>443</v>
      </c>
      <c r="D551" s="232">
        <v>20.440999999999999</v>
      </c>
      <c r="E551" s="232">
        <v>23.891999999999999</v>
      </c>
      <c r="F551" s="232">
        <v>21.7805</v>
      </c>
      <c r="G551" s="232">
        <v>23.822199999999999</v>
      </c>
      <c r="H551" s="200">
        <v>24.13</v>
      </c>
      <c r="I551" s="200">
        <v>23.72</v>
      </c>
      <c r="O551" s="232" t="s">
        <v>78</v>
      </c>
      <c r="S551" s="309">
        <v>41849</v>
      </c>
      <c r="T551" s="115"/>
      <c r="U551" s="115"/>
      <c r="V551" s="115"/>
      <c r="W551" s="233">
        <v>808.7</v>
      </c>
      <c r="X551" s="233">
        <v>599.6</v>
      </c>
      <c r="Y551" s="115"/>
      <c r="AA551" s="167" t="s">
        <v>465</v>
      </c>
      <c r="AB551" s="167">
        <v>307.2</v>
      </c>
      <c r="AC551" s="167">
        <v>305.60000000000002</v>
      </c>
      <c r="AD551" s="167">
        <v>305.39999999999998</v>
      </c>
      <c r="AE551" s="167">
        <v>305.8</v>
      </c>
      <c r="AF551" s="167">
        <v>309.2</v>
      </c>
      <c r="AG551" s="167">
        <v>304.60000000000002</v>
      </c>
      <c r="AH551" s="167">
        <v>305.7</v>
      </c>
    </row>
    <row r="552" spans="1:34" ht="20.399999999999999" x14ac:dyDescent="0.3">
      <c r="A552" s="155">
        <v>45001</v>
      </c>
      <c r="B552" s="155"/>
      <c r="C552" s="228" t="s">
        <v>443</v>
      </c>
      <c r="D552" s="232">
        <v>20.440999999999999</v>
      </c>
      <c r="E552" s="232">
        <v>23.891999999999999</v>
      </c>
      <c r="F552" s="232">
        <v>21.7805</v>
      </c>
      <c r="G552" s="232">
        <v>23.822199999999999</v>
      </c>
      <c r="H552" s="200">
        <v>24.13</v>
      </c>
      <c r="I552" s="200">
        <v>23.72</v>
      </c>
      <c r="O552" s="232" t="s">
        <v>78</v>
      </c>
      <c r="S552" s="309">
        <v>42916</v>
      </c>
      <c r="T552" s="115"/>
      <c r="U552" s="115"/>
      <c r="V552" s="115"/>
      <c r="W552" s="233">
        <v>808.8</v>
      </c>
      <c r="X552" s="233">
        <v>602.6</v>
      </c>
      <c r="Y552" s="115"/>
      <c r="AA552" s="167" t="s">
        <v>466</v>
      </c>
      <c r="AB552" s="167">
        <v>307.39999999999998</v>
      </c>
      <c r="AC552" s="167">
        <v>305.7</v>
      </c>
      <c r="AD552" s="167">
        <v>305.5</v>
      </c>
      <c r="AE552" s="167">
        <v>306</v>
      </c>
      <c r="AF552" s="167">
        <v>309.7</v>
      </c>
      <c r="AG552" s="167">
        <v>304.7</v>
      </c>
      <c r="AH552" s="167">
        <v>305.89999999999998</v>
      </c>
    </row>
    <row r="553" spans="1:34" ht="20.399999999999999" x14ac:dyDescent="0.3">
      <c r="A553" s="155">
        <v>45001</v>
      </c>
      <c r="B553" s="155"/>
      <c r="C553" s="228" t="s">
        <v>443</v>
      </c>
      <c r="D553" s="232">
        <v>20.440999999999999</v>
      </c>
      <c r="E553" s="232">
        <v>23.891999999999999</v>
      </c>
      <c r="F553" s="232">
        <v>21.7805</v>
      </c>
      <c r="G553" s="232">
        <v>23.822199999999999</v>
      </c>
      <c r="H553" s="200">
        <v>24.13</v>
      </c>
      <c r="I553" s="200">
        <v>23.72</v>
      </c>
      <c r="O553" s="232" t="s">
        <v>78</v>
      </c>
      <c r="S553" s="309">
        <v>43925</v>
      </c>
      <c r="T553" s="115"/>
      <c r="U553" s="115"/>
      <c r="V553" s="115"/>
      <c r="W553" s="233">
        <v>809</v>
      </c>
      <c r="X553" s="233">
        <v>603.9</v>
      </c>
      <c r="Y553" s="115"/>
      <c r="Z553" s="166" t="s">
        <v>467</v>
      </c>
      <c r="AA553" s="167" t="s">
        <v>468</v>
      </c>
      <c r="AB553" s="167">
        <v>307.7</v>
      </c>
      <c r="AC553" s="167">
        <v>305.8</v>
      </c>
      <c r="AD553" s="167">
        <v>305.60000000000002</v>
      </c>
      <c r="AE553" s="167">
        <v>307.2</v>
      </c>
      <c r="AF553" s="167">
        <v>310</v>
      </c>
      <c r="AG553" s="167">
        <v>304.8</v>
      </c>
      <c r="AH553" s="167">
        <v>306.10000000000002</v>
      </c>
    </row>
    <row r="554" spans="1:34" ht="20.399999999999999" x14ac:dyDescent="0.3">
      <c r="A554" s="155">
        <v>45001</v>
      </c>
      <c r="B554" s="155"/>
      <c r="C554" s="228" t="s">
        <v>443</v>
      </c>
      <c r="D554" s="232">
        <v>20.440999999999999</v>
      </c>
      <c r="E554" s="232">
        <v>23.891999999999999</v>
      </c>
      <c r="F554" s="232">
        <v>21.7805</v>
      </c>
      <c r="G554" s="232">
        <v>23.822199999999999</v>
      </c>
      <c r="H554" s="200">
        <v>24.13</v>
      </c>
      <c r="I554" s="200">
        <v>23.72</v>
      </c>
      <c r="O554" s="232" t="s">
        <v>78</v>
      </c>
      <c r="S554" s="309">
        <v>44836</v>
      </c>
      <c r="T554" s="115"/>
      <c r="U554" s="115"/>
      <c r="V554" s="115"/>
      <c r="W554" s="233">
        <v>809.8</v>
      </c>
      <c r="X554" s="233">
        <v>604.6</v>
      </c>
      <c r="Y554" s="115"/>
      <c r="AA554" s="167" t="s">
        <v>469</v>
      </c>
      <c r="AB554" s="167">
        <v>308</v>
      </c>
      <c r="AC554" s="167">
        <v>305.8</v>
      </c>
      <c r="AD554" s="167">
        <v>305.60000000000002</v>
      </c>
      <c r="AE554" s="167">
        <v>306.5</v>
      </c>
      <c r="AF554" s="167">
        <v>308.5</v>
      </c>
      <c r="AG554" s="167">
        <v>304.89999999999998</v>
      </c>
      <c r="AH554" s="167">
        <v>306.3</v>
      </c>
    </row>
    <row r="555" spans="1:34" ht="20.399999999999999" x14ac:dyDescent="0.3">
      <c r="A555" s="155">
        <v>45001</v>
      </c>
      <c r="B555" s="155"/>
      <c r="C555" s="228" t="s">
        <v>443</v>
      </c>
      <c r="D555" s="232">
        <v>20.440999999999999</v>
      </c>
      <c r="E555" s="232">
        <v>23.891999999999999</v>
      </c>
      <c r="F555" s="232">
        <v>21.7805</v>
      </c>
      <c r="G555" s="232">
        <v>23.822199999999999</v>
      </c>
      <c r="H555" s="200">
        <v>24.13</v>
      </c>
      <c r="I555" s="200">
        <v>23.72</v>
      </c>
      <c r="O555" s="232" t="s">
        <v>78</v>
      </c>
      <c r="S555" s="309">
        <v>45806</v>
      </c>
      <c r="T555" s="115"/>
      <c r="U555" s="115"/>
      <c r="V555" s="115"/>
      <c r="W555" s="233">
        <v>810</v>
      </c>
      <c r="X555" s="233">
        <v>605.4</v>
      </c>
      <c r="Y555" s="115"/>
      <c r="AA555" s="167" t="s">
        <v>470</v>
      </c>
      <c r="AB555" s="167">
        <v>308.3</v>
      </c>
      <c r="AC555" s="167">
        <v>305.89999999999998</v>
      </c>
      <c r="AD555" s="167">
        <v>305.7</v>
      </c>
      <c r="AE555" s="167">
        <v>306.60000000000002</v>
      </c>
      <c r="AF555" s="167">
        <v>309.5</v>
      </c>
      <c r="AG555" s="167">
        <v>305</v>
      </c>
      <c r="AH555" s="167">
        <v>306.39999999999998</v>
      </c>
    </row>
    <row r="556" spans="1:34" ht="20.399999999999999" x14ac:dyDescent="0.3">
      <c r="A556" s="155">
        <v>45001</v>
      </c>
      <c r="B556" s="155"/>
      <c r="C556" s="228" t="s">
        <v>443</v>
      </c>
      <c r="D556" s="232">
        <v>20.440999999999999</v>
      </c>
      <c r="E556" s="232">
        <v>23.891999999999999</v>
      </c>
      <c r="F556" s="232">
        <v>21.7805</v>
      </c>
      <c r="G556" s="232">
        <v>23.822199999999999</v>
      </c>
      <c r="H556" s="200">
        <v>24.13</v>
      </c>
      <c r="I556" s="200">
        <v>23.72</v>
      </c>
      <c r="O556" s="232" t="s">
        <v>78</v>
      </c>
      <c r="S556" s="309">
        <v>50835</v>
      </c>
      <c r="T556" s="115"/>
      <c r="U556" s="115"/>
      <c r="V556" s="115"/>
      <c r="W556" s="233">
        <v>810.6</v>
      </c>
      <c r="X556" s="233">
        <v>605.6</v>
      </c>
      <c r="Y556" s="115"/>
      <c r="AA556" s="167" t="s">
        <v>471</v>
      </c>
      <c r="AB556" s="167">
        <v>308.60000000000002</v>
      </c>
      <c r="AC556" s="167">
        <v>306</v>
      </c>
      <c r="AD556" s="167">
        <v>305.7</v>
      </c>
      <c r="AE556" s="167">
        <v>306.8</v>
      </c>
      <c r="AF556" s="167">
        <v>310.3</v>
      </c>
      <c r="AG556" s="167">
        <v>305.10000000000002</v>
      </c>
      <c r="AH556" s="167">
        <v>306.60000000000002</v>
      </c>
    </row>
    <row r="557" spans="1:34" ht="20.399999999999999" x14ac:dyDescent="0.3">
      <c r="A557" s="155">
        <v>45001</v>
      </c>
      <c r="B557" s="155"/>
      <c r="C557" s="228" t="s">
        <v>443</v>
      </c>
      <c r="D557" s="232">
        <v>20.440999999999999</v>
      </c>
      <c r="E557" s="232">
        <v>23.891999999999999</v>
      </c>
      <c r="F557" s="232">
        <v>21.7805</v>
      </c>
      <c r="G557" s="232">
        <v>23.822199999999999</v>
      </c>
      <c r="H557" s="200">
        <v>24.13</v>
      </c>
      <c r="I557" s="200">
        <v>23.72</v>
      </c>
      <c r="O557" s="232" t="s">
        <v>78</v>
      </c>
      <c r="S557" s="309">
        <v>52001</v>
      </c>
      <c r="T557" s="115"/>
      <c r="U557" s="115"/>
      <c r="V557" s="115"/>
      <c r="W557" s="233">
        <v>810</v>
      </c>
      <c r="X557" s="233">
        <v>604.70000000000005</v>
      </c>
      <c r="Y557" s="115"/>
      <c r="AA557" s="167" t="s">
        <v>472</v>
      </c>
      <c r="AB557" s="167">
        <v>308.89999999999998</v>
      </c>
      <c r="AC557" s="167">
        <v>306.10000000000002</v>
      </c>
      <c r="AD557" s="167">
        <v>305.89999999999998</v>
      </c>
      <c r="AE557" s="167">
        <v>306.10000000000002</v>
      </c>
      <c r="AF557" s="167">
        <v>308.7</v>
      </c>
      <c r="AG557" s="167">
        <v>305.2</v>
      </c>
      <c r="AH557" s="167">
        <v>306.8</v>
      </c>
    </row>
    <row r="558" spans="1:34" ht="20.399999999999999" x14ac:dyDescent="0.3">
      <c r="A558" s="155">
        <v>45001</v>
      </c>
      <c r="B558" s="155"/>
      <c r="C558" s="228" t="s">
        <v>443</v>
      </c>
      <c r="D558" s="232">
        <v>20.440999999999999</v>
      </c>
      <c r="E558" s="232">
        <v>23.891999999999999</v>
      </c>
      <c r="F558" s="232">
        <v>21.7805</v>
      </c>
      <c r="G558" s="232">
        <v>23.822199999999999</v>
      </c>
      <c r="H558" s="200">
        <v>24.13</v>
      </c>
      <c r="I558" s="200">
        <v>23.72</v>
      </c>
      <c r="O558" s="232" t="s">
        <v>78</v>
      </c>
      <c r="S558" s="309">
        <v>52830</v>
      </c>
      <c r="T558" s="115"/>
      <c r="U558" s="115"/>
      <c r="V558" s="115"/>
      <c r="W558" s="233">
        <v>810.7</v>
      </c>
      <c r="X558" s="233">
        <v>604.79999999999995</v>
      </c>
      <c r="Y558" s="115"/>
      <c r="AA558" s="240">
        <v>0.64583333333333337</v>
      </c>
      <c r="AB558" s="167">
        <v>309</v>
      </c>
      <c r="AC558" s="167">
        <v>306.2</v>
      </c>
      <c r="AD558" s="167">
        <v>305.89999999999998</v>
      </c>
      <c r="AE558" s="167">
        <v>307.10000000000002</v>
      </c>
      <c r="AF558" s="167">
        <v>308.3</v>
      </c>
      <c r="AG558" s="167">
        <v>305.3</v>
      </c>
      <c r="AH558" s="167">
        <v>306.8</v>
      </c>
    </row>
    <row r="559" spans="1:34" ht="20.399999999999999" x14ac:dyDescent="0.3">
      <c r="A559" s="155">
        <v>45001</v>
      </c>
      <c r="B559" s="155"/>
      <c r="C559" s="228" t="s">
        <v>443</v>
      </c>
      <c r="D559" s="232">
        <v>20.440999999999999</v>
      </c>
      <c r="E559" s="232">
        <v>23.891999999999999</v>
      </c>
      <c r="F559" s="232">
        <v>21.7805</v>
      </c>
      <c r="G559" s="232">
        <v>23.822199999999999</v>
      </c>
      <c r="H559" s="200">
        <v>24.13</v>
      </c>
      <c r="I559" s="200">
        <v>23.72</v>
      </c>
      <c r="O559" s="232" t="s">
        <v>78</v>
      </c>
      <c r="S559" s="309">
        <v>53951</v>
      </c>
      <c r="T559" s="115"/>
      <c r="U559" s="115"/>
      <c r="V559" s="115"/>
      <c r="W559" s="233">
        <v>810.9</v>
      </c>
      <c r="X559" s="233">
        <v>605.4</v>
      </c>
      <c r="Y559" s="115"/>
      <c r="AA559" s="226">
        <v>0.65277777777777779</v>
      </c>
      <c r="AB559" s="167">
        <v>309.2</v>
      </c>
      <c r="AC559" s="167">
        <v>306.2</v>
      </c>
      <c r="AD559" s="167">
        <v>306</v>
      </c>
      <c r="AE559" s="167">
        <v>307.2</v>
      </c>
      <c r="AF559" s="167">
        <v>307.60000000000002</v>
      </c>
      <c r="AG559" s="167">
        <v>305.3</v>
      </c>
      <c r="AH559" s="167">
        <v>307</v>
      </c>
    </row>
    <row r="560" spans="1:34" x14ac:dyDescent="0.3">
      <c r="A560" s="155">
        <v>45001</v>
      </c>
      <c r="B560" s="155"/>
      <c r="C560" s="228" t="s">
        <v>27</v>
      </c>
      <c r="D560" s="232">
        <v>20.440999999999999</v>
      </c>
      <c r="E560" s="232">
        <v>23.891999999999999</v>
      </c>
      <c r="F560" s="232">
        <v>21.7805</v>
      </c>
      <c r="G560" s="232">
        <v>23.822199999999999</v>
      </c>
      <c r="H560" s="200">
        <v>24.13</v>
      </c>
      <c r="I560" s="200">
        <v>23.72</v>
      </c>
      <c r="J560" s="461"/>
      <c r="K560" s="461"/>
      <c r="L560" s="237"/>
      <c r="M560" s="237"/>
      <c r="N560" s="237"/>
      <c r="Q560" s="200">
        <v>34</v>
      </c>
      <c r="R560" s="200">
        <v>4.031739</v>
      </c>
      <c r="T560" s="115"/>
      <c r="U560" s="115"/>
      <c r="V560" s="115"/>
      <c r="W560" s="115"/>
      <c r="X560" s="115"/>
      <c r="Y560" s="115"/>
      <c r="Z560" s="166" t="s">
        <v>473</v>
      </c>
    </row>
    <row r="561" spans="1:27" ht="20.399999999999999" x14ac:dyDescent="0.3">
      <c r="A561" s="155">
        <v>45001</v>
      </c>
      <c r="B561" s="155"/>
      <c r="C561" s="228" t="s">
        <v>474</v>
      </c>
      <c r="D561" s="232">
        <v>20.440999999999999</v>
      </c>
      <c r="E561" s="232">
        <v>23.891999999999999</v>
      </c>
      <c r="F561" s="232">
        <v>21.7805</v>
      </c>
      <c r="G561" s="232">
        <v>23.822199999999999</v>
      </c>
      <c r="H561" s="232">
        <v>24.445</v>
      </c>
      <c r="I561" s="200">
        <v>23.47</v>
      </c>
      <c r="O561" s="232" t="s">
        <v>78</v>
      </c>
      <c r="S561" s="309">
        <v>64926</v>
      </c>
      <c r="T561" s="115"/>
      <c r="U561" s="115"/>
      <c r="V561" s="115"/>
      <c r="W561" s="233">
        <v>810.9</v>
      </c>
      <c r="X561" s="233">
        <v>595.9</v>
      </c>
      <c r="Y561" s="115"/>
      <c r="AA561" s="240">
        <v>0.70138888888888884</v>
      </c>
    </row>
    <row r="562" spans="1:27" ht="20.399999999999999" x14ac:dyDescent="0.3">
      <c r="A562" s="155">
        <v>45001</v>
      </c>
      <c r="B562" s="155"/>
      <c r="C562" s="228" t="s">
        <v>474</v>
      </c>
      <c r="D562" s="232">
        <v>20.440999999999999</v>
      </c>
      <c r="E562" s="232">
        <v>23.891999999999999</v>
      </c>
      <c r="F562" s="232">
        <v>21.7805</v>
      </c>
      <c r="G562" s="232">
        <v>23.822199999999999</v>
      </c>
      <c r="H562" s="232">
        <v>24.445</v>
      </c>
      <c r="I562" s="200">
        <v>23.47</v>
      </c>
      <c r="O562" s="232" t="s">
        <v>78</v>
      </c>
      <c r="S562" s="309">
        <v>70056</v>
      </c>
      <c r="T562" s="115"/>
      <c r="U562" s="115"/>
      <c r="V562" s="115"/>
      <c r="W562" s="233">
        <v>810.7</v>
      </c>
      <c r="X562" s="233">
        <v>595.9</v>
      </c>
      <c r="Y562" s="115"/>
      <c r="AA562" s="240">
        <v>0.70833333333333337</v>
      </c>
    </row>
    <row r="563" spans="1:27" ht="20.399999999999999" x14ac:dyDescent="0.3">
      <c r="A563" s="155">
        <v>45001</v>
      </c>
      <c r="B563" s="155"/>
      <c r="C563" s="228" t="s">
        <v>474</v>
      </c>
      <c r="D563" s="232">
        <v>20.440999999999999</v>
      </c>
      <c r="E563" s="232">
        <v>23.891999999999999</v>
      </c>
      <c r="F563" s="232">
        <v>21.7805</v>
      </c>
      <c r="G563" s="232">
        <v>23.822199999999999</v>
      </c>
      <c r="H563" s="232">
        <v>24.445</v>
      </c>
      <c r="I563" s="200">
        <v>23.47</v>
      </c>
      <c r="O563" s="232" t="s">
        <v>57</v>
      </c>
      <c r="S563" s="309">
        <v>70547</v>
      </c>
      <c r="T563" s="115"/>
      <c r="U563" s="241">
        <v>-3.5000000000000001E-3</v>
      </c>
      <c r="V563" s="241">
        <v>-1.2999999999999999E-3</v>
      </c>
      <c r="W563" s="115"/>
      <c r="X563" s="115"/>
      <c r="Y563" s="115"/>
      <c r="AA563" s="240"/>
    </row>
    <row r="564" spans="1:27" ht="20.399999999999999" x14ac:dyDescent="0.3">
      <c r="A564" s="155">
        <v>45001</v>
      </c>
      <c r="B564" s="155"/>
      <c r="C564" s="228" t="s">
        <v>474</v>
      </c>
      <c r="D564" s="232">
        <v>20.440999999999999</v>
      </c>
      <c r="E564" s="232">
        <v>23.891999999999999</v>
      </c>
      <c r="F564" s="232">
        <v>21.7805</v>
      </c>
      <c r="G564" s="232">
        <v>23.822199999999999</v>
      </c>
      <c r="H564" s="232">
        <v>24.445</v>
      </c>
      <c r="I564" s="200">
        <v>23.47</v>
      </c>
      <c r="O564" s="232" t="s">
        <v>78</v>
      </c>
      <c r="S564" s="309">
        <v>70758</v>
      </c>
      <c r="T564" s="115"/>
      <c r="U564" s="115"/>
      <c r="V564" s="115"/>
      <c r="W564" s="233">
        <v>810.1</v>
      </c>
      <c r="X564" s="233">
        <v>595.9</v>
      </c>
      <c r="Y564" s="115"/>
      <c r="AA564" s="240">
        <v>0.71458333333333324</v>
      </c>
    </row>
    <row r="565" spans="1:27" ht="20.399999999999999" x14ac:dyDescent="0.3">
      <c r="A565" s="155">
        <v>45001</v>
      </c>
      <c r="B565" s="155"/>
      <c r="C565" s="228" t="s">
        <v>474</v>
      </c>
      <c r="D565" s="232">
        <v>20.440999999999999</v>
      </c>
      <c r="E565" s="232">
        <v>23.891999999999999</v>
      </c>
      <c r="F565" s="232">
        <v>21.7805</v>
      </c>
      <c r="G565" s="232">
        <v>23.822199999999999</v>
      </c>
      <c r="H565" s="232">
        <v>24.445</v>
      </c>
      <c r="I565" s="200">
        <v>23.47</v>
      </c>
      <c r="O565" s="232" t="s">
        <v>63</v>
      </c>
      <c r="S565" s="304">
        <v>73336</v>
      </c>
      <c r="T565" s="115"/>
      <c r="U565" s="115"/>
      <c r="V565" s="115"/>
      <c r="W565" s="125">
        <v>810.7</v>
      </c>
      <c r="X565" s="125">
        <v>595.79999999999995</v>
      </c>
      <c r="Y565" s="115"/>
      <c r="AA565" s="240">
        <v>0.73263888888888884</v>
      </c>
    </row>
    <row r="566" spans="1:27" x14ac:dyDescent="0.3">
      <c r="A566" s="155">
        <v>45001</v>
      </c>
      <c r="B566" s="155"/>
      <c r="C566" s="228" t="s">
        <v>30</v>
      </c>
      <c r="D566" s="232">
        <v>20.440999999999999</v>
      </c>
      <c r="E566" s="232">
        <v>23.891999999999999</v>
      </c>
      <c r="F566" s="232">
        <v>21.7805</v>
      </c>
      <c r="G566" s="232">
        <v>23.822199999999999</v>
      </c>
      <c r="H566" s="232">
        <v>24.445</v>
      </c>
      <c r="I566" s="200">
        <v>23.47</v>
      </c>
      <c r="J566" s="200">
        <v>101.501</v>
      </c>
      <c r="K566" s="200">
        <v>125.706</v>
      </c>
      <c r="L566" s="200">
        <v>-4.0000000000000001E-3</v>
      </c>
      <c r="M566" s="200">
        <v>0.1105</v>
      </c>
      <c r="N566" s="200">
        <v>6.6299999999999998E-2</v>
      </c>
      <c r="O566" s="200" t="s">
        <v>181</v>
      </c>
      <c r="S566" s="304">
        <v>75813</v>
      </c>
      <c r="T566" s="115"/>
      <c r="U566" s="231">
        <v>-5.5999999999999999E-3</v>
      </c>
      <c r="V566" s="231">
        <v>8.0000000000000004E-4</v>
      </c>
      <c r="W566" s="115"/>
      <c r="X566" s="115"/>
      <c r="Y566" s="115"/>
    </row>
    <row r="567" spans="1:27" x14ac:dyDescent="0.3">
      <c r="A567" s="155">
        <v>45001</v>
      </c>
      <c r="B567" s="155"/>
      <c r="C567" s="228" t="s">
        <v>31</v>
      </c>
      <c r="D567" s="232">
        <v>20.440999999999999</v>
      </c>
      <c r="E567" s="232">
        <v>23.891999999999999</v>
      </c>
      <c r="F567" s="232">
        <v>21.7805</v>
      </c>
      <c r="G567" s="232">
        <v>23.822199999999999</v>
      </c>
      <c r="H567" s="232">
        <v>24.445</v>
      </c>
      <c r="I567" s="200">
        <v>23.47</v>
      </c>
      <c r="J567" s="200">
        <v>88.668999999999997</v>
      </c>
      <c r="K567" s="200">
        <v>108.404</v>
      </c>
      <c r="L567" s="200">
        <v>-4.0000000000000001E-3</v>
      </c>
      <c r="M567" s="200">
        <v>0.1105</v>
      </c>
      <c r="N567" s="200">
        <v>6.6299999999999998E-2</v>
      </c>
      <c r="O567" s="202">
        <v>1137</v>
      </c>
      <c r="S567" s="304">
        <v>81057</v>
      </c>
      <c r="T567" s="115"/>
      <c r="U567" s="115"/>
      <c r="V567" s="115"/>
      <c r="W567" s="242">
        <v>810</v>
      </c>
      <c r="X567" s="242">
        <v>596</v>
      </c>
      <c r="Y567" s="115"/>
    </row>
    <row r="568" spans="1:27" x14ac:dyDescent="0.3">
      <c r="A568" s="155">
        <v>45001</v>
      </c>
      <c r="B568" s="155"/>
      <c r="C568" s="228" t="s">
        <v>475</v>
      </c>
      <c r="D568" s="232">
        <v>20.440999999999999</v>
      </c>
      <c r="E568" s="232">
        <v>23.891999999999999</v>
      </c>
      <c r="F568" s="232">
        <v>21.7805</v>
      </c>
      <c r="G568" s="232">
        <v>23.822199999999999</v>
      </c>
      <c r="H568" s="232">
        <v>24.445</v>
      </c>
      <c r="I568" s="200">
        <v>23.47</v>
      </c>
      <c r="J568" s="200">
        <v>66.693600000000004</v>
      </c>
      <c r="K568" s="200">
        <v>102.3984</v>
      </c>
      <c r="L568" s="200">
        <v>0</v>
      </c>
      <c r="M568" s="200">
        <v>0.1105</v>
      </c>
      <c r="N568" s="200">
        <v>6.6299999999999998E-2</v>
      </c>
      <c r="O568" s="202">
        <v>1137</v>
      </c>
      <c r="Q568" s="200">
        <v>19</v>
      </c>
      <c r="R568" s="200">
        <v>3.458936</v>
      </c>
      <c r="T568" s="115"/>
      <c r="U568" s="115"/>
      <c r="V568" s="115"/>
      <c r="W568" s="115"/>
      <c r="X568" s="115"/>
      <c r="Y568" s="115"/>
    </row>
    <row r="569" spans="1:27" x14ac:dyDescent="0.3">
      <c r="A569" s="155">
        <v>45001</v>
      </c>
      <c r="B569" s="155"/>
      <c r="C569" s="228" t="s">
        <v>255</v>
      </c>
      <c r="D569" s="232">
        <v>20.440999999999999</v>
      </c>
      <c r="E569" s="232">
        <v>23.891999999999999</v>
      </c>
      <c r="F569" s="232">
        <v>21.7805</v>
      </c>
      <c r="G569" s="232">
        <v>23.822199999999999</v>
      </c>
      <c r="H569" s="232">
        <v>24.445</v>
      </c>
      <c r="I569" s="200">
        <v>23.47</v>
      </c>
      <c r="J569" s="200">
        <v>92.905000000000001</v>
      </c>
      <c r="K569" s="200">
        <v>144.90199999999999</v>
      </c>
      <c r="L569" s="200">
        <v>0</v>
      </c>
      <c r="M569" s="200">
        <v>0.1105</v>
      </c>
      <c r="N569" s="200">
        <v>6.6299999999999998E-2</v>
      </c>
      <c r="O569" s="202">
        <v>1137</v>
      </c>
      <c r="Q569" s="200">
        <v>10</v>
      </c>
      <c r="R569" s="200">
        <v>3.4670190000000001</v>
      </c>
      <c r="T569" s="115"/>
      <c r="U569" s="115"/>
      <c r="V569" s="115"/>
      <c r="W569" s="115"/>
      <c r="X569" s="115"/>
      <c r="Y569" s="115"/>
    </row>
    <row r="570" spans="1:27" x14ac:dyDescent="0.3">
      <c r="A570" s="155">
        <v>45001</v>
      </c>
      <c r="B570" s="155"/>
      <c r="C570" s="228" t="s">
        <v>256</v>
      </c>
      <c r="D570" s="232">
        <v>20.440999999999999</v>
      </c>
      <c r="E570" s="232">
        <v>23.891999999999999</v>
      </c>
      <c r="F570" s="232">
        <v>21.7805</v>
      </c>
      <c r="G570" s="232">
        <v>23.822199999999999</v>
      </c>
      <c r="H570" s="232">
        <v>24.445</v>
      </c>
      <c r="I570" s="200">
        <v>23.47</v>
      </c>
      <c r="J570" s="200">
        <v>111.71299999999999</v>
      </c>
      <c r="K570" s="200">
        <v>148.73699999999999</v>
      </c>
      <c r="L570" s="200">
        <v>0</v>
      </c>
      <c r="M570" s="200">
        <v>0.1105</v>
      </c>
      <c r="N570" s="200">
        <v>6.6299999999999998E-2</v>
      </c>
      <c r="O570" s="202">
        <v>1137</v>
      </c>
      <c r="S570" s="304">
        <v>83004</v>
      </c>
      <c r="T570" s="115"/>
      <c r="U570" s="115"/>
      <c r="V570" s="115"/>
      <c r="W570" s="242">
        <v>810.8</v>
      </c>
      <c r="X570" s="242">
        <v>595.79999999999995</v>
      </c>
      <c r="Y570" s="115"/>
    </row>
    <row r="571" spans="1:27" x14ac:dyDescent="0.3">
      <c r="A571" s="155">
        <v>45001</v>
      </c>
      <c r="B571" s="155"/>
      <c r="C571" s="228" t="s">
        <v>33</v>
      </c>
      <c r="D571" s="232">
        <v>20.440999999999999</v>
      </c>
      <c r="E571" s="232">
        <v>23.891999999999999</v>
      </c>
      <c r="F571" s="232">
        <v>21.7805</v>
      </c>
      <c r="G571" s="232">
        <v>23.822199999999999</v>
      </c>
      <c r="H571" s="232">
        <v>24.445</v>
      </c>
      <c r="I571" s="200">
        <v>23.47</v>
      </c>
      <c r="J571" s="200">
        <v>-76.105000000000004</v>
      </c>
      <c r="K571" s="200">
        <v>125.70699999999999</v>
      </c>
      <c r="L571" s="200">
        <v>-1E-3</v>
      </c>
      <c r="M571" s="243">
        <v>8.77E-2</v>
      </c>
      <c r="N571" s="200">
        <v>5.8999999999999997E-2</v>
      </c>
      <c r="O571" s="200" t="s">
        <v>66</v>
      </c>
      <c r="S571" s="304">
        <v>84210</v>
      </c>
      <c r="T571" s="115"/>
      <c r="U571" s="231">
        <v>-4.8999999999999998E-3</v>
      </c>
      <c r="V571" s="231">
        <v>-6.0000000000000002E-5</v>
      </c>
      <c r="W571" s="115"/>
      <c r="X571" s="115"/>
      <c r="Y571" s="115"/>
    </row>
    <row r="572" spans="1:27" x14ac:dyDescent="0.3">
      <c r="A572" s="155">
        <v>45001</v>
      </c>
      <c r="B572" s="155"/>
      <c r="C572" s="228" t="s">
        <v>34</v>
      </c>
      <c r="D572" s="232">
        <v>20.440999999999999</v>
      </c>
      <c r="E572" s="232">
        <v>23.891999999999999</v>
      </c>
      <c r="F572" s="232">
        <v>21.7805</v>
      </c>
      <c r="G572" s="232">
        <v>23.822199999999999</v>
      </c>
      <c r="H572" s="232">
        <v>24.445</v>
      </c>
      <c r="I572" s="200">
        <v>23.47</v>
      </c>
      <c r="J572" s="200">
        <v>-60.35</v>
      </c>
      <c r="K572" s="200">
        <v>108.378</v>
      </c>
      <c r="L572" s="200">
        <v>-1E-3</v>
      </c>
      <c r="M572" s="200">
        <v>8.7900000000000006E-2</v>
      </c>
      <c r="N572" s="200">
        <v>5.8999999999999997E-2</v>
      </c>
      <c r="O572" s="202">
        <v>1137</v>
      </c>
      <c r="S572" s="304">
        <v>85053</v>
      </c>
      <c r="T572" s="115"/>
      <c r="U572" s="115"/>
      <c r="V572" s="115"/>
      <c r="W572" s="242">
        <v>810.7</v>
      </c>
      <c r="X572" s="242">
        <v>595.98</v>
      </c>
      <c r="Y572" s="115"/>
    </row>
    <row r="573" spans="1:27" x14ac:dyDescent="0.3">
      <c r="A573" s="155">
        <v>45001</v>
      </c>
      <c r="B573" s="155"/>
      <c r="C573" s="228" t="s">
        <v>476</v>
      </c>
      <c r="D573" s="232">
        <v>20.440999999999999</v>
      </c>
      <c r="E573" s="232">
        <v>23.891999999999999</v>
      </c>
      <c r="F573" s="232">
        <v>21.7805</v>
      </c>
      <c r="G573" s="232">
        <v>23.822199999999999</v>
      </c>
      <c r="H573" s="232">
        <v>24.445</v>
      </c>
      <c r="I573" s="200">
        <v>23.47</v>
      </c>
      <c r="J573" s="200">
        <v>-105.494</v>
      </c>
      <c r="K573" s="200">
        <v>102.70099999999999</v>
      </c>
      <c r="L573" s="200">
        <v>0</v>
      </c>
      <c r="M573" s="200">
        <v>8.7900000000000006E-2</v>
      </c>
      <c r="N573" s="200">
        <v>5.8999999999999997E-2</v>
      </c>
      <c r="O573" s="202">
        <v>1137</v>
      </c>
      <c r="Q573" s="200">
        <v>17</v>
      </c>
      <c r="R573" s="200">
        <v>3.4589699999999999</v>
      </c>
      <c r="T573" s="115"/>
      <c r="U573" s="115"/>
      <c r="V573" s="115"/>
      <c r="W573" s="115"/>
      <c r="X573" s="115"/>
      <c r="Y573" s="115"/>
    </row>
    <row r="574" spans="1:27" ht="30.6" x14ac:dyDescent="0.3">
      <c r="A574" s="155">
        <v>45001</v>
      </c>
      <c r="B574" s="155"/>
      <c r="C574" s="228" t="s">
        <v>477</v>
      </c>
      <c r="D574" s="232">
        <v>20.440999999999999</v>
      </c>
      <c r="E574" s="232">
        <v>23.891999999999999</v>
      </c>
      <c r="F574" s="232">
        <v>21.7805</v>
      </c>
      <c r="G574" s="232">
        <v>23.822199999999999</v>
      </c>
      <c r="H574" s="232">
        <v>24.445</v>
      </c>
      <c r="I574" s="200">
        <v>23.47</v>
      </c>
      <c r="J574" s="200"/>
      <c r="K574" s="200"/>
      <c r="L574" s="200"/>
      <c r="M574" s="200">
        <v>8.7900000000000006E-2</v>
      </c>
      <c r="N574" s="200">
        <v>5.8999999999999997E-2</v>
      </c>
      <c r="O574" s="202">
        <v>1137</v>
      </c>
      <c r="Q574" s="200"/>
      <c r="R574" s="200"/>
      <c r="T574" s="115"/>
      <c r="U574" s="115"/>
      <c r="V574" s="115"/>
      <c r="W574" s="115"/>
      <c r="X574" s="115"/>
      <c r="Y574" s="115"/>
    </row>
    <row r="575" spans="1:27" x14ac:dyDescent="0.3">
      <c r="A575" s="155">
        <v>45001</v>
      </c>
      <c r="B575" s="155"/>
      <c r="C575" s="228" t="s">
        <v>251</v>
      </c>
      <c r="D575" s="232">
        <v>20.440999999999999</v>
      </c>
      <c r="E575" s="232">
        <v>23.891999999999999</v>
      </c>
      <c r="F575" s="232">
        <v>21.7805</v>
      </c>
      <c r="G575" s="232">
        <v>23.822199999999999</v>
      </c>
      <c r="H575" s="232">
        <v>24.445</v>
      </c>
      <c r="I575" s="200">
        <v>23.47</v>
      </c>
      <c r="J575" s="200">
        <v>-83.424000000000007</v>
      </c>
      <c r="K575" s="200">
        <v>148.62100000000001</v>
      </c>
      <c r="L575" s="200">
        <v>-1E-3</v>
      </c>
      <c r="M575" s="200">
        <v>8.7900000000000006E-2</v>
      </c>
      <c r="N575" s="200">
        <v>5.8999999999999997E-2</v>
      </c>
      <c r="O575" s="202">
        <v>1137</v>
      </c>
      <c r="S575" s="310">
        <v>92600</v>
      </c>
      <c r="T575" s="115"/>
      <c r="U575" s="115"/>
      <c r="V575" s="115"/>
      <c r="W575" s="244">
        <v>810.8</v>
      </c>
      <c r="X575" s="244">
        <v>595.79999999999995</v>
      </c>
      <c r="Y575" s="115"/>
    </row>
    <row r="576" spans="1:27" ht="41.4" x14ac:dyDescent="0.3">
      <c r="A576" s="146" t="s">
        <v>0</v>
      </c>
      <c r="B576" s="146"/>
      <c r="C576" s="264" t="s">
        <v>83</v>
      </c>
      <c r="D576" s="492" t="s">
        <v>6</v>
      </c>
      <c r="E576" s="492"/>
      <c r="F576" s="492" t="s">
        <v>7</v>
      </c>
      <c r="G576" s="492"/>
      <c r="H576" s="492" t="s">
        <v>8</v>
      </c>
      <c r="I576" s="492"/>
      <c r="J576" s="146" t="s">
        <v>305</v>
      </c>
      <c r="K576" s="146" t="s">
        <v>306</v>
      </c>
      <c r="L576" s="146" t="s">
        <v>307</v>
      </c>
      <c r="M576" s="146" t="s">
        <v>308</v>
      </c>
      <c r="N576" s="146" t="s">
        <v>309</v>
      </c>
      <c r="O576" s="146" t="s">
        <v>14</v>
      </c>
      <c r="P576" s="146" t="s">
        <v>269</v>
      </c>
      <c r="Q576" s="146" t="s">
        <v>15</v>
      </c>
      <c r="R576" s="146" t="s">
        <v>16</v>
      </c>
      <c r="S576" s="293" t="s">
        <v>17</v>
      </c>
      <c r="T576" s="146" t="s">
        <v>91</v>
      </c>
      <c r="U576" s="245" t="s">
        <v>478</v>
      </c>
      <c r="V576" s="245" t="s">
        <v>479</v>
      </c>
      <c r="W576" s="146" t="s">
        <v>480</v>
      </c>
      <c r="X576" s="146" t="s">
        <v>481</v>
      </c>
      <c r="Y576" s="147"/>
    </row>
    <row r="577" spans="1:30" ht="20.399999999999999" x14ac:dyDescent="0.3">
      <c r="A577" s="246">
        <v>45002.865277777775</v>
      </c>
      <c r="B577" s="246"/>
      <c r="C577" s="228" t="s">
        <v>474</v>
      </c>
      <c r="D577" s="232">
        <v>20.440999999999999</v>
      </c>
      <c r="E577" s="232">
        <v>23.891999999999999</v>
      </c>
      <c r="F577" s="232">
        <v>21.7805</v>
      </c>
      <c r="G577" s="232">
        <v>23.822199999999999</v>
      </c>
      <c r="H577" s="232">
        <v>24.445</v>
      </c>
      <c r="I577" s="200">
        <v>23.47</v>
      </c>
      <c r="O577" s="232" t="s">
        <v>44</v>
      </c>
      <c r="S577" s="309">
        <v>4605</v>
      </c>
      <c r="W577" s="232">
        <v>809.6</v>
      </c>
      <c r="X577" s="232">
        <v>596.6</v>
      </c>
      <c r="Z577" s="165"/>
      <c r="AA577" s="115"/>
      <c r="AB577" s="115"/>
      <c r="AC577" s="115"/>
      <c r="AD577" s="115"/>
    </row>
    <row r="578" spans="1:30" ht="20.399999999999999" x14ac:dyDescent="0.3">
      <c r="A578" s="246">
        <v>45002.868750000001</v>
      </c>
      <c r="B578" s="246"/>
      <c r="C578" s="228" t="s">
        <v>474</v>
      </c>
      <c r="D578" s="232">
        <v>20.440999999999999</v>
      </c>
      <c r="E578" s="232">
        <v>23.891999999999999</v>
      </c>
      <c r="F578" s="232">
        <v>21.7805</v>
      </c>
      <c r="G578" s="232">
        <v>23.822199999999999</v>
      </c>
      <c r="H578" s="232">
        <v>24.445</v>
      </c>
      <c r="I578" s="200">
        <v>23.47</v>
      </c>
      <c r="O578" s="232" t="s">
        <v>301</v>
      </c>
      <c r="S578" s="309">
        <v>4926</v>
      </c>
      <c r="U578" s="200">
        <v>-1.5E-3</v>
      </c>
      <c r="V578" s="200">
        <v>-2.9999999999999997E-4</v>
      </c>
      <c r="Z578" s="165"/>
      <c r="AA578" s="115"/>
      <c r="AB578" s="115"/>
      <c r="AC578" s="115"/>
      <c r="AD578" s="115"/>
    </row>
    <row r="579" spans="1:30" x14ac:dyDescent="0.3">
      <c r="A579" s="246">
        <v>45002.869444444441</v>
      </c>
      <c r="B579" s="246"/>
      <c r="C579" s="228" t="s">
        <v>27</v>
      </c>
      <c r="D579" s="232">
        <v>20.440999999999999</v>
      </c>
      <c r="E579" s="232">
        <v>23.891999999999999</v>
      </c>
      <c r="F579" s="232">
        <v>21.7805</v>
      </c>
      <c r="G579" s="232">
        <v>23.822199999999999</v>
      </c>
      <c r="H579" s="232">
        <v>24.445</v>
      </c>
      <c r="I579" s="200">
        <v>23.47</v>
      </c>
      <c r="J579" s="493"/>
      <c r="K579" s="493"/>
      <c r="L579" s="493"/>
      <c r="M579" s="493"/>
      <c r="N579" s="493"/>
      <c r="Q579" s="200">
        <v>39</v>
      </c>
      <c r="R579" s="200">
        <v>4.0316169999999998</v>
      </c>
      <c r="Z579" s="165"/>
      <c r="AA579" s="115"/>
      <c r="AB579" s="115"/>
      <c r="AC579" s="115"/>
      <c r="AD579" s="115"/>
    </row>
    <row r="580" spans="1:30" x14ac:dyDescent="0.3">
      <c r="A580" s="246">
        <v>45002</v>
      </c>
      <c r="B580" s="246"/>
      <c r="C580" s="228" t="s">
        <v>30</v>
      </c>
      <c r="D580" s="232">
        <v>20.440999999999999</v>
      </c>
      <c r="E580" s="232">
        <v>23.891999999999999</v>
      </c>
      <c r="F580" s="232">
        <v>21.7805</v>
      </c>
      <c r="G580" s="232">
        <v>23.822199999999999</v>
      </c>
      <c r="H580" s="232">
        <v>24.445</v>
      </c>
      <c r="I580" s="200">
        <v>23.47</v>
      </c>
      <c r="J580" s="200">
        <v>101.501</v>
      </c>
      <c r="K580" s="200">
        <v>125.706</v>
      </c>
      <c r="L580" s="200">
        <v>-4.0000000000000001E-3</v>
      </c>
      <c r="M580" s="200">
        <v>0.106</v>
      </c>
      <c r="N580" s="200">
        <v>6.9699999999999998E-2</v>
      </c>
      <c r="O580" s="202" t="s">
        <v>301</v>
      </c>
      <c r="S580" s="304">
        <v>13552</v>
      </c>
      <c r="U580" s="247">
        <v>-2.8E-3</v>
      </c>
      <c r="V580" s="247">
        <v>8.0000000000000004E-4</v>
      </c>
      <c r="Z580" s="165"/>
      <c r="AA580" s="115"/>
      <c r="AB580" s="115"/>
      <c r="AC580" s="115"/>
      <c r="AD580" s="115"/>
    </row>
    <row r="581" spans="1:30" x14ac:dyDescent="0.3">
      <c r="A581" s="246">
        <v>45002.917361111111</v>
      </c>
      <c r="B581" s="246"/>
      <c r="C581" s="228" t="s">
        <v>31</v>
      </c>
      <c r="D581" s="232">
        <v>20.440999999999999</v>
      </c>
      <c r="E581" s="232">
        <v>23.891999999999999</v>
      </c>
      <c r="F581" s="232">
        <v>21.7805</v>
      </c>
      <c r="G581" s="232">
        <v>23.822199999999999</v>
      </c>
      <c r="H581" s="232">
        <v>24.445</v>
      </c>
      <c r="I581" s="200">
        <v>23.47</v>
      </c>
      <c r="J581" s="200">
        <v>88.876000000000005</v>
      </c>
      <c r="K581" s="200">
        <v>108.753</v>
      </c>
      <c r="L581" s="200">
        <v>-4.0000000000000001E-3</v>
      </c>
      <c r="M581" s="200">
        <v>0.106</v>
      </c>
      <c r="N581" s="200">
        <v>6.9800000000000001E-2</v>
      </c>
      <c r="O581" s="202">
        <v>1125</v>
      </c>
      <c r="S581" s="304">
        <v>15359</v>
      </c>
      <c r="W581" s="247">
        <v>809</v>
      </c>
      <c r="X581" s="247">
        <v>596.9</v>
      </c>
      <c r="Z581" s="165"/>
      <c r="AA581" s="115">
        <f>J581-J567</f>
        <v>0.20700000000000784</v>
      </c>
      <c r="AB581" s="115">
        <f>K581-K567</f>
        <v>0.34900000000000375</v>
      </c>
      <c r="AC581" s="115"/>
      <c r="AD581" s="115"/>
    </row>
    <row r="582" spans="1:30" x14ac:dyDescent="0.3">
      <c r="A582" s="246">
        <v>45002.924305555556</v>
      </c>
      <c r="B582" s="246"/>
      <c r="C582" s="228" t="s">
        <v>475</v>
      </c>
      <c r="D582" s="232">
        <v>20.440999999999999</v>
      </c>
      <c r="E582" s="232">
        <v>23.891999999999999</v>
      </c>
      <c r="F582" s="232">
        <v>21.7805</v>
      </c>
      <c r="G582" s="232">
        <v>23.822199999999999</v>
      </c>
      <c r="H582" s="232">
        <v>24.445</v>
      </c>
      <c r="I582" s="200">
        <v>23.47</v>
      </c>
      <c r="J582" s="200">
        <v>66.694999999999993</v>
      </c>
      <c r="K582" s="200">
        <v>102.4</v>
      </c>
      <c r="L582" s="200">
        <v>-4.0000000000000001E-3</v>
      </c>
      <c r="M582" s="200">
        <v>0.106</v>
      </c>
      <c r="N582" s="200">
        <v>6.9800000000000001E-2</v>
      </c>
      <c r="O582" s="202">
        <v>1125</v>
      </c>
      <c r="Q582" s="200">
        <v>20</v>
      </c>
      <c r="R582" s="200">
        <v>3.458936</v>
      </c>
      <c r="Z582" s="165"/>
      <c r="AA582" s="115"/>
      <c r="AB582" s="115"/>
      <c r="AC582" s="115"/>
      <c r="AD582" s="115"/>
    </row>
    <row r="583" spans="1:30" x14ac:dyDescent="0.3">
      <c r="Z583" s="165"/>
      <c r="AA583" s="115"/>
      <c r="AB583" s="115"/>
      <c r="AC583" s="115"/>
      <c r="AD583" s="115"/>
    </row>
    <row r="584" spans="1:30" x14ac:dyDescent="0.3">
      <c r="A584" s="488" t="s">
        <v>482</v>
      </c>
      <c r="B584" s="488"/>
      <c r="C584" s="488"/>
      <c r="D584" s="488"/>
      <c r="E584" s="488"/>
      <c r="F584" s="488"/>
      <c r="G584" s="488"/>
      <c r="H584" s="488"/>
      <c r="I584" s="488"/>
      <c r="J584" s="488"/>
      <c r="K584" s="488"/>
      <c r="L584" s="488"/>
      <c r="M584" s="488"/>
      <c r="N584" s="488"/>
      <c r="O584" s="488"/>
      <c r="P584" s="488"/>
      <c r="Q584" s="488"/>
      <c r="R584" s="488"/>
      <c r="S584" s="488"/>
      <c r="T584" s="488"/>
      <c r="U584" s="488"/>
      <c r="V584" s="488"/>
      <c r="W584" s="488"/>
      <c r="X584" s="488"/>
      <c r="Y584" s="488"/>
      <c r="Z584" s="165"/>
      <c r="AA584" s="115"/>
      <c r="AB584" s="115"/>
      <c r="AC584" s="115"/>
      <c r="AD584" s="115"/>
    </row>
    <row r="585" spans="1:30" x14ac:dyDescent="0.3">
      <c r="A585" s="248">
        <v>45004</v>
      </c>
      <c r="B585" s="129" t="s">
        <v>483</v>
      </c>
      <c r="C585" s="228" t="s">
        <v>27</v>
      </c>
      <c r="D585" s="494" t="s">
        <v>484</v>
      </c>
      <c r="E585" s="494"/>
      <c r="F585" s="494"/>
      <c r="G585" s="494"/>
      <c r="H585" s="494"/>
      <c r="I585" s="494"/>
      <c r="J585" s="461"/>
      <c r="K585" s="461"/>
      <c r="L585" s="237"/>
      <c r="M585" s="237"/>
      <c r="N585" s="237"/>
      <c r="Q585" s="200">
        <v>67</v>
      </c>
      <c r="R585" s="200">
        <v>4.0297280000000004</v>
      </c>
      <c r="Z585" s="166" t="s">
        <v>485</v>
      </c>
    </row>
    <row r="586" spans="1:30" x14ac:dyDescent="0.3">
      <c r="A586" s="248">
        <v>45004</v>
      </c>
      <c r="B586" s="249">
        <v>0.84652777777777777</v>
      </c>
      <c r="C586" s="228" t="s">
        <v>25</v>
      </c>
      <c r="D586" s="494"/>
      <c r="E586" s="494"/>
      <c r="F586" s="494"/>
      <c r="G586" s="494"/>
      <c r="H586" s="494"/>
      <c r="I586" s="494"/>
      <c r="O586" s="232" t="s">
        <v>301</v>
      </c>
      <c r="S586" s="309">
        <v>1900</v>
      </c>
      <c r="U586" s="200">
        <v>3.0999999999999999E-3</v>
      </c>
      <c r="V586" s="200">
        <v>2.8E-3</v>
      </c>
    </row>
    <row r="587" spans="1:30" x14ac:dyDescent="0.3">
      <c r="A587" s="248">
        <v>45004</v>
      </c>
      <c r="B587" s="249">
        <v>0.84861111111111109</v>
      </c>
      <c r="C587" s="228" t="s">
        <v>431</v>
      </c>
      <c r="D587" s="494"/>
      <c r="E587" s="494"/>
      <c r="F587" s="494"/>
      <c r="G587" s="494"/>
      <c r="H587" s="494"/>
      <c r="I587" s="494"/>
      <c r="O587" s="232" t="s">
        <v>78</v>
      </c>
      <c r="S587" s="309">
        <v>2218</v>
      </c>
      <c r="W587" s="232">
        <v>809</v>
      </c>
      <c r="X587" s="232">
        <v>600.79999999999995</v>
      </c>
    </row>
    <row r="588" spans="1:30" x14ac:dyDescent="0.3">
      <c r="A588" s="248">
        <v>45005</v>
      </c>
      <c r="B588" s="249">
        <v>0.54583333333333328</v>
      </c>
      <c r="C588" s="228" t="s">
        <v>27</v>
      </c>
      <c r="D588" s="494" t="s">
        <v>484</v>
      </c>
      <c r="E588" s="494"/>
      <c r="F588" s="494"/>
      <c r="G588" s="494"/>
      <c r="H588" s="494"/>
      <c r="I588" s="494"/>
      <c r="J588" s="461"/>
      <c r="K588" s="461"/>
      <c r="L588" s="237"/>
      <c r="M588" s="237"/>
      <c r="N588" s="237"/>
      <c r="Q588" s="200">
        <v>70</v>
      </c>
      <c r="R588" s="200">
        <v>4.0288320000000004</v>
      </c>
    </row>
    <row r="589" spans="1:30" x14ac:dyDescent="0.3">
      <c r="A589" s="248">
        <v>45005</v>
      </c>
      <c r="B589" s="249">
        <v>0.55625000000000002</v>
      </c>
      <c r="C589" s="228" t="s">
        <v>25</v>
      </c>
      <c r="D589" s="494"/>
      <c r="E589" s="494"/>
      <c r="F589" s="494"/>
      <c r="G589" s="494"/>
      <c r="H589" s="494"/>
      <c r="I589" s="494"/>
      <c r="O589" s="232" t="s">
        <v>48</v>
      </c>
      <c r="S589" s="309">
        <v>31432</v>
      </c>
      <c r="U589" s="200">
        <v>5.9999999999999995E-4</v>
      </c>
      <c r="V589" s="200">
        <v>-7.1999999999999998E-3</v>
      </c>
      <c r="Z589" s="250" t="s">
        <v>486</v>
      </c>
    </row>
    <row r="590" spans="1:30" x14ac:dyDescent="0.3">
      <c r="A590" s="248">
        <v>45005</v>
      </c>
      <c r="B590" s="249">
        <v>0.58124999999999993</v>
      </c>
      <c r="C590" s="228" t="s">
        <v>431</v>
      </c>
      <c r="D590" s="494"/>
      <c r="E590" s="494"/>
      <c r="F590" s="494"/>
      <c r="G590" s="494"/>
      <c r="H590" s="494"/>
      <c r="I590" s="494"/>
      <c r="O590" s="232" t="s">
        <v>487</v>
      </c>
      <c r="S590" s="309">
        <v>35621</v>
      </c>
      <c r="W590" s="232">
        <v>794.6</v>
      </c>
      <c r="X590" s="232">
        <v>586</v>
      </c>
    </row>
    <row r="591" spans="1:30" ht="15" customHeight="1" x14ac:dyDescent="0.3">
      <c r="A591" s="248">
        <v>45006</v>
      </c>
      <c r="B591" s="249">
        <v>0.47500000000000003</v>
      </c>
      <c r="C591" s="228" t="s">
        <v>27</v>
      </c>
      <c r="D591" s="487" t="s">
        <v>484</v>
      </c>
      <c r="E591" s="487"/>
      <c r="F591" s="487"/>
      <c r="G591" s="487"/>
      <c r="H591" s="487"/>
      <c r="I591" s="487"/>
      <c r="J591" s="461"/>
      <c r="K591" s="461"/>
      <c r="L591" s="237"/>
      <c r="M591" s="237"/>
      <c r="N591" s="237"/>
      <c r="Q591" s="232">
        <v>42</v>
      </c>
      <c r="R591" s="251">
        <v>4.0265700000000004</v>
      </c>
    </row>
    <row r="592" spans="1:30" ht="15" customHeight="1" x14ac:dyDescent="0.3">
      <c r="A592" s="248">
        <v>45006</v>
      </c>
      <c r="B592" s="249">
        <v>0.65763888888888888</v>
      </c>
      <c r="C592" s="228" t="s">
        <v>432</v>
      </c>
      <c r="D592" s="487" t="s">
        <v>484</v>
      </c>
      <c r="E592" s="487"/>
      <c r="F592" s="487"/>
      <c r="G592" s="487"/>
      <c r="H592" s="148">
        <v>24.436</v>
      </c>
      <c r="I592" s="148">
        <v>23.425999999999998</v>
      </c>
      <c r="Q592" s="232">
        <v>11</v>
      </c>
      <c r="R592" s="251">
        <v>4.0159799999999999</v>
      </c>
    </row>
    <row r="593" spans="1:26" ht="15" customHeight="1" x14ac:dyDescent="0.3">
      <c r="A593" s="248">
        <v>45006</v>
      </c>
      <c r="B593" s="249">
        <v>0.66597222222222219</v>
      </c>
      <c r="C593" s="228" t="s">
        <v>432</v>
      </c>
      <c r="D593" s="487"/>
      <c r="E593" s="487"/>
      <c r="F593" s="487"/>
      <c r="G593" s="487"/>
      <c r="H593" s="149">
        <v>24.436</v>
      </c>
      <c r="I593" s="149">
        <v>23.431000000000001</v>
      </c>
      <c r="Q593" s="252">
        <v>18</v>
      </c>
      <c r="R593" s="253">
        <v>4.0159820000000002</v>
      </c>
      <c r="Z593" s="166" t="s">
        <v>488</v>
      </c>
    </row>
    <row r="594" spans="1:26" x14ac:dyDescent="0.3">
      <c r="A594" s="248">
        <v>45006</v>
      </c>
      <c r="B594" s="249">
        <v>0.66875000000000007</v>
      </c>
      <c r="C594" s="228" t="s">
        <v>432</v>
      </c>
      <c r="D594" s="487"/>
      <c r="E594" s="487"/>
      <c r="F594" s="487"/>
      <c r="G594" s="487"/>
      <c r="H594" s="148">
        <v>24.436</v>
      </c>
      <c r="I594" s="148">
        <v>23.436</v>
      </c>
      <c r="Q594" s="232">
        <v>8</v>
      </c>
      <c r="R594" s="254">
        <v>4.0160090000000004</v>
      </c>
    </row>
    <row r="595" spans="1:26" ht="15" customHeight="1" x14ac:dyDescent="0.3">
      <c r="A595" s="248">
        <v>45006</v>
      </c>
      <c r="B595" s="249">
        <v>0.67361111111111116</v>
      </c>
      <c r="C595" s="228" t="s">
        <v>432</v>
      </c>
      <c r="D595" s="487"/>
      <c r="E595" s="487"/>
      <c r="F595" s="487"/>
      <c r="G595" s="487"/>
      <c r="H595" s="148">
        <v>24.431000000000001</v>
      </c>
      <c r="I595" s="148">
        <v>23.431000000000001</v>
      </c>
      <c r="Q595" s="232">
        <v>9</v>
      </c>
      <c r="R595" s="251">
        <v>4.0159529999999997</v>
      </c>
    </row>
    <row r="596" spans="1:26" x14ac:dyDescent="0.3">
      <c r="A596" s="248">
        <v>45006</v>
      </c>
      <c r="B596" s="249">
        <v>0.67638888888888893</v>
      </c>
      <c r="C596" s="228" t="s">
        <v>432</v>
      </c>
      <c r="D596" s="487"/>
      <c r="E596" s="487"/>
      <c r="F596" s="487"/>
      <c r="G596" s="487"/>
      <c r="H596" s="148">
        <v>24.440999999999999</v>
      </c>
      <c r="I596" s="148">
        <v>23.431000000000001</v>
      </c>
      <c r="Q596" s="232">
        <v>18</v>
      </c>
      <c r="R596" s="251">
        <v>4.0159479999999999</v>
      </c>
    </row>
    <row r="597" spans="1:26" x14ac:dyDescent="0.3">
      <c r="A597" s="488" t="s">
        <v>489</v>
      </c>
      <c r="B597" s="488"/>
      <c r="C597" s="488"/>
    </row>
    <row r="598" spans="1:26" ht="15" customHeight="1" x14ac:dyDescent="0.3">
      <c r="A598" s="248">
        <v>45007</v>
      </c>
      <c r="B598" s="129" t="s">
        <v>490</v>
      </c>
      <c r="C598" s="228" t="s">
        <v>27</v>
      </c>
      <c r="D598" s="487" t="s">
        <v>484</v>
      </c>
      <c r="E598" s="487"/>
      <c r="F598" s="487"/>
      <c r="G598" s="487"/>
      <c r="H598" s="232">
        <v>24.445</v>
      </c>
      <c r="I598" s="200">
        <v>23.47</v>
      </c>
      <c r="J598" s="461"/>
      <c r="K598" s="461"/>
      <c r="L598" s="237"/>
      <c r="M598" s="237"/>
      <c r="N598" s="237"/>
      <c r="Q598" s="200" t="s">
        <v>490</v>
      </c>
      <c r="R598" s="200" t="s">
        <v>490</v>
      </c>
      <c r="Z598" s="166" t="s">
        <v>491</v>
      </c>
    </row>
    <row r="599" spans="1:26" x14ac:dyDescent="0.3">
      <c r="A599" s="248">
        <v>45007</v>
      </c>
      <c r="B599" s="249">
        <v>0.44444444444444442</v>
      </c>
      <c r="C599" s="228" t="s">
        <v>25</v>
      </c>
      <c r="D599" s="487"/>
      <c r="E599" s="487"/>
      <c r="F599" s="487"/>
      <c r="G599" s="487"/>
      <c r="H599" s="232">
        <v>24.445</v>
      </c>
      <c r="I599" s="200">
        <v>23.47</v>
      </c>
      <c r="O599" s="232" t="s">
        <v>38</v>
      </c>
      <c r="S599" s="309">
        <v>103826</v>
      </c>
      <c r="U599" s="200">
        <v>2.35E-2</v>
      </c>
      <c r="V599" s="200">
        <v>-1.4200000000000001E-2</v>
      </c>
    </row>
    <row r="600" spans="1:26" x14ac:dyDescent="0.3">
      <c r="A600" s="248">
        <v>45007</v>
      </c>
      <c r="B600" s="249">
        <v>0.4465277777777778</v>
      </c>
      <c r="C600" s="228" t="s">
        <v>25</v>
      </c>
      <c r="D600" s="487"/>
      <c r="E600" s="487"/>
      <c r="F600" s="487"/>
      <c r="G600" s="487"/>
      <c r="H600" s="232">
        <v>24.445</v>
      </c>
      <c r="I600" s="200">
        <v>23.47</v>
      </c>
      <c r="O600" s="232" t="s">
        <v>38</v>
      </c>
      <c r="S600" s="309">
        <v>104159</v>
      </c>
      <c r="U600" s="200">
        <v>2.2499999999999999E-2</v>
      </c>
      <c r="V600" s="200">
        <v>-1.14E-2</v>
      </c>
    </row>
    <row r="601" spans="1:26" x14ac:dyDescent="0.3">
      <c r="A601" s="248">
        <v>45007</v>
      </c>
      <c r="B601" s="249">
        <v>0.44166666666666665</v>
      </c>
      <c r="C601" s="228" t="s">
        <v>431</v>
      </c>
      <c r="D601" s="487"/>
      <c r="E601" s="487"/>
      <c r="F601" s="487"/>
      <c r="G601" s="487"/>
      <c r="H601" s="232">
        <v>24.445</v>
      </c>
      <c r="I601" s="200">
        <v>23.47</v>
      </c>
      <c r="O601" s="232" t="s">
        <v>49</v>
      </c>
      <c r="S601" s="309">
        <v>103439</v>
      </c>
      <c r="W601" s="232">
        <v>783.8</v>
      </c>
      <c r="X601" s="232">
        <v>604.6</v>
      </c>
    </row>
    <row r="602" spans="1:26" ht="14.85" customHeight="1" x14ac:dyDescent="0.3">
      <c r="A602" s="248">
        <v>45008</v>
      </c>
      <c r="B602" s="249">
        <v>4.0972222222222222E-2</v>
      </c>
      <c r="C602" s="228" t="s">
        <v>25</v>
      </c>
      <c r="D602" s="487" t="s">
        <v>484</v>
      </c>
      <c r="E602" s="487"/>
      <c r="F602" s="487"/>
      <c r="G602" s="487"/>
      <c r="H602" s="148">
        <v>24.425999999999998</v>
      </c>
      <c r="I602" s="148">
        <v>23.425999999999998</v>
      </c>
      <c r="J602" s="461"/>
      <c r="K602" s="461"/>
      <c r="L602" s="237"/>
      <c r="M602" s="237"/>
      <c r="N602" s="237"/>
      <c r="Q602" s="200">
        <v>15</v>
      </c>
      <c r="R602" s="200">
        <v>4.0169240000000004</v>
      </c>
    </row>
    <row r="603" spans="1:26" x14ac:dyDescent="0.3">
      <c r="A603" s="248">
        <v>45008</v>
      </c>
      <c r="B603" s="249">
        <v>2.2222222222222223E-2</v>
      </c>
      <c r="C603" s="228" t="s">
        <v>25</v>
      </c>
      <c r="D603" s="487"/>
      <c r="E603" s="487"/>
      <c r="F603" s="487"/>
      <c r="G603" s="487"/>
      <c r="H603" s="148">
        <v>24.440999999999999</v>
      </c>
      <c r="I603" s="148">
        <v>23.431000000000001</v>
      </c>
      <c r="O603" s="232" t="s">
        <v>57</v>
      </c>
      <c r="S603" s="309">
        <v>2541</v>
      </c>
      <c r="U603" s="200">
        <v>1.9699999999999999E-2</v>
      </c>
      <c r="V603" s="200">
        <v>-1.49E-2</v>
      </c>
      <c r="Z603" s="250"/>
    </row>
    <row r="604" spans="1:26" x14ac:dyDescent="0.3">
      <c r="A604" s="248">
        <v>45008</v>
      </c>
      <c r="B604" s="249">
        <v>1.5277777777777777E-2</v>
      </c>
      <c r="C604" s="228" t="s">
        <v>431</v>
      </c>
      <c r="D604" s="487"/>
      <c r="E604" s="487"/>
      <c r="F604" s="487"/>
      <c r="G604" s="487"/>
      <c r="H604" s="148">
        <v>24.440999999999999</v>
      </c>
      <c r="I604" s="148">
        <v>23.431000000000001</v>
      </c>
      <c r="O604" s="232" t="s">
        <v>63</v>
      </c>
      <c r="S604" s="309">
        <v>1828</v>
      </c>
      <c r="W604" s="232">
        <v>783.6</v>
      </c>
      <c r="X604" s="232">
        <v>596.79999999999995</v>
      </c>
    </row>
    <row r="605" spans="1:26" ht="14.85" customHeight="1" x14ac:dyDescent="0.3">
      <c r="A605" s="248">
        <v>45008</v>
      </c>
      <c r="B605" s="249">
        <v>4.1666666666666664E-2</v>
      </c>
      <c r="C605" s="228" t="s">
        <v>25</v>
      </c>
      <c r="D605" s="487"/>
      <c r="E605" s="487"/>
      <c r="F605" s="487"/>
      <c r="G605" s="487"/>
      <c r="H605" s="148">
        <v>24.434000000000001</v>
      </c>
      <c r="I605" s="148">
        <v>23.425999999999998</v>
      </c>
      <c r="J605" s="461"/>
      <c r="K605" s="461"/>
      <c r="L605" s="237"/>
      <c r="M605" s="237"/>
      <c r="N605" s="237"/>
      <c r="Q605" s="200">
        <v>41</v>
      </c>
      <c r="R605" s="200">
        <v>4.0170279999999998</v>
      </c>
    </row>
    <row r="606" spans="1:26" x14ac:dyDescent="0.3">
      <c r="A606" s="248">
        <v>45008</v>
      </c>
      <c r="B606" s="249">
        <v>9.4444444444444442E-2</v>
      </c>
      <c r="C606" s="228" t="s">
        <v>25</v>
      </c>
      <c r="D606" s="487"/>
      <c r="E606" s="487"/>
      <c r="F606" s="487"/>
      <c r="G606" s="487"/>
      <c r="H606" s="148">
        <v>24.423999999999999</v>
      </c>
      <c r="I606" s="148">
        <v>23.443000000000001</v>
      </c>
      <c r="O606" s="232" t="s">
        <v>48</v>
      </c>
      <c r="S606" s="309">
        <v>21600</v>
      </c>
      <c r="U606" s="200">
        <v>1.7999999999999999E-2</v>
      </c>
      <c r="V606" s="200">
        <v>-1.4200000000000001E-2</v>
      </c>
      <c r="Z606" s="250"/>
    </row>
    <row r="607" spans="1:26" x14ac:dyDescent="0.3">
      <c r="A607" s="248">
        <v>45008</v>
      </c>
      <c r="B607" s="249">
        <v>9.8611111111111108E-2</v>
      </c>
      <c r="C607" s="228" t="s">
        <v>431</v>
      </c>
      <c r="D607" s="487"/>
      <c r="E607" s="487"/>
      <c r="F607" s="487"/>
      <c r="G607" s="487"/>
      <c r="H607" s="148">
        <v>24.423999999999999</v>
      </c>
      <c r="I607" s="148">
        <v>23.443000000000001</v>
      </c>
      <c r="O607" s="232" t="s">
        <v>299</v>
      </c>
      <c r="S607" s="309">
        <v>21749</v>
      </c>
      <c r="W607" s="232">
        <v>784.5</v>
      </c>
      <c r="X607" s="232">
        <v>595.79999999999995</v>
      </c>
    </row>
    <row r="608" spans="1:26" x14ac:dyDescent="0.3">
      <c r="A608" s="248">
        <v>45008</v>
      </c>
      <c r="B608" s="249">
        <v>0.13819444444444443</v>
      </c>
      <c r="C608" s="228" t="s">
        <v>25</v>
      </c>
      <c r="D608" s="487"/>
      <c r="E608" s="487"/>
      <c r="F608" s="487"/>
      <c r="G608" s="487"/>
      <c r="H608" s="148">
        <v>24.423999999999999</v>
      </c>
      <c r="I608" s="148">
        <v>23.443000000000001</v>
      </c>
      <c r="O608" s="232" t="s">
        <v>48</v>
      </c>
      <c r="S608" s="309">
        <v>31626</v>
      </c>
      <c r="U608" s="200">
        <v>1.8700000000000001E-2</v>
      </c>
      <c r="V608" s="200">
        <v>-1.35E-2</v>
      </c>
      <c r="Z608" s="250"/>
    </row>
    <row r="609" spans="1:26" x14ac:dyDescent="0.3">
      <c r="A609" s="248">
        <v>45008</v>
      </c>
      <c r="B609" s="249">
        <v>0.13680555555555554</v>
      </c>
      <c r="C609" s="228" t="s">
        <v>431</v>
      </c>
      <c r="D609" s="487"/>
      <c r="E609" s="487"/>
      <c r="F609" s="487"/>
      <c r="G609" s="487"/>
      <c r="H609" s="148">
        <v>24.423999999999999</v>
      </c>
      <c r="I609" s="148">
        <v>23.443000000000001</v>
      </c>
      <c r="O609" s="232" t="s">
        <v>299</v>
      </c>
      <c r="S609" s="309">
        <v>31526</v>
      </c>
      <c r="W609" s="232">
        <v>784.6</v>
      </c>
      <c r="X609" s="232">
        <v>594.79999999999995</v>
      </c>
    </row>
    <row r="610" spans="1:26" x14ac:dyDescent="0.3">
      <c r="A610" s="248">
        <v>45008</v>
      </c>
      <c r="B610" s="249">
        <v>0.20625000000000002</v>
      </c>
      <c r="C610" s="228" t="s">
        <v>25</v>
      </c>
      <c r="D610" s="487"/>
      <c r="E610" s="487"/>
      <c r="F610" s="487"/>
      <c r="G610" s="487"/>
      <c r="H610" s="148">
        <v>24.423999999999999</v>
      </c>
      <c r="I610" s="148">
        <v>23.443000000000001</v>
      </c>
      <c r="O610" s="232" t="s">
        <v>301</v>
      </c>
      <c r="S610" s="309">
        <v>45509</v>
      </c>
      <c r="U610" s="200">
        <v>1.8700000000000001E-2</v>
      </c>
      <c r="V610" s="200">
        <v>-1.3100000000000001E-2</v>
      </c>
      <c r="Z610" s="250"/>
    </row>
    <row r="611" spans="1:26" x14ac:dyDescent="0.3">
      <c r="A611" s="248">
        <v>45008</v>
      </c>
      <c r="B611" s="249">
        <v>0.2076388888888889</v>
      </c>
      <c r="C611" s="228" t="s">
        <v>431</v>
      </c>
      <c r="D611" s="487"/>
      <c r="E611" s="487"/>
      <c r="F611" s="487"/>
      <c r="G611" s="487"/>
      <c r="H611" s="148">
        <v>24.423999999999999</v>
      </c>
      <c r="I611" s="148">
        <v>23.443000000000001</v>
      </c>
      <c r="O611" s="232" t="s">
        <v>299</v>
      </c>
      <c r="S611" s="309">
        <v>45738</v>
      </c>
      <c r="W611" s="232">
        <v>784.6</v>
      </c>
      <c r="X611" s="232">
        <v>594.79999999999995</v>
      </c>
    </row>
    <row r="612" spans="1:26" x14ac:dyDescent="0.3">
      <c r="A612" s="248">
        <v>45008</v>
      </c>
      <c r="B612" s="249">
        <v>0.27430555555555552</v>
      </c>
      <c r="C612" s="228" t="s">
        <v>25</v>
      </c>
      <c r="D612" s="487"/>
      <c r="E612" s="487"/>
      <c r="F612" s="487"/>
      <c r="G612" s="487"/>
      <c r="H612" s="148">
        <v>24.423999999999999</v>
      </c>
      <c r="I612" s="148">
        <v>23.443000000000001</v>
      </c>
      <c r="O612" s="232" t="s">
        <v>301</v>
      </c>
      <c r="S612" s="309">
        <v>63236</v>
      </c>
      <c r="U612" s="200">
        <v>1.7999999999999999E-2</v>
      </c>
      <c r="V612" s="200">
        <v>-1.3100000000000001E-2</v>
      </c>
      <c r="Z612" s="250"/>
    </row>
    <row r="613" spans="1:26" x14ac:dyDescent="0.3">
      <c r="A613" s="248">
        <v>45008</v>
      </c>
      <c r="B613" s="249">
        <v>0.2722222222222222</v>
      </c>
      <c r="C613" s="228" t="s">
        <v>431</v>
      </c>
      <c r="D613" s="487"/>
      <c r="E613" s="487"/>
      <c r="F613" s="487"/>
      <c r="G613" s="487"/>
      <c r="H613" s="148">
        <v>24.423999999999999</v>
      </c>
      <c r="I613" s="148">
        <v>23.443000000000001</v>
      </c>
      <c r="O613" s="232" t="s">
        <v>299</v>
      </c>
      <c r="S613" s="309">
        <v>63047</v>
      </c>
      <c r="W613" s="232">
        <v>784.6</v>
      </c>
      <c r="X613" s="232">
        <v>594.79999999999995</v>
      </c>
    </row>
    <row r="614" spans="1:26" ht="14.85" customHeight="1" x14ac:dyDescent="0.3">
      <c r="A614" s="248">
        <v>45008</v>
      </c>
      <c r="B614" s="249">
        <v>0.27708333333333335</v>
      </c>
      <c r="C614" s="228" t="s">
        <v>25</v>
      </c>
      <c r="D614" s="487"/>
      <c r="E614" s="487"/>
      <c r="F614" s="487"/>
      <c r="G614" s="487"/>
      <c r="H614" s="148">
        <v>24.423999999999999</v>
      </c>
      <c r="I614" s="148">
        <v>23.422999999999998</v>
      </c>
      <c r="J614" s="461"/>
      <c r="K614" s="461"/>
      <c r="L614" s="237"/>
      <c r="M614" s="237"/>
      <c r="N614" s="237"/>
      <c r="Q614" s="200">
        <v>17</v>
      </c>
      <c r="R614" s="255">
        <v>4.01715</v>
      </c>
    </row>
    <row r="615" spans="1:26" ht="14.85" customHeight="1" x14ac:dyDescent="0.3">
      <c r="A615" s="248">
        <v>45008</v>
      </c>
      <c r="B615" s="249">
        <v>0.27986111111111112</v>
      </c>
      <c r="C615" s="228" t="s">
        <v>25</v>
      </c>
      <c r="D615" s="487"/>
      <c r="E615" s="487"/>
      <c r="F615" s="487"/>
      <c r="G615" s="487"/>
      <c r="H615" s="148">
        <v>24.423999999999999</v>
      </c>
      <c r="I615" s="148">
        <v>23.422999999999998</v>
      </c>
      <c r="J615" s="461"/>
      <c r="K615" s="461"/>
      <c r="L615" s="237"/>
      <c r="M615" s="237"/>
      <c r="N615" s="237"/>
      <c r="Q615" s="200">
        <v>25</v>
      </c>
      <c r="R615" s="200">
        <v>4.0170180000000002</v>
      </c>
    </row>
    <row r="616" spans="1:26" ht="14.85" customHeight="1" x14ac:dyDescent="0.3">
      <c r="A616" s="248">
        <v>45008</v>
      </c>
      <c r="B616" s="249">
        <v>0.28194444444444444</v>
      </c>
      <c r="C616" s="228" t="s">
        <v>25</v>
      </c>
      <c r="D616" s="487"/>
      <c r="E616" s="487"/>
      <c r="F616" s="487"/>
      <c r="G616" s="487"/>
      <c r="H616" s="148">
        <v>24.423999999999999</v>
      </c>
      <c r="I616" s="148">
        <v>23.422999999999998</v>
      </c>
      <c r="J616" s="461"/>
      <c r="K616" s="461"/>
      <c r="L616" s="237"/>
      <c r="M616" s="237"/>
      <c r="N616" s="237"/>
      <c r="Q616" s="200">
        <v>6</v>
      </c>
      <c r="R616" s="200">
        <v>4.0169810000000004</v>
      </c>
    </row>
    <row r="617" spans="1:26" ht="41.4" x14ac:dyDescent="0.3">
      <c r="A617" s="146" t="s">
        <v>0</v>
      </c>
      <c r="B617" s="146"/>
      <c r="C617" s="264" t="s">
        <v>83</v>
      </c>
      <c r="D617" s="492" t="s">
        <v>6</v>
      </c>
      <c r="E617" s="492"/>
      <c r="F617" s="492" t="s">
        <v>7</v>
      </c>
      <c r="G617" s="492"/>
      <c r="H617" s="492" t="s">
        <v>8</v>
      </c>
      <c r="I617" s="492"/>
      <c r="J617" s="146" t="s">
        <v>305</v>
      </c>
      <c r="K617" s="146" t="s">
        <v>306</v>
      </c>
      <c r="L617" s="146" t="s">
        <v>307</v>
      </c>
      <c r="M617" s="146" t="s">
        <v>308</v>
      </c>
      <c r="N617" s="146" t="s">
        <v>309</v>
      </c>
      <c r="O617" s="146" t="s">
        <v>14</v>
      </c>
      <c r="P617" s="146" t="s">
        <v>269</v>
      </c>
      <c r="Q617" s="146" t="s">
        <v>15</v>
      </c>
      <c r="R617" s="146" t="s">
        <v>16</v>
      </c>
      <c r="S617" s="293" t="s">
        <v>17</v>
      </c>
      <c r="T617" s="146" t="s">
        <v>91</v>
      </c>
      <c r="U617" s="245" t="s">
        <v>478</v>
      </c>
      <c r="V617" s="245" t="s">
        <v>479</v>
      </c>
      <c r="W617" s="146" t="s">
        <v>480</v>
      </c>
      <c r="X617" s="146" t="s">
        <v>481</v>
      </c>
    </row>
    <row r="618" spans="1:26" ht="14.85" customHeight="1" x14ac:dyDescent="0.3">
      <c r="A618" s="248">
        <v>45008</v>
      </c>
      <c r="B618" s="249">
        <v>0.3756944444444445</v>
      </c>
      <c r="C618" s="228" t="s">
        <v>492</v>
      </c>
      <c r="H618" s="148">
        <v>24.423999999999999</v>
      </c>
      <c r="I618" s="148">
        <v>23.422999999999998</v>
      </c>
      <c r="J618" s="461"/>
      <c r="K618" s="461"/>
      <c r="L618" s="237"/>
      <c r="M618" s="237"/>
      <c r="N618" s="237"/>
      <c r="Q618" s="200">
        <v>16</v>
      </c>
      <c r="R618" s="200">
        <v>4.0169509999999997</v>
      </c>
    </row>
    <row r="619" spans="1:26" x14ac:dyDescent="0.3">
      <c r="A619" s="248">
        <v>45008</v>
      </c>
      <c r="B619" s="249">
        <v>0.39930555555555558</v>
      </c>
      <c r="C619" s="228" t="s">
        <v>25</v>
      </c>
      <c r="H619" s="148">
        <v>24.423999999999999</v>
      </c>
      <c r="I619" s="148">
        <v>23.422999999999998</v>
      </c>
      <c r="O619" s="232" t="s">
        <v>301</v>
      </c>
      <c r="S619" s="309">
        <v>93539</v>
      </c>
      <c r="U619" s="200">
        <v>1.83E-2</v>
      </c>
      <c r="V619" s="200">
        <v>-1.35E-2</v>
      </c>
      <c r="Z619" s="250" t="s">
        <v>493</v>
      </c>
    </row>
    <row r="620" spans="1:26" x14ac:dyDescent="0.3">
      <c r="A620" s="248">
        <v>45008</v>
      </c>
      <c r="B620" s="249">
        <v>0.41250000000000003</v>
      </c>
      <c r="C620" s="228" t="s">
        <v>431</v>
      </c>
      <c r="H620" s="148">
        <v>24.423999999999999</v>
      </c>
      <c r="I620" s="148">
        <v>23.422999999999998</v>
      </c>
      <c r="O620" s="232" t="s">
        <v>68</v>
      </c>
      <c r="S620" s="309">
        <v>95220</v>
      </c>
      <c r="W620" s="232">
        <v>781.7</v>
      </c>
      <c r="X620" s="232">
        <v>593.79999999999995</v>
      </c>
    </row>
    <row r="621" spans="1:26" ht="15" customHeight="1" x14ac:dyDescent="0.3">
      <c r="A621" s="248">
        <v>45008</v>
      </c>
      <c r="B621" s="249">
        <v>0.44513888888888892</v>
      </c>
      <c r="C621" s="228" t="s">
        <v>494</v>
      </c>
      <c r="H621" s="148">
        <v>24.425999999999998</v>
      </c>
      <c r="I621" s="148">
        <v>23.431000000000001</v>
      </c>
      <c r="Q621" s="232">
        <v>7</v>
      </c>
      <c r="R621" s="256">
        <v>4.0169610000000002</v>
      </c>
    </row>
    <row r="622" spans="1:26" ht="20.399999999999999" x14ac:dyDescent="0.3">
      <c r="A622" s="248">
        <v>45008</v>
      </c>
      <c r="B622" s="257">
        <v>0.44722222222222219</v>
      </c>
      <c r="C622" s="228" t="s">
        <v>495</v>
      </c>
      <c r="H622" s="232">
        <v>24.431000000000001</v>
      </c>
      <c r="I622" s="148">
        <v>23.431000000000001</v>
      </c>
      <c r="Q622" s="232">
        <v>17</v>
      </c>
      <c r="R622" s="232">
        <v>4.0169800000000002</v>
      </c>
      <c r="Z622" s="166" t="s">
        <v>496</v>
      </c>
    </row>
    <row r="623" spans="1:26" ht="20.399999999999999" x14ac:dyDescent="0.3">
      <c r="A623" s="248">
        <v>45008</v>
      </c>
      <c r="B623" s="257">
        <v>0.64027777777777783</v>
      </c>
      <c r="C623" s="228" t="s">
        <v>495</v>
      </c>
      <c r="H623" s="232">
        <v>24.425000000000001</v>
      </c>
      <c r="I623" s="148">
        <v>23.425000000000001</v>
      </c>
      <c r="Q623" s="232">
        <v>10</v>
      </c>
      <c r="R623" s="232">
        <v>4.0169879999999996</v>
      </c>
      <c r="Z623" s="166" t="s">
        <v>497</v>
      </c>
    </row>
    <row r="624" spans="1:26" ht="14.85" customHeight="1" x14ac:dyDescent="0.3">
      <c r="A624" s="248">
        <v>45008</v>
      </c>
      <c r="B624" s="249">
        <v>0.64722222222222225</v>
      </c>
      <c r="C624" s="228" t="s">
        <v>27</v>
      </c>
      <c r="H624" s="148">
        <v>24.12</v>
      </c>
      <c r="I624" s="148">
        <v>23.695</v>
      </c>
      <c r="J624" s="461"/>
      <c r="K624" s="461"/>
      <c r="L624" s="237"/>
      <c r="M624" s="237"/>
      <c r="N624" s="237"/>
      <c r="Q624" s="200">
        <v>35</v>
      </c>
      <c r="R624" s="200">
        <v>4.0275230000000004</v>
      </c>
    </row>
    <row r="625" spans="1:27" x14ac:dyDescent="0.3">
      <c r="A625" s="248">
        <v>45008</v>
      </c>
      <c r="B625" s="249">
        <v>0.67013888888888884</v>
      </c>
      <c r="C625" s="228" t="s">
        <v>431</v>
      </c>
      <c r="H625" s="148">
        <v>24.423999999999999</v>
      </c>
      <c r="I625" s="148">
        <v>23.422999999999998</v>
      </c>
      <c r="O625" s="232" t="s">
        <v>44</v>
      </c>
      <c r="S625" s="309">
        <v>60615</v>
      </c>
      <c r="W625" s="232">
        <v>782.6</v>
      </c>
      <c r="X625" s="232">
        <v>593.66999999999996</v>
      </c>
    </row>
    <row r="626" spans="1:27" x14ac:dyDescent="0.3">
      <c r="A626" s="248">
        <v>45008</v>
      </c>
      <c r="B626" s="249">
        <v>0.67291666666666661</v>
      </c>
      <c r="C626" s="228" t="s">
        <v>25</v>
      </c>
      <c r="H626" s="148">
        <v>24.423999999999999</v>
      </c>
      <c r="I626" s="148">
        <v>23.422999999999998</v>
      </c>
      <c r="O626" s="232" t="s">
        <v>48</v>
      </c>
      <c r="S626" s="309">
        <v>62036</v>
      </c>
      <c r="U626" s="200">
        <v>1.6199999999999999E-2</v>
      </c>
      <c r="V626" s="200">
        <v>-1.4200000000000001E-2</v>
      </c>
      <c r="Z626" s="250"/>
    </row>
    <row r="627" spans="1:27" x14ac:dyDescent="0.3">
      <c r="A627" s="248">
        <v>45008</v>
      </c>
      <c r="B627" s="257">
        <v>0.73611111111111116</v>
      </c>
      <c r="C627" s="228" t="s">
        <v>30</v>
      </c>
      <c r="D627" s="232"/>
      <c r="E627" s="232"/>
      <c r="F627" s="232"/>
      <c r="G627" s="232"/>
      <c r="H627" s="232"/>
      <c r="I627" s="200"/>
      <c r="J627" s="200">
        <v>101.506</v>
      </c>
      <c r="K627" s="200">
        <v>125.71299999999999</v>
      </c>
      <c r="L627" s="200">
        <v>0</v>
      </c>
      <c r="M627" s="200">
        <v>0.10059999999999999</v>
      </c>
      <c r="N627" s="200">
        <v>8.94E-3</v>
      </c>
      <c r="O627" s="202"/>
      <c r="S627" s="304">
        <v>73820</v>
      </c>
      <c r="U627" s="231">
        <v>1.6899999999999998E-2</v>
      </c>
      <c r="V627" s="231">
        <v>-1.3100000000000001E-2</v>
      </c>
    </row>
    <row r="628" spans="1:27" x14ac:dyDescent="0.3">
      <c r="A628" s="248">
        <v>45008</v>
      </c>
      <c r="B628" s="249">
        <v>0.7416666666666667</v>
      </c>
      <c r="C628" s="228" t="s">
        <v>498</v>
      </c>
      <c r="H628" s="148">
        <v>24.422000000000001</v>
      </c>
      <c r="I628" s="148">
        <v>23.422999999999998</v>
      </c>
      <c r="J628" s="200">
        <v>101.506</v>
      </c>
      <c r="K628" s="200">
        <v>125.71299999999999</v>
      </c>
      <c r="L628" s="200">
        <v>0</v>
      </c>
      <c r="M628" s="200">
        <v>0.10059999999999999</v>
      </c>
      <c r="N628" s="200">
        <v>8.94E-3</v>
      </c>
      <c r="Q628" s="200">
        <v>7</v>
      </c>
      <c r="R628" s="200">
        <v>3.4685950000000001</v>
      </c>
      <c r="Z628" s="166" t="s">
        <v>499</v>
      </c>
    </row>
    <row r="629" spans="1:27" x14ac:dyDescent="0.3">
      <c r="A629" s="248">
        <v>45008</v>
      </c>
      <c r="B629" s="249">
        <v>0.75</v>
      </c>
      <c r="C629" s="228" t="s">
        <v>31</v>
      </c>
      <c r="D629" s="232"/>
      <c r="E629" s="232"/>
      <c r="F629" s="232"/>
      <c r="G629" s="232"/>
      <c r="H629" s="148">
        <v>24.422000000000001</v>
      </c>
      <c r="I629" s="148">
        <v>23.422999999999998</v>
      </c>
      <c r="J629" s="200">
        <v>88.238</v>
      </c>
      <c r="K629" s="200">
        <v>109.10899999999999</v>
      </c>
      <c r="L629" s="200">
        <v>0</v>
      </c>
      <c r="M629" s="200">
        <v>0.1008</v>
      </c>
      <c r="N629" s="200">
        <v>8.9499999999999996E-2</v>
      </c>
      <c r="O629" s="202">
        <v>1138</v>
      </c>
      <c r="S629" s="304">
        <v>75755</v>
      </c>
      <c r="W629" s="258">
        <v>782.8</v>
      </c>
      <c r="X629" s="258">
        <v>594.29999999999995</v>
      </c>
    </row>
    <row r="630" spans="1:27" x14ac:dyDescent="0.3">
      <c r="A630" s="248">
        <v>45008</v>
      </c>
      <c r="B630" s="257">
        <v>0.75277777777777777</v>
      </c>
      <c r="C630" s="228" t="s">
        <v>475</v>
      </c>
      <c r="D630" s="232"/>
      <c r="E630" s="232"/>
      <c r="F630" s="232"/>
      <c r="G630" s="232"/>
      <c r="H630" s="148">
        <v>24.12</v>
      </c>
      <c r="I630" s="148">
        <v>23.695</v>
      </c>
      <c r="J630" s="200">
        <v>66.69</v>
      </c>
      <c r="K630" s="200">
        <v>102.399</v>
      </c>
      <c r="L630" s="200">
        <v>1E-3</v>
      </c>
      <c r="M630" s="200">
        <v>0.1008</v>
      </c>
      <c r="N630" s="200">
        <v>8.9499999999999996E-2</v>
      </c>
      <c r="O630" s="202"/>
      <c r="Q630" s="200">
        <v>33</v>
      </c>
      <c r="R630" s="200">
        <v>3.4559220000000002</v>
      </c>
    </row>
    <row r="631" spans="1:27" ht="41.4" x14ac:dyDescent="0.3">
      <c r="A631" s="146" t="s">
        <v>0</v>
      </c>
      <c r="B631" s="146"/>
      <c r="C631" s="264" t="s">
        <v>83</v>
      </c>
      <c r="D631" s="492" t="s">
        <v>6</v>
      </c>
      <c r="E631" s="492"/>
      <c r="F631" s="492" t="s">
        <v>7</v>
      </c>
      <c r="G631" s="492"/>
      <c r="H631" s="492" t="s">
        <v>8</v>
      </c>
      <c r="I631" s="492"/>
      <c r="J631" s="146" t="s">
        <v>305</v>
      </c>
      <c r="K631" s="146" t="s">
        <v>306</v>
      </c>
      <c r="L631" s="146" t="s">
        <v>307</v>
      </c>
      <c r="M631" s="146" t="s">
        <v>308</v>
      </c>
      <c r="N631" s="146" t="s">
        <v>309</v>
      </c>
      <c r="O631" s="146" t="s">
        <v>14</v>
      </c>
      <c r="P631" s="146" t="s">
        <v>269</v>
      </c>
      <c r="Q631" s="146" t="s">
        <v>15</v>
      </c>
      <c r="R631" s="146" t="s">
        <v>16</v>
      </c>
      <c r="S631" s="293" t="s">
        <v>17</v>
      </c>
      <c r="T631" s="146" t="s">
        <v>91</v>
      </c>
      <c r="U631" s="245" t="s">
        <v>478</v>
      </c>
      <c r="V631" s="245" t="s">
        <v>479</v>
      </c>
      <c r="W631" s="146" t="s">
        <v>480</v>
      </c>
      <c r="X631" s="146" t="s">
        <v>481</v>
      </c>
      <c r="Z631" s="166">
        <v>0.54942999999999964</v>
      </c>
      <c r="AA631" s="167">
        <f>R623-R628</f>
        <v>0.54839299999999946</v>
      </c>
    </row>
    <row r="632" spans="1:27" ht="14.85" customHeight="1" x14ac:dyDescent="0.3">
      <c r="A632" s="248">
        <v>45009</v>
      </c>
      <c r="B632" s="259">
        <v>0.2638888888888889</v>
      </c>
      <c r="C632" s="228" t="s">
        <v>27</v>
      </c>
      <c r="D632" s="487" t="s">
        <v>484</v>
      </c>
      <c r="E632" s="487"/>
      <c r="F632" s="487"/>
      <c r="G632" s="487"/>
      <c r="H632" s="459">
        <v>24.12</v>
      </c>
      <c r="I632" s="459">
        <v>23.695</v>
      </c>
      <c r="J632" s="461"/>
      <c r="K632" s="461"/>
      <c r="L632" s="237"/>
      <c r="M632" s="237"/>
      <c r="N632" s="237"/>
      <c r="Q632" s="200">
        <v>42</v>
      </c>
      <c r="R632" s="200">
        <f>4.027541</f>
        <v>4.0275410000000003</v>
      </c>
      <c r="AA632" s="167">
        <f>AA631-Z631</f>
        <v>-1.0370000000001767E-3</v>
      </c>
    </row>
    <row r="633" spans="1:27" x14ac:dyDescent="0.3">
      <c r="A633" s="248">
        <v>45009</v>
      </c>
      <c r="B633" s="259">
        <v>0.26666666666666666</v>
      </c>
      <c r="C633" s="228" t="s">
        <v>25</v>
      </c>
      <c r="D633" s="487"/>
      <c r="E633" s="487"/>
      <c r="F633" s="487"/>
      <c r="G633" s="487"/>
      <c r="H633" s="459">
        <v>24.12</v>
      </c>
      <c r="I633" s="459">
        <v>23.695</v>
      </c>
      <c r="O633" s="232" t="s">
        <v>301</v>
      </c>
      <c r="S633" s="309">
        <v>62151</v>
      </c>
      <c r="U633" s="200">
        <v>1.5900000000000001E-2</v>
      </c>
      <c r="V633" s="200">
        <v>-1.49E-2</v>
      </c>
      <c r="Z633" s="250"/>
    </row>
    <row r="634" spans="1:27" x14ac:dyDescent="0.3">
      <c r="A634" s="248">
        <v>45009</v>
      </c>
      <c r="B634" s="259">
        <v>0.27361111111111108</v>
      </c>
      <c r="C634" s="228" t="s">
        <v>500</v>
      </c>
      <c r="D634" s="487"/>
      <c r="E634" s="487"/>
      <c r="F634" s="487"/>
      <c r="G634" s="487"/>
      <c r="H634" s="459">
        <v>24.12</v>
      </c>
      <c r="I634" s="459">
        <v>23.695</v>
      </c>
      <c r="O634" s="232" t="s">
        <v>312</v>
      </c>
      <c r="S634" s="309">
        <v>63208</v>
      </c>
      <c r="W634" s="232">
        <v>782.7</v>
      </c>
      <c r="X634" s="232">
        <v>593.5</v>
      </c>
      <c r="Z634" s="166">
        <f>R632-R639</f>
        <v>0.5715950000000003</v>
      </c>
    </row>
    <row r="635" spans="1:27" x14ac:dyDescent="0.3">
      <c r="A635" s="248">
        <v>45009</v>
      </c>
      <c r="B635" s="259">
        <v>0.27708333333333335</v>
      </c>
      <c r="C635" s="228" t="s">
        <v>25</v>
      </c>
      <c r="D635" s="487"/>
      <c r="E635" s="487"/>
      <c r="F635" s="487"/>
      <c r="G635" s="487"/>
      <c r="H635" s="459">
        <v>24.423999999999999</v>
      </c>
      <c r="I635" s="459">
        <v>23.422999999999998</v>
      </c>
      <c r="Q635" s="200">
        <v>23</v>
      </c>
      <c r="R635" s="200">
        <f>4.017036</f>
        <v>4.0170360000000001</v>
      </c>
    </row>
    <row r="636" spans="1:27" x14ac:dyDescent="0.3">
      <c r="A636" s="248">
        <v>45009</v>
      </c>
      <c r="B636" s="259">
        <v>0.29722222222222222</v>
      </c>
      <c r="C636" s="228" t="s">
        <v>30</v>
      </c>
      <c r="D636" s="487" t="s">
        <v>484</v>
      </c>
      <c r="E636" s="487"/>
      <c r="F636" s="487"/>
      <c r="G636" s="487"/>
      <c r="H636" s="459">
        <v>24.423999999999999</v>
      </c>
      <c r="I636" s="459">
        <v>23.422999999999998</v>
      </c>
      <c r="J636" s="200">
        <v>101.508</v>
      </c>
      <c r="K636" s="200">
        <v>125.71299999999999</v>
      </c>
      <c r="L636" s="200">
        <v>1E-3</v>
      </c>
      <c r="M636" s="200">
        <v>0.10050000000000001</v>
      </c>
      <c r="N636" s="200">
        <v>8.9200000000000002E-2</v>
      </c>
      <c r="O636" s="202" t="s">
        <v>181</v>
      </c>
      <c r="Q636" s="200">
        <v>27</v>
      </c>
      <c r="R636" s="200">
        <f>3.468638</f>
        <v>3.4686379999999999</v>
      </c>
      <c r="S636" s="304">
        <v>70530</v>
      </c>
      <c r="U636" s="247">
        <v>1.5599999999999999E-2</v>
      </c>
      <c r="V636" s="247">
        <v>-1.17E-2</v>
      </c>
    </row>
    <row r="637" spans="1:27" x14ac:dyDescent="0.3">
      <c r="A637" s="248">
        <v>45009</v>
      </c>
      <c r="B637" s="259">
        <v>0.30763888888888891</v>
      </c>
      <c r="C637" s="228" t="s">
        <v>31</v>
      </c>
      <c r="D637" s="487"/>
      <c r="E637" s="487"/>
      <c r="F637" s="487"/>
      <c r="G637" s="487"/>
      <c r="H637" s="459">
        <v>24.423999999999999</v>
      </c>
      <c r="I637" s="459">
        <v>23.422999999999998</v>
      </c>
      <c r="J637" s="200">
        <v>88.283000000000001</v>
      </c>
      <c r="K637" s="200">
        <v>109.13800000000001</v>
      </c>
      <c r="L637" s="200">
        <v>1E-3</v>
      </c>
      <c r="M637" s="200">
        <v>0.10059999999999999</v>
      </c>
      <c r="N637" s="200">
        <v>8.9200000000000002E-2</v>
      </c>
      <c r="O637" s="202">
        <v>1133</v>
      </c>
      <c r="S637" s="304">
        <v>72214</v>
      </c>
      <c r="W637" s="232">
        <v>782.8</v>
      </c>
      <c r="X637" s="232">
        <v>593.79999999999995</v>
      </c>
    </row>
    <row r="638" spans="1:27" x14ac:dyDescent="0.3">
      <c r="A638" s="248">
        <v>45009</v>
      </c>
      <c r="B638" s="259">
        <v>0.31319444444444444</v>
      </c>
      <c r="C638" s="228" t="s">
        <v>501</v>
      </c>
      <c r="D638" s="487"/>
      <c r="E638" s="487"/>
      <c r="F638" s="487"/>
      <c r="G638" s="487"/>
      <c r="H638" s="459">
        <v>24.423999999999999</v>
      </c>
      <c r="I638" s="459">
        <v>23.422999999999998</v>
      </c>
      <c r="J638" s="200">
        <v>111.24</v>
      </c>
      <c r="K638" s="200">
        <v>149.37799999999999</v>
      </c>
      <c r="L638" s="200">
        <v>1E-3</v>
      </c>
      <c r="M638" s="200">
        <v>0.1003</v>
      </c>
      <c r="N638" s="200">
        <v>8.9099999999999999E-2</v>
      </c>
      <c r="O638" s="202">
        <v>1134</v>
      </c>
      <c r="W638" s="232">
        <v>783.6</v>
      </c>
      <c r="X638" s="232">
        <v>593.9</v>
      </c>
    </row>
    <row r="639" spans="1:27" x14ac:dyDescent="0.3">
      <c r="A639" s="248">
        <v>45009</v>
      </c>
      <c r="B639" s="259">
        <v>0.32013888888888892</v>
      </c>
      <c r="C639" s="228" t="s">
        <v>32</v>
      </c>
      <c r="D639" s="487"/>
      <c r="E639" s="487"/>
      <c r="F639" s="487"/>
      <c r="G639" s="487"/>
      <c r="H639" s="459">
        <v>24.12</v>
      </c>
      <c r="I639" s="459">
        <v>23.695</v>
      </c>
      <c r="J639" s="200">
        <v>66.692999999999998</v>
      </c>
      <c r="K639" s="200">
        <v>102.398</v>
      </c>
      <c r="L639" s="200">
        <v>1E-3</v>
      </c>
      <c r="M639" s="200">
        <v>0.1007</v>
      </c>
      <c r="N639" s="200">
        <v>8.9200000000000002E-2</v>
      </c>
      <c r="O639" s="171"/>
      <c r="Q639" s="200">
        <v>31</v>
      </c>
      <c r="R639" s="200">
        <f>3.455946</f>
        <v>3.455946</v>
      </c>
    </row>
    <row r="640" spans="1:27" x14ac:dyDescent="0.3">
      <c r="A640" s="248">
        <v>45009</v>
      </c>
      <c r="B640" s="259">
        <v>0.32500000000000001</v>
      </c>
      <c r="C640" s="228" t="s">
        <v>502</v>
      </c>
      <c r="D640" s="487"/>
      <c r="E640" s="487"/>
      <c r="F640" s="487"/>
      <c r="G640" s="487"/>
      <c r="H640" s="459">
        <v>24.12</v>
      </c>
      <c r="I640" s="459">
        <v>23.695</v>
      </c>
      <c r="J640" s="200">
        <v>92.91</v>
      </c>
      <c r="K640" s="200">
        <v>144.90199999999999</v>
      </c>
      <c r="L640" s="200">
        <v>1E-3</v>
      </c>
      <c r="M640" s="200">
        <v>0.1003</v>
      </c>
      <c r="N640" s="200">
        <v>8.9099999999999999E-2</v>
      </c>
      <c r="O640" s="171"/>
      <c r="Q640" s="200">
        <v>12</v>
      </c>
      <c r="R640" s="200">
        <f>3.464042</f>
        <v>3.4640420000000001</v>
      </c>
    </row>
    <row r="641" spans="1:26" x14ac:dyDescent="0.3">
      <c r="A641" s="248">
        <v>45009</v>
      </c>
      <c r="B641" s="259">
        <v>0.33888888888888885</v>
      </c>
      <c r="C641" s="228" t="s">
        <v>33</v>
      </c>
      <c r="D641" s="487" t="s">
        <v>484</v>
      </c>
      <c r="E641" s="487"/>
      <c r="F641" s="487"/>
      <c r="G641" s="487"/>
      <c r="H641" s="459">
        <v>24.423999999999999</v>
      </c>
      <c r="I641" s="459">
        <v>23.422999999999998</v>
      </c>
      <c r="J641" s="200">
        <v>76.102999999999994</v>
      </c>
      <c r="K641" s="200">
        <v>125.70399999999999</v>
      </c>
      <c r="L641" s="200">
        <v>1E-3</v>
      </c>
      <c r="M641" s="200">
        <v>7.1300000000000002E-2</v>
      </c>
      <c r="N641" s="200">
        <v>6.1499999999999999E-2</v>
      </c>
      <c r="O641" s="202" t="s">
        <v>48</v>
      </c>
      <c r="Q641" s="200">
        <v>27</v>
      </c>
      <c r="R641" s="200">
        <f>3.468621</f>
        <v>3.4686210000000002</v>
      </c>
      <c r="S641" s="304">
        <v>80413</v>
      </c>
      <c r="U641" s="247">
        <v>1.6199999999999999E-2</v>
      </c>
      <c r="V641" s="247">
        <v>-1.66E-2</v>
      </c>
    </row>
    <row r="642" spans="1:26" x14ac:dyDescent="0.3">
      <c r="A642" s="248">
        <v>45009</v>
      </c>
      <c r="B642" s="259">
        <v>0.37083333333333335</v>
      </c>
      <c r="C642" s="228" t="s">
        <v>34</v>
      </c>
      <c r="D642" s="487"/>
      <c r="E642" s="487"/>
      <c r="F642" s="487"/>
      <c r="G642" s="487"/>
      <c r="H642" s="459">
        <v>24.423999999999999</v>
      </c>
      <c r="I642" s="459">
        <v>23.422999999999998</v>
      </c>
      <c r="J642" s="200">
        <v>-60.914999999999999</v>
      </c>
      <c r="K642" s="200">
        <v>109.07</v>
      </c>
      <c r="L642" s="200">
        <v>-1E-3</v>
      </c>
      <c r="M642" s="200">
        <v>7.1400000000000005E-2</v>
      </c>
      <c r="N642" s="200">
        <v>6.1400000000000003E-2</v>
      </c>
      <c r="O642" s="202">
        <v>1136</v>
      </c>
      <c r="S642" s="304">
        <v>85247</v>
      </c>
      <c r="W642" s="260">
        <v>782.95</v>
      </c>
      <c r="X642" s="260">
        <v>594.5</v>
      </c>
    </row>
    <row r="643" spans="1:26" x14ac:dyDescent="0.3">
      <c r="A643" s="248">
        <v>45009</v>
      </c>
      <c r="B643" s="259">
        <v>0.38055555555555554</v>
      </c>
      <c r="C643" s="228" t="s">
        <v>56</v>
      </c>
      <c r="D643" s="487"/>
      <c r="E643" s="487"/>
      <c r="F643" s="487"/>
      <c r="G643" s="487"/>
      <c r="H643" s="459">
        <v>24.423999999999999</v>
      </c>
      <c r="I643" s="459">
        <v>23.422999999999998</v>
      </c>
      <c r="J643" s="200">
        <v>-83.896000000000001</v>
      </c>
      <c r="K643" s="200">
        <v>149.28899999999999</v>
      </c>
      <c r="L643" s="200">
        <v>1E-3</v>
      </c>
      <c r="M643" s="200">
        <v>7.0999999999999994E-2</v>
      </c>
      <c r="N643" s="200">
        <v>6.1400000000000003E-2</v>
      </c>
      <c r="O643" s="202">
        <v>1130</v>
      </c>
      <c r="S643" s="307">
        <v>90700</v>
      </c>
      <c r="W643" s="260">
        <v>782.6</v>
      </c>
      <c r="X643" s="260">
        <v>593.79999999999995</v>
      </c>
    </row>
    <row r="644" spans="1:26" x14ac:dyDescent="0.3">
      <c r="A644" s="248">
        <v>45009</v>
      </c>
      <c r="B644" s="259">
        <v>0.3972222222222222</v>
      </c>
      <c r="C644" s="228" t="s">
        <v>35</v>
      </c>
      <c r="D644" s="487"/>
      <c r="E644" s="487"/>
      <c r="F644" s="487"/>
      <c r="G644" s="487"/>
      <c r="H644" s="459">
        <v>24.12</v>
      </c>
      <c r="I644" s="459">
        <v>23.695</v>
      </c>
      <c r="J644" s="200">
        <v>-105.498</v>
      </c>
      <c r="K644" s="200">
        <v>102.699</v>
      </c>
      <c r="L644" s="200">
        <v>-1E-3</v>
      </c>
      <c r="M644" s="200">
        <v>7.1400000000000005E-2</v>
      </c>
      <c r="N644" s="200">
        <v>6.13E-2</v>
      </c>
      <c r="O644" s="171"/>
      <c r="Q644" s="200">
        <v>23</v>
      </c>
      <c r="R644" s="200">
        <f>3.455967</f>
        <v>3.4559669999999998</v>
      </c>
    </row>
    <row r="645" spans="1:26" ht="20.399999999999999" x14ac:dyDescent="0.3">
      <c r="A645" s="248">
        <v>45009</v>
      </c>
      <c r="B645" s="259">
        <v>0.3979166666666667</v>
      </c>
      <c r="C645" s="228" t="s">
        <v>503</v>
      </c>
      <c r="D645" s="487"/>
      <c r="E645" s="487"/>
      <c r="F645" s="487"/>
      <c r="G645" s="487"/>
      <c r="H645" s="459">
        <v>24.12</v>
      </c>
      <c r="I645" s="459">
        <v>23.695</v>
      </c>
      <c r="J645" s="200">
        <v>-26.99</v>
      </c>
      <c r="K645" s="200">
        <v>144.601</v>
      </c>
      <c r="L645" s="200">
        <v>0</v>
      </c>
      <c r="M645" s="200">
        <v>7.1099999999999997E-2</v>
      </c>
      <c r="N645" s="200">
        <v>6.1400000000000003E-2</v>
      </c>
      <c r="O645" s="171"/>
      <c r="Q645" s="200"/>
      <c r="R645" s="200"/>
    </row>
    <row r="646" spans="1:26" ht="41.4" x14ac:dyDescent="0.3">
      <c r="A646" s="146" t="s">
        <v>0</v>
      </c>
      <c r="B646" s="146"/>
      <c r="C646" s="264" t="s">
        <v>83</v>
      </c>
      <c r="D646" s="492" t="s">
        <v>6</v>
      </c>
      <c r="E646" s="492"/>
      <c r="F646" s="492" t="s">
        <v>7</v>
      </c>
      <c r="G646" s="492"/>
      <c r="H646" s="492" t="s">
        <v>8</v>
      </c>
      <c r="I646" s="492"/>
      <c r="J646" s="146" t="s">
        <v>305</v>
      </c>
      <c r="K646" s="146" t="s">
        <v>306</v>
      </c>
      <c r="L646" s="146" t="s">
        <v>307</v>
      </c>
      <c r="M646" s="146" t="s">
        <v>308</v>
      </c>
      <c r="N646" s="146" t="s">
        <v>309</v>
      </c>
      <c r="O646" s="146" t="s">
        <v>14</v>
      </c>
      <c r="P646" s="146" t="s">
        <v>269</v>
      </c>
      <c r="Q646" s="146" t="s">
        <v>15</v>
      </c>
      <c r="R646" s="146" t="s">
        <v>16</v>
      </c>
      <c r="S646" s="293" t="s">
        <v>17</v>
      </c>
      <c r="T646" s="146" t="s">
        <v>91</v>
      </c>
      <c r="U646" s="245" t="s">
        <v>478</v>
      </c>
      <c r="V646" s="245" t="s">
        <v>479</v>
      </c>
      <c r="W646" s="146" t="s">
        <v>480</v>
      </c>
      <c r="X646" s="146" t="s">
        <v>481</v>
      </c>
    </row>
    <row r="647" spans="1:26" ht="14.85" customHeight="1" x14ac:dyDescent="0.3">
      <c r="A647" s="248">
        <v>45016</v>
      </c>
      <c r="B647" s="259">
        <v>0.36527777777777781</v>
      </c>
      <c r="C647" s="228" t="s">
        <v>27</v>
      </c>
      <c r="D647" s="261" t="s">
        <v>484</v>
      </c>
      <c r="E647" s="261"/>
      <c r="F647" s="261"/>
      <c r="G647" s="261"/>
      <c r="H647" s="487" t="s">
        <v>504</v>
      </c>
      <c r="I647" s="487"/>
      <c r="J647" s="461"/>
      <c r="K647" s="461"/>
      <c r="L647" s="237"/>
      <c r="M647" s="237"/>
      <c r="N647" s="237"/>
      <c r="Q647" s="200">
        <v>21</v>
      </c>
      <c r="R647" s="200">
        <v>4.0273599999999998</v>
      </c>
    </row>
    <row r="648" spans="1:26" x14ac:dyDescent="0.3">
      <c r="A648" s="248">
        <v>45016</v>
      </c>
      <c r="B648" s="259"/>
      <c r="C648" s="228" t="s">
        <v>500</v>
      </c>
      <c r="D648" s="258">
        <v>20.0655</v>
      </c>
      <c r="E648" s="263">
        <v>243.07400000000001</v>
      </c>
      <c r="F648" s="262">
        <v>22.019100000000002</v>
      </c>
      <c r="G648" s="262">
        <v>23.48068</v>
      </c>
      <c r="H648" s="459"/>
      <c r="I648" s="459"/>
      <c r="O648" s="232"/>
      <c r="S648" s="309">
        <v>14118</v>
      </c>
      <c r="W648" s="232"/>
      <c r="X648" s="232"/>
    </row>
    <row r="649" spans="1:26" x14ac:dyDescent="0.3">
      <c r="A649" s="488" t="s">
        <v>505</v>
      </c>
      <c r="B649" s="488"/>
      <c r="C649" s="488"/>
      <c r="D649" s="488"/>
      <c r="E649" s="488"/>
      <c r="F649" s="488"/>
      <c r="G649" s="488"/>
      <c r="H649" s="488"/>
      <c r="I649" s="488"/>
      <c r="J649" s="488"/>
      <c r="K649" s="488"/>
      <c r="L649" s="488"/>
      <c r="M649" s="488"/>
      <c r="N649" s="488"/>
      <c r="O649" s="488"/>
      <c r="P649" s="488"/>
      <c r="Q649" s="488"/>
      <c r="R649" s="488"/>
      <c r="S649" s="488"/>
      <c r="T649" s="488"/>
      <c r="U649" s="488"/>
      <c r="V649" s="488"/>
      <c r="W649" s="488"/>
      <c r="X649" s="488"/>
      <c r="Y649" s="488"/>
    </row>
    <row r="650" spans="1:26" ht="15" customHeight="1" x14ac:dyDescent="0.3">
      <c r="A650" s="248">
        <v>45017</v>
      </c>
      <c r="B650" s="259">
        <v>0.28472222222222221</v>
      </c>
      <c r="C650" s="228" t="s">
        <v>27</v>
      </c>
      <c r="D650" s="487" t="s">
        <v>506</v>
      </c>
      <c r="E650" s="487"/>
      <c r="F650" s="487"/>
      <c r="G650" s="487"/>
      <c r="H650" s="459">
        <v>24.132999999999999</v>
      </c>
      <c r="I650" s="459">
        <v>23.715</v>
      </c>
      <c r="J650" s="461"/>
      <c r="K650" s="461"/>
      <c r="L650" s="237"/>
      <c r="M650" s="237"/>
      <c r="N650" s="237"/>
      <c r="Q650" s="200">
        <v>32</v>
      </c>
      <c r="R650" s="200">
        <v>4.0271739999999996</v>
      </c>
      <c r="Z650" s="185" t="s">
        <v>507</v>
      </c>
    </row>
    <row r="651" spans="1:26" x14ac:dyDescent="0.3">
      <c r="A651" s="248">
        <v>45017</v>
      </c>
      <c r="B651" s="259">
        <v>0.28750000000000003</v>
      </c>
      <c r="C651" s="228" t="s">
        <v>508</v>
      </c>
      <c r="D651" s="487"/>
      <c r="E651" s="487"/>
      <c r="F651" s="487"/>
      <c r="G651" s="487"/>
      <c r="H651" s="459">
        <v>24.132999999999999</v>
      </c>
      <c r="I651" s="459">
        <v>23.715</v>
      </c>
      <c r="O651" s="232" t="s">
        <v>509</v>
      </c>
      <c r="S651" s="309">
        <v>65249</v>
      </c>
      <c r="U651" s="200">
        <v>4.1000000000000003E-3</v>
      </c>
      <c r="V651" s="200">
        <v>6.0000000000000001E-3</v>
      </c>
    </row>
    <row r="652" spans="1:26" x14ac:dyDescent="0.3">
      <c r="A652" s="248">
        <v>45017</v>
      </c>
      <c r="B652" s="259">
        <v>0.28958333333333336</v>
      </c>
      <c r="C652" s="228" t="s">
        <v>508</v>
      </c>
      <c r="D652" s="487"/>
      <c r="E652" s="487"/>
      <c r="F652" s="487"/>
      <c r="G652" s="487"/>
      <c r="H652" s="459">
        <v>24.132999999999999</v>
      </c>
      <c r="I652" s="459">
        <v>23.715</v>
      </c>
      <c r="O652" s="232" t="s">
        <v>509</v>
      </c>
      <c r="S652" s="309">
        <v>65557</v>
      </c>
      <c r="U652" s="200">
        <v>5.4999999999999997E-3</v>
      </c>
      <c r="V652" s="200">
        <v>6.0000000000000001E-3</v>
      </c>
      <c r="Z652" s="166" t="s">
        <v>510</v>
      </c>
    </row>
    <row r="653" spans="1:26" x14ac:dyDescent="0.3">
      <c r="A653" s="248">
        <v>45017</v>
      </c>
      <c r="B653" s="259">
        <v>0.29236111111111113</v>
      </c>
      <c r="C653" s="228" t="s">
        <v>511</v>
      </c>
      <c r="D653" s="487"/>
      <c r="E653" s="487"/>
      <c r="F653" s="487"/>
      <c r="G653" s="487"/>
      <c r="H653" s="459">
        <v>24.132999999999999</v>
      </c>
      <c r="I653" s="459">
        <v>23.715</v>
      </c>
      <c r="O653" s="232" t="s">
        <v>303</v>
      </c>
      <c r="S653" s="309">
        <v>65933</v>
      </c>
      <c r="W653" s="232">
        <v>812.8</v>
      </c>
      <c r="X653" s="232">
        <v>606.4</v>
      </c>
      <c r="Z653" s="166" t="s">
        <v>512</v>
      </c>
    </row>
    <row r="654" spans="1:26" x14ac:dyDescent="0.3">
      <c r="A654" s="248">
        <v>45017</v>
      </c>
      <c r="B654" s="259">
        <v>0.30624999999999997</v>
      </c>
      <c r="C654" s="228" t="s">
        <v>508</v>
      </c>
      <c r="D654" s="487"/>
      <c r="E654" s="487"/>
      <c r="F654" s="487"/>
      <c r="G654" s="487"/>
      <c r="H654" s="459">
        <v>24.132999999999999</v>
      </c>
      <c r="I654" s="459">
        <v>23.715</v>
      </c>
      <c r="O654" s="232" t="s">
        <v>48</v>
      </c>
      <c r="S654" s="309">
        <v>71941</v>
      </c>
      <c r="U654" s="232">
        <v>4.1000000000000003E-3</v>
      </c>
      <c r="V654" s="232">
        <v>6.0000000000000001E-3</v>
      </c>
    </row>
    <row r="655" spans="1:26" x14ac:dyDescent="0.3">
      <c r="A655" s="248">
        <v>45017</v>
      </c>
      <c r="B655" s="259">
        <v>0.30416666666666664</v>
      </c>
      <c r="C655" s="228" t="s">
        <v>511</v>
      </c>
      <c r="D655" s="487"/>
      <c r="E655" s="487"/>
      <c r="F655" s="487"/>
      <c r="G655" s="487"/>
      <c r="H655" s="459">
        <v>24.132999999999999</v>
      </c>
      <c r="I655" s="459">
        <v>23.715</v>
      </c>
      <c r="O655" s="232" t="s">
        <v>303</v>
      </c>
      <c r="S655" s="309">
        <v>71658</v>
      </c>
      <c r="W655" s="232">
        <v>812.7</v>
      </c>
      <c r="X655" s="232">
        <v>605.5</v>
      </c>
      <c r="Z655" s="166" t="s">
        <v>513</v>
      </c>
    </row>
    <row r="656" spans="1:26" x14ac:dyDescent="0.3">
      <c r="A656" s="248">
        <v>45017</v>
      </c>
      <c r="B656" s="259">
        <v>0.30833333333333335</v>
      </c>
      <c r="C656" s="228" t="s">
        <v>511</v>
      </c>
      <c r="D656" s="487"/>
      <c r="E656" s="487"/>
      <c r="F656" s="487"/>
      <c r="G656" s="487"/>
      <c r="H656" s="459">
        <v>24.132999999999999</v>
      </c>
      <c r="I656" s="459">
        <v>23.715</v>
      </c>
      <c r="O656" s="232" t="s">
        <v>63</v>
      </c>
      <c r="S656" s="309">
        <v>72323</v>
      </c>
      <c r="W656" s="232">
        <v>812.7</v>
      </c>
      <c r="X656" s="232">
        <v>604.70000000000005</v>
      </c>
      <c r="Z656" s="166" t="s">
        <v>514</v>
      </c>
    </row>
    <row r="657" spans="1:26" x14ac:dyDescent="0.3">
      <c r="A657" s="248">
        <v>45017</v>
      </c>
      <c r="B657" s="259">
        <v>0.32013888888888892</v>
      </c>
      <c r="C657" s="228" t="s">
        <v>515</v>
      </c>
      <c r="D657" s="487"/>
      <c r="E657" s="487"/>
      <c r="F657" s="487"/>
      <c r="G657" s="487"/>
      <c r="H657" s="459" t="s">
        <v>198</v>
      </c>
      <c r="I657" s="459" t="s">
        <v>198</v>
      </c>
      <c r="Q657" s="200"/>
      <c r="R657" s="200"/>
      <c r="Z657" s="166" t="s">
        <v>516</v>
      </c>
    </row>
    <row r="658" spans="1:26" x14ac:dyDescent="0.3">
      <c r="A658" s="248">
        <v>45017</v>
      </c>
      <c r="B658" s="259">
        <v>0.30833333333333335</v>
      </c>
      <c r="C658" s="228" t="s">
        <v>511</v>
      </c>
      <c r="D658" s="487"/>
      <c r="E658" s="487"/>
      <c r="F658" s="487"/>
      <c r="G658" s="487"/>
      <c r="H658" s="459">
        <v>24.132999999999999</v>
      </c>
      <c r="I658" s="459">
        <v>23.715</v>
      </c>
      <c r="O658" s="232" t="s">
        <v>63</v>
      </c>
      <c r="S658" s="309">
        <v>74302</v>
      </c>
      <c r="W658" s="232">
        <v>811.9</v>
      </c>
      <c r="X658" s="232">
        <v>604.6</v>
      </c>
      <c r="Z658" s="166" t="s">
        <v>517</v>
      </c>
    </row>
    <row r="659" spans="1:26" x14ac:dyDescent="0.3">
      <c r="A659" s="248">
        <v>45017</v>
      </c>
      <c r="B659" s="259">
        <v>0.32569444444444445</v>
      </c>
      <c r="C659" s="228" t="s">
        <v>508</v>
      </c>
      <c r="D659" s="487"/>
      <c r="E659" s="487"/>
      <c r="F659" s="487"/>
      <c r="G659" s="487"/>
      <c r="H659" s="459">
        <v>24.132999999999999</v>
      </c>
      <c r="I659" s="459">
        <v>23.715</v>
      </c>
      <c r="O659" s="232" t="s">
        <v>48</v>
      </c>
      <c r="S659" s="309">
        <v>74901</v>
      </c>
      <c r="U659" s="232">
        <v>3.8E-3</v>
      </c>
      <c r="V659" s="232">
        <v>5.5999999999999999E-3</v>
      </c>
      <c r="Z659" s="166" t="s">
        <v>518</v>
      </c>
    </row>
    <row r="660" spans="1:26" x14ac:dyDescent="0.3">
      <c r="A660" s="248">
        <v>45017</v>
      </c>
      <c r="B660" s="259">
        <v>0.47569444444444442</v>
      </c>
      <c r="C660" s="228" t="s">
        <v>30</v>
      </c>
      <c r="D660" s="487"/>
      <c r="E660" s="487"/>
      <c r="F660" s="487"/>
      <c r="G660" s="487"/>
      <c r="H660" s="459">
        <v>24.132999999999999</v>
      </c>
      <c r="I660" s="459">
        <v>23.715</v>
      </c>
      <c r="J660" s="200">
        <v>101.50700000000001</v>
      </c>
      <c r="K660" s="200">
        <v>125.71299999999999</v>
      </c>
      <c r="L660" s="200">
        <v>0</v>
      </c>
      <c r="M660" s="200">
        <v>0.1017</v>
      </c>
      <c r="N660" s="200">
        <v>8.5900000000000004E-2</v>
      </c>
      <c r="O660" s="202" t="s">
        <v>38</v>
      </c>
      <c r="S660" s="304">
        <v>12358</v>
      </c>
      <c r="U660" s="247">
        <v>4.1000000000000003E-3</v>
      </c>
      <c r="V660" s="247">
        <v>3.5000000000000001E-3</v>
      </c>
    </row>
    <row r="661" spans="1:26" x14ac:dyDescent="0.3">
      <c r="A661" s="248">
        <v>45017</v>
      </c>
      <c r="B661" s="259">
        <v>0.48194444444444445</v>
      </c>
      <c r="C661" s="228" t="s">
        <v>31</v>
      </c>
      <c r="D661" s="487"/>
      <c r="E661" s="487"/>
      <c r="F661" s="487"/>
      <c r="G661" s="487"/>
      <c r="H661" s="459">
        <v>24.132999999999999</v>
      </c>
      <c r="I661" s="459">
        <v>23.715</v>
      </c>
      <c r="J661" s="200">
        <v>88.435000000000002</v>
      </c>
      <c r="K661" s="200">
        <v>109.26600000000001</v>
      </c>
      <c r="L661" s="200">
        <v>0</v>
      </c>
      <c r="M661" s="200">
        <v>0.1018</v>
      </c>
      <c r="N661" s="200">
        <v>8.5599999999999996E-2</v>
      </c>
      <c r="O661" s="202">
        <v>1133</v>
      </c>
      <c r="S661" s="304">
        <v>13429</v>
      </c>
      <c r="W661" s="232">
        <v>812.6</v>
      </c>
      <c r="X661" s="232">
        <v>605.9</v>
      </c>
    </row>
    <row r="662" spans="1:26" x14ac:dyDescent="0.3">
      <c r="A662" s="248">
        <v>45017</v>
      </c>
      <c r="B662" s="259">
        <v>0.48541666666666666</v>
      </c>
      <c r="C662" s="228" t="s">
        <v>519</v>
      </c>
      <c r="D662" s="487"/>
      <c r="E662" s="487"/>
      <c r="F662" s="487"/>
      <c r="G662" s="487"/>
      <c r="H662" s="459">
        <v>24.132999999999999</v>
      </c>
      <c r="I662" s="459">
        <v>23.715</v>
      </c>
      <c r="J662" s="200"/>
      <c r="K662" s="200"/>
      <c r="L662" s="200"/>
      <c r="M662" s="200"/>
      <c r="N662" s="200"/>
      <c r="Q662" s="200"/>
      <c r="R662" s="200"/>
      <c r="Z662" s="166" t="s">
        <v>520</v>
      </c>
    </row>
    <row r="663" spans="1:26" x14ac:dyDescent="0.3">
      <c r="A663" s="248">
        <v>45017</v>
      </c>
      <c r="B663" s="259">
        <v>0.49374999999999997</v>
      </c>
      <c r="C663" s="228" t="s">
        <v>501</v>
      </c>
      <c r="D663" s="487"/>
      <c r="E663" s="487"/>
      <c r="F663" s="487"/>
      <c r="G663" s="487"/>
      <c r="H663" s="459">
        <v>24.132999999999999</v>
      </c>
      <c r="I663" s="459">
        <v>23.715</v>
      </c>
      <c r="J663" s="200">
        <v>111.387</v>
      </c>
      <c r="K663" s="200">
        <v>149.52500000000001</v>
      </c>
      <c r="L663" s="200">
        <v>0</v>
      </c>
      <c r="M663" s="200">
        <v>0.1014</v>
      </c>
      <c r="N663" s="200">
        <v>8.5900000000000004E-2</v>
      </c>
      <c r="O663" s="202">
        <v>1134</v>
      </c>
      <c r="S663" s="304">
        <v>14641</v>
      </c>
      <c r="W663" s="232">
        <v>812.8</v>
      </c>
      <c r="X663" s="232">
        <v>606.70000000000005</v>
      </c>
    </row>
    <row r="664" spans="1:26" x14ac:dyDescent="0.3">
      <c r="A664" s="248">
        <v>45017</v>
      </c>
      <c r="B664" s="259">
        <v>0.48819444444444443</v>
      </c>
      <c r="C664" s="228" t="s">
        <v>32</v>
      </c>
      <c r="D664" s="487"/>
      <c r="E664" s="487"/>
      <c r="F664" s="487"/>
      <c r="G664" s="487"/>
      <c r="H664" s="459">
        <v>24.132999999999999</v>
      </c>
      <c r="I664" s="459">
        <v>23.715</v>
      </c>
      <c r="J664" s="200">
        <v>66.69</v>
      </c>
      <c r="K664" s="200">
        <v>102.398</v>
      </c>
      <c r="L664" s="200">
        <v>0</v>
      </c>
      <c r="M664" s="200">
        <v>0.1018</v>
      </c>
      <c r="N664" s="200">
        <v>8.5999999999999993E-2</v>
      </c>
      <c r="O664" s="171"/>
      <c r="Q664" s="200">
        <v>31</v>
      </c>
      <c r="R664" s="200">
        <v>3.4556840000000002</v>
      </c>
    </row>
    <row r="665" spans="1:26" x14ac:dyDescent="0.3">
      <c r="A665" s="248">
        <v>45017</v>
      </c>
      <c r="B665" s="259">
        <v>0.49583333333333335</v>
      </c>
      <c r="C665" s="228" t="s">
        <v>502</v>
      </c>
      <c r="D665" s="487"/>
      <c r="E665" s="487"/>
      <c r="F665" s="487"/>
      <c r="G665" s="487"/>
      <c r="H665" s="459">
        <v>24.132999999999999</v>
      </c>
      <c r="I665" s="459">
        <v>23.715</v>
      </c>
      <c r="J665" s="200">
        <v>92.906000000000006</v>
      </c>
      <c r="K665" s="200">
        <v>144.9</v>
      </c>
      <c r="L665" s="200">
        <v>0</v>
      </c>
      <c r="M665" s="200">
        <v>0.1014</v>
      </c>
      <c r="N665" s="200">
        <v>8.5999999999999993E-2</v>
      </c>
      <c r="O665" s="171"/>
      <c r="Q665" s="200">
        <v>27</v>
      </c>
      <c r="R665" s="200">
        <v>3.4637690000000001</v>
      </c>
    </row>
    <row r="666" spans="1:26" x14ac:dyDescent="0.3">
      <c r="A666" s="248">
        <v>45017</v>
      </c>
      <c r="B666" s="259">
        <v>0.50277777777777777</v>
      </c>
      <c r="C666" s="228" t="s">
        <v>33</v>
      </c>
      <c r="D666" s="487"/>
      <c r="E666" s="487"/>
      <c r="F666" s="487"/>
      <c r="G666" s="487"/>
      <c r="H666" s="459">
        <v>24.132999999999999</v>
      </c>
      <c r="I666" s="459">
        <v>23.715</v>
      </c>
      <c r="J666" s="200">
        <v>-76.106999999999999</v>
      </c>
      <c r="K666" s="200">
        <v>125.70099999999999</v>
      </c>
      <c r="L666" s="200">
        <v>-1E-3</v>
      </c>
      <c r="M666" s="200">
        <v>7.7200000000000005E-2</v>
      </c>
      <c r="N666" s="200">
        <v>6.5299999999999997E-2</v>
      </c>
      <c r="O666" s="202" t="s">
        <v>48</v>
      </c>
      <c r="S666" s="304">
        <v>20130</v>
      </c>
      <c r="U666" s="247">
        <v>3.7000000000000002E-3</v>
      </c>
      <c r="V666" s="247">
        <v>8.3999999999999995E-3</v>
      </c>
    </row>
    <row r="667" spans="1:26" x14ac:dyDescent="0.3">
      <c r="A667" s="248">
        <v>45017</v>
      </c>
      <c r="B667" s="259">
        <v>0.50694444444444442</v>
      </c>
      <c r="C667" s="228" t="s">
        <v>34</v>
      </c>
      <c r="D667" s="487"/>
      <c r="E667" s="487"/>
      <c r="F667" s="487"/>
      <c r="G667" s="487"/>
      <c r="H667" s="459">
        <v>24.132999999999999</v>
      </c>
      <c r="I667" s="459">
        <v>23.715</v>
      </c>
      <c r="J667" s="200">
        <v>-60.679000000000002</v>
      </c>
      <c r="K667" s="200">
        <v>109.22199999999999</v>
      </c>
      <c r="L667" s="200">
        <v>-2E-3</v>
      </c>
      <c r="M667" s="200">
        <v>7.7399999999999997E-2</v>
      </c>
      <c r="N667" s="200">
        <v>6.5000000000000002E-2</v>
      </c>
      <c r="O667" s="202">
        <v>1131</v>
      </c>
      <c r="S667" s="304">
        <v>20844</v>
      </c>
      <c r="W667" s="242">
        <v>812.6</v>
      </c>
      <c r="X667" s="242">
        <v>606.6</v>
      </c>
    </row>
    <row r="668" spans="1:26" x14ac:dyDescent="0.3">
      <c r="A668" s="248">
        <v>45017</v>
      </c>
      <c r="B668" s="259">
        <v>0.51111111111111118</v>
      </c>
      <c r="C668" s="228" t="s">
        <v>56</v>
      </c>
      <c r="D668" s="487"/>
      <c r="E668" s="487"/>
      <c r="F668" s="487"/>
      <c r="G668" s="487"/>
      <c r="H668" s="459">
        <v>24.132999999999999</v>
      </c>
      <c r="I668" s="459">
        <v>23.715</v>
      </c>
      <c r="J668" s="200">
        <v>-83.718000000000004</v>
      </c>
      <c r="K668" s="200">
        <v>149.404</v>
      </c>
      <c r="L668" s="200">
        <v>-1E-3</v>
      </c>
      <c r="M668" s="200">
        <v>7.7100000000000002E-2</v>
      </c>
      <c r="N668" s="200">
        <v>6.5199999999999994E-2</v>
      </c>
      <c r="O668" s="202">
        <v>1130</v>
      </c>
      <c r="S668" s="304">
        <v>21450</v>
      </c>
      <c r="W668" s="242">
        <v>812.6</v>
      </c>
      <c r="X668" s="242">
        <v>606.6</v>
      </c>
    </row>
    <row r="669" spans="1:26" x14ac:dyDescent="0.3">
      <c r="A669" s="248">
        <v>45017</v>
      </c>
      <c r="B669" s="259">
        <v>0.51388888888888895</v>
      </c>
      <c r="C669" s="228" t="s">
        <v>35</v>
      </c>
      <c r="D669" s="487"/>
      <c r="E669" s="487"/>
      <c r="F669" s="487"/>
      <c r="G669" s="487"/>
      <c r="H669" s="459">
        <v>24.132999999999999</v>
      </c>
      <c r="I669" s="459">
        <v>23.715</v>
      </c>
      <c r="J669" s="200">
        <v>-105.499</v>
      </c>
      <c r="K669" s="200">
        <v>102.7</v>
      </c>
      <c r="L669" s="200">
        <v>0</v>
      </c>
      <c r="M669" s="200">
        <v>7.7499999999999999E-2</v>
      </c>
      <c r="N669" s="200">
        <v>6.5199999999999994E-2</v>
      </c>
      <c r="O669" s="171"/>
      <c r="Q669" s="200">
        <v>43</v>
      </c>
      <c r="R669" s="200">
        <v>3.4557190000000002</v>
      </c>
    </row>
    <row r="670" spans="1:26" x14ac:dyDescent="0.3">
      <c r="A670" s="248">
        <v>45017</v>
      </c>
      <c r="B670" s="259">
        <v>0.51944444444444449</v>
      </c>
      <c r="C670" s="228" t="s">
        <v>521</v>
      </c>
      <c r="D670" s="487"/>
      <c r="E670" s="487"/>
      <c r="F670" s="487"/>
      <c r="G670" s="487"/>
      <c r="H670" s="459">
        <v>24.132999999999999</v>
      </c>
      <c r="I670" s="459">
        <v>23.715</v>
      </c>
      <c r="J670" s="200">
        <v>-26.991</v>
      </c>
      <c r="K670" s="200">
        <v>144.601</v>
      </c>
      <c r="L670" s="200">
        <v>0</v>
      </c>
      <c r="M670" s="200">
        <v>7.7200000000000005E-2</v>
      </c>
      <c r="N670" s="200">
        <v>6.5199999999999994E-2</v>
      </c>
      <c r="O670" s="171"/>
      <c r="Q670" s="200"/>
      <c r="R670" s="200"/>
      <c r="Z670" s="166" t="s">
        <v>522</v>
      </c>
    </row>
    <row r="671" spans="1:26" x14ac:dyDescent="0.3">
      <c r="A671" s="115"/>
      <c r="B671" s="115"/>
      <c r="C671" s="281"/>
      <c r="D671" s="115"/>
      <c r="E671" s="115"/>
      <c r="F671" s="115"/>
      <c r="G671" s="115"/>
      <c r="H671" s="115"/>
      <c r="I671" s="115"/>
      <c r="J671" s="115"/>
      <c r="K671" s="115"/>
      <c r="L671" s="115"/>
      <c r="M671" s="115"/>
      <c r="N671" s="115"/>
      <c r="O671" s="115"/>
      <c r="P671" s="115"/>
      <c r="Q671" s="115"/>
      <c r="R671" s="115"/>
      <c r="S671" s="311"/>
      <c r="T671" s="115"/>
      <c r="U671" s="115"/>
      <c r="V671" s="115"/>
      <c r="W671" s="115"/>
      <c r="X671" s="115"/>
      <c r="Y671" s="115"/>
    </row>
    <row r="672" spans="1:26" x14ac:dyDescent="0.3">
      <c r="A672" s="488" t="s">
        <v>523</v>
      </c>
      <c r="B672" s="488"/>
      <c r="C672" s="488"/>
      <c r="D672" s="488"/>
      <c r="E672" s="488"/>
      <c r="F672" s="488"/>
      <c r="G672" s="488"/>
      <c r="H672" s="488"/>
      <c r="I672" s="488"/>
      <c r="J672" s="488"/>
      <c r="K672" s="488"/>
      <c r="L672" s="488"/>
      <c r="M672" s="488"/>
      <c r="N672" s="488"/>
      <c r="O672" s="488"/>
      <c r="P672" s="488"/>
      <c r="Q672" s="488"/>
      <c r="R672" s="488"/>
      <c r="S672" s="488"/>
      <c r="T672" s="488"/>
      <c r="U672" s="488"/>
      <c r="V672" s="488"/>
      <c r="W672" s="488"/>
      <c r="X672" s="488"/>
      <c r="Y672" s="488"/>
    </row>
    <row r="673" spans="1:26" ht="15" customHeight="1" x14ac:dyDescent="0.3">
      <c r="A673" s="248">
        <v>45019</v>
      </c>
      <c r="B673" s="257">
        <v>0.37083333333333335</v>
      </c>
      <c r="C673" s="228" t="s">
        <v>27</v>
      </c>
      <c r="D673" s="489" t="s">
        <v>524</v>
      </c>
      <c r="E673" s="490"/>
      <c r="F673" s="490"/>
      <c r="G673" s="491"/>
      <c r="H673" s="460">
        <v>24.152999999999999</v>
      </c>
      <c r="I673" s="459">
        <v>23.754999999999999</v>
      </c>
      <c r="Q673" s="200">
        <v>34</v>
      </c>
      <c r="R673" s="200">
        <v>4.0315640000000004</v>
      </c>
      <c r="Z673" s="167" t="s">
        <v>525</v>
      </c>
    </row>
    <row r="674" spans="1:26" x14ac:dyDescent="0.3">
      <c r="A674" s="248">
        <v>45019</v>
      </c>
      <c r="B674" s="257">
        <v>0.41250000000000003</v>
      </c>
      <c r="C674" s="228" t="s">
        <v>508</v>
      </c>
      <c r="D674" s="148">
        <v>20.222999999999999</v>
      </c>
      <c r="E674" s="148">
        <v>23.892499999999998</v>
      </c>
      <c r="F674" s="148">
        <v>21.7712</v>
      </c>
      <c r="G674" s="148">
        <v>23.570799999999998</v>
      </c>
      <c r="H674" s="459">
        <v>24.152999999999999</v>
      </c>
      <c r="I674" s="459">
        <v>23.754999999999999</v>
      </c>
      <c r="O674" s="232" t="s">
        <v>57</v>
      </c>
      <c r="S674" s="309">
        <v>95237</v>
      </c>
      <c r="U674" s="200">
        <v>2E-3</v>
      </c>
      <c r="V674" s="200">
        <v>5.9999999999999995E-4</v>
      </c>
      <c r="Z674" s="167" t="s">
        <v>526</v>
      </c>
    </row>
    <row r="675" spans="1:26" x14ac:dyDescent="0.3">
      <c r="A675" s="248">
        <v>45019</v>
      </c>
      <c r="B675" s="257">
        <v>0.41388888888888892</v>
      </c>
      <c r="C675" s="228" t="s">
        <v>511</v>
      </c>
      <c r="D675" s="148">
        <v>20.222999999999999</v>
      </c>
      <c r="E675" s="148">
        <v>23.892499999999998</v>
      </c>
      <c r="F675" s="148">
        <v>21.7712</v>
      </c>
      <c r="G675" s="148">
        <v>23.570799999999998</v>
      </c>
      <c r="H675" s="459">
        <v>24.132999999999999</v>
      </c>
      <c r="I675" s="459">
        <v>23.715</v>
      </c>
      <c r="O675" s="232" t="s">
        <v>44</v>
      </c>
      <c r="S675" s="309">
        <v>95531</v>
      </c>
      <c r="W675" s="232">
        <v>809.7</v>
      </c>
      <c r="X675" s="232">
        <v>599.70000000000005</v>
      </c>
      <c r="Z675" s="167" t="s">
        <v>527</v>
      </c>
    </row>
    <row r="676" spans="1:26" x14ac:dyDescent="0.3">
      <c r="A676" s="248">
        <v>45019</v>
      </c>
      <c r="B676" s="257">
        <v>0.42638888888888887</v>
      </c>
      <c r="C676" s="265" t="s">
        <v>401</v>
      </c>
      <c r="D676" s="148">
        <v>20.222999999999999</v>
      </c>
      <c r="E676" s="148">
        <v>23.892499999999998</v>
      </c>
      <c r="F676" s="148">
        <v>21.7712</v>
      </c>
      <c r="G676" s="148">
        <v>23.570799999999998</v>
      </c>
      <c r="H676" s="200">
        <v>24.63</v>
      </c>
      <c r="I676" s="200">
        <v>23.18</v>
      </c>
      <c r="Q676" s="200">
        <v>7</v>
      </c>
      <c r="R676" s="200">
        <v>4.7624839999999997</v>
      </c>
      <c r="Z676" s="167" t="s">
        <v>528</v>
      </c>
    </row>
    <row r="677" spans="1:26" x14ac:dyDescent="0.3">
      <c r="A677" s="248">
        <v>45019</v>
      </c>
      <c r="B677" s="257">
        <v>0.42777777777777781</v>
      </c>
      <c r="C677" s="228" t="s">
        <v>27</v>
      </c>
      <c r="D677" s="148">
        <v>20.222999999999999</v>
      </c>
      <c r="E677" s="148">
        <v>23.892499999999998</v>
      </c>
      <c r="F677" s="148">
        <v>21.7712</v>
      </c>
      <c r="G677" s="148">
        <v>23.570799999999998</v>
      </c>
      <c r="H677" s="459">
        <v>24.132999999999999</v>
      </c>
      <c r="I677" s="459">
        <v>23.715</v>
      </c>
      <c r="Q677" s="200">
        <v>60</v>
      </c>
      <c r="R677" s="200">
        <v>4.0316359999999998</v>
      </c>
      <c r="Z677" s="167"/>
    </row>
    <row r="678" spans="1:26" x14ac:dyDescent="0.3">
      <c r="A678" s="248">
        <v>45019</v>
      </c>
      <c r="B678" s="257">
        <v>0.43055555555555558</v>
      </c>
      <c r="C678" s="228" t="s">
        <v>515</v>
      </c>
      <c r="D678" s="148">
        <v>20.222999999999999</v>
      </c>
      <c r="E678" s="148">
        <v>23.892499999999998</v>
      </c>
      <c r="F678" s="148">
        <v>21.7712</v>
      </c>
      <c r="G678" s="148">
        <v>23.570799999999998</v>
      </c>
      <c r="H678" s="459">
        <v>24.428999999999998</v>
      </c>
      <c r="I678" s="459">
        <v>23.422999999999998</v>
      </c>
      <c r="Q678" s="200">
        <v>22</v>
      </c>
      <c r="R678" s="200">
        <v>4.0211389999999998</v>
      </c>
      <c r="Z678" s="167" t="s">
        <v>529</v>
      </c>
    </row>
    <row r="679" spans="1:26" x14ac:dyDescent="0.3">
      <c r="A679" s="248">
        <v>45019</v>
      </c>
      <c r="B679" s="257">
        <v>0.44097222222222227</v>
      </c>
      <c r="C679" s="265" t="s">
        <v>508</v>
      </c>
      <c r="D679" s="148">
        <v>20.222999999999999</v>
      </c>
      <c r="E679" s="148">
        <v>23.892499999999998</v>
      </c>
      <c r="F679" s="148">
        <v>21.7712</v>
      </c>
      <c r="G679" s="148">
        <v>23.570799999999998</v>
      </c>
      <c r="H679" s="459">
        <v>24.132999999999999</v>
      </c>
      <c r="I679" s="459">
        <v>23.715</v>
      </c>
      <c r="O679" s="232" t="s">
        <v>64</v>
      </c>
      <c r="S679" s="309">
        <v>103350</v>
      </c>
      <c r="U679" s="200">
        <v>-2.2000000000000001E-3</v>
      </c>
      <c r="V679" s="200">
        <v>4.1999999999999997E-3</v>
      </c>
      <c r="Z679" s="167" t="s">
        <v>530</v>
      </c>
    </row>
    <row r="680" spans="1:26" x14ac:dyDescent="0.3">
      <c r="A680" s="248">
        <v>45019</v>
      </c>
      <c r="B680" s="257">
        <v>0.4375</v>
      </c>
      <c r="C680" s="265" t="s">
        <v>511</v>
      </c>
      <c r="D680" s="148">
        <v>20.222999999999999</v>
      </c>
      <c r="E680" s="148">
        <v>23.892499999999998</v>
      </c>
      <c r="F680" s="148">
        <v>21.7712</v>
      </c>
      <c r="G680" s="148">
        <v>23.570799999999998</v>
      </c>
      <c r="H680" s="459">
        <v>24.132999999999999</v>
      </c>
      <c r="I680" s="459">
        <v>23.715</v>
      </c>
      <c r="O680" s="232" t="s">
        <v>44</v>
      </c>
      <c r="S680" s="309">
        <v>102952</v>
      </c>
      <c r="W680" s="232">
        <v>811.7</v>
      </c>
      <c r="X680" s="232">
        <v>597.6</v>
      </c>
      <c r="Z680" s="167" t="s">
        <v>531</v>
      </c>
    </row>
    <row r="681" spans="1:26" x14ac:dyDescent="0.3">
      <c r="A681" s="248">
        <v>45019</v>
      </c>
      <c r="B681" s="257">
        <v>0.46736111111111112</v>
      </c>
      <c r="C681" s="228" t="s">
        <v>532</v>
      </c>
      <c r="D681" s="480">
        <v>20.222999999999999</v>
      </c>
      <c r="E681" s="480">
        <v>23.892499999999998</v>
      </c>
      <c r="F681" s="480">
        <v>21.7712</v>
      </c>
      <c r="G681" s="480">
        <v>23.570799999999998</v>
      </c>
      <c r="H681" s="480">
        <v>24.132999999999999</v>
      </c>
      <c r="I681" s="480">
        <v>23.715</v>
      </c>
      <c r="J681" s="232">
        <v>101.508</v>
      </c>
      <c r="K681" s="232">
        <v>125.714</v>
      </c>
      <c r="L681" s="232">
        <v>3.0000000000000001E-3</v>
      </c>
      <c r="M681" s="232">
        <v>0.1288</v>
      </c>
      <c r="N681" s="232">
        <v>7.8700000000000006E-2</v>
      </c>
      <c r="O681" s="232" t="s">
        <v>64</v>
      </c>
      <c r="S681" s="309">
        <v>111159</v>
      </c>
      <c r="U681" s="200">
        <v>-8.0000000000000004E-4</v>
      </c>
      <c r="V681" s="200">
        <v>1E-4</v>
      </c>
      <c r="Z681" s="185" t="s">
        <v>533</v>
      </c>
    </row>
    <row r="682" spans="1:26" x14ac:dyDescent="0.3">
      <c r="A682" s="248">
        <v>45019</v>
      </c>
      <c r="B682" s="257">
        <v>0.47916666666666669</v>
      </c>
      <c r="C682" s="228" t="s">
        <v>519</v>
      </c>
      <c r="D682" s="481"/>
      <c r="E682" s="481"/>
      <c r="F682" s="481"/>
      <c r="G682" s="481"/>
      <c r="H682" s="481"/>
      <c r="I682" s="481"/>
      <c r="J682" s="232">
        <v>101.508</v>
      </c>
      <c r="K682" s="232">
        <v>125.714</v>
      </c>
      <c r="L682" s="232">
        <v>3.0000000000000001E-3</v>
      </c>
      <c r="M682" s="200" t="s">
        <v>198</v>
      </c>
      <c r="N682" s="200" t="s">
        <v>198</v>
      </c>
      <c r="Q682" s="200"/>
      <c r="R682" s="200"/>
      <c r="Z682" s="167" t="s">
        <v>534</v>
      </c>
    </row>
    <row r="683" spans="1:26" x14ac:dyDescent="0.3">
      <c r="A683" s="248">
        <v>45019</v>
      </c>
      <c r="B683" s="257">
        <v>0.4826388888888889</v>
      </c>
      <c r="C683" s="228" t="s">
        <v>31</v>
      </c>
      <c r="D683" s="481"/>
      <c r="E683" s="481"/>
      <c r="F683" s="481"/>
      <c r="G683" s="481"/>
      <c r="H683" s="481"/>
      <c r="I683" s="481"/>
      <c r="J683" s="232">
        <v>88.227999999999994</v>
      </c>
      <c r="K683" s="232">
        <v>108.364</v>
      </c>
      <c r="L683" s="232">
        <v>0</v>
      </c>
      <c r="M683" s="232">
        <v>0.12870000000000001</v>
      </c>
      <c r="N683" s="232">
        <v>7.8700000000000006E-2</v>
      </c>
      <c r="O683" s="234">
        <v>1134</v>
      </c>
      <c r="S683" s="309">
        <v>113510</v>
      </c>
      <c r="W683" s="232">
        <v>807.2</v>
      </c>
      <c r="X683" s="232">
        <v>602</v>
      </c>
      <c r="Z683" s="166" t="s">
        <v>535</v>
      </c>
    </row>
    <row r="684" spans="1:26" x14ac:dyDescent="0.3">
      <c r="A684" s="248">
        <v>45019</v>
      </c>
      <c r="B684" s="257">
        <v>0.48541666666666666</v>
      </c>
      <c r="C684" s="228" t="s">
        <v>31</v>
      </c>
      <c r="D684" s="481"/>
      <c r="E684" s="481"/>
      <c r="F684" s="481"/>
      <c r="G684" s="481"/>
      <c r="H684" s="481"/>
      <c r="I684" s="481"/>
      <c r="J684" s="232">
        <v>88.525999999999996</v>
      </c>
      <c r="K684" s="232">
        <v>108.364</v>
      </c>
      <c r="L684" s="232">
        <v>0</v>
      </c>
      <c r="M684" s="232">
        <v>0.12870000000000001</v>
      </c>
      <c r="N684" s="232">
        <v>7.8799999999999995E-2</v>
      </c>
      <c r="O684" s="234">
        <v>1134</v>
      </c>
      <c r="S684" s="309">
        <v>113931</v>
      </c>
      <c r="W684" s="232">
        <v>812.1</v>
      </c>
      <c r="X684" s="232">
        <v>598.79999999999995</v>
      </c>
      <c r="Z684" s="166" t="s">
        <v>536</v>
      </c>
    </row>
    <row r="685" spans="1:26" x14ac:dyDescent="0.3">
      <c r="A685" s="248">
        <v>45019</v>
      </c>
      <c r="B685" s="257">
        <v>0.48819444444444443</v>
      </c>
      <c r="C685" s="228" t="s">
        <v>32</v>
      </c>
      <c r="D685" s="481"/>
      <c r="E685" s="481"/>
      <c r="F685" s="481"/>
      <c r="G685" s="481"/>
      <c r="H685" s="481"/>
      <c r="I685" s="481"/>
      <c r="J685" s="232">
        <v>66.887</v>
      </c>
      <c r="K685" s="232">
        <v>102.399</v>
      </c>
      <c r="L685" s="232">
        <v>-1E-3</v>
      </c>
      <c r="M685" s="232">
        <v>0.1288</v>
      </c>
      <c r="N685" s="232">
        <v>7.8799999999999995E-2</v>
      </c>
      <c r="Q685" s="200">
        <v>35</v>
      </c>
      <c r="R685" s="200">
        <v>3.4585170000000001</v>
      </c>
      <c r="Z685" s="167" t="s">
        <v>537</v>
      </c>
    </row>
    <row r="686" spans="1:26" x14ac:dyDescent="0.3">
      <c r="A686" s="248">
        <v>45019</v>
      </c>
      <c r="B686" s="257">
        <v>0.49444444444444446</v>
      </c>
      <c r="C686" s="228" t="s">
        <v>502</v>
      </c>
      <c r="D686" s="481"/>
      <c r="E686" s="481"/>
      <c r="F686" s="481"/>
      <c r="G686" s="481"/>
      <c r="H686" s="481"/>
      <c r="I686" s="481"/>
      <c r="J686" s="232">
        <v>92.91</v>
      </c>
      <c r="K686" s="232">
        <v>144.90199999999999</v>
      </c>
      <c r="L686" s="232">
        <v>0</v>
      </c>
      <c r="M686" s="232">
        <v>0.1283</v>
      </c>
      <c r="N686" s="232">
        <v>7.8899999999999998E-2</v>
      </c>
      <c r="Q686" s="200">
        <v>25</v>
      </c>
      <c r="R686" s="200">
        <v>3.4665900000000001</v>
      </c>
      <c r="Z686" s="167" t="s">
        <v>537</v>
      </c>
    </row>
    <row r="687" spans="1:26" x14ac:dyDescent="0.3">
      <c r="A687" s="248">
        <v>45019</v>
      </c>
      <c r="B687" s="257">
        <v>0.4993055555555555</v>
      </c>
      <c r="C687" s="228" t="s">
        <v>501</v>
      </c>
      <c r="D687" s="481"/>
      <c r="E687" s="481"/>
      <c r="F687" s="481"/>
      <c r="G687" s="481"/>
      <c r="H687" s="481"/>
      <c r="I687" s="481"/>
      <c r="J687" s="232">
        <v>111.535</v>
      </c>
      <c r="K687" s="232">
        <v>148.726</v>
      </c>
      <c r="L687" s="232">
        <v>0</v>
      </c>
      <c r="M687" s="232">
        <v>0.1283</v>
      </c>
      <c r="N687" s="232">
        <v>7.8799999999999995E-2</v>
      </c>
      <c r="O687" s="234">
        <v>1134</v>
      </c>
      <c r="S687" s="309">
        <v>115805</v>
      </c>
      <c r="W687" s="232">
        <v>812.5</v>
      </c>
      <c r="X687" s="232">
        <v>597.9</v>
      </c>
      <c r="Z687" s="166" t="s">
        <v>535</v>
      </c>
    </row>
    <row r="688" spans="1:26" x14ac:dyDescent="0.3">
      <c r="A688" s="248">
        <v>45019</v>
      </c>
      <c r="B688" s="257">
        <v>0.50277777777777777</v>
      </c>
      <c r="C688" s="228" t="s">
        <v>501</v>
      </c>
      <c r="D688" s="481"/>
      <c r="E688" s="481"/>
      <c r="F688" s="481"/>
      <c r="G688" s="481"/>
      <c r="H688" s="481"/>
      <c r="I688" s="481"/>
      <c r="J688" s="232">
        <v>111.316</v>
      </c>
      <c r="K688" s="232">
        <v>148.726</v>
      </c>
      <c r="L688" s="232">
        <v>0</v>
      </c>
      <c r="M688" s="232">
        <v>0.1283</v>
      </c>
      <c r="N688" s="232">
        <v>7.8899999999999998E-2</v>
      </c>
      <c r="O688" s="234">
        <v>1134</v>
      </c>
      <c r="S688" s="309">
        <v>120156</v>
      </c>
      <c r="W688" s="232">
        <v>808.1</v>
      </c>
      <c r="X688" s="232">
        <v>600.9</v>
      </c>
      <c r="Z688" s="166" t="s">
        <v>536</v>
      </c>
    </row>
    <row r="689" spans="1:26" x14ac:dyDescent="0.3">
      <c r="A689" s="248">
        <v>45019</v>
      </c>
      <c r="B689" s="257">
        <v>0.50902777777777775</v>
      </c>
      <c r="C689" s="228" t="s">
        <v>519</v>
      </c>
      <c r="D689" s="481"/>
      <c r="E689" s="481"/>
      <c r="F689" s="481"/>
      <c r="G689" s="481"/>
      <c r="H689" s="459">
        <v>24.428999999999998</v>
      </c>
      <c r="I689" s="459">
        <v>23.422999999999998</v>
      </c>
      <c r="J689" s="232">
        <v>101.505</v>
      </c>
      <c r="K689" s="232">
        <v>125.714</v>
      </c>
      <c r="L689" s="232">
        <v>0</v>
      </c>
      <c r="M689" s="200">
        <v>0.1285</v>
      </c>
      <c r="N689" s="232">
        <v>7.8799999999999995E-2</v>
      </c>
      <c r="Q689" s="200">
        <v>49</v>
      </c>
      <c r="R689" s="200">
        <v>3.4712160000000001</v>
      </c>
      <c r="Z689" s="167" t="s">
        <v>538</v>
      </c>
    </row>
    <row r="690" spans="1:26" x14ac:dyDescent="0.3">
      <c r="A690" s="248">
        <v>45019</v>
      </c>
      <c r="B690" s="257">
        <v>0.51111111111111118</v>
      </c>
      <c r="C690" s="228" t="s">
        <v>519</v>
      </c>
      <c r="D690" s="482"/>
      <c r="E690" s="482"/>
      <c r="F690" s="482"/>
      <c r="G690" s="482"/>
      <c r="H690" s="459">
        <v>24.428999999999998</v>
      </c>
      <c r="I690" s="459">
        <v>23.422999999999998</v>
      </c>
      <c r="J690" s="232">
        <v>101.505</v>
      </c>
      <c r="K690" s="232">
        <v>125.714</v>
      </c>
      <c r="L690" s="232">
        <v>0</v>
      </c>
      <c r="M690" s="200">
        <v>0.1285</v>
      </c>
      <c r="N690" s="232">
        <v>7.8799999999999995E-2</v>
      </c>
      <c r="Q690" s="200">
        <v>23</v>
      </c>
      <c r="R690" s="200">
        <v>3.4712200000000002</v>
      </c>
      <c r="Z690" s="166" t="s">
        <v>539</v>
      </c>
    </row>
    <row r="691" spans="1:26" x14ac:dyDescent="0.3">
      <c r="D691" s="150"/>
      <c r="E691" s="150"/>
      <c r="F691" s="150"/>
      <c r="G691" s="150"/>
    </row>
    <row r="692" spans="1:26" x14ac:dyDescent="0.3">
      <c r="A692" s="477" t="s">
        <v>540</v>
      </c>
      <c r="B692" s="478"/>
      <c r="C692" s="478"/>
      <c r="D692" s="478"/>
      <c r="E692" s="478"/>
      <c r="F692" s="478"/>
      <c r="G692" s="478"/>
      <c r="H692" s="478"/>
      <c r="I692" s="478"/>
      <c r="J692" s="478"/>
      <c r="K692" s="478"/>
      <c r="L692" s="478"/>
      <c r="M692" s="478"/>
      <c r="N692" s="478"/>
      <c r="O692" s="478"/>
      <c r="P692" s="478"/>
      <c r="Q692" s="478"/>
      <c r="R692" s="478"/>
      <c r="S692" s="478"/>
      <c r="T692" s="478"/>
      <c r="U692" s="478"/>
      <c r="V692" s="478"/>
      <c r="W692" s="478"/>
      <c r="X692" s="479"/>
    </row>
    <row r="693" spans="1:26" x14ac:dyDescent="0.3">
      <c r="A693" s="248">
        <v>45022</v>
      </c>
      <c r="B693" s="257">
        <v>0.40625</v>
      </c>
      <c r="C693" s="228" t="s">
        <v>508</v>
      </c>
      <c r="D693" s="148">
        <v>20.156099999999999</v>
      </c>
      <c r="E693" s="148">
        <v>24.071200000000001</v>
      </c>
      <c r="F693" s="148">
        <v>22.028760000000002</v>
      </c>
      <c r="G693" s="148">
        <v>23.551920000000003</v>
      </c>
      <c r="H693" s="459">
        <v>24.428999999999998</v>
      </c>
      <c r="I693" s="459">
        <v>23.422999999999998</v>
      </c>
      <c r="O693" s="232" t="s">
        <v>48</v>
      </c>
      <c r="S693" s="309">
        <v>94415</v>
      </c>
      <c r="U693" s="200">
        <v>4.1000000000000003E-3</v>
      </c>
      <c r="V693" s="200">
        <v>4.0000000000000002E-4</v>
      </c>
      <c r="Z693" s="166" t="s">
        <v>541</v>
      </c>
    </row>
    <row r="694" spans="1:26" x14ac:dyDescent="0.3">
      <c r="A694" s="248">
        <v>45022</v>
      </c>
      <c r="B694" s="257">
        <v>0.4145833333333333</v>
      </c>
      <c r="C694" s="228" t="s">
        <v>511</v>
      </c>
      <c r="D694" s="148">
        <v>20.156099999999999</v>
      </c>
      <c r="E694" s="148">
        <v>24.071200000000001</v>
      </c>
      <c r="F694" s="148">
        <v>22.028760000000002</v>
      </c>
      <c r="G694" s="148">
        <v>23.551920000000003</v>
      </c>
      <c r="H694" s="459">
        <v>24.428999999999998</v>
      </c>
      <c r="I694" s="459">
        <v>23.422999999999998</v>
      </c>
      <c r="O694" s="232" t="s">
        <v>78</v>
      </c>
      <c r="S694" s="309">
        <v>95625</v>
      </c>
      <c r="W694" s="232">
        <v>810.75</v>
      </c>
      <c r="X694" s="232">
        <v>598.6</v>
      </c>
    </row>
    <row r="695" spans="1:26" x14ac:dyDescent="0.3">
      <c r="A695" s="248">
        <v>45022</v>
      </c>
      <c r="B695" s="257">
        <v>0.43263888888888885</v>
      </c>
      <c r="C695" s="265" t="s">
        <v>401</v>
      </c>
      <c r="D695" s="148">
        <v>20.156099999999999</v>
      </c>
      <c r="E695" s="148">
        <v>24.071200000000001</v>
      </c>
      <c r="F695" s="148">
        <v>22.028760000000002</v>
      </c>
      <c r="G695" s="148">
        <v>23.551920000000003</v>
      </c>
      <c r="H695" s="200">
        <v>24.63</v>
      </c>
      <c r="I695" s="200">
        <v>23.18</v>
      </c>
      <c r="Q695" s="200">
        <v>7</v>
      </c>
      <c r="R695" s="200">
        <v>4.7582380000000004</v>
      </c>
    </row>
    <row r="696" spans="1:26" x14ac:dyDescent="0.3">
      <c r="A696" s="248">
        <v>45022</v>
      </c>
      <c r="B696" s="257">
        <v>0.43055555555555558</v>
      </c>
      <c r="C696" s="228" t="s">
        <v>27</v>
      </c>
      <c r="D696" s="148">
        <v>20.156099999999999</v>
      </c>
      <c r="E696" s="148">
        <v>24.071200000000001</v>
      </c>
      <c r="F696" s="148">
        <v>22.028760000000002</v>
      </c>
      <c r="G696" s="148">
        <v>23.551920000000003</v>
      </c>
      <c r="H696" s="460">
        <v>24.152999999999999</v>
      </c>
      <c r="I696" s="459">
        <v>23.754999999999999</v>
      </c>
      <c r="Q696" s="200">
        <v>16</v>
      </c>
      <c r="R696" s="200">
        <v>4.0273209999999997</v>
      </c>
    </row>
    <row r="697" spans="1:26" x14ac:dyDescent="0.3">
      <c r="A697" s="248">
        <v>45022</v>
      </c>
      <c r="B697" s="257">
        <v>0.42291666666666666</v>
      </c>
      <c r="C697" s="228" t="s">
        <v>515</v>
      </c>
      <c r="D697" s="148">
        <v>20.156099999999999</v>
      </c>
      <c r="E697" s="148">
        <v>24.071200000000001</v>
      </c>
      <c r="F697" s="148">
        <v>22.028760000000002</v>
      </c>
      <c r="G697" s="148">
        <v>23.551920000000003</v>
      </c>
      <c r="H697" s="459" t="s">
        <v>198</v>
      </c>
      <c r="I697" s="459" t="s">
        <v>198</v>
      </c>
      <c r="J697" s="129" t="s">
        <v>542</v>
      </c>
      <c r="Q697" s="200">
        <v>28</v>
      </c>
      <c r="R697" s="200">
        <v>4.0167950000000001</v>
      </c>
      <c r="Z697" s="166" t="s">
        <v>543</v>
      </c>
    </row>
    <row r="698" spans="1:26" x14ac:dyDescent="0.3">
      <c r="A698" s="248">
        <v>45022</v>
      </c>
      <c r="B698" s="257">
        <v>0.4368055555555555</v>
      </c>
      <c r="C698" s="228" t="s">
        <v>515</v>
      </c>
      <c r="D698" s="148">
        <v>20.156099999999999</v>
      </c>
      <c r="E698" s="148">
        <v>24.071200000000001</v>
      </c>
      <c r="F698" s="148">
        <v>22.028760000000002</v>
      </c>
      <c r="G698" s="148">
        <v>23.551920000000003</v>
      </c>
      <c r="H698" s="459">
        <v>24.434999999999999</v>
      </c>
      <c r="I698" s="459">
        <v>23.425999999999998</v>
      </c>
      <c r="J698" s="129" t="s">
        <v>544</v>
      </c>
      <c r="Q698" s="200">
        <v>18</v>
      </c>
      <c r="R698" s="200">
        <v>4.0168189999999999</v>
      </c>
      <c r="Z698" s="35" t="s">
        <v>545</v>
      </c>
    </row>
    <row r="699" spans="1:26" x14ac:dyDescent="0.3">
      <c r="A699" s="248">
        <v>45022</v>
      </c>
      <c r="B699" s="257">
        <v>0.44513888888888892</v>
      </c>
      <c r="C699" s="265" t="s">
        <v>508</v>
      </c>
      <c r="D699" s="148">
        <v>20.156099999999999</v>
      </c>
      <c r="E699" s="148">
        <v>24.071200000000001</v>
      </c>
      <c r="F699" s="148">
        <v>22.028760000000002</v>
      </c>
      <c r="G699" s="148">
        <v>23.551920000000003</v>
      </c>
      <c r="H699" s="459">
        <v>24.434999999999999</v>
      </c>
      <c r="I699" s="459">
        <v>23.425999999999998</v>
      </c>
      <c r="O699" s="232" t="s">
        <v>64</v>
      </c>
      <c r="S699" s="309">
        <v>104154</v>
      </c>
      <c r="U699" s="200">
        <v>2E-3</v>
      </c>
      <c r="V699" s="200">
        <v>1.1000000000000001E-3</v>
      </c>
      <c r="Z699" s="498" t="s">
        <v>546</v>
      </c>
    </row>
    <row r="700" spans="1:26" x14ac:dyDescent="0.3">
      <c r="A700" s="248">
        <v>45022</v>
      </c>
      <c r="B700" s="257">
        <v>0.44861111111111113</v>
      </c>
      <c r="C700" s="265" t="s">
        <v>511</v>
      </c>
      <c r="D700" s="148">
        <v>20.156099999999999</v>
      </c>
      <c r="E700" s="148">
        <v>24.071200000000001</v>
      </c>
      <c r="F700" s="148">
        <v>22.028760000000002</v>
      </c>
      <c r="G700" s="148">
        <v>23.551920000000003</v>
      </c>
      <c r="H700" s="459">
        <v>24.434999999999999</v>
      </c>
      <c r="I700" s="459">
        <v>23.425999999999998</v>
      </c>
      <c r="O700" s="232" t="s">
        <v>78</v>
      </c>
      <c r="S700" s="309">
        <v>104305</v>
      </c>
      <c r="W700" s="232">
        <v>810.8</v>
      </c>
      <c r="X700" s="232">
        <v>597.79999999999995</v>
      </c>
      <c r="Z700" s="499"/>
    </row>
    <row r="701" spans="1:26" x14ac:dyDescent="0.3">
      <c r="A701" s="248">
        <v>45022</v>
      </c>
      <c r="B701" s="257">
        <v>0.50208333333333333</v>
      </c>
      <c r="C701" s="265" t="s">
        <v>508</v>
      </c>
      <c r="D701" s="148">
        <v>20.156099999999999</v>
      </c>
      <c r="E701" s="148">
        <v>24.071200000000001</v>
      </c>
      <c r="F701" s="148">
        <v>22.028760000000002</v>
      </c>
      <c r="G701" s="148">
        <v>23.551920000000003</v>
      </c>
      <c r="H701" s="459">
        <v>24.434999999999999</v>
      </c>
      <c r="I701" s="459">
        <v>23.425999999999998</v>
      </c>
      <c r="O701" s="232" t="s">
        <v>64</v>
      </c>
      <c r="S701" s="309">
        <v>120335</v>
      </c>
      <c r="U701" s="200">
        <v>2.7000000000000001E-3</v>
      </c>
      <c r="V701" s="200">
        <v>3.8999999999999998E-3</v>
      </c>
      <c r="Z701" s="499"/>
    </row>
    <row r="702" spans="1:26" x14ac:dyDescent="0.3">
      <c r="A702" s="248">
        <v>45022</v>
      </c>
      <c r="B702" s="257">
        <v>1200</v>
      </c>
      <c r="C702" s="265" t="s">
        <v>511</v>
      </c>
      <c r="D702" s="148">
        <v>20.156099999999999</v>
      </c>
      <c r="E702" s="148">
        <v>24.071200000000001</v>
      </c>
      <c r="F702" s="148">
        <v>22.028760000000002</v>
      </c>
      <c r="G702" s="148">
        <v>23.551920000000003</v>
      </c>
      <c r="H702" s="459">
        <v>24.434999999999999</v>
      </c>
      <c r="I702" s="459">
        <v>23.425999999999998</v>
      </c>
      <c r="O702" s="232" t="s">
        <v>78</v>
      </c>
      <c r="S702" s="309">
        <v>120017</v>
      </c>
      <c r="W702" s="232">
        <v>812.61500000000001</v>
      </c>
      <c r="X702" s="232">
        <v>597.56799999999998</v>
      </c>
      <c r="Z702" s="499"/>
    </row>
    <row r="703" spans="1:26" x14ac:dyDescent="0.3">
      <c r="A703" s="248">
        <v>45022</v>
      </c>
      <c r="B703" s="257">
        <v>0.5444444444444444</v>
      </c>
      <c r="C703" s="265" t="s">
        <v>508</v>
      </c>
      <c r="D703" s="148">
        <v>20.156099999999999</v>
      </c>
      <c r="E703" s="148">
        <v>24.071200000000001</v>
      </c>
      <c r="F703" s="148">
        <v>22.028760000000002</v>
      </c>
      <c r="G703" s="148">
        <v>23.551920000000003</v>
      </c>
      <c r="H703" s="459">
        <v>24.434999999999999</v>
      </c>
      <c r="I703" s="459">
        <v>23.425999999999998</v>
      </c>
      <c r="O703" s="232" t="s">
        <v>48</v>
      </c>
      <c r="S703" s="309">
        <v>130303</v>
      </c>
      <c r="U703" s="200">
        <v>4.7999999999999996E-3</v>
      </c>
      <c r="V703" s="200">
        <v>4.1999999999999997E-3</v>
      </c>
      <c r="Z703" s="499"/>
    </row>
    <row r="704" spans="1:26" x14ac:dyDescent="0.3">
      <c r="A704" s="248">
        <v>45022</v>
      </c>
      <c r="B704" s="257">
        <v>0.54722222222222217</v>
      </c>
      <c r="C704" s="265" t="s">
        <v>511</v>
      </c>
      <c r="D704" s="148">
        <v>20.156099999999999</v>
      </c>
      <c r="E704" s="148">
        <v>24.071200000000001</v>
      </c>
      <c r="F704" s="148">
        <v>22.028760000000002</v>
      </c>
      <c r="G704" s="148">
        <v>23.551920000000003</v>
      </c>
      <c r="H704" s="459">
        <v>24.434999999999999</v>
      </c>
      <c r="I704" s="459">
        <v>23.425999999999998</v>
      </c>
      <c r="O704" s="232" t="s">
        <v>487</v>
      </c>
      <c r="S704" s="309">
        <v>130646</v>
      </c>
      <c r="W704" s="232">
        <v>811.87</v>
      </c>
      <c r="X704" s="232">
        <v>597.62800000000004</v>
      </c>
      <c r="Z704" s="500"/>
    </row>
    <row r="705" spans="1:26" x14ac:dyDescent="0.3">
      <c r="A705" s="248">
        <v>45022</v>
      </c>
      <c r="B705" s="257">
        <v>0.59027777777777779</v>
      </c>
      <c r="C705" s="265" t="s">
        <v>508</v>
      </c>
      <c r="D705" s="148">
        <v>20.156099999999999</v>
      </c>
      <c r="E705" s="148">
        <v>24.071200000000001</v>
      </c>
      <c r="F705" s="148">
        <v>22.028760000000002</v>
      </c>
      <c r="G705" s="148">
        <v>23.551920000000003</v>
      </c>
      <c r="H705" s="459">
        <v>24.434999999999999</v>
      </c>
      <c r="I705" s="459">
        <v>23.425999999999998</v>
      </c>
      <c r="O705" s="232" t="s">
        <v>48</v>
      </c>
      <c r="S705" s="309">
        <v>140926</v>
      </c>
      <c r="U705" s="200">
        <v>1.6999999999999999E-3</v>
      </c>
      <c r="V705" s="200">
        <v>2.8E-3</v>
      </c>
      <c r="Z705" s="465"/>
    </row>
    <row r="706" spans="1:26" x14ac:dyDescent="0.3">
      <c r="A706" s="248">
        <v>45022</v>
      </c>
      <c r="B706" s="257">
        <v>0.58194444444444449</v>
      </c>
      <c r="C706" s="265" t="s">
        <v>511</v>
      </c>
      <c r="D706" s="148">
        <v>20.156099999999999</v>
      </c>
      <c r="E706" s="148">
        <v>24.071200000000001</v>
      </c>
      <c r="F706" s="148">
        <v>22.028760000000002</v>
      </c>
      <c r="G706" s="148">
        <v>23.551920000000003</v>
      </c>
      <c r="H706" s="459">
        <v>24.434999999999999</v>
      </c>
      <c r="I706" s="459">
        <v>23.425999999999998</v>
      </c>
      <c r="O706" s="232" t="s">
        <v>312</v>
      </c>
      <c r="S706" s="309">
        <v>135828</v>
      </c>
      <c r="W706" s="232">
        <v>812.67100000000005</v>
      </c>
      <c r="X706" s="232">
        <v>596.77</v>
      </c>
      <c r="Z706" s="465"/>
    </row>
    <row r="707" spans="1:26" x14ac:dyDescent="0.3">
      <c r="A707" s="248">
        <v>45022</v>
      </c>
      <c r="B707" s="257">
        <v>0.63402777777777775</v>
      </c>
      <c r="C707" s="228" t="s">
        <v>532</v>
      </c>
      <c r="D707" s="480">
        <f t="shared" ref="D707:I707" si="0">D706</f>
        <v>20.156099999999999</v>
      </c>
      <c r="E707" s="480">
        <f t="shared" si="0"/>
        <v>24.071200000000001</v>
      </c>
      <c r="F707" s="480">
        <f t="shared" si="0"/>
        <v>22.028760000000002</v>
      </c>
      <c r="G707" s="480">
        <f t="shared" si="0"/>
        <v>23.551920000000003</v>
      </c>
      <c r="H707" s="480">
        <f t="shared" si="0"/>
        <v>24.434999999999999</v>
      </c>
      <c r="I707" s="480">
        <f t="shared" si="0"/>
        <v>23.425999999999998</v>
      </c>
      <c r="J707" s="232">
        <v>101.51</v>
      </c>
      <c r="K707" s="232">
        <v>125.714</v>
      </c>
      <c r="L707" s="232">
        <v>1E-3</v>
      </c>
      <c r="M707" s="232">
        <v>9.9699999999999997E-2</v>
      </c>
      <c r="N707" s="232">
        <v>8.72E-2</v>
      </c>
      <c r="O707" s="232" t="s">
        <v>301</v>
      </c>
      <c r="S707" s="309">
        <v>151134</v>
      </c>
      <c r="U707" s="200">
        <v>1.2999999999999999E-3</v>
      </c>
      <c r="V707" s="200">
        <v>1E-4</v>
      </c>
    </row>
    <row r="708" spans="1:26" x14ac:dyDescent="0.3">
      <c r="A708" s="248">
        <v>45022</v>
      </c>
      <c r="B708" s="257">
        <v>0.63263888888888886</v>
      </c>
      <c r="C708" s="228" t="s">
        <v>519</v>
      </c>
      <c r="D708" s="481"/>
      <c r="E708" s="481"/>
      <c r="F708" s="481"/>
      <c r="G708" s="481"/>
      <c r="H708" s="483"/>
      <c r="I708" s="483"/>
      <c r="J708" s="232">
        <v>101.51</v>
      </c>
      <c r="K708" s="232">
        <v>125.714</v>
      </c>
      <c r="L708" s="232">
        <v>1E-3</v>
      </c>
      <c r="M708" s="232">
        <v>9.9699999999999997E-2</v>
      </c>
      <c r="N708" s="232">
        <v>8.72E-2</v>
      </c>
      <c r="Q708" s="200">
        <v>13</v>
      </c>
      <c r="R708" s="200">
        <v>3.4683899999999999</v>
      </c>
    </row>
    <row r="709" spans="1:26" x14ac:dyDescent="0.3">
      <c r="A709" s="248">
        <v>45022</v>
      </c>
      <c r="B709" s="257">
        <v>0.65625</v>
      </c>
      <c r="C709" s="228" t="s">
        <v>31</v>
      </c>
      <c r="D709" s="481"/>
      <c r="E709" s="481"/>
      <c r="F709" s="481"/>
      <c r="G709" s="481"/>
      <c r="H709" s="484"/>
      <c r="I709" s="484"/>
      <c r="J709" s="232">
        <v>88.51</v>
      </c>
      <c r="K709" s="232">
        <v>109.27500000000001</v>
      </c>
      <c r="L709" s="232">
        <v>2E-3</v>
      </c>
      <c r="M709" s="232">
        <v>9.98E-2</v>
      </c>
      <c r="N709" s="232">
        <v>8.7400000000000005E-2</v>
      </c>
      <c r="O709" s="234">
        <v>1128</v>
      </c>
      <c r="S709" s="309">
        <v>154505</v>
      </c>
      <c r="W709" s="232">
        <v>812.74300000000005</v>
      </c>
      <c r="X709" s="232">
        <v>596.80799999999999</v>
      </c>
    </row>
    <row r="710" spans="1:26" x14ac:dyDescent="0.3">
      <c r="A710" s="248">
        <v>45022</v>
      </c>
      <c r="B710" s="257">
        <v>0.66666666666666663</v>
      </c>
      <c r="C710" s="228" t="s">
        <v>32</v>
      </c>
      <c r="D710" s="481"/>
      <c r="E710" s="481"/>
      <c r="F710" s="481"/>
      <c r="G710" s="481"/>
      <c r="H710" s="458">
        <v>24.152999999999999</v>
      </c>
      <c r="I710" s="458">
        <v>24.754999999999999</v>
      </c>
      <c r="J710" s="232">
        <v>66.686999999999998</v>
      </c>
      <c r="K710" s="232">
        <v>102.4</v>
      </c>
      <c r="L710" s="232">
        <v>0</v>
      </c>
      <c r="M710" s="232">
        <v>9.98E-2</v>
      </c>
      <c r="N710" s="232">
        <v>8.7400000000000005E-2</v>
      </c>
      <c r="Q710" s="200">
        <v>15</v>
      </c>
      <c r="R710" s="200">
        <v>3.4557069999999999</v>
      </c>
    </row>
    <row r="711" spans="1:26" x14ac:dyDescent="0.3">
      <c r="A711" s="248">
        <v>45022</v>
      </c>
      <c r="B711" s="257">
        <v>0.6875</v>
      </c>
      <c r="C711" s="228" t="s">
        <v>547</v>
      </c>
      <c r="D711" s="481"/>
      <c r="E711" s="481"/>
      <c r="F711" s="481"/>
      <c r="G711" s="481"/>
      <c r="H711" s="457">
        <v>24.434999999999999</v>
      </c>
      <c r="I711" s="457">
        <v>23.425999999999998</v>
      </c>
      <c r="J711" s="232">
        <v>-76.114000000000004</v>
      </c>
      <c r="K711" s="232">
        <v>125.7</v>
      </c>
      <c r="L711" s="232">
        <v>-2E-3</v>
      </c>
      <c r="M711" s="200">
        <v>8.48E-2</v>
      </c>
      <c r="N711" s="232">
        <v>6.9900000000000004E-2</v>
      </c>
      <c r="Q711" s="200">
        <v>19</v>
      </c>
      <c r="R711" s="200">
        <v>3.4683989999999998</v>
      </c>
      <c r="S711" s="309">
        <v>162826</v>
      </c>
      <c r="U711" s="200">
        <v>2E-3</v>
      </c>
      <c r="V711" s="200">
        <v>2.2000000000000001E-3</v>
      </c>
      <c r="Z711" s="166" t="s">
        <v>548</v>
      </c>
    </row>
    <row r="712" spans="1:26" x14ac:dyDescent="0.3">
      <c r="A712" s="248">
        <v>45022</v>
      </c>
      <c r="B712" s="257">
        <v>0.70208333333333339</v>
      </c>
      <c r="C712" s="228" t="s">
        <v>56</v>
      </c>
      <c r="D712" s="485"/>
      <c r="E712" s="485"/>
      <c r="F712" s="485"/>
      <c r="G712" s="485"/>
      <c r="H712" s="457">
        <v>24.434999999999999</v>
      </c>
      <c r="I712" s="457">
        <v>23.425999999999998</v>
      </c>
      <c r="J712" s="200">
        <v>-83.677000000000007</v>
      </c>
      <c r="K712" s="200">
        <v>149.38499999999999</v>
      </c>
      <c r="L712" s="200">
        <v>1E-3</v>
      </c>
      <c r="M712" s="200">
        <v>7.7100000000000002E-2</v>
      </c>
      <c r="N712" s="200">
        <v>6.5199999999999994E-2</v>
      </c>
      <c r="O712" s="202">
        <v>1128</v>
      </c>
      <c r="S712" s="304">
        <v>165008</v>
      </c>
      <c r="W712" s="200">
        <v>812.59400000000005</v>
      </c>
      <c r="X712" s="202">
        <v>597.50900000000001</v>
      </c>
    </row>
    <row r="713" spans="1:26" x14ac:dyDescent="0.3">
      <c r="A713" s="248">
        <v>45022</v>
      </c>
      <c r="B713" s="257">
        <v>0.70486111111111116</v>
      </c>
      <c r="C713" s="228" t="s">
        <v>521</v>
      </c>
      <c r="D713" s="486"/>
      <c r="E713" s="486"/>
      <c r="F713" s="486"/>
      <c r="G713" s="486"/>
      <c r="H713" s="458">
        <v>24.152999999999999</v>
      </c>
      <c r="I713" s="458">
        <v>24.754999999999999</v>
      </c>
      <c r="J713" s="312" t="s">
        <v>549</v>
      </c>
      <c r="K713" s="200"/>
      <c r="L713" s="200"/>
      <c r="M713" s="200"/>
      <c r="N713" s="200"/>
      <c r="O713" s="171"/>
      <c r="Q713" s="200">
        <v>1</v>
      </c>
      <c r="R713" s="200" t="s">
        <v>550</v>
      </c>
      <c r="Z713" s="166" t="s">
        <v>551</v>
      </c>
    </row>
    <row r="714" spans="1:26" x14ac:dyDescent="0.3">
      <c r="A714" s="248">
        <v>45022</v>
      </c>
      <c r="B714" s="257">
        <v>0.72638888888888886</v>
      </c>
      <c r="C714" s="265" t="s">
        <v>25</v>
      </c>
      <c r="D714" s="148">
        <v>20.156099999999999</v>
      </c>
      <c r="E714" s="148">
        <v>24.071200000000001</v>
      </c>
      <c r="F714" s="148">
        <v>22.028760000000002</v>
      </c>
      <c r="G714" s="148">
        <v>23.551920000000003</v>
      </c>
      <c r="H714" s="459">
        <v>24.431999999999999</v>
      </c>
      <c r="I714" s="459">
        <v>23.425999999999998</v>
      </c>
      <c r="O714" s="232" t="s">
        <v>64</v>
      </c>
      <c r="Q714" s="200">
        <v>18</v>
      </c>
      <c r="R714" s="200">
        <v>4.0168189999999999</v>
      </c>
      <c r="S714" s="309">
        <v>172617</v>
      </c>
      <c r="U714" s="200">
        <v>1E-3</v>
      </c>
      <c r="V714" s="200">
        <v>1.8E-3</v>
      </c>
      <c r="Z714" s="166" t="s">
        <v>552</v>
      </c>
    </row>
    <row r="715" spans="1:26" x14ac:dyDescent="0.3">
      <c r="A715" s="248">
        <v>45022</v>
      </c>
      <c r="B715" s="257">
        <v>0.73125000000000007</v>
      </c>
      <c r="C715" s="265" t="s">
        <v>511</v>
      </c>
      <c r="D715" s="148">
        <v>20.156099999999999</v>
      </c>
      <c r="E715" s="148">
        <v>24.071200000000001</v>
      </c>
      <c r="F715" s="148">
        <v>22.028760000000002</v>
      </c>
      <c r="G715" s="148">
        <v>23.551920000000003</v>
      </c>
      <c r="H715" s="459">
        <v>24.431999999999999</v>
      </c>
      <c r="I715" s="459">
        <v>23.425999999999998</v>
      </c>
      <c r="O715" s="232" t="s">
        <v>78</v>
      </c>
      <c r="S715" s="309">
        <v>173348</v>
      </c>
      <c r="W715" s="232">
        <v>811.9</v>
      </c>
      <c r="X715" s="232">
        <v>596.70000000000005</v>
      </c>
      <c r="Z715" s="167"/>
    </row>
    <row r="717" spans="1:26" x14ac:dyDescent="0.3">
      <c r="A717" s="248">
        <v>45023</v>
      </c>
      <c r="B717" s="257">
        <v>0.41319444444444442</v>
      </c>
      <c r="C717" s="265" t="s">
        <v>25</v>
      </c>
      <c r="D717" s="148">
        <v>20.156099999999999</v>
      </c>
      <c r="E717" s="148">
        <v>24.071200000000001</v>
      </c>
      <c r="F717" s="148">
        <v>22.028760000000002</v>
      </c>
      <c r="G717" s="148">
        <v>23.551920000000003</v>
      </c>
      <c r="H717" s="459">
        <v>24.431999999999999</v>
      </c>
      <c r="I717" s="459">
        <v>23.425999999999998</v>
      </c>
      <c r="O717" s="232" t="s">
        <v>64</v>
      </c>
      <c r="Q717" s="200">
        <v>20</v>
      </c>
      <c r="R717" s="200">
        <v>4.016826</v>
      </c>
      <c r="S717" s="309">
        <v>95551</v>
      </c>
      <c r="U717" s="200">
        <v>4.1000000000000003E-3</v>
      </c>
      <c r="V717" s="200">
        <v>8.0000000000000004E-4</v>
      </c>
      <c r="Z717" s="166" t="s">
        <v>552</v>
      </c>
    </row>
    <row r="718" spans="1:26" x14ac:dyDescent="0.3">
      <c r="A718" s="248">
        <v>45023</v>
      </c>
      <c r="B718" s="257">
        <v>0.39930555555555558</v>
      </c>
      <c r="C718" s="265" t="s">
        <v>511</v>
      </c>
      <c r="D718" s="148">
        <v>20.156099999999999</v>
      </c>
      <c r="E718" s="148">
        <v>24.071200000000001</v>
      </c>
      <c r="F718" s="148">
        <v>22.028760000000002</v>
      </c>
      <c r="G718" s="148">
        <v>23.551920000000003</v>
      </c>
      <c r="H718" s="459">
        <v>24.431999999999999</v>
      </c>
      <c r="I718" s="459">
        <v>23.425999999999998</v>
      </c>
      <c r="O718" s="232" t="s">
        <v>51</v>
      </c>
      <c r="S718" s="309">
        <v>95302</v>
      </c>
      <c r="W718" s="232">
        <v>810.91099999999994</v>
      </c>
      <c r="X718" s="232">
        <v>599.60799999999995</v>
      </c>
      <c r="Z718" s="167"/>
    </row>
    <row r="719" spans="1:26" x14ac:dyDescent="0.3">
      <c r="A719" s="248">
        <v>45023</v>
      </c>
      <c r="C719" s="228" t="s">
        <v>27</v>
      </c>
      <c r="D719" s="148">
        <v>20.156099999999999</v>
      </c>
      <c r="E719" s="148">
        <v>24.071200000000001</v>
      </c>
      <c r="F719" s="148">
        <v>22.028760000000002</v>
      </c>
      <c r="G719" s="148">
        <v>23.551920000000003</v>
      </c>
      <c r="H719" s="460">
        <v>24.152999999999999</v>
      </c>
      <c r="I719" s="459">
        <v>23.754999999999999</v>
      </c>
      <c r="Q719" s="200">
        <v>18</v>
      </c>
      <c r="R719" s="200">
        <v>4.0273289999999999</v>
      </c>
      <c r="Z719" s="166" t="s">
        <v>553</v>
      </c>
    </row>
    <row r="720" spans="1:26" x14ac:dyDescent="0.3">
      <c r="A720" s="248">
        <v>45023</v>
      </c>
      <c r="C720" s="228" t="s">
        <v>27</v>
      </c>
      <c r="D720" s="148">
        <v>20.156099999999999</v>
      </c>
      <c r="E720" s="148">
        <v>24.071200000000001</v>
      </c>
      <c r="F720" s="148">
        <v>22.028760000000002</v>
      </c>
      <c r="G720" s="148">
        <v>23.551920000000003</v>
      </c>
      <c r="H720" s="460">
        <v>24.155999999999999</v>
      </c>
      <c r="I720" s="459">
        <v>23.757000000000001</v>
      </c>
      <c r="Q720" s="200">
        <v>16</v>
      </c>
      <c r="R720" s="200">
        <v>4.0273240000000001</v>
      </c>
      <c r="Z720" s="166" t="s">
        <v>554</v>
      </c>
    </row>
    <row r="721" spans="1:26" x14ac:dyDescent="0.3">
      <c r="A721" s="248">
        <v>45023</v>
      </c>
      <c r="B721" s="257">
        <v>0.4458333333333333</v>
      </c>
      <c r="C721" s="228" t="s">
        <v>532</v>
      </c>
      <c r="D721" s="480">
        <f>D720</f>
        <v>20.156099999999999</v>
      </c>
      <c r="E721" s="480">
        <f>E720</f>
        <v>24.071200000000001</v>
      </c>
      <c r="F721" s="480">
        <f>F720</f>
        <v>22.028760000000002</v>
      </c>
      <c r="G721" s="480">
        <f>G720</f>
        <v>23.551920000000003</v>
      </c>
      <c r="H721" s="480">
        <v>24.431999999999999</v>
      </c>
      <c r="I721" s="480">
        <v>23.425999999999998</v>
      </c>
      <c r="J721" s="232">
        <v>101.51</v>
      </c>
      <c r="K721" s="232">
        <v>125.714</v>
      </c>
      <c r="L721" s="232">
        <v>1E-3</v>
      </c>
      <c r="M721" s="232">
        <v>9.9699999999999997E-2</v>
      </c>
      <c r="N721" s="232">
        <v>8.72E-2</v>
      </c>
      <c r="O721" s="232" t="s">
        <v>301</v>
      </c>
      <c r="S721" s="309">
        <v>104030</v>
      </c>
      <c r="U721" s="200">
        <v>2.7000000000000001E-3</v>
      </c>
      <c r="V721" s="200">
        <v>-3.3999999999999998E-3</v>
      </c>
      <c r="Z721" s="166" t="s">
        <v>555</v>
      </c>
    </row>
    <row r="722" spans="1:26" x14ac:dyDescent="0.3">
      <c r="A722" s="248">
        <v>45023</v>
      </c>
      <c r="B722" s="257">
        <v>0.44444444444444442</v>
      </c>
      <c r="C722" s="228" t="s">
        <v>519</v>
      </c>
      <c r="D722" s="481"/>
      <c r="E722" s="481"/>
      <c r="F722" s="481"/>
      <c r="G722" s="481"/>
      <c r="H722" s="483"/>
      <c r="I722" s="483"/>
      <c r="J722" s="232">
        <v>101.51</v>
      </c>
      <c r="K722" s="232">
        <v>125.714</v>
      </c>
      <c r="L722" s="232">
        <v>1E-3</v>
      </c>
      <c r="M722" s="232">
        <v>0.1089</v>
      </c>
      <c r="N722" s="232">
        <v>8.6800000000000002E-2</v>
      </c>
      <c r="Q722" s="200">
        <v>23</v>
      </c>
      <c r="R722" s="200">
        <v>3.468432</v>
      </c>
      <c r="S722" s="309">
        <v>110137</v>
      </c>
      <c r="U722" s="200">
        <v>1.0699999999999999E-2</v>
      </c>
      <c r="V722" s="200">
        <v>1.8E-3</v>
      </c>
      <c r="Z722" s="166" t="s">
        <v>556</v>
      </c>
    </row>
    <row r="723" spans="1:26" x14ac:dyDescent="0.3">
      <c r="A723" s="248">
        <v>45023</v>
      </c>
      <c r="B723" s="257">
        <v>0.47361111111111115</v>
      </c>
      <c r="C723" s="228" t="s">
        <v>31</v>
      </c>
      <c r="D723" s="481"/>
      <c r="E723" s="481"/>
      <c r="F723" s="481"/>
      <c r="G723" s="481"/>
      <c r="H723" s="502"/>
      <c r="I723" s="502"/>
      <c r="J723" s="232">
        <v>88.373999999999995</v>
      </c>
      <c r="K723" s="232">
        <v>109.27500000000001</v>
      </c>
      <c r="L723" s="232">
        <v>2E-3</v>
      </c>
      <c r="M723" s="232">
        <v>9.9199999999999997E-2</v>
      </c>
      <c r="N723" s="232">
        <v>8.6699999999999999E-2</v>
      </c>
      <c r="O723" s="234">
        <v>1128</v>
      </c>
      <c r="S723" s="309">
        <v>112047</v>
      </c>
      <c r="W723" s="232">
        <v>810.86</v>
      </c>
      <c r="X723" s="232">
        <v>599.79999999999995</v>
      </c>
    </row>
    <row r="724" spans="1:26" x14ac:dyDescent="0.3">
      <c r="A724" s="248">
        <v>45023</v>
      </c>
      <c r="B724" s="257">
        <v>0.47986111111111113</v>
      </c>
      <c r="C724" s="228" t="s">
        <v>32</v>
      </c>
      <c r="D724" s="481"/>
      <c r="E724" s="481"/>
      <c r="F724" s="481"/>
      <c r="G724" s="481"/>
      <c r="H724" s="460">
        <v>24.155999999999999</v>
      </c>
      <c r="I724" s="459">
        <v>23.757000000000001</v>
      </c>
      <c r="J724" s="232">
        <v>66.686999999999998</v>
      </c>
      <c r="K724" s="232">
        <v>102.4</v>
      </c>
      <c r="L724" s="232">
        <v>0</v>
      </c>
      <c r="M724" s="232">
        <v>9.9199999999999997E-2</v>
      </c>
      <c r="N724" s="232">
        <v>8.6800000000000002E-2</v>
      </c>
      <c r="Q724" s="200">
        <v>7</v>
      </c>
      <c r="R724" s="200">
        <v>3.4557069999999999</v>
      </c>
    </row>
    <row r="726" spans="1:26" x14ac:dyDescent="0.3">
      <c r="A726" s="248">
        <v>45024</v>
      </c>
      <c r="B726" s="257">
        <v>0.49374999999999997</v>
      </c>
      <c r="C726" s="265" t="s">
        <v>25</v>
      </c>
      <c r="D726" s="148">
        <v>20.156099999999999</v>
      </c>
      <c r="E726" s="148">
        <v>24.071200000000001</v>
      </c>
      <c r="F726" s="148">
        <v>22.028760000000002</v>
      </c>
      <c r="G726" s="148">
        <v>23.551920000000003</v>
      </c>
      <c r="H726" s="459">
        <v>24.431999999999999</v>
      </c>
      <c r="I726" s="459">
        <v>23.425999999999998</v>
      </c>
      <c r="O726" s="232" t="s">
        <v>61</v>
      </c>
      <c r="Q726" s="200">
        <v>15</v>
      </c>
      <c r="R726" s="200">
        <v>4.0168429999999997</v>
      </c>
      <c r="S726" s="309">
        <v>115001</v>
      </c>
      <c r="U726" s="200">
        <v>3.3999999999999998E-3</v>
      </c>
      <c r="V726" s="200">
        <v>1.5E-3</v>
      </c>
      <c r="W726" s="313"/>
      <c r="Z726" s="166" t="s">
        <v>557</v>
      </c>
    </row>
    <row r="727" spans="1:26" x14ac:dyDescent="0.3">
      <c r="A727" s="248">
        <v>45024</v>
      </c>
      <c r="B727" s="257">
        <v>0.49861111111111112</v>
      </c>
      <c r="C727" s="265" t="s">
        <v>511</v>
      </c>
      <c r="D727" s="148">
        <v>20.156099999999999</v>
      </c>
      <c r="E727" s="148">
        <v>24.071200000000001</v>
      </c>
      <c r="F727" s="148">
        <v>22.028760000000002</v>
      </c>
      <c r="G727" s="148">
        <v>23.551920000000003</v>
      </c>
      <c r="H727" s="459">
        <v>24.431999999999999</v>
      </c>
      <c r="I727" s="459">
        <v>23.425999999999998</v>
      </c>
      <c r="O727" s="232" t="s">
        <v>44</v>
      </c>
      <c r="S727" s="309">
        <v>115650</v>
      </c>
      <c r="W727" s="232">
        <v>811.60500000000002</v>
      </c>
      <c r="X727" s="232">
        <v>598.72</v>
      </c>
      <c r="Z727" s="167"/>
    </row>
    <row r="728" spans="1:26" x14ac:dyDescent="0.3">
      <c r="A728" s="248">
        <v>45024</v>
      </c>
      <c r="B728" s="257">
        <v>0.50416666666666665</v>
      </c>
      <c r="C728" s="228" t="s">
        <v>27</v>
      </c>
      <c r="D728" s="148">
        <v>20.156099999999999</v>
      </c>
      <c r="E728" s="148">
        <v>24.071200000000001</v>
      </c>
      <c r="F728" s="148">
        <v>22.028760000000002</v>
      </c>
      <c r="G728" s="148">
        <v>23.551920000000003</v>
      </c>
      <c r="H728" s="460">
        <v>24.152999999999999</v>
      </c>
      <c r="I728" s="459">
        <v>23.754999999999999</v>
      </c>
      <c r="Q728" s="200">
        <v>15</v>
      </c>
      <c r="R728" s="200">
        <v>4.027361</v>
      </c>
      <c r="S728" s="129"/>
      <c r="W728" s="313"/>
    </row>
    <row r="729" spans="1:26" x14ac:dyDescent="0.3">
      <c r="A729" s="248">
        <v>45024</v>
      </c>
      <c r="B729" s="257">
        <v>0.5229166666666667</v>
      </c>
      <c r="C729" s="228" t="s">
        <v>532</v>
      </c>
      <c r="D729" s="480">
        <f>D728</f>
        <v>20.156099999999999</v>
      </c>
      <c r="E729" s="503">
        <v>24.071200000000001</v>
      </c>
      <c r="F729" s="503">
        <v>22.028760000000002</v>
      </c>
      <c r="G729" s="503">
        <v>23.551920000000003</v>
      </c>
      <c r="H729" s="480">
        <v>24.431999999999999</v>
      </c>
      <c r="I729" s="480">
        <v>23.425999999999998</v>
      </c>
      <c r="J729" s="232">
        <v>101.51</v>
      </c>
      <c r="K729" s="232">
        <v>125.715</v>
      </c>
      <c r="L729" s="232">
        <v>2E-3</v>
      </c>
      <c r="M729" s="232">
        <v>9.9400000000000002E-2</v>
      </c>
      <c r="N729" s="232">
        <v>8.6400000000000005E-2</v>
      </c>
      <c r="O729" s="232" t="s">
        <v>66</v>
      </c>
      <c r="S729" s="309">
        <v>121337</v>
      </c>
      <c r="U729" s="200">
        <v>2.7000000000000001E-3</v>
      </c>
      <c r="V729" s="200">
        <v>-3.7000000000000002E-3</v>
      </c>
      <c r="Z729" s="166" t="s">
        <v>558</v>
      </c>
    </row>
    <row r="730" spans="1:26" x14ac:dyDescent="0.3">
      <c r="A730" s="248">
        <v>45024</v>
      </c>
      <c r="B730" s="257">
        <v>0.52708333333333335</v>
      </c>
      <c r="C730" s="228" t="s">
        <v>519</v>
      </c>
      <c r="D730" s="481"/>
      <c r="E730" s="504"/>
      <c r="F730" s="504"/>
      <c r="G730" s="504"/>
      <c r="H730" s="483"/>
      <c r="I730" s="483"/>
      <c r="J730" s="232">
        <v>101.51</v>
      </c>
      <c r="K730" s="232">
        <v>125.714</v>
      </c>
      <c r="L730" s="232">
        <v>1E-3</v>
      </c>
      <c r="M730" s="232">
        <v>0.1089</v>
      </c>
      <c r="N730" s="232">
        <v>8.6800000000000002E-2</v>
      </c>
      <c r="Q730" s="200">
        <v>23</v>
      </c>
      <c r="R730" s="200">
        <v>3.468413</v>
      </c>
      <c r="S730" s="309">
        <v>123449</v>
      </c>
      <c r="U730"/>
      <c r="V730"/>
    </row>
    <row r="731" spans="1:26" x14ac:dyDescent="0.3">
      <c r="A731" s="248">
        <v>45024</v>
      </c>
      <c r="B731" s="257">
        <v>0.53263888888888888</v>
      </c>
      <c r="C731" s="228" t="s">
        <v>31</v>
      </c>
      <c r="D731" s="481"/>
      <c r="E731" s="504"/>
      <c r="F731" s="504"/>
      <c r="G731" s="504"/>
      <c r="H731" s="502"/>
      <c r="I731" s="502"/>
      <c r="J731" s="315">
        <v>88.373999999999995</v>
      </c>
      <c r="K731" s="315">
        <v>109.27500000000001</v>
      </c>
      <c r="L731" s="315">
        <v>2E-3</v>
      </c>
      <c r="M731" s="315">
        <v>9.9199999999999997E-2</v>
      </c>
      <c r="N731" s="315">
        <v>8.6699999999999999E-2</v>
      </c>
      <c r="O731" s="234">
        <v>1128</v>
      </c>
      <c r="S731" s="309">
        <v>124633</v>
      </c>
      <c r="W731" s="232">
        <v>811.5</v>
      </c>
      <c r="X731" s="232">
        <v>599.76300000000003</v>
      </c>
      <c r="Z731" s="166" t="s">
        <v>559</v>
      </c>
    </row>
    <row r="732" spans="1:26" x14ac:dyDescent="0.3">
      <c r="A732" s="248">
        <v>45024</v>
      </c>
      <c r="B732" s="257">
        <v>0.5395833333333333</v>
      </c>
      <c r="C732" s="228" t="s">
        <v>32</v>
      </c>
      <c r="D732" s="481"/>
      <c r="E732" s="505"/>
      <c r="F732" s="505"/>
      <c r="G732" s="505"/>
      <c r="H732" s="460">
        <v>24.155999999999999</v>
      </c>
      <c r="I732" s="459">
        <v>23.757000000000001</v>
      </c>
      <c r="J732" s="232">
        <v>66.688999999999993</v>
      </c>
      <c r="K732" s="232">
        <v>102.4</v>
      </c>
      <c r="L732" s="232">
        <v>0</v>
      </c>
      <c r="M732" s="232">
        <v>9.9500000000000005E-2</v>
      </c>
      <c r="N732" s="232">
        <v>8.6400000000000005E-2</v>
      </c>
      <c r="Q732" s="200">
        <v>12</v>
      </c>
      <c r="R732" s="200">
        <v>3.455711</v>
      </c>
    </row>
    <row r="733" spans="1:26" x14ac:dyDescent="0.3">
      <c r="H733" s="459">
        <v>24.431999999999999</v>
      </c>
      <c r="I733" s="459">
        <v>23.425999999999998</v>
      </c>
      <c r="O733" s="232" t="s">
        <v>150</v>
      </c>
      <c r="Z733" s="166" t="s">
        <v>560</v>
      </c>
    </row>
    <row r="735" spans="1:26" x14ac:dyDescent="0.3">
      <c r="A735" s="477" t="s">
        <v>561</v>
      </c>
      <c r="B735" s="478"/>
      <c r="C735" s="478"/>
      <c r="D735" s="478"/>
      <c r="E735" s="478"/>
      <c r="F735" s="478"/>
      <c r="G735" s="478"/>
      <c r="H735" s="478"/>
      <c r="I735" s="478"/>
      <c r="J735" s="478"/>
      <c r="K735" s="478"/>
      <c r="L735" s="478"/>
      <c r="M735" s="478"/>
      <c r="N735" s="478"/>
      <c r="O735" s="478"/>
      <c r="P735" s="478"/>
      <c r="Q735" s="478"/>
      <c r="R735" s="478"/>
      <c r="S735" s="478"/>
      <c r="T735" s="478"/>
      <c r="U735" s="478"/>
      <c r="V735" s="478"/>
      <c r="W735" s="478"/>
      <c r="X735" s="479"/>
    </row>
    <row r="736" spans="1:26" x14ac:dyDescent="0.3">
      <c r="A736" s="248">
        <v>45026</v>
      </c>
      <c r="B736" s="257">
        <v>0.38194444444444442</v>
      </c>
      <c r="C736" s="228" t="s">
        <v>27</v>
      </c>
      <c r="D736" s="148">
        <v>20.227399999999999</v>
      </c>
      <c r="E736" s="148">
        <v>23.875599999999999</v>
      </c>
      <c r="F736" s="148">
        <v>21.752300000000002</v>
      </c>
      <c r="G736" s="148">
        <v>23.569900000000001</v>
      </c>
      <c r="H736" s="460">
        <v>24.152999999999999</v>
      </c>
      <c r="I736" s="459">
        <v>23.754999999999999</v>
      </c>
      <c r="Q736" s="200">
        <v>13</v>
      </c>
      <c r="R736" s="200">
        <v>4.0316840000000003</v>
      </c>
      <c r="S736" s="129"/>
      <c r="W736" s="313"/>
    </row>
    <row r="737" spans="1:26" x14ac:dyDescent="0.3">
      <c r="A737" s="248">
        <v>45026</v>
      </c>
      <c r="B737" s="257">
        <v>0.3833333333333333</v>
      </c>
      <c r="C737" s="228" t="s">
        <v>515</v>
      </c>
      <c r="D737" s="148">
        <v>20.227399999999999</v>
      </c>
      <c r="E737" s="148">
        <v>23.875599999999999</v>
      </c>
      <c r="F737" s="148">
        <v>21.752300000000002</v>
      </c>
      <c r="G737" s="148">
        <v>23.569900000000001</v>
      </c>
      <c r="H737" s="459">
        <v>24.431999999999999</v>
      </c>
      <c r="I737" s="459">
        <v>23.425999999999998</v>
      </c>
      <c r="Q737" s="200">
        <v>10</v>
      </c>
      <c r="R737" s="200">
        <v>4.0211610000000002</v>
      </c>
      <c r="S737" s="129"/>
      <c r="W737" s="313"/>
    </row>
    <row r="738" spans="1:26" x14ac:dyDescent="0.3">
      <c r="A738" s="248">
        <v>45026</v>
      </c>
      <c r="B738" s="257">
        <v>0.3840277777777778</v>
      </c>
      <c r="C738" s="265" t="s">
        <v>508</v>
      </c>
      <c r="D738" s="148">
        <v>20.227399999999999</v>
      </c>
      <c r="E738" s="148">
        <v>23.875599999999999</v>
      </c>
      <c r="F738" s="148">
        <v>21.752300000000002</v>
      </c>
      <c r="G738" s="148">
        <v>23.569900000000001</v>
      </c>
      <c r="H738" s="459">
        <v>24.431999999999999</v>
      </c>
      <c r="I738" s="459">
        <v>23.425999999999998</v>
      </c>
      <c r="O738" s="232" t="s">
        <v>66</v>
      </c>
      <c r="S738" s="309">
        <v>91233</v>
      </c>
      <c r="U738" s="200">
        <v>1.6999999999999999E-3</v>
      </c>
      <c r="V738" s="200">
        <v>1.1000000000000001E-3</v>
      </c>
      <c r="W738" s="313"/>
    </row>
    <row r="739" spans="1:26" x14ac:dyDescent="0.3">
      <c r="A739" s="248">
        <v>45026</v>
      </c>
      <c r="B739" s="257">
        <v>0.38472222222222219</v>
      </c>
      <c r="C739" s="265" t="s">
        <v>511</v>
      </c>
      <c r="D739" s="148">
        <v>20.227399999999999</v>
      </c>
      <c r="E739" s="148">
        <v>23.875599999999999</v>
      </c>
      <c r="F739" s="148">
        <v>21.752300000000002</v>
      </c>
      <c r="G739" s="148">
        <v>23.569900000000001</v>
      </c>
      <c r="H739" s="459">
        <v>24.431999999999999</v>
      </c>
      <c r="I739" s="459">
        <v>23.425999999999998</v>
      </c>
      <c r="O739" s="232" t="s">
        <v>44</v>
      </c>
      <c r="S739" s="309">
        <v>91356</v>
      </c>
      <c r="W739" s="232">
        <v>809.7</v>
      </c>
      <c r="X739" s="232">
        <v>598.70000000000005</v>
      </c>
    </row>
    <row r="740" spans="1:26" x14ac:dyDescent="0.3">
      <c r="A740" s="248">
        <v>45026</v>
      </c>
      <c r="B740" s="257">
        <v>0.3923611111111111</v>
      </c>
      <c r="C740" s="265" t="s">
        <v>511</v>
      </c>
      <c r="D740" s="148">
        <v>20.227399999999999</v>
      </c>
      <c r="E740" s="148">
        <v>23.875599999999999</v>
      </c>
      <c r="F740" s="148">
        <v>21.752300000000002</v>
      </c>
      <c r="G740" s="148">
        <v>23.569900000000001</v>
      </c>
      <c r="H740" s="459">
        <v>24.431999999999999</v>
      </c>
      <c r="I740" s="459">
        <v>23.425999999999998</v>
      </c>
      <c r="O740" s="232" t="s">
        <v>44</v>
      </c>
      <c r="S740" s="309">
        <v>92529</v>
      </c>
      <c r="W740" s="232">
        <v>810.7</v>
      </c>
      <c r="X740" s="232">
        <v>597.79999999999995</v>
      </c>
    </row>
    <row r="741" spans="1:26" x14ac:dyDescent="0.3">
      <c r="A741" s="248">
        <v>45026</v>
      </c>
      <c r="B741" s="257">
        <v>0.41666666666666669</v>
      </c>
      <c r="C741" s="228" t="s">
        <v>30</v>
      </c>
      <c r="D741" s="148">
        <v>20.227399999999999</v>
      </c>
      <c r="E741" s="148">
        <v>23.875599999999999</v>
      </c>
      <c r="F741" s="148">
        <v>21.752300000000002</v>
      </c>
      <c r="G741" s="148">
        <v>23.569900000000001</v>
      </c>
      <c r="H741" s="480">
        <v>24.431999999999999</v>
      </c>
      <c r="I741" s="480">
        <v>23.425999999999998</v>
      </c>
      <c r="J741" s="232">
        <v>101.512</v>
      </c>
      <c r="K741" s="232">
        <v>125.718</v>
      </c>
      <c r="L741" s="232">
        <v>2E-3</v>
      </c>
      <c r="M741" s="232">
        <v>0.128</v>
      </c>
      <c r="N741" s="232">
        <v>8.2199999999999995E-2</v>
      </c>
      <c r="O741" s="232" t="s">
        <v>66</v>
      </c>
      <c r="Q741" s="200">
        <v>18</v>
      </c>
      <c r="R741" s="200">
        <v>3.4712269999999998</v>
      </c>
      <c r="S741" s="309">
        <v>95833</v>
      </c>
      <c r="U741" s="200">
        <v>-4.0000000000000002E-4</v>
      </c>
      <c r="V741" s="200">
        <v>1.4E-3</v>
      </c>
    </row>
    <row r="742" spans="1:26" x14ac:dyDescent="0.3">
      <c r="A742" s="248">
        <v>45026</v>
      </c>
      <c r="B742" s="257">
        <v>0.42569444444444443</v>
      </c>
      <c r="C742" s="228" t="s">
        <v>31</v>
      </c>
      <c r="D742" s="148">
        <v>20.227399999999999</v>
      </c>
      <c r="E742" s="148">
        <v>23.875599999999999</v>
      </c>
      <c r="F742" s="148">
        <v>21.752300000000002</v>
      </c>
      <c r="G742" s="148">
        <v>23.569900000000001</v>
      </c>
      <c r="H742" s="482"/>
      <c r="I742" s="482"/>
      <c r="J742" s="232">
        <v>88.546999999999997</v>
      </c>
      <c r="K742" s="232">
        <v>108.42100000000001</v>
      </c>
      <c r="L742" s="232">
        <v>-1E-3</v>
      </c>
      <c r="M742" s="232">
        <v>0.12820000000000001</v>
      </c>
      <c r="N742" s="232">
        <v>8.2199999999999995E-2</v>
      </c>
      <c r="O742" s="234">
        <v>1128</v>
      </c>
      <c r="S742" s="309">
        <v>101304</v>
      </c>
      <c r="W742" s="232">
        <v>810.3</v>
      </c>
      <c r="X742" s="232">
        <v>597.62</v>
      </c>
    </row>
    <row r="743" spans="1:26" ht="30.6" x14ac:dyDescent="0.3">
      <c r="A743" s="248">
        <v>45026</v>
      </c>
      <c r="B743" s="257">
        <v>0.43124999999999997</v>
      </c>
      <c r="C743" s="228" t="s">
        <v>562</v>
      </c>
      <c r="D743" s="148">
        <v>20.227399999999999</v>
      </c>
      <c r="E743" s="148">
        <v>23.875599999999999</v>
      </c>
      <c r="F743" s="148">
        <v>21.752300000000002</v>
      </c>
      <c r="G743" s="148">
        <v>23.569900000000001</v>
      </c>
      <c r="H743" s="460">
        <v>24.152999999999999</v>
      </c>
      <c r="I743" s="459">
        <v>23.74</v>
      </c>
      <c r="J743" s="232">
        <v>66.688000000000002</v>
      </c>
      <c r="K743" s="232">
        <v>102.4</v>
      </c>
      <c r="L743" s="232">
        <v>-1E-3</v>
      </c>
      <c r="M743" s="232">
        <v>0.1283</v>
      </c>
      <c r="N743" s="232">
        <v>8.2199999999999995E-2</v>
      </c>
      <c r="Q743" s="200">
        <v>10</v>
      </c>
      <c r="R743" s="200">
        <v>3.4585370000000002</v>
      </c>
    </row>
    <row r="745" spans="1:26" x14ac:dyDescent="0.3">
      <c r="A745" s="248">
        <v>45026</v>
      </c>
      <c r="B745" s="257">
        <v>0.44444444444444442</v>
      </c>
      <c r="C745" s="265" t="s">
        <v>511</v>
      </c>
      <c r="D745" s="148">
        <v>20.227399999999999</v>
      </c>
      <c r="E745" s="148">
        <v>23.875599999999999</v>
      </c>
      <c r="F745" s="148">
        <v>21.752300000000002</v>
      </c>
      <c r="G745" s="148">
        <v>23.569900000000001</v>
      </c>
      <c r="H745" s="460">
        <v>24.152999999999999</v>
      </c>
      <c r="I745" s="459">
        <v>23.74</v>
      </c>
      <c r="O745" s="232" t="s">
        <v>44</v>
      </c>
      <c r="S745" s="309">
        <v>103920</v>
      </c>
      <c r="W745" s="232">
        <v>810.69399999999996</v>
      </c>
      <c r="X745" s="232">
        <v>597.56399999999996</v>
      </c>
      <c r="Z745" s="166" t="s">
        <v>563</v>
      </c>
    </row>
    <row r="746" spans="1:26" x14ac:dyDescent="0.3">
      <c r="A746" s="248">
        <v>45026</v>
      </c>
      <c r="B746" s="257">
        <v>0.4465277777777778</v>
      </c>
      <c r="C746" s="265" t="s">
        <v>508</v>
      </c>
      <c r="O746" s="316" t="s">
        <v>66</v>
      </c>
      <c r="S746" s="310">
        <v>104249</v>
      </c>
      <c r="U746" s="316">
        <v>1E-3</v>
      </c>
      <c r="V746" s="316">
        <v>2.5000000000000001E-3</v>
      </c>
    </row>
    <row r="747" spans="1:26" ht="71.400000000000006" x14ac:dyDescent="0.3">
      <c r="A747" s="248">
        <v>45026</v>
      </c>
      <c r="B747" s="257">
        <v>0.44861111111111113</v>
      </c>
      <c r="C747" s="228" t="s">
        <v>564</v>
      </c>
      <c r="Z747" s="228" t="s">
        <v>564</v>
      </c>
    </row>
    <row r="748" spans="1:26" x14ac:dyDescent="0.3">
      <c r="A748" s="248">
        <v>45026</v>
      </c>
      <c r="B748" s="257">
        <v>0.59861111111111109</v>
      </c>
      <c r="C748" s="228" t="s">
        <v>27</v>
      </c>
      <c r="D748" s="506" t="s">
        <v>565</v>
      </c>
      <c r="E748" s="507"/>
      <c r="F748" s="507"/>
      <c r="G748" s="508"/>
      <c r="H748" s="460">
        <v>24.152999999999999</v>
      </c>
      <c r="I748" s="459">
        <v>23.754999999999999</v>
      </c>
      <c r="Q748" s="200">
        <v>15</v>
      </c>
      <c r="R748" s="200">
        <v>4.0316669999999997</v>
      </c>
      <c r="S748" s="129"/>
      <c r="W748" s="313"/>
      <c r="Z748" s="166" t="s">
        <v>566</v>
      </c>
    </row>
    <row r="749" spans="1:26" x14ac:dyDescent="0.3">
      <c r="A749" s="248">
        <v>45026</v>
      </c>
      <c r="B749" s="257">
        <v>0.6</v>
      </c>
      <c r="C749" s="228" t="s">
        <v>515</v>
      </c>
      <c r="D749" s="509"/>
      <c r="E749" s="510"/>
      <c r="F749" s="510"/>
      <c r="G749" s="511"/>
      <c r="H749" s="459">
        <v>24.431999999999999</v>
      </c>
      <c r="I749" s="459">
        <v>23.425999999999998</v>
      </c>
      <c r="Q749" s="200">
        <v>18</v>
      </c>
      <c r="R749" s="200">
        <v>4.0211870000000003</v>
      </c>
      <c r="S749" s="129"/>
      <c r="W749" s="313"/>
    </row>
    <row r="750" spans="1:26" x14ac:dyDescent="0.3">
      <c r="A750" s="248">
        <v>45026</v>
      </c>
      <c r="B750" s="257">
        <v>0.60138888888888886</v>
      </c>
      <c r="C750" s="265" t="s">
        <v>508</v>
      </c>
      <c r="D750" s="509"/>
      <c r="E750" s="510"/>
      <c r="F750" s="510"/>
      <c r="G750" s="511"/>
      <c r="H750" s="459">
        <v>24.431999999999999</v>
      </c>
      <c r="I750" s="459">
        <v>23.425999999999998</v>
      </c>
      <c r="O750" s="232" t="s">
        <v>66</v>
      </c>
      <c r="S750" s="309">
        <v>142504</v>
      </c>
      <c r="U750" s="200">
        <v>-5.5999999999999999E-3</v>
      </c>
      <c r="V750" s="200">
        <v>1.1000000000000001E-3</v>
      </c>
      <c r="W750" s="313"/>
    </row>
    <row r="751" spans="1:26" x14ac:dyDescent="0.3">
      <c r="A751" s="248">
        <v>45026</v>
      </c>
      <c r="B751" s="257">
        <v>0.60277777777777775</v>
      </c>
      <c r="C751" s="265" t="s">
        <v>511</v>
      </c>
      <c r="D751" s="509"/>
      <c r="E751" s="510"/>
      <c r="F751" s="510"/>
      <c r="G751" s="511"/>
      <c r="H751" s="459">
        <v>24.431999999999999</v>
      </c>
      <c r="I751" s="459">
        <v>23.425999999999998</v>
      </c>
      <c r="O751" s="232" t="s">
        <v>44</v>
      </c>
      <c r="S751" s="309">
        <v>142710</v>
      </c>
      <c r="W751" s="232">
        <v>808.8</v>
      </c>
      <c r="X751" s="232">
        <v>591.5</v>
      </c>
    </row>
    <row r="752" spans="1:26" x14ac:dyDescent="0.3">
      <c r="A752" s="248">
        <v>45026</v>
      </c>
      <c r="B752" s="257">
        <v>0.61458333333333337</v>
      </c>
      <c r="C752" s="228" t="s">
        <v>30</v>
      </c>
      <c r="D752" s="509"/>
      <c r="E752" s="510"/>
      <c r="F752" s="510"/>
      <c r="G752" s="511"/>
      <c r="H752" s="480">
        <v>24.431999999999999</v>
      </c>
      <c r="I752" s="480">
        <v>23.425999999999998</v>
      </c>
      <c r="J752" s="232">
        <v>101.51300000000001</v>
      </c>
      <c r="K752" s="232">
        <v>125.721</v>
      </c>
      <c r="L752" s="232">
        <v>-3.0000000000000001E-3</v>
      </c>
      <c r="M752" s="232">
        <v>0.12790000000000001</v>
      </c>
      <c r="N752" s="232">
        <v>8.1900000000000001E-2</v>
      </c>
      <c r="O752" s="232" t="s">
        <v>66</v>
      </c>
      <c r="Q752" s="200">
        <v>26</v>
      </c>
      <c r="R752" s="200">
        <v>3.4712339999999999</v>
      </c>
      <c r="S752" s="309">
        <v>144436</v>
      </c>
      <c r="U752" s="200">
        <v>-2.2000000000000001E-3</v>
      </c>
      <c r="V752" s="200">
        <v>-5.9999999999999995E-4</v>
      </c>
    </row>
    <row r="753" spans="1:24" x14ac:dyDescent="0.3">
      <c r="A753" s="248">
        <v>45026</v>
      </c>
      <c r="B753" s="257">
        <v>0.62083333333333335</v>
      </c>
      <c r="C753" s="228" t="s">
        <v>31</v>
      </c>
      <c r="D753" s="509"/>
      <c r="E753" s="510"/>
      <c r="F753" s="510"/>
      <c r="G753" s="511"/>
      <c r="H753" s="482"/>
      <c r="I753" s="482"/>
      <c r="J753" s="232">
        <v>88.617000000000004</v>
      </c>
      <c r="K753" s="232">
        <v>108.613</v>
      </c>
      <c r="L753" s="232">
        <v>-2E-3</v>
      </c>
      <c r="M753" s="232">
        <v>0.128</v>
      </c>
      <c r="N753" s="232">
        <v>8.1900000000000001E-2</v>
      </c>
      <c r="O753" s="234">
        <v>1128</v>
      </c>
      <c r="S753" s="309">
        <v>145410</v>
      </c>
      <c r="W753" s="232">
        <v>808.8</v>
      </c>
      <c r="X753" s="232">
        <v>591.20000000000005</v>
      </c>
    </row>
    <row r="754" spans="1:24" x14ac:dyDescent="0.3">
      <c r="A754" s="248">
        <v>45026</v>
      </c>
      <c r="B754" s="257">
        <v>0.62083333333333335</v>
      </c>
      <c r="C754" s="228" t="s">
        <v>32</v>
      </c>
      <c r="D754" s="512"/>
      <c r="E754" s="513"/>
      <c r="F754" s="513"/>
      <c r="G754" s="514"/>
      <c r="H754" s="460">
        <v>24.152999999999999</v>
      </c>
      <c r="I754" s="459">
        <v>23.754999999999999</v>
      </c>
      <c r="J754" s="232">
        <v>66.688999999999993</v>
      </c>
      <c r="K754" s="232">
        <v>102.399</v>
      </c>
      <c r="L754" s="232">
        <v>-3.0000000000000001E-3</v>
      </c>
      <c r="M754" s="232">
        <v>0.128</v>
      </c>
      <c r="N754" s="232">
        <v>8.1900000000000001E-2</v>
      </c>
      <c r="Q754" s="200">
        <v>5</v>
      </c>
      <c r="R754" s="200">
        <v>3.458523</v>
      </c>
    </row>
  </sheetData>
  <autoFilter ref="A672:Z688" xr:uid="{00000000-0001-0000-00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autoFilter>
  <mergeCells count="139">
    <mergeCell ref="H752:H753"/>
    <mergeCell ref="I752:I753"/>
    <mergeCell ref="D748:G754"/>
    <mergeCell ref="H741:H742"/>
    <mergeCell ref="I741:I742"/>
    <mergeCell ref="A735:X735"/>
    <mergeCell ref="D729:D732"/>
    <mergeCell ref="H729:H731"/>
    <mergeCell ref="I729:I731"/>
    <mergeCell ref="D721:D724"/>
    <mergeCell ref="E721:E724"/>
    <mergeCell ref="F721:F724"/>
    <mergeCell ref="G721:G724"/>
    <mergeCell ref="H721:H723"/>
    <mergeCell ref="I721:I723"/>
    <mergeCell ref="E729:E732"/>
    <mergeCell ref="F729:F732"/>
    <mergeCell ref="G729:G732"/>
    <mergeCell ref="Z699:Z704"/>
    <mergeCell ref="C394:C395"/>
    <mergeCell ref="A274:X274"/>
    <mergeCell ref="D285:E285"/>
    <mergeCell ref="F285:G285"/>
    <mergeCell ref="H285:I285"/>
    <mergeCell ref="D301:E301"/>
    <mergeCell ref="F301:G301"/>
    <mergeCell ref="H301:I301"/>
    <mergeCell ref="D343:E343"/>
    <mergeCell ref="F343:G343"/>
    <mergeCell ref="H343:I343"/>
    <mergeCell ref="D372:E372"/>
    <mergeCell ref="F372:G372"/>
    <mergeCell ref="H372:I372"/>
    <mergeCell ref="D310:E310"/>
    <mergeCell ref="F310:G310"/>
    <mergeCell ref="H310:I310"/>
    <mergeCell ref="D334:E334"/>
    <mergeCell ref="F334:G334"/>
    <mergeCell ref="H334:I334"/>
    <mergeCell ref="D325:E325"/>
    <mergeCell ref="F325:G325"/>
    <mergeCell ref="H325:I325"/>
    <mergeCell ref="D1:E1"/>
    <mergeCell ref="F1:G1"/>
    <mergeCell ref="H1:I1"/>
    <mergeCell ref="D211:E211"/>
    <mergeCell ref="F211:G211"/>
    <mergeCell ref="H211:I211"/>
    <mergeCell ref="D258:E258"/>
    <mergeCell ref="F258:G258"/>
    <mergeCell ref="H258:I258"/>
    <mergeCell ref="D221:E221"/>
    <mergeCell ref="F221:G221"/>
    <mergeCell ref="H221:I221"/>
    <mergeCell ref="D248:E248"/>
    <mergeCell ref="AC302:AF302"/>
    <mergeCell ref="F248:G248"/>
    <mergeCell ref="H248:I248"/>
    <mergeCell ref="D231:E231"/>
    <mergeCell ref="F231:G231"/>
    <mergeCell ref="H231:I231"/>
    <mergeCell ref="D238:E238"/>
    <mergeCell ref="F238:G238"/>
    <mergeCell ref="H238:I238"/>
    <mergeCell ref="D266:E266"/>
    <mergeCell ref="F266:G266"/>
    <mergeCell ref="H266:I266"/>
    <mergeCell ref="D461:E461"/>
    <mergeCell ref="F461:G461"/>
    <mergeCell ref="H461:I461"/>
    <mergeCell ref="D472:E472"/>
    <mergeCell ref="F472:G472"/>
    <mergeCell ref="H472:I472"/>
    <mergeCell ref="H430:I430"/>
    <mergeCell ref="D449:E449"/>
    <mergeCell ref="D396:E396"/>
    <mergeCell ref="F396:G396"/>
    <mergeCell ref="D407:E407"/>
    <mergeCell ref="F407:G407"/>
    <mergeCell ref="H407:I407"/>
    <mergeCell ref="H396:I396"/>
    <mergeCell ref="F449:G449"/>
    <mergeCell ref="H449:I449"/>
    <mergeCell ref="D430:E430"/>
    <mergeCell ref="F430:G430"/>
    <mergeCell ref="D531:E531"/>
    <mergeCell ref="F531:G531"/>
    <mergeCell ref="H531:I531"/>
    <mergeCell ref="D495:E495"/>
    <mergeCell ref="F495:G495"/>
    <mergeCell ref="H495:I495"/>
    <mergeCell ref="D509:E509"/>
    <mergeCell ref="F509:G509"/>
    <mergeCell ref="H509:I509"/>
    <mergeCell ref="D505:E505"/>
    <mergeCell ref="F505:G505"/>
    <mergeCell ref="H505:I505"/>
    <mergeCell ref="D602:G616"/>
    <mergeCell ref="A597:C597"/>
    <mergeCell ref="D598:G601"/>
    <mergeCell ref="A584:Y584"/>
    <mergeCell ref="J579:N579"/>
    <mergeCell ref="D585:I587"/>
    <mergeCell ref="D588:I590"/>
    <mergeCell ref="D592:G596"/>
    <mergeCell ref="D576:E576"/>
    <mergeCell ref="F576:G576"/>
    <mergeCell ref="H576:I576"/>
    <mergeCell ref="D591:I591"/>
    <mergeCell ref="D617:E617"/>
    <mergeCell ref="F617:G617"/>
    <mergeCell ref="H617:I617"/>
    <mergeCell ref="D641:G645"/>
    <mergeCell ref="D631:E631"/>
    <mergeCell ref="F631:G631"/>
    <mergeCell ref="H631:I631"/>
    <mergeCell ref="D632:G635"/>
    <mergeCell ref="D636:G640"/>
    <mergeCell ref="D650:G670"/>
    <mergeCell ref="A672:Y672"/>
    <mergeCell ref="D673:G673"/>
    <mergeCell ref="H681:H688"/>
    <mergeCell ref="I681:I688"/>
    <mergeCell ref="A649:Y649"/>
    <mergeCell ref="H647:I647"/>
    <mergeCell ref="D646:E646"/>
    <mergeCell ref="F646:G646"/>
    <mergeCell ref="H646:I646"/>
    <mergeCell ref="A692:X692"/>
    <mergeCell ref="D681:D690"/>
    <mergeCell ref="E681:E690"/>
    <mergeCell ref="F681:F690"/>
    <mergeCell ref="G681:G690"/>
    <mergeCell ref="H707:H709"/>
    <mergeCell ref="I707:I709"/>
    <mergeCell ref="D707:D713"/>
    <mergeCell ref="E707:E713"/>
    <mergeCell ref="F707:F713"/>
    <mergeCell ref="G707:G713"/>
  </mergeCells>
  <phoneticPr fontId="1" type="noConversion"/>
  <pageMargins left="0" right="0" top="0.75" bottom="0.75" header="0.3" footer="0.3"/>
  <pageSetup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A268A-FD43-4479-AC88-035F6D62AA6B}">
  <dimension ref="A1:O61"/>
  <sheetViews>
    <sheetView topLeftCell="O1" workbookViewId="0">
      <pane ySplit="5" topLeftCell="A52" activePane="bottomLeft" state="frozen"/>
      <selection pane="bottomLeft" activeCell="K57" sqref="K57"/>
    </sheetView>
  </sheetViews>
  <sheetFormatPr defaultColWidth="8.6640625" defaultRowHeight="14.4" x14ac:dyDescent="0.3"/>
  <cols>
    <col min="1" max="1" width="10.44140625" style="167" bestFit="1" customWidth="1"/>
    <col min="2" max="8" width="8.6640625" style="167"/>
    <col min="9" max="9" width="9.109375" style="167" bestFit="1" customWidth="1"/>
    <col min="14" max="14" width="81.6640625" customWidth="1"/>
  </cols>
  <sheetData>
    <row r="1" spans="1:14" ht="97.5" customHeight="1" x14ac:dyDescent="0.35">
      <c r="A1" s="258" t="s">
        <v>0</v>
      </c>
      <c r="B1" s="515" t="s">
        <v>6</v>
      </c>
      <c r="C1" s="515"/>
      <c r="D1" s="515" t="s">
        <v>567</v>
      </c>
      <c r="E1" s="515"/>
      <c r="F1" s="466" t="s">
        <v>18</v>
      </c>
      <c r="G1" s="466" t="s">
        <v>19</v>
      </c>
      <c r="H1" s="466" t="s">
        <v>480</v>
      </c>
      <c r="I1" s="466" t="s">
        <v>481</v>
      </c>
      <c r="J1" s="35"/>
      <c r="K1" s="35"/>
      <c r="L1" s="516" t="s">
        <v>568</v>
      </c>
      <c r="M1" s="517"/>
      <c r="N1" s="143" t="s">
        <v>569</v>
      </c>
    </row>
    <row r="2" spans="1:14" ht="18" x14ac:dyDescent="0.35">
      <c r="A2" s="258" t="s">
        <v>570</v>
      </c>
      <c r="B2" s="518" t="s">
        <v>571</v>
      </c>
      <c r="C2" s="518"/>
      <c r="D2" s="518"/>
      <c r="E2" s="518"/>
      <c r="F2" s="467">
        <v>0</v>
      </c>
      <c r="G2" s="467">
        <v>0</v>
      </c>
      <c r="H2" s="467">
        <v>808</v>
      </c>
      <c r="I2" s="467">
        <v>602</v>
      </c>
      <c r="J2" s="35"/>
      <c r="K2" s="35"/>
      <c r="L2" s="104" t="s">
        <v>572</v>
      </c>
      <c r="M2" s="105" t="s">
        <v>573</v>
      </c>
      <c r="N2" s="106" t="s">
        <v>574</v>
      </c>
    </row>
    <row r="3" spans="1:14" ht="18.600000000000001" thickBot="1" x14ac:dyDescent="0.4">
      <c r="A3" s="283">
        <v>44976</v>
      </c>
      <c r="B3" s="284">
        <v>20.520499999999998</v>
      </c>
      <c r="C3" s="284">
        <v>23.803999999999998</v>
      </c>
      <c r="D3" s="285">
        <v>21.816299999999998</v>
      </c>
      <c r="E3" s="285">
        <v>23.921099999999999</v>
      </c>
      <c r="F3" s="284">
        <v>7.6E-3</v>
      </c>
      <c r="G3" s="284">
        <v>-6.8999999999999999E-3</v>
      </c>
      <c r="H3" s="284">
        <v>808.4</v>
      </c>
      <c r="I3" s="284">
        <v>602.6</v>
      </c>
      <c r="J3" s="35" t="s">
        <v>570</v>
      </c>
      <c r="K3" s="35" t="s">
        <v>570</v>
      </c>
      <c r="L3" s="130">
        <v>5.3</v>
      </c>
      <c r="M3" s="113">
        <v>-8.9499999999999993</v>
      </c>
      <c r="N3" s="106" t="s">
        <v>575</v>
      </c>
    </row>
    <row r="4" spans="1:14" ht="18" x14ac:dyDescent="0.35">
      <c r="A4" s="286"/>
      <c r="B4" s="287"/>
      <c r="C4" s="287"/>
      <c r="D4" s="288">
        <f>($G$2-G3)*$M$3+D3</f>
        <v>21.754544999999997</v>
      </c>
      <c r="E4" s="288">
        <f>($F$2-F3)*$L$3+E3</f>
        <v>23.88082</v>
      </c>
      <c r="F4" s="287"/>
      <c r="G4" s="287"/>
      <c r="H4" s="287"/>
      <c r="I4" s="287"/>
      <c r="J4" s="35" t="s">
        <v>570</v>
      </c>
      <c r="K4" s="35" t="s">
        <v>570</v>
      </c>
      <c r="L4" s="35" t="s">
        <v>570</v>
      </c>
      <c r="M4" s="35" t="s">
        <v>570</v>
      </c>
      <c r="N4" s="106" t="s">
        <v>576</v>
      </c>
    </row>
    <row r="5" spans="1:14" ht="43.2" x14ac:dyDescent="0.3">
      <c r="A5" s="289">
        <v>44981</v>
      </c>
      <c r="B5" s="284">
        <v>20.4755</v>
      </c>
      <c r="C5" s="284">
        <v>23.805</v>
      </c>
      <c r="D5" s="288">
        <v>21.692799999999998</v>
      </c>
      <c r="E5" s="288">
        <v>23.840499999999999</v>
      </c>
      <c r="F5" s="284">
        <v>-8.1299999999999997E-2</v>
      </c>
      <c r="G5" s="284">
        <v>-4.9200000000000001E-2</v>
      </c>
      <c r="H5" s="284">
        <v>807.9</v>
      </c>
      <c r="I5" s="284">
        <v>601.79999999999995</v>
      </c>
      <c r="J5" s="35" t="s">
        <v>570</v>
      </c>
      <c r="K5" s="35" t="s">
        <v>570</v>
      </c>
      <c r="L5" s="35" t="s">
        <v>570</v>
      </c>
      <c r="M5" s="35" t="s">
        <v>570</v>
      </c>
      <c r="N5" s="139" t="s">
        <v>577</v>
      </c>
    </row>
    <row r="6" spans="1:14" x14ac:dyDescent="0.3">
      <c r="A6" s="287" t="s">
        <v>570</v>
      </c>
      <c r="B6" s="287" t="s">
        <v>570</v>
      </c>
      <c r="C6" s="287" t="s">
        <v>570</v>
      </c>
      <c r="D6" s="288">
        <f>($G$2-G5)*$M$3+D5</f>
        <v>21.252459999999999</v>
      </c>
      <c r="E6" s="288">
        <f>($F$2-F5)*$L$3+E5</f>
        <v>24.27139</v>
      </c>
      <c r="F6" s="287" t="s">
        <v>570</v>
      </c>
      <c r="G6" s="287" t="s">
        <v>570</v>
      </c>
      <c r="H6" s="287" t="s">
        <v>570</v>
      </c>
      <c r="I6" s="287" t="s">
        <v>570</v>
      </c>
      <c r="J6" s="35" t="s">
        <v>570</v>
      </c>
      <c r="K6" s="35" t="s">
        <v>570</v>
      </c>
      <c r="L6" s="35" t="s">
        <v>570</v>
      </c>
      <c r="M6" s="35" t="s">
        <v>570</v>
      </c>
      <c r="N6" s="35" t="s">
        <v>570</v>
      </c>
    </row>
    <row r="7" spans="1:14" x14ac:dyDescent="0.3">
      <c r="A7" s="289">
        <v>44981</v>
      </c>
      <c r="B7" s="284">
        <v>20.937000000000001</v>
      </c>
      <c r="C7" s="284">
        <v>23.489000000000001</v>
      </c>
      <c r="D7" s="288">
        <v>21.254919999999998</v>
      </c>
      <c r="E7" s="288">
        <v>24.27139</v>
      </c>
      <c r="F7" s="284">
        <v>-3.7900000000000003E-2</v>
      </c>
      <c r="G7" s="284">
        <v>-2.35E-2</v>
      </c>
      <c r="H7" s="284">
        <v>807</v>
      </c>
      <c r="I7" s="284">
        <v>602.6</v>
      </c>
      <c r="J7" s="35" t="s">
        <v>570</v>
      </c>
      <c r="K7" s="35" t="s">
        <v>570</v>
      </c>
      <c r="L7" s="35" t="s">
        <v>570</v>
      </c>
      <c r="M7" s="35" t="s">
        <v>570</v>
      </c>
      <c r="N7" s="35" t="s">
        <v>570</v>
      </c>
    </row>
    <row r="8" spans="1:14" x14ac:dyDescent="0.3">
      <c r="A8" s="289">
        <v>44981</v>
      </c>
      <c r="B8" s="284">
        <v>21.367000000000001</v>
      </c>
      <c r="C8" s="284">
        <v>23.196999999999999</v>
      </c>
      <c r="D8" s="288">
        <f t="shared" ref="D8:D13" si="0">($G$2-G7)*$M$3+D7</f>
        <v>21.044594999999997</v>
      </c>
      <c r="E8" s="288">
        <f t="shared" ref="E8:E13" si="1">($F$2-F7)*$L$3+E7</f>
        <v>24.472259999999999</v>
      </c>
      <c r="F8" s="284">
        <v>-1.5E-3</v>
      </c>
      <c r="G8" s="284">
        <v>5.3E-3</v>
      </c>
      <c r="H8" s="284">
        <v>807.7</v>
      </c>
      <c r="I8" s="284">
        <v>601.79999999999995</v>
      </c>
      <c r="J8" s="35"/>
      <c r="K8" s="35"/>
      <c r="L8" s="35"/>
      <c r="M8" s="35"/>
      <c r="N8" s="35"/>
    </row>
    <row r="9" spans="1:14" x14ac:dyDescent="0.3">
      <c r="A9" s="290">
        <v>44982</v>
      </c>
      <c r="B9" s="284">
        <v>21.367000000000001</v>
      </c>
      <c r="C9" s="284">
        <v>23.196999999999999</v>
      </c>
      <c r="D9" s="288">
        <v>20.834299999999999</v>
      </c>
      <c r="E9" s="288">
        <v>24.673100000000002</v>
      </c>
      <c r="F9" s="205">
        <v>-1.5E-3</v>
      </c>
      <c r="G9" s="205">
        <v>8.3999999999999995E-3</v>
      </c>
      <c r="H9" s="258">
        <v>809.5</v>
      </c>
      <c r="I9" s="258">
        <v>602.6</v>
      </c>
      <c r="J9" s="35"/>
      <c r="K9" s="35"/>
      <c r="L9" s="35"/>
      <c r="M9" s="35"/>
      <c r="N9" s="35"/>
    </row>
    <row r="10" spans="1:14" x14ac:dyDescent="0.3">
      <c r="A10" s="290">
        <v>44982</v>
      </c>
      <c r="B10" s="258">
        <v>21.39</v>
      </c>
      <c r="C10" s="258">
        <v>23.300999999999998</v>
      </c>
      <c r="D10" s="288">
        <f t="shared" si="0"/>
        <v>20.909479999999999</v>
      </c>
      <c r="E10" s="288">
        <f t="shared" si="1"/>
        <v>24.681050000000003</v>
      </c>
      <c r="F10" s="258">
        <v>4.1000000000000003E-3</v>
      </c>
      <c r="G10" s="258">
        <v>-8.6E-3</v>
      </c>
      <c r="H10" s="258">
        <v>806.6</v>
      </c>
      <c r="I10" s="258">
        <v>602.6</v>
      </c>
      <c r="J10" s="35"/>
      <c r="K10" s="35"/>
      <c r="L10" s="130">
        <v>10.6</v>
      </c>
      <c r="M10" s="113">
        <v>-17.899999999999999</v>
      </c>
      <c r="N10" s="35"/>
    </row>
    <row r="11" spans="1:14" x14ac:dyDescent="0.3">
      <c r="A11" s="290">
        <v>44982</v>
      </c>
      <c r="B11" s="258">
        <v>21.3475</v>
      </c>
      <c r="C11" s="258">
        <v>23.201000000000001</v>
      </c>
      <c r="D11" s="288">
        <f t="shared" si="0"/>
        <v>20.832509999999999</v>
      </c>
      <c r="E11" s="288">
        <f t="shared" si="1"/>
        <v>24.659320000000001</v>
      </c>
      <c r="F11" s="258">
        <v>-5.3E-3</v>
      </c>
      <c r="G11" s="258">
        <v>6.7000000000000002E-3</v>
      </c>
      <c r="H11" s="258">
        <v>808.5</v>
      </c>
      <c r="I11" s="258">
        <v>601.70000000000005</v>
      </c>
      <c r="J11" s="35"/>
      <c r="K11" s="35"/>
      <c r="L11" s="35"/>
      <c r="M11" s="35"/>
      <c r="N11" s="35"/>
    </row>
    <row r="12" spans="1:14" x14ac:dyDescent="0.3">
      <c r="A12" s="290">
        <v>44982</v>
      </c>
      <c r="B12" s="258">
        <v>21.391500000000001</v>
      </c>
      <c r="C12" s="258">
        <v>23.238499999999998</v>
      </c>
      <c r="D12" s="288">
        <v>20.886299999999999</v>
      </c>
      <c r="E12" s="288">
        <v>24.686599999999999</v>
      </c>
      <c r="F12" s="258">
        <v>-2.8E-3</v>
      </c>
      <c r="G12" s="258">
        <v>3.2000000000000002E-3</v>
      </c>
      <c r="H12" s="258">
        <v>807.5</v>
      </c>
      <c r="I12" s="258">
        <v>601.6</v>
      </c>
      <c r="J12" s="35"/>
      <c r="K12" s="35"/>
      <c r="L12" s="35"/>
      <c r="M12" s="35"/>
      <c r="N12" s="35"/>
    </row>
    <row r="13" spans="1:14" x14ac:dyDescent="0.3">
      <c r="A13" s="290">
        <v>44982</v>
      </c>
      <c r="B13" s="258" t="s">
        <v>570</v>
      </c>
      <c r="C13" s="258" t="s">
        <v>570</v>
      </c>
      <c r="D13" s="288">
        <f t="shared" si="0"/>
        <v>20.914939999999998</v>
      </c>
      <c r="E13" s="288">
        <f t="shared" si="1"/>
        <v>24.701439999999998</v>
      </c>
      <c r="F13" s="258" t="s">
        <v>570</v>
      </c>
      <c r="G13" s="258" t="s">
        <v>570</v>
      </c>
      <c r="H13" s="258" t="s">
        <v>570</v>
      </c>
      <c r="I13" s="258" t="s">
        <v>570</v>
      </c>
      <c r="J13" s="35"/>
      <c r="K13" s="35"/>
      <c r="L13" s="35"/>
      <c r="M13" s="35"/>
      <c r="N13" s="35"/>
    </row>
    <row r="14" spans="1:14" x14ac:dyDescent="0.3">
      <c r="A14" s="258" t="s">
        <v>570</v>
      </c>
      <c r="B14" s="258" t="s">
        <v>570</v>
      </c>
      <c r="C14" s="258" t="s">
        <v>570</v>
      </c>
      <c r="D14" s="288"/>
      <c r="E14" s="288"/>
      <c r="F14" s="258" t="s">
        <v>570</v>
      </c>
      <c r="G14" s="258" t="s">
        <v>570</v>
      </c>
      <c r="H14" s="258" t="s">
        <v>570</v>
      </c>
      <c r="I14" s="258" t="s">
        <v>570</v>
      </c>
      <c r="J14" s="35"/>
      <c r="K14" s="35"/>
      <c r="L14" s="35"/>
      <c r="M14" s="35"/>
      <c r="N14" s="35"/>
    </row>
    <row r="15" spans="1:14" x14ac:dyDescent="0.3">
      <c r="A15" s="290">
        <v>44984</v>
      </c>
      <c r="B15" s="258">
        <v>21.391500000000001</v>
      </c>
      <c r="C15" s="258">
        <v>23.238499999999998</v>
      </c>
      <c r="D15" s="288">
        <v>20.886299999999999</v>
      </c>
      <c r="E15" s="288">
        <v>24.686599999999999</v>
      </c>
      <c r="F15" s="258">
        <v>-2.7799999999999998E-2</v>
      </c>
      <c r="G15" s="258">
        <v>2.4400000000000002E-2</v>
      </c>
      <c r="H15" s="258">
        <v>825.9</v>
      </c>
      <c r="I15" s="258">
        <v>579.6</v>
      </c>
      <c r="J15" s="35"/>
      <c r="K15" s="35"/>
      <c r="L15" s="35"/>
      <c r="M15" s="35"/>
      <c r="N15" s="35"/>
    </row>
    <row r="16" spans="1:14" x14ac:dyDescent="0.3">
      <c r="A16" s="290">
        <v>44984</v>
      </c>
      <c r="B16" s="258">
        <v>21.537099999999999</v>
      </c>
      <c r="C16" s="258">
        <v>23.323</v>
      </c>
      <c r="D16" s="288">
        <f>($G$2-G15)*$M$3+D15</f>
        <v>21.104679999999998</v>
      </c>
      <c r="E16" s="288">
        <f>($F$2-F15)*$L$3+E15</f>
        <v>24.833939999999998</v>
      </c>
      <c r="F16" s="258">
        <v>1.17E-2</v>
      </c>
      <c r="G16" s="258">
        <v>-9.7000000000000003E-3</v>
      </c>
      <c r="H16" s="258">
        <v>807.7</v>
      </c>
      <c r="I16" s="258">
        <v>602.5</v>
      </c>
      <c r="J16" s="131">
        <v>20.886299999999999</v>
      </c>
      <c r="K16" s="131">
        <v>24.686600000000002</v>
      </c>
      <c r="L16" s="35"/>
      <c r="M16" s="35"/>
      <c r="N16" s="35"/>
    </row>
    <row r="17" spans="1:14" x14ac:dyDescent="0.3">
      <c r="A17" s="290">
        <v>44984</v>
      </c>
      <c r="B17" s="258">
        <v>21.560099999999998</v>
      </c>
      <c r="C17" s="258">
        <v>23.402999999999999</v>
      </c>
      <c r="D17" s="288">
        <f>($G$2-G16)*$M$3+D16</f>
        <v>21.017864999999997</v>
      </c>
      <c r="E17" s="288">
        <f>($F$2-F16)*$L$3+E16</f>
        <v>24.771929999999998</v>
      </c>
      <c r="F17" s="258">
        <v>1.6899999999999998E-2</v>
      </c>
      <c r="G17" s="258">
        <v>-1.4500000000000001E-2</v>
      </c>
      <c r="H17" s="258">
        <v>808</v>
      </c>
      <c r="I17" s="258">
        <v>602.6</v>
      </c>
      <c r="J17" s="35"/>
      <c r="K17" s="35"/>
      <c r="L17" s="35"/>
      <c r="M17" s="35"/>
      <c r="N17" s="35"/>
    </row>
    <row r="18" spans="1:14" x14ac:dyDescent="0.3">
      <c r="A18" s="290">
        <v>44984</v>
      </c>
      <c r="B18" s="258">
        <v>21.373100000000001</v>
      </c>
      <c r="C18" s="258">
        <v>23.2258</v>
      </c>
      <c r="D18" s="288">
        <f>($G$2-G17)*$M$3+D17</f>
        <v>20.888089999999998</v>
      </c>
      <c r="E18" s="288">
        <f>($F$2-F17)*$L$3+E17</f>
        <v>24.682359999999999</v>
      </c>
      <c r="F18" s="258">
        <v>-1.5E-3</v>
      </c>
      <c r="G18" s="258">
        <v>2.8E-3</v>
      </c>
      <c r="H18" s="258">
        <v>806.6</v>
      </c>
      <c r="I18" s="258">
        <v>603.79999999999995</v>
      </c>
      <c r="J18" s="35"/>
      <c r="K18" s="35"/>
      <c r="L18" s="35"/>
      <c r="M18" s="35"/>
      <c r="N18" s="35"/>
    </row>
    <row r="19" spans="1:14" x14ac:dyDescent="0.3">
      <c r="A19" s="290">
        <v>44984</v>
      </c>
      <c r="B19" s="258" t="s">
        <v>570</v>
      </c>
      <c r="C19" s="258" t="s">
        <v>570</v>
      </c>
      <c r="D19" s="288">
        <f>($G$2-G18)*$M$3+D18</f>
        <v>20.913149999999998</v>
      </c>
      <c r="E19" s="288">
        <f>($F$2-F18)*$L$3+E18</f>
        <v>24.69031</v>
      </c>
      <c r="F19" s="258" t="s">
        <v>570</v>
      </c>
      <c r="G19" s="258" t="s">
        <v>570</v>
      </c>
      <c r="H19" s="258">
        <v>807.8</v>
      </c>
      <c r="I19" s="258">
        <v>601.6</v>
      </c>
      <c r="J19" s="35"/>
      <c r="K19" s="35"/>
      <c r="L19" s="35"/>
      <c r="M19" s="35"/>
      <c r="N19" s="35"/>
    </row>
    <row r="20" spans="1:14" x14ac:dyDescent="0.3">
      <c r="A20" s="290">
        <v>45000</v>
      </c>
      <c r="B20" s="258" t="s">
        <v>570</v>
      </c>
      <c r="C20" s="258" t="s">
        <v>570</v>
      </c>
      <c r="D20" s="288">
        <v>20.886299999999999</v>
      </c>
      <c r="E20" s="288">
        <v>24.686599999999999</v>
      </c>
      <c r="F20" s="258">
        <v>8.3299999999999999E-2</v>
      </c>
      <c r="G20" s="258">
        <v>5.0799999999999998E-2</v>
      </c>
      <c r="H20" s="258">
        <v>807.6</v>
      </c>
      <c r="I20" s="258">
        <v>602.6</v>
      </c>
      <c r="J20" s="35"/>
      <c r="K20" s="35"/>
      <c r="L20" s="35"/>
      <c r="M20" s="35"/>
      <c r="N20" s="35"/>
    </row>
    <row r="21" spans="1:14" x14ac:dyDescent="0.3">
      <c r="A21" s="290">
        <v>45000</v>
      </c>
      <c r="B21" s="258" t="s">
        <v>570</v>
      </c>
      <c r="C21" s="258" t="s">
        <v>570</v>
      </c>
      <c r="D21" s="288">
        <v>21.3384</v>
      </c>
      <c r="E21" s="288">
        <v>24.245100000000001</v>
      </c>
      <c r="F21" s="258">
        <v>3.9899999999999998E-2</v>
      </c>
      <c r="G21" s="258">
        <v>2.47E-2</v>
      </c>
      <c r="H21" s="258">
        <v>807.5</v>
      </c>
      <c r="I21" s="258">
        <v>601.5</v>
      </c>
      <c r="J21" s="35"/>
      <c r="K21" s="35"/>
      <c r="L21" s="35"/>
      <c r="M21" s="35"/>
      <c r="N21" s="35"/>
    </row>
    <row r="22" spans="1:14" x14ac:dyDescent="0.3">
      <c r="A22" s="290">
        <v>45000</v>
      </c>
      <c r="B22" s="258" t="s">
        <v>570</v>
      </c>
      <c r="C22" s="258" t="s">
        <v>570</v>
      </c>
      <c r="D22" s="288">
        <f t="shared" ref="D22:D24" si="2">($G$2-G21)*$M$3+D21</f>
        <v>21.559464999999999</v>
      </c>
      <c r="E22" s="288">
        <f t="shared" ref="E22:E24" si="3">($F$2-F21)*$L$3+E21</f>
        <v>24.033630000000002</v>
      </c>
      <c r="F22" s="258">
        <v>-1E-4</v>
      </c>
      <c r="G22" s="258">
        <v>-3.3999999999999998E-3</v>
      </c>
      <c r="H22" s="258">
        <v>807.6</v>
      </c>
      <c r="I22" s="258">
        <v>602.5</v>
      </c>
      <c r="J22" s="35"/>
      <c r="K22" s="35"/>
      <c r="L22" s="35"/>
      <c r="M22" s="35"/>
      <c r="N22" s="35"/>
    </row>
    <row r="23" spans="1:14" x14ac:dyDescent="0.3">
      <c r="A23" s="290">
        <v>45016</v>
      </c>
      <c r="B23" s="232">
        <v>20.440999999999999</v>
      </c>
      <c r="C23" s="232">
        <v>23.891999999999999</v>
      </c>
      <c r="D23" s="288">
        <v>21.780999999999999</v>
      </c>
      <c r="E23" s="288">
        <v>23.821999999999999</v>
      </c>
      <c r="F23" s="258">
        <v>3.2199999999999999E-2</v>
      </c>
      <c r="G23" s="258">
        <v>1.47E-2</v>
      </c>
      <c r="H23" s="258">
        <v>806.755</v>
      </c>
      <c r="I23" s="258">
        <v>601.68399999999997</v>
      </c>
      <c r="J23" s="35"/>
      <c r="K23" s="35"/>
      <c r="L23" s="35"/>
      <c r="M23" s="35"/>
      <c r="N23" s="35"/>
    </row>
    <row r="24" spans="1:14" ht="36.75" customHeight="1" x14ac:dyDescent="0.3">
      <c r="A24" s="291">
        <v>45016</v>
      </c>
      <c r="B24" s="519" t="s">
        <v>578</v>
      </c>
      <c r="C24" s="519"/>
      <c r="D24" s="288">
        <f t="shared" si="2"/>
        <v>21.912564999999997</v>
      </c>
      <c r="E24" s="288">
        <f t="shared" si="3"/>
        <v>23.651339999999998</v>
      </c>
      <c r="F24" s="519" t="s">
        <v>579</v>
      </c>
      <c r="G24" s="519"/>
      <c r="H24" s="258">
        <v>807.62400000000002</v>
      </c>
      <c r="I24" s="258">
        <v>601.70000000000005</v>
      </c>
      <c r="J24" s="35"/>
      <c r="K24" s="35"/>
      <c r="L24" s="35"/>
      <c r="M24" s="35"/>
      <c r="N24" s="35"/>
    </row>
    <row r="25" spans="1:14" x14ac:dyDescent="0.3">
      <c r="A25" s="290">
        <v>45016</v>
      </c>
      <c r="B25" s="232">
        <v>20.440999999999999</v>
      </c>
      <c r="C25" s="232">
        <v>23.891999999999999</v>
      </c>
      <c r="D25" s="232">
        <v>21.7805</v>
      </c>
      <c r="E25" s="232">
        <v>23.822199999999999</v>
      </c>
      <c r="F25" s="258">
        <v>9.2999999999999992E-3</v>
      </c>
      <c r="G25" s="258">
        <v>2.5000000000000001E-3</v>
      </c>
      <c r="H25" s="258">
        <v>794</v>
      </c>
      <c r="I25" s="258">
        <v>582</v>
      </c>
      <c r="J25" s="35"/>
      <c r="K25" s="35"/>
      <c r="L25" s="35"/>
      <c r="M25" s="35"/>
      <c r="N25" s="35"/>
    </row>
    <row r="26" spans="1:14" x14ac:dyDescent="0.3">
      <c r="A26" s="291">
        <v>45016</v>
      </c>
      <c r="B26" s="232">
        <v>20.440999999999999</v>
      </c>
      <c r="C26" s="232">
        <v>23.891999999999999</v>
      </c>
      <c r="D26" s="288">
        <v>21.780999999999999</v>
      </c>
      <c r="E26" s="288">
        <v>23.821999999999999</v>
      </c>
      <c r="F26" s="258">
        <v>3.2199999999999999E-2</v>
      </c>
      <c r="G26" s="258">
        <v>1.3299999999999999E-2</v>
      </c>
      <c r="H26" s="258">
        <v>807.4</v>
      </c>
      <c r="I26" s="258">
        <v>601.79999999999995</v>
      </c>
      <c r="J26" s="35" t="s">
        <v>580</v>
      </c>
      <c r="K26" s="35"/>
      <c r="L26" s="35"/>
      <c r="M26" s="35"/>
      <c r="N26" s="35"/>
    </row>
    <row r="27" spans="1:14" x14ac:dyDescent="0.3">
      <c r="A27" s="290">
        <v>45016</v>
      </c>
      <c r="B27" s="258">
        <v>20.0655</v>
      </c>
      <c r="C27" s="258">
        <v>243.07400000000001</v>
      </c>
      <c r="D27" s="288">
        <f>($G$2-G26)*$M$3+D26</f>
        <v>21.900034999999999</v>
      </c>
      <c r="E27" s="288">
        <f>($F$2-F26)*$L$3+E26</f>
        <v>23.651339999999998</v>
      </c>
      <c r="F27" s="258">
        <v>5.4999999999999997E-3</v>
      </c>
      <c r="G27" s="258">
        <v>6.0000000000000001E-3</v>
      </c>
      <c r="H27" s="258">
        <v>812.8</v>
      </c>
      <c r="I27" s="258">
        <v>606.4</v>
      </c>
      <c r="J27" s="35"/>
      <c r="K27" s="35"/>
      <c r="L27" s="35"/>
      <c r="M27" s="35"/>
      <c r="N27" s="35"/>
    </row>
    <row r="28" spans="1:14" ht="15" thickBot="1" x14ac:dyDescent="0.35">
      <c r="A28" s="291">
        <v>45019</v>
      </c>
      <c r="B28" s="232">
        <v>20.440999999999999</v>
      </c>
      <c r="C28" s="232">
        <v>23.891999999999999</v>
      </c>
      <c r="D28" s="232" t="s">
        <v>83</v>
      </c>
      <c r="E28" s="232">
        <v>23.821999999999999</v>
      </c>
      <c r="F28" s="258">
        <v>0.1045</v>
      </c>
      <c r="G28" s="258">
        <v>-5.9999999999999995E-4</v>
      </c>
      <c r="H28" s="258">
        <v>808.6</v>
      </c>
      <c r="I28" s="258">
        <v>666.7</v>
      </c>
      <c r="J28" s="35"/>
      <c r="K28" s="35"/>
      <c r="L28" s="130">
        <v>10.6</v>
      </c>
      <c r="M28" s="113">
        <v>-17.899999999999999</v>
      </c>
      <c r="N28" s="35"/>
    </row>
    <row r="29" spans="1:14" x14ac:dyDescent="0.3">
      <c r="A29" s="291">
        <v>45019</v>
      </c>
      <c r="B29" s="258">
        <v>20.494</v>
      </c>
      <c r="C29" s="258">
        <v>23.891999999999999</v>
      </c>
      <c r="D29" s="288">
        <v>21.780999999999999</v>
      </c>
      <c r="E29" s="288">
        <v>23.821999999999999</v>
      </c>
      <c r="F29" s="258">
        <v>2.7400000000000001E-2</v>
      </c>
      <c r="G29" s="258">
        <v>1E-4</v>
      </c>
      <c r="H29" s="258">
        <v>808.6</v>
      </c>
      <c r="I29" s="258">
        <v>601.79999999999995</v>
      </c>
      <c r="J29" s="35"/>
      <c r="K29" s="35"/>
      <c r="L29" s="35">
        <f>L28/2</f>
        <v>5.3</v>
      </c>
      <c r="M29" s="35">
        <f>M28/2</f>
        <v>-8.9499999999999993</v>
      </c>
      <c r="N29" s="35"/>
    </row>
    <row r="30" spans="1:14" x14ac:dyDescent="0.3">
      <c r="A30" s="291">
        <v>45019</v>
      </c>
      <c r="B30" s="258">
        <v>20.3385</v>
      </c>
      <c r="C30" s="258">
        <v>23.894500000000001</v>
      </c>
      <c r="D30" s="288">
        <f>($G$2-G29)*$M$3+D29</f>
        <v>21.781894999999999</v>
      </c>
      <c r="E30" s="288">
        <f>($F$2-F29)*$L$3+E29</f>
        <v>23.676780000000001</v>
      </c>
      <c r="F30" s="258">
        <v>1.35E-2</v>
      </c>
      <c r="G30" s="258">
        <v>-5.9999999999999995E-4</v>
      </c>
      <c r="H30" s="258">
        <v>807.8</v>
      </c>
      <c r="I30" s="258">
        <v>601.9</v>
      </c>
      <c r="J30" s="35"/>
      <c r="K30" s="35"/>
      <c r="L30" s="35"/>
      <c r="M30" s="35"/>
      <c r="N30" s="35"/>
    </row>
    <row r="31" spans="1:14" x14ac:dyDescent="0.3">
      <c r="A31" s="291">
        <v>45019</v>
      </c>
      <c r="B31" s="258">
        <v>20.260999999999999</v>
      </c>
      <c r="C31" s="258">
        <v>23.892499999999998</v>
      </c>
      <c r="D31" s="288">
        <f>($G$2-G30)*$M$3+D30</f>
        <v>21.776524999999999</v>
      </c>
      <c r="E31" s="288">
        <f>($F$2-F30)*$L$3+E30</f>
        <v>23.605230000000002</v>
      </c>
      <c r="F31" s="258">
        <v>6.4999999999999997E-3</v>
      </c>
      <c r="G31" s="258">
        <v>-5.9999999999999995E-4</v>
      </c>
      <c r="H31" s="258">
        <v>807.8</v>
      </c>
      <c r="I31" s="258">
        <v>601.70000000000005</v>
      </c>
      <c r="J31" s="35"/>
      <c r="K31" s="35"/>
      <c r="L31" s="35" t="s">
        <v>581</v>
      </c>
      <c r="M31" s="35"/>
      <c r="N31" s="35"/>
    </row>
    <row r="32" spans="1:14" x14ac:dyDescent="0.3">
      <c r="A32" s="291">
        <v>45019</v>
      </c>
      <c r="B32" s="258">
        <v>20.222999999999999</v>
      </c>
      <c r="C32" s="258">
        <v>23.892499999999998</v>
      </c>
      <c r="D32" s="288">
        <f>($G$2-G31)*$M$3+D31</f>
        <v>21.771155</v>
      </c>
      <c r="E32" s="288">
        <f>($F$2-F31)*$L$3+E31</f>
        <v>23.570780000000003</v>
      </c>
      <c r="F32" s="258">
        <v>2E-3</v>
      </c>
      <c r="G32" s="258">
        <v>8.0000000000000004E-4</v>
      </c>
      <c r="H32" s="258">
        <v>807.6</v>
      </c>
      <c r="I32" s="258">
        <v>601.79999999999995</v>
      </c>
      <c r="J32" s="35"/>
      <c r="K32" s="35"/>
      <c r="L32" s="35"/>
      <c r="M32" s="35"/>
      <c r="N32" s="35"/>
    </row>
    <row r="33" spans="1:14" x14ac:dyDescent="0.3">
      <c r="A33" s="291">
        <v>45022</v>
      </c>
      <c r="B33" s="258">
        <v>20.222999999999999</v>
      </c>
      <c r="C33" s="258">
        <v>23.893000000000001</v>
      </c>
      <c r="D33" s="288">
        <v>21.771000000000001</v>
      </c>
      <c r="E33" s="288">
        <v>23.571000000000002</v>
      </c>
      <c r="F33" s="258">
        <v>-7.4700000000000003E-2</v>
      </c>
      <c r="G33" s="258">
        <v>9.1000000000000004E-3</v>
      </c>
      <c r="H33" s="258" t="s">
        <v>570</v>
      </c>
      <c r="I33" s="258" t="s">
        <v>570</v>
      </c>
      <c r="J33" s="35"/>
      <c r="K33" s="35"/>
      <c r="L33" s="35"/>
      <c r="M33" s="35"/>
      <c r="N33" s="35"/>
    </row>
    <row r="34" spans="1:14" x14ac:dyDescent="0.3">
      <c r="A34" s="292">
        <v>45022</v>
      </c>
      <c r="B34" s="167">
        <v>20.601500000000001</v>
      </c>
      <c r="C34" s="167">
        <v>23.942499999999999</v>
      </c>
      <c r="D34" s="288">
        <f>($G$2-G33)*$M$3+D33</f>
        <v>21.852444999999999</v>
      </c>
      <c r="E34" s="288">
        <f>($F$2-F33)*$L$3+E33</f>
        <v>23.966910000000002</v>
      </c>
      <c r="F34" s="167">
        <v>4.65E-2</v>
      </c>
      <c r="G34" s="167">
        <v>9.7999999999999997E-3</v>
      </c>
      <c r="H34" s="167">
        <v>807</v>
      </c>
      <c r="I34" s="167">
        <v>601.9</v>
      </c>
    </row>
    <row r="35" spans="1:14" x14ac:dyDescent="0.3">
      <c r="A35" s="292">
        <v>45022</v>
      </c>
      <c r="B35" s="167">
        <v>20.3354</v>
      </c>
      <c r="C35" s="167">
        <v>24.0075</v>
      </c>
      <c r="D35" s="288">
        <f>($G$2-G34)*$M$3+D34</f>
        <v>21.940155000000001</v>
      </c>
      <c r="E35" s="288">
        <f>($F$2-F34)*$L$3+E34</f>
        <v>23.720460000000003</v>
      </c>
      <c r="F35" s="167">
        <v>2.35E-2</v>
      </c>
      <c r="G35" s="167">
        <v>5.3E-3</v>
      </c>
      <c r="H35" s="167">
        <v>808.7</v>
      </c>
      <c r="I35" s="167">
        <v>601.79999999999995</v>
      </c>
    </row>
    <row r="36" spans="1:14" x14ac:dyDescent="0.3">
      <c r="A36" s="292">
        <v>45022</v>
      </c>
      <c r="B36" s="167">
        <v>20.202999999999999</v>
      </c>
      <c r="C36" s="167">
        <v>24.043099999999999</v>
      </c>
      <c r="D36" s="288">
        <f>($G$2-G35)*$M$3+D35</f>
        <v>21.987590000000001</v>
      </c>
      <c r="E36" s="288">
        <f>($F$2-F35)*$L$3+E35</f>
        <v>23.595910000000003</v>
      </c>
      <c r="F36" s="167">
        <v>8.3000000000000001E-3</v>
      </c>
      <c r="G36" s="167">
        <v>4.5999999999999999E-3</v>
      </c>
      <c r="H36" s="167">
        <v>807.7</v>
      </c>
      <c r="I36" s="167">
        <v>601.79999999999995</v>
      </c>
    </row>
    <row r="37" spans="1:14" x14ac:dyDescent="0.3">
      <c r="A37" s="292">
        <v>45022</v>
      </c>
      <c r="B37" s="167">
        <v>20.156099999999999</v>
      </c>
      <c r="C37" s="167">
        <v>24.071200000000001</v>
      </c>
      <c r="D37" s="288">
        <f>($G$2-G36)*$M$3+D36</f>
        <v>22.028760000000002</v>
      </c>
      <c r="E37" s="288">
        <f>($F$2-F36)*$L$3+E36</f>
        <v>23.551920000000003</v>
      </c>
      <c r="F37" s="167">
        <v>4.1000000000000003E-3</v>
      </c>
      <c r="G37" s="167">
        <v>4.0000000000000002E-4</v>
      </c>
      <c r="H37" s="167">
        <v>807.6</v>
      </c>
      <c r="I37" s="167">
        <v>602.6</v>
      </c>
    </row>
    <row r="40" spans="1:14" x14ac:dyDescent="0.3">
      <c r="A40" s="292">
        <v>45026</v>
      </c>
      <c r="B40" s="167">
        <v>20.156099999999999</v>
      </c>
      <c r="C40" s="167">
        <v>24.071200000000001</v>
      </c>
      <c r="D40" s="167">
        <v>22.0288</v>
      </c>
      <c r="E40" s="167">
        <v>23.5519</v>
      </c>
      <c r="F40" s="167">
        <v>8.0100000000000005E-2</v>
      </c>
      <c r="G40" s="167">
        <v>1E-4</v>
      </c>
      <c r="L40">
        <f>L3*2</f>
        <v>10.6</v>
      </c>
      <c r="M40">
        <f>M3*2</f>
        <v>-17.899999999999999</v>
      </c>
    </row>
    <row r="41" spans="1:14" x14ac:dyDescent="0.3">
      <c r="A41" s="292">
        <v>45026</v>
      </c>
      <c r="B41" s="167">
        <v>20.754999999999999</v>
      </c>
      <c r="C41" s="167">
        <v>24.052199999999999</v>
      </c>
      <c r="D41" s="288">
        <v>22.029699999999998</v>
      </c>
      <c r="E41" s="288">
        <v>24.0474</v>
      </c>
      <c r="F41" s="167">
        <v>5.1299999999999998E-2</v>
      </c>
      <c r="G41" s="167">
        <v>-1.7600000000000001E-2</v>
      </c>
      <c r="H41" s="167">
        <v>808</v>
      </c>
      <c r="I41" s="167">
        <v>602</v>
      </c>
    </row>
    <row r="42" spans="1:14" x14ac:dyDescent="0.3">
      <c r="A42" s="292">
        <v>45026</v>
      </c>
      <c r="B42" s="167">
        <v>20.457000000000001</v>
      </c>
      <c r="C42" s="167">
        <v>23.952200000000001</v>
      </c>
      <c r="D42" s="288">
        <f>($G$2-G41)*$M$3+D41</f>
        <v>21.872179999999997</v>
      </c>
      <c r="E42" s="288">
        <f>($F$2-F41)*$L$3+E41</f>
        <v>23.775510000000001</v>
      </c>
      <c r="F42" s="167">
        <v>2.5999999999999999E-2</v>
      </c>
      <c r="G42" s="167">
        <v>-8.9999999999999993E-3</v>
      </c>
      <c r="H42" s="167">
        <v>807.6</v>
      </c>
      <c r="I42" s="167">
        <v>601.9</v>
      </c>
      <c r="L42" t="s">
        <v>582</v>
      </c>
      <c r="M42" t="s">
        <v>583</v>
      </c>
    </row>
    <row r="43" spans="1:14" x14ac:dyDescent="0.3">
      <c r="A43" s="292">
        <v>45026</v>
      </c>
      <c r="B43" s="167">
        <v>20.305399999999999</v>
      </c>
      <c r="C43" s="167">
        <v>23.901599999999998</v>
      </c>
      <c r="D43" s="288">
        <f>($G$2-G42)*$M$3+D42</f>
        <v>21.791629999999998</v>
      </c>
      <c r="E43" s="288">
        <f>($F$2-F42)*$L$3+E42</f>
        <v>23.637710000000002</v>
      </c>
      <c r="F43" s="167">
        <v>1.2800000000000001E-2</v>
      </c>
      <c r="G43" s="167">
        <v>-4.4000000000000003E-3</v>
      </c>
      <c r="H43" s="167">
        <v>806.8</v>
      </c>
      <c r="I43" s="167">
        <v>601.9</v>
      </c>
      <c r="L43">
        <f>(F2-F45)*L3</f>
        <v>8.8509999999999991E-2</v>
      </c>
      <c r="M43">
        <f>(G2-G45)*M3</f>
        <v>-0.25775999999999999</v>
      </c>
    </row>
    <row r="44" spans="1:14" x14ac:dyDescent="0.3">
      <c r="A44" s="292">
        <v>45026</v>
      </c>
      <c r="B44" s="167">
        <v>20.227399999999999</v>
      </c>
      <c r="C44" s="167">
        <v>23.875599999999999</v>
      </c>
      <c r="D44" s="288">
        <f>($G$2-G43)*$M$3+D43</f>
        <v>21.752249999999997</v>
      </c>
      <c r="E44" s="288">
        <f>($F$2-F43)*$L$3+E43</f>
        <v>23.569870000000002</v>
      </c>
      <c r="F44" s="167">
        <v>4.7999999999999996E-3</v>
      </c>
      <c r="G44" s="167">
        <v>-1.2999999999999999E-3</v>
      </c>
      <c r="H44" s="167">
        <v>806.8</v>
      </c>
      <c r="I44" s="167">
        <v>601</v>
      </c>
      <c r="L44" s="91">
        <f>L43+E45</f>
        <v>23.65841</v>
      </c>
      <c r="M44" s="91">
        <f>M43+D45</f>
        <v>21.494540000000001</v>
      </c>
    </row>
    <row r="45" spans="1:14" x14ac:dyDescent="0.3">
      <c r="A45" s="369">
        <v>45069</v>
      </c>
      <c r="B45" s="167">
        <v>20.227399999999999</v>
      </c>
      <c r="C45" s="167">
        <v>23.875599999999999</v>
      </c>
      <c r="D45" s="167">
        <v>21.752300000000002</v>
      </c>
      <c r="E45" s="167">
        <v>23.569900000000001</v>
      </c>
      <c r="F45" s="167">
        <v>-1.67E-2</v>
      </c>
      <c r="G45" s="167">
        <v>-2.8799999999999999E-2</v>
      </c>
      <c r="H45" s="167">
        <v>808.43899999999996</v>
      </c>
      <c r="I45" s="167">
        <v>601.67200000000003</v>
      </c>
    </row>
    <row r="46" spans="1:14" x14ac:dyDescent="0.3">
      <c r="D46" s="288">
        <f>($G$2-G45)*$M$3+D45</f>
        <v>21.494540000000001</v>
      </c>
      <c r="E46" s="288">
        <f>($F$2-F45)*$L$3+E45</f>
        <v>23.65841</v>
      </c>
      <c r="F46" s="167">
        <v>2.9999999999999997E-4</v>
      </c>
      <c r="G46" s="167">
        <v>4.8999999999999998E-3</v>
      </c>
    </row>
    <row r="47" spans="1:14" ht="15.6" x14ac:dyDescent="0.3">
      <c r="A47" s="369">
        <v>45070</v>
      </c>
      <c r="B47" s="180">
        <v>20.312000000000001</v>
      </c>
      <c r="C47" s="180">
        <v>23.7254</v>
      </c>
      <c r="D47" s="180">
        <v>21.523599999999998</v>
      </c>
      <c r="E47" s="180">
        <v>23.6494</v>
      </c>
      <c r="F47" s="167">
        <v>-2.2000000000000001E-3</v>
      </c>
      <c r="G47" s="167">
        <v>2.8E-3</v>
      </c>
      <c r="H47" s="371">
        <v>807.48</v>
      </c>
      <c r="I47" s="371">
        <v>601.85</v>
      </c>
    </row>
    <row r="48" spans="1:14" x14ac:dyDescent="0.3">
      <c r="D48" s="288">
        <f>($G$2-G47)*$M$3+D47</f>
        <v>21.548659999999998</v>
      </c>
      <c r="E48" s="288">
        <f>($F$2-F47)*$L$3+E47</f>
        <v>23.661059999999999</v>
      </c>
    </row>
    <row r="49" spans="1:15" ht="15.6" x14ac:dyDescent="0.3">
      <c r="A49" s="369">
        <v>45071</v>
      </c>
      <c r="B49" s="433">
        <v>20.3048</v>
      </c>
      <c r="C49" s="433">
        <v>23.7255</v>
      </c>
      <c r="D49" s="433">
        <v>21.523599999999998</v>
      </c>
      <c r="E49" s="433">
        <v>23.6494</v>
      </c>
      <c r="F49" s="167">
        <v>1.0699999999999999E-2</v>
      </c>
      <c r="G49" s="167">
        <v>4.8999999999999998E-3</v>
      </c>
      <c r="H49" s="338">
        <v>807.59799999999996</v>
      </c>
      <c r="I49" s="338">
        <v>601.83900000000006</v>
      </c>
      <c r="N49" t="s">
        <v>584</v>
      </c>
    </row>
    <row r="50" spans="1:15" x14ac:dyDescent="0.3">
      <c r="D50" s="288">
        <f>($G$2-G49)*$M$3+D49</f>
        <v>21.567454999999999</v>
      </c>
      <c r="E50" s="288">
        <f>($F$2-F49)*$L$3+E49</f>
        <v>23.592690000000001</v>
      </c>
    </row>
    <row r="51" spans="1:15" ht="15.6" x14ac:dyDescent="0.3">
      <c r="A51" s="369">
        <v>45071</v>
      </c>
      <c r="B51" s="284">
        <v>20.520499999999998</v>
      </c>
      <c r="C51" s="284">
        <v>23.803999999999998</v>
      </c>
      <c r="D51" s="285">
        <v>21.816299999999998</v>
      </c>
      <c r="E51" s="285">
        <v>23.921099999999999</v>
      </c>
      <c r="F51" s="284">
        <v>7.6E-3</v>
      </c>
      <c r="G51" s="284">
        <v>-6.8999999999999999E-3</v>
      </c>
      <c r="H51" s="284">
        <v>807.86</v>
      </c>
      <c r="I51" s="284">
        <v>601.75</v>
      </c>
      <c r="N51" s="338"/>
      <c r="O51" s="338"/>
    </row>
    <row r="52" spans="1:15" x14ac:dyDescent="0.3">
      <c r="B52" s="287"/>
      <c r="C52" s="287"/>
      <c r="D52" s="288">
        <f>($G$2-G51)*$M$3+D51</f>
        <v>21.754544999999997</v>
      </c>
      <c r="E52" s="288">
        <f>($F$2-F51)*$L$3+E51</f>
        <v>23.88082</v>
      </c>
      <c r="F52" s="287"/>
      <c r="G52" s="287"/>
      <c r="H52" s="287"/>
      <c r="I52" s="287"/>
    </row>
    <row r="53" spans="1:15" x14ac:dyDescent="0.3">
      <c r="B53" s="287"/>
      <c r="C53" s="287"/>
      <c r="D53" s="288"/>
      <c r="E53" s="288"/>
      <c r="F53" s="287"/>
      <c r="G53" s="287"/>
      <c r="H53" s="287"/>
      <c r="I53" s="287"/>
    </row>
    <row r="54" spans="1:15" x14ac:dyDescent="0.3">
      <c r="A54" s="283">
        <v>45072</v>
      </c>
      <c r="B54" s="284">
        <v>20.2408</v>
      </c>
      <c r="C54" s="284">
        <v>23.753499999999999</v>
      </c>
      <c r="D54" s="285">
        <v>21.567499999999999</v>
      </c>
      <c r="E54" s="285">
        <v>23.592700000000001</v>
      </c>
      <c r="F54" s="284">
        <f>'Position Log - Ball'!V87</f>
        <v>-6.54E-2</v>
      </c>
      <c r="G54" s="284">
        <f>'Position Log - Ball'!W87</f>
        <v>-0.06</v>
      </c>
      <c r="H54" s="284">
        <f>'Position Log - Ball'!X88</f>
        <v>807.9</v>
      </c>
      <c r="I54" s="284">
        <f>'Position Log - Ball'!Y88</f>
        <v>602.6</v>
      </c>
    </row>
    <row r="55" spans="1:15" x14ac:dyDescent="0.3">
      <c r="A55" s="286"/>
      <c r="B55" s="287"/>
      <c r="C55" s="287"/>
      <c r="D55" s="288">
        <f>($G$2-G54)*$M$3+D54</f>
        <v>21.0305</v>
      </c>
      <c r="E55" s="288">
        <f>($F$2-F54)*$L$3+E54</f>
        <v>23.939320000000002</v>
      </c>
      <c r="F55" s="287"/>
      <c r="G55" s="287"/>
      <c r="H55" s="287"/>
      <c r="I55" s="287"/>
    </row>
    <row r="56" spans="1:15" x14ac:dyDescent="0.3">
      <c r="A56" s="283">
        <v>45072</v>
      </c>
      <c r="B56" s="284">
        <v>20.811800000000002</v>
      </c>
      <c r="C56" s="284">
        <v>23.215499999999999</v>
      </c>
      <c r="D56" s="285">
        <f>D55</f>
        <v>21.0305</v>
      </c>
      <c r="E56" s="285">
        <f>E55</f>
        <v>23.939320000000002</v>
      </c>
      <c r="F56" s="284">
        <f>'Position Log - Ball'!V89</f>
        <v>-3.3399999999999999E-2</v>
      </c>
      <c r="G56" s="284">
        <f>'Position Log - Ball'!W89</f>
        <v>-2.63E-2</v>
      </c>
      <c r="H56" s="284">
        <f>'Position Log - Ball'!X90</f>
        <v>807.8</v>
      </c>
      <c r="I56" s="284">
        <f>'Position Log - Ball'!Y90</f>
        <v>601.70000000000005</v>
      </c>
    </row>
    <row r="57" spans="1:15" x14ac:dyDescent="0.3">
      <c r="A57" s="286"/>
      <c r="B57" s="287"/>
      <c r="C57" s="287"/>
      <c r="D57" s="288">
        <f>($G$2-G56)*$M$3+D56</f>
        <v>20.795114999999999</v>
      </c>
      <c r="E57" s="288">
        <f>($F$2-F56)*$L$3+E56</f>
        <v>24.116340000000001</v>
      </c>
      <c r="F57" s="287"/>
      <c r="G57" s="287"/>
      <c r="H57" s="287"/>
      <c r="I57" s="287"/>
    </row>
    <row r="58" spans="1:15" x14ac:dyDescent="0.3">
      <c r="A58" s="283">
        <v>45072</v>
      </c>
      <c r="B58" s="284">
        <v>20.811800000000002</v>
      </c>
      <c r="C58" s="284">
        <v>23.215499999999999</v>
      </c>
      <c r="D58" s="285">
        <f>D57</f>
        <v>20.795114999999999</v>
      </c>
      <c r="E58" s="285">
        <f>E57</f>
        <v>24.116340000000001</v>
      </c>
      <c r="F58" s="284">
        <f>'Position Log - Ball'!V91</f>
        <v>-1.8800000000000001E-2</v>
      </c>
      <c r="G58" s="284">
        <f>'Position Log - Ball'!W91</f>
        <v>-9.7000000000000003E-3</v>
      </c>
      <c r="H58" s="284">
        <f>'Position Log - Ball'!X92</f>
        <v>807.7</v>
      </c>
      <c r="I58" s="284">
        <f>'Position Log - Ball'!Y92</f>
        <v>601.74</v>
      </c>
    </row>
    <row r="59" spans="1:15" x14ac:dyDescent="0.3">
      <c r="A59" s="286"/>
      <c r="B59" s="287"/>
      <c r="C59" s="287"/>
      <c r="D59" s="288">
        <f>($G$2-G58)*$M$3+D58</f>
        <v>20.708299999999998</v>
      </c>
      <c r="E59" s="288">
        <f>($F$2-F58)*$L$3+E58</f>
        <v>24.215980000000002</v>
      </c>
      <c r="F59" s="287"/>
      <c r="G59" s="287"/>
      <c r="H59" s="287"/>
      <c r="I59" s="287"/>
    </row>
    <row r="60" spans="1:15" x14ac:dyDescent="0.3">
      <c r="A60" s="283">
        <v>45072</v>
      </c>
      <c r="B60" s="284">
        <f>'Position Log - Ball'!G94</f>
        <v>20.9817</v>
      </c>
      <c r="C60" s="284">
        <f>'Position Log - Ball'!H94</f>
        <v>23.1325</v>
      </c>
      <c r="D60" s="285">
        <f>D59</f>
        <v>20.708299999999998</v>
      </c>
      <c r="E60" s="285">
        <f>E59</f>
        <v>24.215980000000002</v>
      </c>
      <c r="F60" s="284">
        <f>'Position Log - Ball'!V93</f>
        <v>-4.8999999999999998E-3</v>
      </c>
      <c r="G60" s="284">
        <f>'Position Log - Ball'!W93</f>
        <v>-1.2999999999999999E-3</v>
      </c>
      <c r="H60" s="284">
        <f>'Position Log - Ball'!X94</f>
        <v>807.7</v>
      </c>
      <c r="I60" s="284">
        <f>'Position Log - Ball'!Y94</f>
        <v>601.9</v>
      </c>
    </row>
    <row r="61" spans="1:15" x14ac:dyDescent="0.3">
      <c r="A61" s="286"/>
      <c r="B61" s="287"/>
      <c r="C61" s="287"/>
      <c r="D61" s="288">
        <f>($G$2-G60)*$M$3+D60</f>
        <v>20.696664999999999</v>
      </c>
      <c r="E61" s="288">
        <f>($F$2-F60)*$L$3+E60</f>
        <v>24.241950000000003</v>
      </c>
      <c r="F61" s="287"/>
      <c r="G61" s="287"/>
      <c r="H61" s="287"/>
      <c r="I61" s="287"/>
    </row>
  </sheetData>
  <mergeCells count="6">
    <mergeCell ref="B1:C1"/>
    <mergeCell ref="D1:E1"/>
    <mergeCell ref="L1:M1"/>
    <mergeCell ref="B2:E2"/>
    <mergeCell ref="F24:G24"/>
    <mergeCell ref="B24:C24"/>
  </mergeCells>
  <conditionalFormatting sqref="H47:I47">
    <cfRule type="expression" dxfId="54" priority="4">
      <formula>OR(ISNUMBER(FIND("LED",$F47)))</formula>
    </cfRule>
  </conditionalFormatting>
  <conditionalFormatting sqref="N51:O51">
    <cfRule type="expression" dxfId="53" priority="3">
      <formula>OR(ISNUMBER(FIND("LED",$F51)))</formula>
    </cfRule>
  </conditionalFormatting>
  <conditionalFormatting sqref="H49:I49">
    <cfRule type="expression" dxfId="52" priority="1">
      <formula>OR(ISNUMBER(FIND("LED",$F49)))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603F-28EF-46C2-9797-26D841FD5722}">
  <dimension ref="A1:N33"/>
  <sheetViews>
    <sheetView workbookViewId="0">
      <selection activeCell="C3" sqref="C3"/>
    </sheetView>
  </sheetViews>
  <sheetFormatPr defaultColWidth="8.6640625" defaultRowHeight="14.4" x14ac:dyDescent="0.3"/>
  <cols>
    <col min="1" max="1" width="10.44140625" bestFit="1" customWidth="1"/>
    <col min="2" max="3" width="9.33203125" bestFit="1" customWidth="1"/>
    <col min="13" max="13" width="85.44140625" customWidth="1"/>
  </cols>
  <sheetData>
    <row r="1" spans="1:14" ht="85.5" customHeight="1" x14ac:dyDescent="0.35">
      <c r="A1" s="102" t="s">
        <v>0</v>
      </c>
      <c r="B1" s="282" t="s">
        <v>585</v>
      </c>
      <c r="C1" s="282" t="s">
        <v>586</v>
      </c>
      <c r="D1" s="282" t="s">
        <v>587</v>
      </c>
      <c r="E1" s="282" t="s">
        <v>19</v>
      </c>
      <c r="F1" s="282" t="s">
        <v>588</v>
      </c>
      <c r="G1" s="282" t="s">
        <v>589</v>
      </c>
      <c r="H1" s="35"/>
      <c r="I1" s="35"/>
      <c r="J1" s="133" t="s">
        <v>590</v>
      </c>
      <c r="K1" s="134" t="s">
        <v>591</v>
      </c>
      <c r="L1" s="35"/>
      <c r="M1" s="143" t="s">
        <v>592</v>
      </c>
      <c r="N1" s="106"/>
    </row>
    <row r="2" spans="1:14" ht="18" x14ac:dyDescent="0.35">
      <c r="A2" s="108"/>
      <c r="B2" s="109">
        <f>'Position Log - Ball'!P120</f>
        <v>1.7299999999999999E-2</v>
      </c>
      <c r="C2" s="109">
        <f>'Position Log - Ball'!Q120</f>
        <v>6.5799999999999997E-2</v>
      </c>
      <c r="D2" s="419">
        <f>'Position Log - Ball'!V120</f>
        <v>-4.8999999999999998E-3</v>
      </c>
      <c r="E2" s="419">
        <f>'Position Log - Ball'!W120</f>
        <v>8.0000000000000004E-4</v>
      </c>
      <c r="F2" s="329">
        <f>'Position Log - Ball'!V115</f>
        <v>-1.2200000000000001E-2</v>
      </c>
      <c r="G2" s="329">
        <f>'Position Log - Ball'!W115</f>
        <v>5.5999999999999999E-3</v>
      </c>
      <c r="H2" s="329">
        <f>F2-D2</f>
        <v>-7.3000000000000009E-3</v>
      </c>
      <c r="I2" s="329">
        <f>G2-E2</f>
        <v>4.7999999999999996E-3</v>
      </c>
      <c r="J2" s="135">
        <v>34.5</v>
      </c>
      <c r="K2" s="136">
        <v>0.60213899999999998</v>
      </c>
      <c r="L2" s="35"/>
      <c r="M2" s="106" t="s">
        <v>593</v>
      </c>
      <c r="N2" s="106"/>
    </row>
    <row r="3" spans="1:14" ht="18" x14ac:dyDescent="0.35">
      <c r="A3" s="110" t="s">
        <v>594</v>
      </c>
      <c r="B3" s="131">
        <f>B2+(F2-D2)*COS($K$2)+(G2-E2)*SIN($K$2)</f>
        <v>1.4002632061753083E-2</v>
      </c>
      <c r="C3" s="131">
        <f>C2-(F2-D2)*SIN($K$2)+(G2-E2)*COS($K$2)</f>
        <v>7.3890572580468036E-2</v>
      </c>
      <c r="D3" s="111"/>
      <c r="E3" s="111"/>
      <c r="F3" s="109"/>
      <c r="G3" s="109"/>
      <c r="H3" s="35"/>
      <c r="I3" s="35"/>
      <c r="J3" s="520" t="s">
        <v>595</v>
      </c>
      <c r="K3" s="521"/>
      <c r="L3" s="35" t="s">
        <v>570</v>
      </c>
      <c r="M3" s="106" t="s">
        <v>596</v>
      </c>
      <c r="N3" s="106" t="s">
        <v>570</v>
      </c>
    </row>
    <row r="4" spans="1:14" ht="18" x14ac:dyDescent="0.35">
      <c r="A4" s="140"/>
      <c r="B4" s="112"/>
      <c r="C4" s="112"/>
      <c r="D4" s="112"/>
      <c r="E4" s="112"/>
      <c r="F4" s="112"/>
      <c r="G4" s="112"/>
      <c r="H4" s="35" t="s">
        <v>570</v>
      </c>
      <c r="I4" s="35" t="s">
        <v>570</v>
      </c>
      <c r="J4" s="35" t="s">
        <v>570</v>
      </c>
      <c r="K4" s="35" t="s">
        <v>570</v>
      </c>
      <c r="L4" s="35" t="s">
        <v>570</v>
      </c>
      <c r="M4" s="106" t="s">
        <v>597</v>
      </c>
      <c r="N4" s="106" t="s">
        <v>570</v>
      </c>
    </row>
    <row r="5" spans="1:14" x14ac:dyDescent="0.3">
      <c r="A5" s="140"/>
      <c r="B5" s="112"/>
      <c r="C5" s="112"/>
      <c r="D5" s="112"/>
      <c r="E5" s="112"/>
      <c r="F5" s="112"/>
      <c r="G5" s="112"/>
      <c r="J5" s="35" t="s">
        <v>570</v>
      </c>
      <c r="K5" s="35" t="s">
        <v>570</v>
      </c>
      <c r="L5" s="35" t="s">
        <v>570</v>
      </c>
      <c r="M5" s="35" t="s">
        <v>570</v>
      </c>
      <c r="N5" s="35" t="s">
        <v>570</v>
      </c>
    </row>
    <row r="6" spans="1:14" x14ac:dyDescent="0.3">
      <c r="A6" s="140"/>
      <c r="B6" s="112"/>
      <c r="C6" s="112"/>
      <c r="D6" s="112"/>
      <c r="E6" s="112"/>
      <c r="F6" s="112"/>
      <c r="G6" s="112"/>
      <c r="H6" s="35" t="s">
        <v>570</v>
      </c>
      <c r="I6" s="35" t="s">
        <v>570</v>
      </c>
      <c r="J6" s="35" t="s">
        <v>570</v>
      </c>
      <c r="K6" s="35" t="s">
        <v>570</v>
      </c>
      <c r="L6" s="35" t="s">
        <v>570</v>
      </c>
      <c r="M6" s="35" t="s">
        <v>570</v>
      </c>
      <c r="N6" s="35" t="s">
        <v>570</v>
      </c>
    </row>
    <row r="7" spans="1:14" x14ac:dyDescent="0.3">
      <c r="A7" s="140"/>
      <c r="B7" s="112"/>
      <c r="C7" s="112"/>
      <c r="D7" s="112"/>
      <c r="E7" s="112"/>
      <c r="F7" s="112"/>
      <c r="G7" s="112"/>
      <c r="H7" s="35" t="s">
        <v>570</v>
      </c>
      <c r="I7" s="35" t="s">
        <v>570</v>
      </c>
      <c r="J7" s="35" t="s">
        <v>570</v>
      </c>
      <c r="K7" s="35" t="s">
        <v>570</v>
      </c>
      <c r="L7" s="35" t="s">
        <v>570</v>
      </c>
      <c r="M7" s="35" t="s">
        <v>570</v>
      </c>
      <c r="N7" s="35" t="s">
        <v>570</v>
      </c>
    </row>
    <row r="8" spans="1:14" x14ac:dyDescent="0.3">
      <c r="A8" s="145"/>
      <c r="B8" s="112"/>
      <c r="C8" s="112"/>
      <c r="D8" s="112"/>
      <c r="E8" s="112"/>
      <c r="F8" s="112"/>
      <c r="G8" s="112"/>
      <c r="H8" s="35"/>
      <c r="I8" s="35"/>
      <c r="J8" s="35"/>
      <c r="K8" s="35"/>
      <c r="L8" s="35"/>
      <c r="M8" s="35"/>
      <c r="N8" s="35"/>
    </row>
    <row r="9" spans="1:14" x14ac:dyDescent="0.3">
      <c r="A9" s="140"/>
      <c r="B9" s="112"/>
      <c r="C9" s="112"/>
      <c r="D9" s="112"/>
      <c r="E9" s="112"/>
      <c r="F9" s="112"/>
      <c r="G9" s="112"/>
      <c r="H9" s="35"/>
      <c r="I9" s="35"/>
      <c r="J9" s="35"/>
      <c r="K9" s="35"/>
      <c r="L9" s="35"/>
      <c r="M9" s="35"/>
      <c r="N9" s="35"/>
    </row>
    <row r="10" spans="1:14" x14ac:dyDescent="0.3">
      <c r="A10" s="140"/>
      <c r="B10" s="112"/>
      <c r="C10" s="112"/>
      <c r="D10" s="112"/>
      <c r="E10" s="112"/>
      <c r="F10" s="112"/>
      <c r="G10" s="112"/>
      <c r="H10" s="35"/>
      <c r="I10" s="35"/>
      <c r="J10" s="35"/>
      <c r="K10" s="35"/>
      <c r="L10" s="35"/>
      <c r="M10" s="35"/>
      <c r="N10" s="35"/>
    </row>
    <row r="11" spans="1:14" x14ac:dyDescent="0.3">
      <c r="A11" s="140"/>
      <c r="B11" s="112"/>
      <c r="C11" s="112"/>
      <c r="D11" s="112"/>
      <c r="E11" s="112"/>
      <c r="F11" s="112"/>
      <c r="G11" s="112"/>
      <c r="H11" s="35"/>
      <c r="I11" s="35"/>
      <c r="J11" s="35"/>
      <c r="K11" s="35"/>
      <c r="L11" s="35"/>
      <c r="M11" s="35"/>
      <c r="N11" s="35"/>
    </row>
    <row r="12" spans="1:14" x14ac:dyDescent="0.3">
      <c r="A12" s="140"/>
      <c r="B12" s="112"/>
      <c r="C12" s="112"/>
      <c r="D12" s="112"/>
      <c r="E12" s="112"/>
      <c r="F12" s="4"/>
      <c r="G12" s="4"/>
      <c r="H12" s="35"/>
      <c r="I12" s="35"/>
      <c r="J12" s="35"/>
      <c r="K12" s="35"/>
      <c r="L12" s="35"/>
      <c r="M12" s="35"/>
      <c r="N12" s="35"/>
    </row>
    <row r="13" spans="1:14" x14ac:dyDescent="0.3">
      <c r="A13" s="140"/>
      <c r="B13" s="112"/>
      <c r="C13" s="112"/>
      <c r="D13" s="112"/>
      <c r="E13" s="112"/>
      <c r="F13" s="112"/>
      <c r="G13" s="112"/>
      <c r="H13" s="35"/>
      <c r="I13" s="35"/>
      <c r="J13" s="35"/>
      <c r="K13" s="35"/>
      <c r="L13" s="35"/>
      <c r="M13" s="35"/>
      <c r="N13" s="35"/>
    </row>
    <row r="14" spans="1:14" x14ac:dyDescent="0.3">
      <c r="A14" s="103"/>
      <c r="B14" s="112"/>
      <c r="C14" s="112"/>
      <c r="D14" s="112"/>
      <c r="E14" s="112"/>
      <c r="F14" s="4"/>
      <c r="G14" s="4"/>
      <c r="H14" s="35"/>
      <c r="I14" s="35"/>
      <c r="J14" s="35"/>
      <c r="K14" s="35"/>
      <c r="L14" s="35"/>
      <c r="M14" s="35"/>
      <c r="N14" s="35"/>
    </row>
    <row r="15" spans="1:14" x14ac:dyDescent="0.3">
      <c r="A15" s="103"/>
      <c r="B15" s="112"/>
      <c r="C15" s="112"/>
      <c r="D15" s="112"/>
      <c r="E15" s="112"/>
      <c r="F15" s="112"/>
      <c r="G15" s="112"/>
      <c r="H15" s="35"/>
      <c r="I15" s="35"/>
      <c r="J15" s="35"/>
      <c r="K15" s="35"/>
      <c r="L15" s="35"/>
      <c r="M15" s="35"/>
      <c r="N15" s="35"/>
    </row>
    <row r="16" spans="1:14" x14ac:dyDescent="0.3">
      <c r="A16" s="145"/>
      <c r="B16" s="112"/>
      <c r="C16" s="112"/>
      <c r="D16" s="112"/>
      <c r="E16" s="112"/>
      <c r="F16" s="4"/>
      <c r="G16" s="4"/>
      <c r="H16" s="35"/>
      <c r="I16" s="35"/>
      <c r="J16" s="35"/>
      <c r="K16" s="35"/>
      <c r="L16" s="35"/>
      <c r="M16" s="35"/>
      <c r="N16" s="35"/>
    </row>
    <row r="17" spans="1:14" x14ac:dyDescent="0.3">
      <c r="A17" s="145"/>
      <c r="B17" s="112"/>
      <c r="C17" s="112"/>
      <c r="D17" s="112"/>
      <c r="E17" s="112"/>
      <c r="F17" s="112"/>
      <c r="G17" s="112"/>
      <c r="H17" s="35"/>
      <c r="I17" s="35"/>
      <c r="J17" s="35"/>
      <c r="K17" s="35"/>
      <c r="L17" s="35"/>
      <c r="M17" s="35"/>
      <c r="N17" s="35"/>
    </row>
    <row r="18" spans="1:14" x14ac:dyDescent="0.3">
      <c r="A18" s="145"/>
      <c r="B18" s="112"/>
      <c r="C18" s="112"/>
      <c r="D18" s="112"/>
      <c r="E18" s="112"/>
      <c r="F18" s="12"/>
      <c r="G18" s="12"/>
      <c r="H18" s="35"/>
      <c r="I18" s="35"/>
      <c r="J18" s="35"/>
      <c r="K18" s="35"/>
      <c r="L18" s="35"/>
      <c r="M18" s="35"/>
      <c r="N18" s="35"/>
    </row>
    <row r="19" spans="1:14" x14ac:dyDescent="0.3">
      <c r="A19" s="103" t="s">
        <v>570</v>
      </c>
      <c r="B19" s="112"/>
      <c r="C19" s="112"/>
      <c r="D19" s="112"/>
      <c r="E19" s="112"/>
      <c r="F19" s="112"/>
      <c r="G19" s="112"/>
      <c r="H19" s="35"/>
      <c r="I19" s="35"/>
      <c r="J19" s="35"/>
      <c r="K19" s="35"/>
      <c r="L19" s="35"/>
      <c r="M19" s="35"/>
      <c r="N19" s="35"/>
    </row>
    <row r="20" spans="1:14" x14ac:dyDescent="0.3">
      <c r="A20" s="103" t="s">
        <v>570</v>
      </c>
      <c r="B20" s="112"/>
      <c r="C20" s="112"/>
      <c r="D20" s="112"/>
      <c r="E20" s="112"/>
      <c r="F20" s="112"/>
      <c r="G20" s="112"/>
      <c r="H20" s="35"/>
      <c r="I20" s="35"/>
      <c r="J20" s="35"/>
      <c r="K20" s="35"/>
      <c r="L20" s="35"/>
      <c r="M20" s="35"/>
      <c r="N20" s="35"/>
    </row>
    <row r="21" spans="1:14" x14ac:dyDescent="0.3">
      <c r="A21" s="103" t="s">
        <v>570</v>
      </c>
      <c r="B21" s="112"/>
      <c r="C21" s="112"/>
      <c r="D21" s="112"/>
      <c r="E21" s="112"/>
      <c r="F21" s="112"/>
      <c r="G21" s="112"/>
      <c r="H21" s="35"/>
      <c r="I21" s="35"/>
      <c r="J21" s="35"/>
      <c r="K21" s="35"/>
      <c r="L21" s="35"/>
      <c r="M21" s="35"/>
      <c r="N21" s="35"/>
    </row>
    <row r="22" spans="1:14" x14ac:dyDescent="0.3">
      <c r="A22" s="103" t="s">
        <v>570</v>
      </c>
      <c r="B22" s="112"/>
      <c r="C22" s="112"/>
      <c r="D22" s="112"/>
      <c r="E22" s="112"/>
      <c r="F22" s="112"/>
      <c r="G22" s="112"/>
      <c r="H22" s="35"/>
      <c r="I22" s="35"/>
      <c r="J22" s="35"/>
      <c r="K22" s="35"/>
      <c r="L22" s="35"/>
      <c r="M22" s="35"/>
      <c r="N22" s="35"/>
    </row>
    <row r="23" spans="1:14" x14ac:dyDescent="0.3">
      <c r="A23" s="103" t="s">
        <v>570</v>
      </c>
      <c r="B23" s="112"/>
      <c r="C23" s="112"/>
      <c r="D23" s="112"/>
      <c r="E23" s="112"/>
      <c r="F23" s="112"/>
      <c r="G23" s="112"/>
      <c r="H23" s="35"/>
      <c r="I23" s="35"/>
      <c r="J23" s="35"/>
      <c r="K23" s="35"/>
      <c r="L23" s="35"/>
      <c r="M23" s="35"/>
      <c r="N23" s="35"/>
    </row>
    <row r="24" spans="1:14" x14ac:dyDescent="0.3">
      <c r="A24" s="103" t="s">
        <v>570</v>
      </c>
      <c r="B24" s="112" t="s">
        <v>570</v>
      </c>
      <c r="C24" s="112" t="s">
        <v>570</v>
      </c>
      <c r="D24" s="112" t="s">
        <v>570</v>
      </c>
      <c r="E24" s="112" t="s">
        <v>570</v>
      </c>
      <c r="F24" s="112" t="s">
        <v>570</v>
      </c>
      <c r="G24" s="112" t="s">
        <v>570</v>
      </c>
      <c r="H24" s="35"/>
      <c r="I24" s="35"/>
      <c r="J24" s="35"/>
      <c r="K24" s="35"/>
      <c r="L24" s="35"/>
      <c r="M24" s="35"/>
      <c r="N24" s="35"/>
    </row>
    <row r="25" spans="1:14" x14ac:dyDescent="0.3">
      <c r="A25" s="103" t="s">
        <v>570</v>
      </c>
      <c r="B25" s="112" t="s">
        <v>570</v>
      </c>
      <c r="C25" s="112" t="s">
        <v>570</v>
      </c>
      <c r="D25" s="112" t="s">
        <v>570</v>
      </c>
      <c r="E25" s="112" t="s">
        <v>570</v>
      </c>
      <c r="F25" s="112" t="s">
        <v>570</v>
      </c>
      <c r="G25" s="112" t="s">
        <v>570</v>
      </c>
      <c r="H25" s="35"/>
      <c r="I25" s="35"/>
      <c r="J25" s="35"/>
      <c r="K25" s="35"/>
      <c r="L25" s="35"/>
      <c r="M25" s="35"/>
      <c r="N25" s="35"/>
    </row>
    <row r="26" spans="1:14" x14ac:dyDescent="0.3">
      <c r="A26" s="103" t="s">
        <v>570</v>
      </c>
      <c r="B26" s="112" t="s">
        <v>570</v>
      </c>
      <c r="C26" s="112" t="s">
        <v>570</v>
      </c>
      <c r="D26" s="112" t="s">
        <v>570</v>
      </c>
      <c r="E26" s="112" t="s">
        <v>570</v>
      </c>
      <c r="F26" s="112" t="s">
        <v>570</v>
      </c>
      <c r="G26" s="112" t="s">
        <v>570</v>
      </c>
      <c r="H26" s="35"/>
      <c r="I26" s="35"/>
      <c r="J26" s="35"/>
      <c r="K26" s="35"/>
      <c r="L26" s="35"/>
      <c r="M26" s="35"/>
      <c r="N26" s="35"/>
    </row>
    <row r="27" spans="1:14" x14ac:dyDescent="0.3">
      <c r="A27" s="103" t="s">
        <v>570</v>
      </c>
      <c r="B27" s="112" t="s">
        <v>570</v>
      </c>
      <c r="C27" s="112" t="s">
        <v>570</v>
      </c>
      <c r="D27" s="112" t="s">
        <v>570</v>
      </c>
      <c r="E27" s="112" t="s">
        <v>570</v>
      </c>
      <c r="F27" s="112" t="s">
        <v>570</v>
      </c>
      <c r="G27" s="112" t="s">
        <v>570</v>
      </c>
      <c r="H27" s="35"/>
      <c r="I27" s="35"/>
      <c r="J27" s="35"/>
      <c r="K27" s="35"/>
      <c r="L27" s="35"/>
      <c r="M27" s="35"/>
      <c r="N27" s="35"/>
    </row>
    <row r="28" spans="1:14" x14ac:dyDescent="0.3">
      <c r="A28" s="103" t="s">
        <v>570</v>
      </c>
      <c r="B28" s="112" t="s">
        <v>570</v>
      </c>
      <c r="C28" s="112" t="s">
        <v>570</v>
      </c>
      <c r="D28" s="112" t="s">
        <v>570</v>
      </c>
      <c r="E28" s="112" t="s">
        <v>570</v>
      </c>
      <c r="F28" s="112" t="s">
        <v>570</v>
      </c>
      <c r="G28" s="112" t="s">
        <v>570</v>
      </c>
      <c r="H28" s="35"/>
      <c r="I28" s="35"/>
      <c r="J28" s="35"/>
      <c r="K28" s="35"/>
      <c r="L28" s="35"/>
      <c r="M28" s="35"/>
      <c r="N28" s="35"/>
    </row>
    <row r="29" spans="1:14" x14ac:dyDescent="0.3">
      <c r="A29" s="103" t="s">
        <v>570</v>
      </c>
      <c r="B29" s="112" t="s">
        <v>570</v>
      </c>
      <c r="C29" s="112" t="s">
        <v>570</v>
      </c>
      <c r="D29" s="112" t="s">
        <v>570</v>
      </c>
      <c r="E29" s="112" t="s">
        <v>570</v>
      </c>
      <c r="F29" s="112" t="s">
        <v>570</v>
      </c>
      <c r="G29" s="112" t="s">
        <v>570</v>
      </c>
      <c r="H29" s="35"/>
      <c r="I29" s="35"/>
      <c r="J29" s="35"/>
      <c r="K29" s="35"/>
      <c r="L29" s="35"/>
      <c r="M29" s="35"/>
      <c r="N29" s="35"/>
    </row>
    <row r="30" spans="1:14" x14ac:dyDescent="0.3">
      <c r="A30" s="103" t="s">
        <v>570</v>
      </c>
      <c r="B30" s="112" t="s">
        <v>570</v>
      </c>
      <c r="C30" s="112" t="s">
        <v>570</v>
      </c>
      <c r="D30" s="112" t="s">
        <v>570</v>
      </c>
      <c r="E30" s="112" t="s">
        <v>570</v>
      </c>
      <c r="F30" s="112" t="s">
        <v>570</v>
      </c>
      <c r="G30" s="112" t="s">
        <v>570</v>
      </c>
      <c r="H30" s="35"/>
      <c r="I30" s="35"/>
      <c r="J30" s="35"/>
      <c r="K30" s="35"/>
      <c r="L30" s="35"/>
      <c r="M30" s="35"/>
      <c r="N30" s="35"/>
    </row>
    <row r="31" spans="1:14" x14ac:dyDescent="0.3">
      <c r="A31" s="103" t="s">
        <v>570</v>
      </c>
      <c r="B31" s="112" t="s">
        <v>570</v>
      </c>
      <c r="C31" s="112" t="s">
        <v>570</v>
      </c>
      <c r="D31" s="112" t="s">
        <v>570</v>
      </c>
      <c r="E31" s="112" t="s">
        <v>570</v>
      </c>
      <c r="F31" s="112" t="s">
        <v>570</v>
      </c>
      <c r="G31" s="112" t="s">
        <v>570</v>
      </c>
      <c r="H31" s="35"/>
      <c r="I31" s="35"/>
      <c r="J31" s="35"/>
      <c r="K31" s="35"/>
      <c r="L31" s="35"/>
      <c r="M31" s="35"/>
      <c r="N31" s="35"/>
    </row>
    <row r="32" spans="1:14" x14ac:dyDescent="0.3">
      <c r="A32" s="103" t="s">
        <v>570</v>
      </c>
      <c r="B32" s="112" t="s">
        <v>570</v>
      </c>
      <c r="C32" s="112" t="s">
        <v>570</v>
      </c>
      <c r="D32" s="112" t="s">
        <v>570</v>
      </c>
      <c r="E32" s="112" t="s">
        <v>570</v>
      </c>
      <c r="F32" s="112" t="s">
        <v>570</v>
      </c>
      <c r="G32" s="112" t="s">
        <v>570</v>
      </c>
      <c r="H32" s="35"/>
      <c r="I32" s="35"/>
      <c r="J32" s="35"/>
      <c r="K32" s="35"/>
      <c r="L32" s="35"/>
      <c r="M32" s="35"/>
      <c r="N32" s="35"/>
    </row>
    <row r="33" spans="1:14" x14ac:dyDescent="0.3">
      <c r="A33" s="103" t="s">
        <v>570</v>
      </c>
      <c r="B33" s="112" t="s">
        <v>570</v>
      </c>
      <c r="C33" s="112" t="s">
        <v>570</v>
      </c>
      <c r="D33" s="112" t="s">
        <v>570</v>
      </c>
      <c r="E33" s="112" t="s">
        <v>570</v>
      </c>
      <c r="F33" s="112" t="s">
        <v>570</v>
      </c>
      <c r="G33" s="112" t="s">
        <v>570</v>
      </c>
      <c r="H33" s="35"/>
      <c r="I33" s="35"/>
      <c r="J33" s="35"/>
      <c r="K33" s="35"/>
      <c r="L33" s="35"/>
      <c r="M33" s="35"/>
      <c r="N33" s="35"/>
    </row>
  </sheetData>
  <mergeCells count="1">
    <mergeCell ref="J3:K3"/>
  </mergeCells>
  <conditionalFormatting sqref="D2:E2">
    <cfRule type="expression" dxfId="51" priority="3">
      <formula>OR(ISNUMBER(FIND("mirror",$F2)))</formula>
    </cfRule>
  </conditionalFormatting>
  <conditionalFormatting sqref="H2:I2">
    <cfRule type="expression" dxfId="50" priority="2">
      <formula>OR(ISNUMBER(FIND("mirror",$F2)))</formula>
    </cfRule>
  </conditionalFormatting>
  <conditionalFormatting sqref="F2:G2">
    <cfRule type="expression" dxfId="49" priority="1">
      <formula>OR(ISNUMBER(FIND("mirror",$F2)))</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C582-DFE5-4D93-9518-CCE2CE2D7DAB}">
  <dimension ref="A1:M33"/>
  <sheetViews>
    <sheetView workbookViewId="0">
      <pane ySplit="1" topLeftCell="A2" activePane="bottomLeft" state="frozen"/>
      <selection pane="bottomLeft" activeCell="D6" sqref="D6"/>
    </sheetView>
  </sheetViews>
  <sheetFormatPr defaultColWidth="8.6640625" defaultRowHeight="14.4" x14ac:dyDescent="0.3"/>
  <cols>
    <col min="1" max="1" width="10.44140625" bestFit="1" customWidth="1"/>
    <col min="2" max="2" width="9.33203125" bestFit="1" customWidth="1"/>
    <col min="13" max="13" width="90.44140625" customWidth="1"/>
  </cols>
  <sheetData>
    <row r="1" spans="1:13" ht="86.25" customHeight="1" x14ac:dyDescent="0.35">
      <c r="A1" s="102" t="s">
        <v>0</v>
      </c>
      <c r="B1" s="282" t="s">
        <v>598</v>
      </c>
      <c r="C1" s="282" t="s">
        <v>599</v>
      </c>
      <c r="D1" s="282" t="s">
        <v>600</v>
      </c>
      <c r="E1" s="282" t="s">
        <v>601</v>
      </c>
      <c r="F1" s="282" t="s">
        <v>602</v>
      </c>
      <c r="G1" s="282" t="s">
        <v>603</v>
      </c>
      <c r="H1" s="35"/>
      <c r="I1" s="35"/>
      <c r="J1" s="133" t="s">
        <v>590</v>
      </c>
      <c r="K1" s="137" t="s">
        <v>591</v>
      </c>
      <c r="L1" s="134" t="s">
        <v>363</v>
      </c>
      <c r="M1" s="143" t="s">
        <v>604</v>
      </c>
    </row>
    <row r="2" spans="1:13" ht="18" x14ac:dyDescent="0.35">
      <c r="A2" s="108"/>
      <c r="B2" s="109">
        <v>0</v>
      </c>
      <c r="C2" s="109">
        <v>0</v>
      </c>
      <c r="D2" s="338">
        <v>805.81</v>
      </c>
      <c r="E2" s="338">
        <v>600.9</v>
      </c>
      <c r="F2" s="109">
        <v>813.7</v>
      </c>
      <c r="G2" s="109">
        <v>595.6</v>
      </c>
      <c r="H2" s="35"/>
      <c r="I2" s="35"/>
      <c r="J2" s="135">
        <v>34.5</v>
      </c>
      <c r="K2" s="138">
        <v>0.60213899999999998</v>
      </c>
      <c r="L2" s="136">
        <v>20.9</v>
      </c>
      <c r="M2" s="106" t="s">
        <v>605</v>
      </c>
    </row>
    <row r="3" spans="1:13" ht="18" x14ac:dyDescent="0.35">
      <c r="A3" s="110" t="s">
        <v>606</v>
      </c>
      <c r="B3" s="111">
        <f>((F2-D2)*COS($K$2)-(G2-E2)*SIN($K$2))/$L$2</f>
        <v>0.45475160969775819</v>
      </c>
      <c r="C3" s="111">
        <f>(-(F2-D2)*SIN($K$2)-(G2-E2)*COS($K$2))/$L$2</f>
        <v>-4.8363774156520573E-3</v>
      </c>
      <c r="D3" s="111"/>
      <c r="E3" s="111"/>
      <c r="F3" s="109"/>
      <c r="G3" s="109"/>
      <c r="H3" s="35"/>
      <c r="I3" s="35"/>
      <c r="J3" s="520" t="s">
        <v>607</v>
      </c>
      <c r="K3" s="522"/>
      <c r="L3" s="521"/>
      <c r="M3" s="106" t="s">
        <v>608</v>
      </c>
    </row>
    <row r="4" spans="1:13" ht="18" x14ac:dyDescent="0.35">
      <c r="A4" s="107"/>
      <c r="B4" s="111"/>
      <c r="C4" s="111"/>
      <c r="D4" s="109"/>
      <c r="E4" s="109"/>
      <c r="F4" s="109"/>
      <c r="G4" s="109"/>
      <c r="H4" s="35"/>
      <c r="I4" s="35"/>
      <c r="J4" s="35" t="s">
        <v>570</v>
      </c>
      <c r="K4" s="35" t="s">
        <v>570</v>
      </c>
      <c r="L4" s="35" t="s">
        <v>570</v>
      </c>
      <c r="M4" s="106" t="s">
        <v>609</v>
      </c>
    </row>
    <row r="5" spans="1:13" x14ac:dyDescent="0.3">
      <c r="A5" s="110"/>
      <c r="B5" s="111"/>
      <c r="C5" s="111"/>
      <c r="D5" s="111"/>
      <c r="E5" s="111"/>
      <c r="F5" s="111"/>
      <c r="G5" s="111"/>
      <c r="H5" s="35" t="s">
        <v>570</v>
      </c>
      <c r="I5" s="35" t="s">
        <v>570</v>
      </c>
      <c r="J5" s="35" t="s">
        <v>570</v>
      </c>
      <c r="K5" s="35" t="s">
        <v>570</v>
      </c>
      <c r="L5" s="35" t="s">
        <v>570</v>
      </c>
      <c r="M5" s="35" t="s">
        <v>570</v>
      </c>
    </row>
    <row r="6" spans="1:13" x14ac:dyDescent="0.3">
      <c r="A6" s="108"/>
      <c r="B6" s="111"/>
      <c r="C6" s="111"/>
      <c r="D6" s="109"/>
      <c r="E6" s="109"/>
      <c r="F6" s="109"/>
      <c r="G6" s="109"/>
      <c r="H6" s="35" t="s">
        <v>570</v>
      </c>
      <c r="I6" s="35" t="s">
        <v>570</v>
      </c>
      <c r="J6" s="35" t="s">
        <v>570</v>
      </c>
      <c r="K6" s="35" t="s">
        <v>570</v>
      </c>
      <c r="L6" s="35" t="s">
        <v>570</v>
      </c>
      <c r="M6" s="35" t="s">
        <v>570</v>
      </c>
    </row>
    <row r="7" spans="1:13" x14ac:dyDescent="0.3">
      <c r="A7" s="140"/>
      <c r="B7" s="111"/>
      <c r="C7" s="111"/>
      <c r="D7" s="112"/>
      <c r="E7" s="112"/>
      <c r="F7" s="112"/>
      <c r="G7" s="112"/>
      <c r="H7" s="35" t="s">
        <v>570</v>
      </c>
      <c r="I7" s="35" t="s">
        <v>570</v>
      </c>
      <c r="J7" s="35" t="s">
        <v>570</v>
      </c>
      <c r="K7" s="35" t="s">
        <v>570</v>
      </c>
      <c r="L7" s="35" t="s">
        <v>570</v>
      </c>
      <c r="M7" s="35" t="s">
        <v>570</v>
      </c>
    </row>
    <row r="8" spans="1:13" x14ac:dyDescent="0.3">
      <c r="A8" s="140"/>
      <c r="B8" s="111"/>
      <c r="C8" s="111"/>
      <c r="D8" s="112"/>
      <c r="E8" s="112"/>
      <c r="F8" s="112"/>
      <c r="G8" s="112"/>
      <c r="H8" s="35"/>
      <c r="K8" s="35"/>
      <c r="L8" s="35"/>
      <c r="M8" s="35"/>
    </row>
    <row r="9" spans="1:13" x14ac:dyDescent="0.3">
      <c r="A9" s="140"/>
      <c r="B9" s="111"/>
      <c r="C9" s="111"/>
      <c r="D9" s="112"/>
      <c r="E9" s="112"/>
      <c r="F9" s="144"/>
      <c r="G9" s="144"/>
      <c r="H9" s="35"/>
      <c r="K9" s="35"/>
      <c r="L9" s="35"/>
      <c r="M9" s="35"/>
    </row>
    <row r="10" spans="1:13" x14ac:dyDescent="0.3">
      <c r="A10" s="140"/>
      <c r="B10" s="111"/>
      <c r="C10" s="111"/>
      <c r="D10" s="112"/>
      <c r="E10" s="112"/>
      <c r="F10" s="112"/>
      <c r="G10" s="112"/>
      <c r="H10" s="35"/>
      <c r="I10" s="35"/>
      <c r="J10" s="35"/>
      <c r="K10" s="35"/>
      <c r="L10" s="35"/>
      <c r="M10" s="35"/>
    </row>
    <row r="11" spans="1:13" x14ac:dyDescent="0.3">
      <c r="A11" s="140"/>
      <c r="B11" s="111"/>
      <c r="C11" s="111"/>
      <c r="D11" s="112"/>
      <c r="E11" s="112"/>
      <c r="F11" s="144"/>
      <c r="G11" s="144"/>
      <c r="H11" s="35"/>
      <c r="I11" s="35"/>
      <c r="J11" s="35"/>
      <c r="K11" s="35"/>
      <c r="L11" s="35"/>
      <c r="M11" s="35"/>
    </row>
    <row r="12" spans="1:13" x14ac:dyDescent="0.3">
      <c r="A12" s="140"/>
      <c r="B12" s="111"/>
      <c r="C12" s="111"/>
      <c r="D12" s="112"/>
      <c r="E12" s="112"/>
      <c r="F12" s="112"/>
      <c r="G12" s="112"/>
      <c r="H12" s="35"/>
      <c r="I12" s="35"/>
      <c r="J12" s="35"/>
      <c r="K12" s="35"/>
      <c r="L12" s="35"/>
      <c r="M12" s="35"/>
    </row>
    <row r="13" spans="1:13" x14ac:dyDescent="0.3">
      <c r="A13" s="140"/>
      <c r="B13" s="111"/>
      <c r="C13" s="111"/>
      <c r="D13" s="112"/>
      <c r="E13" s="112"/>
      <c r="F13" s="144"/>
      <c r="G13" s="144"/>
      <c r="H13" s="35"/>
      <c r="I13" s="35"/>
      <c r="J13" s="35"/>
      <c r="K13" s="35"/>
      <c r="L13" s="35"/>
      <c r="M13" s="35"/>
    </row>
    <row r="14" spans="1:13" x14ac:dyDescent="0.3">
      <c r="A14" s="140"/>
      <c r="B14" s="111"/>
      <c r="C14" s="111"/>
      <c r="D14" s="112"/>
      <c r="E14" s="112"/>
      <c r="F14" s="112"/>
      <c r="G14" s="112"/>
      <c r="H14" s="35"/>
      <c r="I14" s="35"/>
      <c r="J14" s="35"/>
      <c r="K14" s="35"/>
      <c r="L14" s="35"/>
      <c r="M14" s="35"/>
    </row>
    <row r="15" spans="1:13" x14ac:dyDescent="0.3">
      <c r="A15" s="140"/>
      <c r="B15" s="111"/>
      <c r="C15" s="111"/>
      <c r="D15" s="112"/>
      <c r="E15" s="112"/>
      <c r="F15" s="144"/>
      <c r="G15" s="144"/>
      <c r="H15" s="35"/>
      <c r="I15" s="35"/>
      <c r="J15" s="35"/>
      <c r="K15" s="35"/>
      <c r="L15" s="35"/>
      <c r="M15" s="35"/>
    </row>
    <row r="16" spans="1:13" x14ac:dyDescent="0.3">
      <c r="A16" s="103"/>
      <c r="B16" s="111"/>
      <c r="C16" s="111"/>
      <c r="D16" s="112"/>
      <c r="E16" s="112"/>
      <c r="F16" s="112"/>
      <c r="G16" s="112"/>
      <c r="H16" s="35"/>
      <c r="I16" s="35"/>
      <c r="J16" s="35"/>
      <c r="K16" s="35"/>
      <c r="L16" s="35"/>
      <c r="M16" s="35"/>
    </row>
    <row r="17" spans="1:13" x14ac:dyDescent="0.3">
      <c r="A17" s="145"/>
      <c r="B17" s="111"/>
      <c r="C17" s="111"/>
      <c r="D17" s="112"/>
      <c r="E17" s="112"/>
      <c r="F17" s="142"/>
      <c r="G17" s="142"/>
      <c r="H17" s="35"/>
      <c r="I17" s="35"/>
      <c r="J17" s="35"/>
      <c r="K17" s="35"/>
      <c r="L17" s="35"/>
      <c r="M17" s="35"/>
    </row>
    <row r="18" spans="1:13" x14ac:dyDescent="0.3">
      <c r="A18" s="103"/>
      <c r="B18" s="111"/>
      <c r="C18" s="111"/>
      <c r="D18" s="112"/>
      <c r="E18" s="112"/>
      <c r="F18" s="142"/>
      <c r="G18" s="142"/>
      <c r="H18" s="35"/>
      <c r="I18" s="35"/>
      <c r="J18" s="35"/>
      <c r="K18" s="35"/>
      <c r="L18" s="35"/>
      <c r="M18" s="35"/>
    </row>
    <row r="19" spans="1:13" x14ac:dyDescent="0.3">
      <c r="A19" s="103"/>
      <c r="B19" s="111"/>
      <c r="C19" s="111"/>
      <c r="D19" s="112"/>
      <c r="E19" s="112"/>
      <c r="F19" s="112"/>
      <c r="G19" s="112"/>
      <c r="H19" s="35"/>
      <c r="I19" s="35"/>
      <c r="J19" s="35"/>
      <c r="K19" s="35"/>
      <c r="L19" s="35"/>
      <c r="M19" s="35"/>
    </row>
    <row r="20" spans="1:13" x14ac:dyDescent="0.3">
      <c r="A20" s="145"/>
      <c r="B20" s="111"/>
      <c r="C20" s="111"/>
      <c r="D20" s="112"/>
      <c r="E20" s="112"/>
      <c r="F20" s="141"/>
      <c r="G20" s="141"/>
      <c r="H20" s="35"/>
      <c r="I20" s="35"/>
      <c r="J20" s="35"/>
      <c r="K20" s="35"/>
      <c r="L20" s="35"/>
      <c r="M20" s="35"/>
    </row>
    <row r="21" spans="1:13" x14ac:dyDescent="0.3">
      <c r="A21" s="103"/>
      <c r="B21" s="111"/>
      <c r="C21" s="111"/>
      <c r="D21" s="112"/>
      <c r="E21" s="112"/>
      <c r="F21" s="141"/>
      <c r="G21" s="141"/>
      <c r="H21" s="35"/>
      <c r="I21" s="35"/>
      <c r="J21" s="35"/>
      <c r="K21" s="35"/>
      <c r="L21" s="35"/>
      <c r="M21" s="35"/>
    </row>
    <row r="22" spans="1:13" x14ac:dyDescent="0.3">
      <c r="A22" s="103"/>
      <c r="B22" s="111"/>
      <c r="C22" s="111"/>
      <c r="D22" s="112"/>
      <c r="E22" s="112"/>
      <c r="F22" s="141"/>
      <c r="G22" s="141"/>
      <c r="H22" s="35"/>
      <c r="I22" s="35"/>
      <c r="J22" s="35"/>
      <c r="K22" s="35"/>
      <c r="L22" s="35"/>
      <c r="M22" s="35"/>
    </row>
    <row r="23" spans="1:13" x14ac:dyDescent="0.3">
      <c r="A23" s="103"/>
      <c r="B23" s="111"/>
      <c r="C23" s="111"/>
      <c r="D23" s="112"/>
      <c r="E23" s="112"/>
      <c r="F23" s="141"/>
      <c r="G23" s="141"/>
      <c r="H23" s="35"/>
      <c r="I23" s="35"/>
      <c r="J23" s="35"/>
      <c r="K23" s="35"/>
      <c r="L23" s="35"/>
      <c r="M23" s="35"/>
    </row>
    <row r="24" spans="1:13" x14ac:dyDescent="0.3">
      <c r="A24" s="103"/>
      <c r="B24" s="111"/>
      <c r="C24" s="111"/>
      <c r="D24" s="112"/>
      <c r="E24" s="112"/>
      <c r="F24" s="141"/>
      <c r="G24" s="141"/>
      <c r="H24" s="35"/>
      <c r="I24" s="35"/>
      <c r="J24" s="35"/>
      <c r="K24" s="35"/>
      <c r="L24" s="35"/>
      <c r="M24" s="35"/>
    </row>
    <row r="25" spans="1:13" x14ac:dyDescent="0.3">
      <c r="A25" s="103"/>
      <c r="B25" s="111"/>
      <c r="C25" s="111"/>
      <c r="D25" s="112"/>
      <c r="E25" s="112"/>
      <c r="F25" s="141"/>
      <c r="G25" s="141"/>
      <c r="H25" s="35"/>
      <c r="I25" s="35"/>
      <c r="J25" s="35"/>
      <c r="K25" s="35"/>
      <c r="L25" s="35"/>
      <c r="M25" s="35"/>
    </row>
    <row r="26" spans="1:13" x14ac:dyDescent="0.3">
      <c r="A26" s="103"/>
      <c r="B26" s="111"/>
      <c r="C26" s="111"/>
      <c r="D26" s="112"/>
      <c r="E26" s="112"/>
      <c r="F26" s="141"/>
      <c r="G26" s="141"/>
      <c r="H26" s="35"/>
      <c r="I26" s="35"/>
      <c r="J26" s="35"/>
      <c r="K26" s="35"/>
      <c r="L26" s="35"/>
      <c r="M26" s="35"/>
    </row>
    <row r="27" spans="1:13" x14ac:dyDescent="0.3">
      <c r="A27" s="145"/>
      <c r="B27" s="111"/>
      <c r="C27" s="111"/>
      <c r="D27" s="112"/>
      <c r="E27" s="112"/>
      <c r="F27" s="232"/>
      <c r="G27" s="232"/>
      <c r="H27" s="35"/>
      <c r="I27" s="35"/>
      <c r="J27" s="35"/>
      <c r="K27" s="35"/>
      <c r="L27" s="35"/>
      <c r="M27" s="35"/>
    </row>
    <row r="28" spans="1:13" x14ac:dyDescent="0.3">
      <c r="A28" s="103"/>
      <c r="B28" s="111"/>
      <c r="C28" s="111"/>
      <c r="D28" s="112"/>
      <c r="E28" s="112"/>
      <c r="F28" s="112"/>
      <c r="G28" s="112"/>
      <c r="H28" s="35"/>
      <c r="I28" s="35"/>
      <c r="J28" s="35"/>
      <c r="K28" s="35"/>
      <c r="L28" s="35"/>
      <c r="M28" s="35"/>
    </row>
    <row r="29" spans="1:13" x14ac:dyDescent="0.3">
      <c r="A29" s="145"/>
      <c r="B29" s="112"/>
      <c r="C29" s="112"/>
      <c r="D29" s="112"/>
      <c r="E29" s="112"/>
      <c r="F29" s="112"/>
      <c r="G29" s="112"/>
      <c r="H29" s="35"/>
      <c r="I29" s="35"/>
      <c r="J29" s="35"/>
      <c r="K29" s="35"/>
      <c r="L29" s="35"/>
      <c r="M29" s="35"/>
    </row>
    <row r="30" spans="1:13" x14ac:dyDescent="0.3">
      <c r="A30" s="317"/>
      <c r="B30" s="111"/>
      <c r="C30" s="111"/>
      <c r="D30" s="112"/>
      <c r="E30" s="112"/>
      <c r="F30" s="112"/>
      <c r="G30" s="112"/>
      <c r="H30" s="35"/>
      <c r="I30" s="35"/>
      <c r="J30" s="35"/>
      <c r="K30" s="35"/>
      <c r="L30" s="35"/>
      <c r="M30" s="35"/>
    </row>
    <row r="31" spans="1:13" x14ac:dyDescent="0.3">
      <c r="A31" s="103"/>
      <c r="B31" s="112" t="s">
        <v>570</v>
      </c>
      <c r="C31" s="112" t="s">
        <v>570</v>
      </c>
      <c r="D31" s="112" t="s">
        <v>570</v>
      </c>
      <c r="E31" s="112" t="s">
        <v>570</v>
      </c>
      <c r="F31" s="112" t="s">
        <v>570</v>
      </c>
      <c r="G31" s="112" t="s">
        <v>570</v>
      </c>
      <c r="H31" s="35"/>
      <c r="I31" s="35"/>
      <c r="J31" s="35"/>
      <c r="K31" s="35"/>
      <c r="L31" s="35"/>
      <c r="M31" s="35"/>
    </row>
    <row r="32" spans="1:13" x14ac:dyDescent="0.3">
      <c r="A32" s="103"/>
      <c r="B32" s="112" t="s">
        <v>570</v>
      </c>
      <c r="C32" s="112" t="s">
        <v>570</v>
      </c>
      <c r="D32" s="112" t="s">
        <v>570</v>
      </c>
      <c r="E32" s="112" t="s">
        <v>570</v>
      </c>
      <c r="F32" s="112" t="s">
        <v>570</v>
      </c>
      <c r="G32" s="112" t="s">
        <v>570</v>
      </c>
      <c r="H32" s="35"/>
      <c r="I32" s="35"/>
      <c r="J32" s="35"/>
      <c r="K32" s="35"/>
      <c r="L32" s="35"/>
      <c r="M32" s="35"/>
    </row>
    <row r="33" spans="1:13" x14ac:dyDescent="0.3">
      <c r="A33" s="103"/>
      <c r="B33" s="112" t="s">
        <v>570</v>
      </c>
      <c r="C33" s="112" t="s">
        <v>570</v>
      </c>
      <c r="D33" s="112" t="s">
        <v>570</v>
      </c>
      <c r="E33" s="112" t="s">
        <v>570</v>
      </c>
      <c r="F33" s="112" t="s">
        <v>570</v>
      </c>
      <c r="G33" s="112" t="s">
        <v>570</v>
      </c>
      <c r="H33" s="35"/>
      <c r="I33" s="35"/>
      <c r="J33" s="35"/>
      <c r="K33" s="35"/>
      <c r="L33" s="35"/>
      <c r="M33" s="35"/>
    </row>
  </sheetData>
  <mergeCells count="1">
    <mergeCell ref="J3:L3"/>
  </mergeCells>
  <conditionalFormatting sqref="D2:E2">
    <cfRule type="expression" dxfId="48" priority="1">
      <formula>OR(ISNUMBER(FIND("LED",$F2)))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B82B-E4F7-4B42-8008-392EAD4149FD}">
  <dimension ref="A1:V42"/>
  <sheetViews>
    <sheetView workbookViewId="0">
      <selection activeCell="I20" sqref="I20"/>
    </sheetView>
  </sheetViews>
  <sheetFormatPr defaultColWidth="8.6640625" defaultRowHeight="14.4" x14ac:dyDescent="0.3"/>
  <sheetData>
    <row r="1" spans="1:14" x14ac:dyDescent="0.3">
      <c r="A1" s="34" t="s">
        <v>0</v>
      </c>
      <c r="B1" s="34" t="s">
        <v>83</v>
      </c>
      <c r="C1" s="523" t="s">
        <v>6</v>
      </c>
      <c r="D1" s="523"/>
      <c r="E1" s="523" t="s">
        <v>7</v>
      </c>
      <c r="F1" s="523"/>
      <c r="G1" s="523" t="s">
        <v>8</v>
      </c>
      <c r="H1" s="523"/>
      <c r="I1" s="468" t="s">
        <v>14</v>
      </c>
      <c r="J1" s="468" t="s">
        <v>17</v>
      </c>
      <c r="K1" s="36" t="s">
        <v>92</v>
      </c>
      <c r="L1" s="36" t="s">
        <v>93</v>
      </c>
      <c r="M1" s="34" t="s">
        <v>94</v>
      </c>
      <c r="N1" s="34" t="s">
        <v>95</v>
      </c>
    </row>
    <row r="2" spans="1:14" x14ac:dyDescent="0.3">
      <c r="A2" s="92">
        <v>44965</v>
      </c>
      <c r="B2" s="8"/>
      <c r="C2" s="12">
        <v>21.71</v>
      </c>
      <c r="D2" s="12">
        <v>23.42</v>
      </c>
      <c r="E2" s="12">
        <v>21.13</v>
      </c>
      <c r="F2" s="12">
        <v>24.5</v>
      </c>
      <c r="G2" s="12">
        <v>24.12</v>
      </c>
      <c r="H2" s="12">
        <v>23.77</v>
      </c>
      <c r="I2" s="12"/>
      <c r="J2" s="12"/>
      <c r="K2" s="4">
        <v>0.32</v>
      </c>
      <c r="L2" s="4">
        <v>3.4000000000000002E-2</v>
      </c>
      <c r="M2" s="4">
        <v>787</v>
      </c>
      <c r="N2" s="4">
        <v>625</v>
      </c>
    </row>
    <row r="3" spans="1:14" x14ac:dyDescent="0.3">
      <c r="A3" s="92">
        <v>44965</v>
      </c>
      <c r="B3" s="8"/>
      <c r="C3" s="12">
        <v>21.71</v>
      </c>
      <c r="D3" s="12">
        <v>23.42</v>
      </c>
      <c r="E3" s="12">
        <v>21.13</v>
      </c>
      <c r="F3" s="12">
        <v>25</v>
      </c>
      <c r="G3" s="12"/>
      <c r="H3" s="12"/>
      <c r="I3" s="12"/>
      <c r="J3" s="12"/>
      <c r="K3" s="4">
        <v>0.1</v>
      </c>
      <c r="L3" s="4">
        <v>0.01</v>
      </c>
      <c r="M3" s="4">
        <v>801</v>
      </c>
      <c r="N3" s="4">
        <v>612</v>
      </c>
    </row>
    <row r="4" spans="1:14" x14ac:dyDescent="0.3">
      <c r="C4" s="12">
        <v>21.91</v>
      </c>
      <c r="D4" s="12">
        <v>23.42</v>
      </c>
      <c r="E4" s="12">
        <v>21.13</v>
      </c>
      <c r="F4" s="12">
        <v>25.2</v>
      </c>
      <c r="I4" t="s">
        <v>410</v>
      </c>
      <c r="K4">
        <v>0.15</v>
      </c>
      <c r="L4">
        <v>0.01</v>
      </c>
      <c r="M4">
        <v>802</v>
      </c>
      <c r="N4">
        <v>637</v>
      </c>
    </row>
    <row r="5" spans="1:14" x14ac:dyDescent="0.3">
      <c r="C5" s="12">
        <v>21.91</v>
      </c>
      <c r="D5" s="12">
        <v>23.42</v>
      </c>
      <c r="E5" s="12">
        <v>21.13</v>
      </c>
      <c r="F5" s="12">
        <v>25.1</v>
      </c>
      <c r="K5">
        <v>-8.0000000000000002E-3</v>
      </c>
      <c r="L5">
        <v>8.6999999999999994E-3</v>
      </c>
      <c r="M5">
        <v>800</v>
      </c>
      <c r="N5">
        <v>509</v>
      </c>
    </row>
    <row r="6" spans="1:14" x14ac:dyDescent="0.3">
      <c r="C6">
        <v>21.81</v>
      </c>
      <c r="D6" s="12">
        <v>23.42</v>
      </c>
      <c r="E6" s="12">
        <v>21.13</v>
      </c>
      <c r="F6">
        <v>25</v>
      </c>
      <c r="K6">
        <v>-0.04</v>
      </c>
      <c r="L6">
        <v>0.01</v>
      </c>
    </row>
    <row r="7" spans="1:14" x14ac:dyDescent="0.3">
      <c r="C7">
        <v>21.81</v>
      </c>
      <c r="D7" s="12">
        <v>23.42</v>
      </c>
      <c r="E7" s="12">
        <v>21.13</v>
      </c>
      <c r="F7">
        <v>25.02</v>
      </c>
      <c r="K7">
        <v>-0.02</v>
      </c>
      <c r="L7">
        <v>0.01</v>
      </c>
    </row>
    <row r="8" spans="1:14" s="6" customFormat="1" x14ac:dyDescent="0.3">
      <c r="C8" s="6">
        <v>21.81</v>
      </c>
      <c r="D8" s="12">
        <v>23.42</v>
      </c>
      <c r="E8" s="12">
        <v>21.13</v>
      </c>
      <c r="F8" s="6">
        <v>25.03</v>
      </c>
      <c r="K8" s="6">
        <v>0</v>
      </c>
      <c r="L8" s="6">
        <v>0</v>
      </c>
      <c r="N8" s="6">
        <v>516</v>
      </c>
    </row>
    <row r="9" spans="1:14" x14ac:dyDescent="0.3">
      <c r="C9">
        <v>21.34</v>
      </c>
      <c r="D9" s="12">
        <v>23.42</v>
      </c>
      <c r="E9" s="12">
        <v>21.13</v>
      </c>
      <c r="F9">
        <v>24.73</v>
      </c>
      <c r="N9">
        <v>675</v>
      </c>
    </row>
    <row r="10" spans="1:14" x14ac:dyDescent="0.3">
      <c r="C10">
        <v>21.38</v>
      </c>
      <c r="D10" s="12">
        <v>23.42</v>
      </c>
      <c r="E10" s="12">
        <v>21.13</v>
      </c>
      <c r="F10">
        <v>24.73</v>
      </c>
      <c r="K10">
        <v>0.09</v>
      </c>
      <c r="L10">
        <v>1.7000000000000001E-2</v>
      </c>
      <c r="N10">
        <v>625</v>
      </c>
    </row>
    <row r="11" spans="1:14" x14ac:dyDescent="0.3">
      <c r="D11" s="12">
        <v>23.42</v>
      </c>
      <c r="E11" s="12">
        <v>21.13</v>
      </c>
      <c r="F11">
        <v>24.67</v>
      </c>
      <c r="K11">
        <v>0.02</v>
      </c>
    </row>
    <row r="12" spans="1:14" s="6" customFormat="1" x14ac:dyDescent="0.3">
      <c r="C12" s="6">
        <v>21.38</v>
      </c>
      <c r="D12" s="12">
        <v>23.42</v>
      </c>
      <c r="E12" s="12">
        <v>21.13</v>
      </c>
      <c r="F12" s="6">
        <v>24.66</v>
      </c>
      <c r="K12" s="6">
        <v>0</v>
      </c>
      <c r="N12" s="6">
        <v>554</v>
      </c>
    </row>
    <row r="13" spans="1:14" s="88" customFormat="1" x14ac:dyDescent="0.3">
      <c r="C13" s="88">
        <f>C12-C8</f>
        <v>-0.42999999999999972</v>
      </c>
      <c r="D13" s="89"/>
      <c r="E13" s="89"/>
      <c r="F13" s="88">
        <f>F12-F8</f>
        <v>-0.37000000000000099</v>
      </c>
      <c r="G13" s="88">
        <f>G12-G8</f>
        <v>0</v>
      </c>
      <c r="J13" s="88">
        <f>J12-J8</f>
        <v>0</v>
      </c>
      <c r="K13" s="88">
        <f>K12-K8</f>
        <v>0</v>
      </c>
      <c r="N13" s="88">
        <f>N12-N8</f>
        <v>38</v>
      </c>
    </row>
    <row r="14" spans="1:14" x14ac:dyDescent="0.3">
      <c r="C14" s="86">
        <v>20.95</v>
      </c>
      <c r="D14" s="87">
        <v>23.42</v>
      </c>
      <c r="E14" s="87">
        <v>21.13</v>
      </c>
      <c r="F14" s="86">
        <v>24.29</v>
      </c>
      <c r="J14">
        <v>0</v>
      </c>
      <c r="K14" s="86">
        <v>7.6E-3</v>
      </c>
      <c r="L14" s="86">
        <v>1.4E-2</v>
      </c>
      <c r="M14" s="86">
        <v>804.3</v>
      </c>
      <c r="N14" s="86">
        <v>590</v>
      </c>
    </row>
    <row r="15" spans="1:14" x14ac:dyDescent="0.3">
      <c r="C15" s="86">
        <v>20.75</v>
      </c>
      <c r="D15" s="87">
        <v>23.42</v>
      </c>
      <c r="E15" s="87">
        <v>21.13</v>
      </c>
      <c r="F15" s="86">
        <v>24.29</v>
      </c>
      <c r="K15" s="86">
        <v>0.31</v>
      </c>
      <c r="L15" s="86">
        <v>1.4E-2</v>
      </c>
      <c r="M15" s="86">
        <v>805</v>
      </c>
      <c r="N15" s="86">
        <v>851</v>
      </c>
    </row>
    <row r="16" spans="1:14" x14ac:dyDescent="0.3">
      <c r="C16" s="86">
        <v>20.95</v>
      </c>
      <c r="D16" s="86">
        <v>23.32</v>
      </c>
      <c r="E16" s="87">
        <v>21.13</v>
      </c>
      <c r="F16" s="86">
        <v>24.29</v>
      </c>
      <c r="K16" s="86">
        <v>2.7E-2</v>
      </c>
      <c r="L16" s="86">
        <v>-0.15</v>
      </c>
      <c r="M16" s="86">
        <v>664</v>
      </c>
      <c r="N16" s="86">
        <v>606</v>
      </c>
    </row>
    <row r="17" spans="1:22" x14ac:dyDescent="0.3">
      <c r="C17" s="86">
        <v>20.95</v>
      </c>
      <c r="D17" s="86">
        <v>23.42</v>
      </c>
      <c r="E17" s="86">
        <v>20.93</v>
      </c>
      <c r="F17" s="86">
        <v>24.29</v>
      </c>
      <c r="K17" s="86">
        <v>2.4E-2</v>
      </c>
      <c r="L17" s="86">
        <v>0.24</v>
      </c>
      <c r="M17" s="86">
        <v>990.5</v>
      </c>
      <c r="N17" s="86">
        <v>604</v>
      </c>
    </row>
    <row r="18" spans="1:22" x14ac:dyDescent="0.3">
      <c r="C18" s="86">
        <v>20.95</v>
      </c>
      <c r="D18" s="86">
        <v>23.42</v>
      </c>
      <c r="E18" s="86">
        <v>21.13</v>
      </c>
      <c r="F18" s="86">
        <v>24.19</v>
      </c>
      <c r="K18" s="86">
        <v>-0.15</v>
      </c>
      <c r="L18" s="86">
        <v>7.0000000000000001E-3</v>
      </c>
      <c r="M18" s="86">
        <v>798</v>
      </c>
      <c r="N18" s="86">
        <v>764</v>
      </c>
    </row>
    <row r="19" spans="1:22" x14ac:dyDescent="0.3">
      <c r="C19">
        <v>20.95</v>
      </c>
      <c r="D19">
        <v>23.42</v>
      </c>
      <c r="E19">
        <v>21.15</v>
      </c>
      <c r="F19">
        <v>24.28</v>
      </c>
      <c r="K19">
        <v>-6.3E-3</v>
      </c>
      <c r="L19">
        <v>-1.7999999999999999E-2</v>
      </c>
      <c r="M19">
        <v>777</v>
      </c>
      <c r="N19">
        <v>579</v>
      </c>
      <c r="P19">
        <v>793</v>
      </c>
      <c r="Q19">
        <v>604</v>
      </c>
    </row>
    <row r="20" spans="1:22" x14ac:dyDescent="0.3">
      <c r="C20">
        <v>20.93</v>
      </c>
      <c r="D20">
        <v>23.44</v>
      </c>
      <c r="E20">
        <v>21.16</v>
      </c>
      <c r="F20">
        <v>24.28</v>
      </c>
      <c r="K20">
        <v>2.3E-2</v>
      </c>
      <c r="L20">
        <v>5.0000000000000001E-3</v>
      </c>
      <c r="M20">
        <v>798</v>
      </c>
      <c r="N20">
        <v>606</v>
      </c>
    </row>
    <row r="21" spans="1:22" x14ac:dyDescent="0.3">
      <c r="C21">
        <v>20.942</v>
      </c>
      <c r="D21">
        <v>23.428000000000001</v>
      </c>
      <c r="E21">
        <v>21.146999999999998</v>
      </c>
      <c r="F21">
        <v>24.274000000000001</v>
      </c>
      <c r="K21">
        <v>-5.0000000000000001E-3</v>
      </c>
      <c r="L21">
        <v>-1.2999999999999999E-3</v>
      </c>
      <c r="M21">
        <v>790.2</v>
      </c>
      <c r="N21">
        <v>582.9</v>
      </c>
      <c r="O21">
        <f>N21-$Q$19</f>
        <v>-21.100000000000023</v>
      </c>
    </row>
    <row r="23" spans="1:22" x14ac:dyDescent="0.3">
      <c r="C23">
        <f>-$C$13*O21/N13</f>
        <v>-0.23876315789473695</v>
      </c>
      <c r="F23">
        <f>-$F$13*O21/N13</f>
        <v>-0.20544736842105341</v>
      </c>
    </row>
    <row r="24" spans="1:22" x14ac:dyDescent="0.3">
      <c r="C24">
        <f>C21-C23</f>
        <v>21.180763157894738</v>
      </c>
      <c r="F24">
        <f>F21-F23</f>
        <v>24.479447368421056</v>
      </c>
      <c r="K24">
        <v>-7.0000000000000001E-3</v>
      </c>
      <c r="L24">
        <v>8.0000000000000004E-4</v>
      </c>
      <c r="M24">
        <v>794</v>
      </c>
      <c r="N24">
        <v>563</v>
      </c>
    </row>
    <row r="25" spans="1:22" x14ac:dyDescent="0.3">
      <c r="C25" s="90">
        <v>20.703236842105262</v>
      </c>
      <c r="D25" s="90">
        <v>23.428000000000001</v>
      </c>
      <c r="E25" s="90">
        <v>21.146999999999998</v>
      </c>
      <c r="F25" s="90">
        <v>24.068552631578946</v>
      </c>
      <c r="G25" s="90"/>
      <c r="H25" s="90"/>
      <c r="I25" s="90"/>
      <c r="J25" s="90"/>
      <c r="K25" s="90">
        <v>8.0000000000000004E-4</v>
      </c>
      <c r="L25" s="90">
        <v>4.0000000000000002E-4</v>
      </c>
      <c r="M25" s="90">
        <v>793</v>
      </c>
      <c r="N25" s="90">
        <v>602</v>
      </c>
    </row>
    <row r="27" spans="1:22" x14ac:dyDescent="0.3">
      <c r="A27" s="34" t="s">
        <v>0</v>
      </c>
      <c r="B27" s="34" t="s">
        <v>83</v>
      </c>
      <c r="C27" s="523" t="s">
        <v>6</v>
      </c>
      <c r="D27" s="523"/>
      <c r="E27" s="523" t="s">
        <v>7</v>
      </c>
      <c r="F27" s="523"/>
      <c r="G27" s="523" t="s">
        <v>8</v>
      </c>
      <c r="H27" s="523"/>
      <c r="I27" s="468" t="s">
        <v>14</v>
      </c>
      <c r="J27" s="468" t="s">
        <v>17</v>
      </c>
      <c r="K27" s="36" t="s">
        <v>92</v>
      </c>
      <c r="L27" s="36" t="s">
        <v>93</v>
      </c>
      <c r="M27" s="34" t="s">
        <v>94</v>
      </c>
      <c r="N27" s="34" t="s">
        <v>95</v>
      </c>
    </row>
    <row r="28" spans="1:22" x14ac:dyDescent="0.3">
      <c r="A28" s="100">
        <v>44971</v>
      </c>
      <c r="C28">
        <v>20.77</v>
      </c>
      <c r="D28">
        <v>23.484999999999999</v>
      </c>
      <c r="E28">
        <v>21.201000000000001</v>
      </c>
      <c r="F28">
        <v>24.12</v>
      </c>
      <c r="G28">
        <v>24.12</v>
      </c>
      <c r="H28">
        <v>23.77</v>
      </c>
      <c r="K28">
        <v>2.1999999999999999E-2</v>
      </c>
      <c r="L28">
        <v>3.2000000000000001E-2</v>
      </c>
      <c r="M28">
        <v>808</v>
      </c>
      <c r="N28">
        <v>601.5</v>
      </c>
      <c r="U28">
        <v>0.34599999999999997</v>
      </c>
      <c r="V28">
        <v>0.2215</v>
      </c>
    </row>
    <row r="29" spans="1:22" x14ac:dyDescent="0.3">
      <c r="C29">
        <v>20.77</v>
      </c>
      <c r="D29">
        <v>23.484999999999999</v>
      </c>
      <c r="E29">
        <v>21.201000000000001</v>
      </c>
      <c r="F29">
        <v>24.06</v>
      </c>
      <c r="G29">
        <v>24.12</v>
      </c>
      <c r="H29">
        <v>23.77</v>
      </c>
      <c r="K29">
        <v>-8.2000000000000003E-2</v>
      </c>
      <c r="L29">
        <v>3.2000000000000001E-2</v>
      </c>
    </row>
    <row r="30" spans="1:22" x14ac:dyDescent="0.3">
      <c r="C30">
        <v>20.696999999999999</v>
      </c>
      <c r="D30">
        <v>23.55</v>
      </c>
      <c r="E30">
        <v>21.300999999999998</v>
      </c>
      <c r="F30">
        <v>24.06</v>
      </c>
      <c r="G30">
        <v>24.12</v>
      </c>
      <c r="H30">
        <v>23.77</v>
      </c>
      <c r="K30">
        <v>-8.2000000000000003E-2</v>
      </c>
      <c r="L30">
        <v>-9.1999999999999998E-2</v>
      </c>
      <c r="M30">
        <v>808</v>
      </c>
      <c r="N30">
        <v>602</v>
      </c>
      <c r="P30" s="35">
        <v>0.187</v>
      </c>
      <c r="Q30" s="35">
        <v>5.9499999999999997E-2</v>
      </c>
      <c r="R30" s="35">
        <v>7.1999999999999995E-2</v>
      </c>
      <c r="S30" s="35">
        <v>-0.12</v>
      </c>
    </row>
    <row r="31" spans="1:22" x14ac:dyDescent="0.3">
      <c r="C31">
        <v>20.696999999999999</v>
      </c>
      <c r="D31">
        <v>23.55</v>
      </c>
      <c r="E31">
        <v>21.300999999999998</v>
      </c>
      <c r="F31">
        <v>24.06</v>
      </c>
      <c r="G31">
        <v>24.12</v>
      </c>
      <c r="H31">
        <v>23.77</v>
      </c>
      <c r="K31">
        <v>1.6E-2</v>
      </c>
      <c r="L31">
        <v>2.5000000000000001E-2</v>
      </c>
      <c r="M31">
        <v>808</v>
      </c>
      <c r="N31">
        <v>602</v>
      </c>
      <c r="P31">
        <v>8.6999999999999994E-2</v>
      </c>
      <c r="Q31">
        <v>0.1595</v>
      </c>
      <c r="R31">
        <v>-6.6000000000000003E-2</v>
      </c>
      <c r="S31">
        <v>7.0000000000000007E-2</v>
      </c>
    </row>
    <row r="32" spans="1:22" x14ac:dyDescent="0.3">
      <c r="C32" s="101">
        <v>20.57</v>
      </c>
      <c r="D32" s="101">
        <v>23.83</v>
      </c>
      <c r="E32" s="101">
        <v>21.701000000000001</v>
      </c>
      <c r="F32" s="101">
        <v>23.94</v>
      </c>
      <c r="G32" s="101">
        <v>24.12</v>
      </c>
      <c r="H32" s="101">
        <v>23.77</v>
      </c>
      <c r="J32">
        <v>81032</v>
      </c>
      <c r="M32" s="101">
        <v>807.7</v>
      </c>
      <c r="N32" s="101">
        <v>601.6</v>
      </c>
    </row>
    <row r="33" spans="3:22" x14ac:dyDescent="0.3">
      <c r="C33" s="101">
        <v>20.57</v>
      </c>
      <c r="D33" s="101">
        <v>23.83</v>
      </c>
      <c r="E33" s="101">
        <v>21.701000000000001</v>
      </c>
      <c r="F33" s="101">
        <v>23.94</v>
      </c>
      <c r="G33" s="101">
        <v>24.12</v>
      </c>
      <c r="H33" s="101">
        <v>23.77</v>
      </c>
      <c r="J33">
        <v>81341</v>
      </c>
      <c r="K33" s="101">
        <v>5.0000000000000001E-3</v>
      </c>
      <c r="L33" s="101">
        <v>4.0000000000000001E-3</v>
      </c>
      <c r="P33" s="35" t="s">
        <v>610</v>
      </c>
      <c r="Q33" s="35" t="s">
        <v>611</v>
      </c>
      <c r="R33" s="35" t="s">
        <v>612</v>
      </c>
      <c r="S33" s="35" t="s">
        <v>613</v>
      </c>
      <c r="U33" t="s">
        <v>614</v>
      </c>
      <c r="V33" t="s">
        <v>615</v>
      </c>
    </row>
    <row r="34" spans="3:22" x14ac:dyDescent="0.3">
      <c r="P34" s="35">
        <v>8.6999999999999994E-2</v>
      </c>
      <c r="Q34" s="35">
        <v>5.9499999999999997E-2</v>
      </c>
      <c r="R34" s="35">
        <v>-8.0000000000000002E-3</v>
      </c>
      <c r="S34" s="35">
        <v>-1.4E-2</v>
      </c>
    </row>
    <row r="35" spans="3:22" x14ac:dyDescent="0.3">
      <c r="P35" s="35">
        <v>0.187</v>
      </c>
      <c r="Q35" s="35">
        <v>5.9499999999999997E-2</v>
      </c>
      <c r="R35" s="35">
        <v>7.2999999999999995E-2</v>
      </c>
      <c r="S35" s="35">
        <v>4.7E-2</v>
      </c>
      <c r="U35">
        <f>R35-$R$34</f>
        <v>8.0999999999999989E-2</v>
      </c>
      <c r="V35">
        <f>S35-$S$34</f>
        <v>6.0999999999999999E-2</v>
      </c>
    </row>
    <row r="36" spans="3:22" x14ac:dyDescent="0.3">
      <c r="P36">
        <v>8.6999999999999994E-2</v>
      </c>
      <c r="Q36">
        <v>0.1595</v>
      </c>
      <c r="R36">
        <v>-6.4000000000000001E-2</v>
      </c>
      <c r="S36">
        <v>-0.26300000000000001</v>
      </c>
      <c r="U36">
        <f>R36-$R$34</f>
        <v>-5.6000000000000001E-2</v>
      </c>
      <c r="V36">
        <f>S36-$S$34</f>
        <v>-0.249</v>
      </c>
    </row>
    <row r="38" spans="3:22" x14ac:dyDescent="0.3">
      <c r="P38">
        <f>P34+0.01</f>
        <v>9.6999999999999989E-2</v>
      </c>
      <c r="Q38">
        <f>Q34-0.008</f>
        <v>5.1499999999999997E-2</v>
      </c>
      <c r="R38">
        <v>6.0000000000000001E-3</v>
      </c>
      <c r="S38">
        <v>-1.2E-2</v>
      </c>
    </row>
    <row r="39" spans="3:22" x14ac:dyDescent="0.3">
      <c r="P39">
        <f>P38-0.007</f>
        <v>8.9999999999999983E-2</v>
      </c>
      <c r="Q39">
        <f>Q38-0.003</f>
        <v>4.8499999999999995E-2</v>
      </c>
      <c r="R39">
        <v>2E-3</v>
      </c>
      <c r="S39">
        <v>-1.7999999999999999E-2</v>
      </c>
    </row>
    <row r="40" spans="3:22" x14ac:dyDescent="0.3">
      <c r="P40">
        <v>0.09</v>
      </c>
      <c r="Q40">
        <v>0.04</v>
      </c>
      <c r="R40">
        <v>7.0000000000000001E-3</v>
      </c>
      <c r="S40">
        <v>-2.5999999999999999E-2</v>
      </c>
    </row>
    <row r="41" spans="3:22" x14ac:dyDescent="0.3">
      <c r="P41">
        <v>0.09</v>
      </c>
      <c r="Q41">
        <v>5.5E-2</v>
      </c>
      <c r="R41">
        <v>-2E-3</v>
      </c>
      <c r="S41">
        <v>-1.2999999999999999E-2</v>
      </c>
    </row>
    <row r="42" spans="3:22" x14ac:dyDescent="0.3">
      <c r="P42" s="101">
        <v>0.09</v>
      </c>
      <c r="Q42" s="101">
        <v>0.06</v>
      </c>
      <c r="R42" s="101">
        <v>-5.0000000000000001E-3</v>
      </c>
      <c r="S42" s="101">
        <v>-8.0000000000000002E-3</v>
      </c>
    </row>
  </sheetData>
  <mergeCells count="6">
    <mergeCell ref="C1:D1"/>
    <mergeCell ref="E1:F1"/>
    <mergeCell ref="G1:H1"/>
    <mergeCell ref="C27:D27"/>
    <mergeCell ref="E27:F27"/>
    <mergeCell ref="G27:H2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51C2-893E-4CEB-A9BA-27644DE76E98}">
  <sheetPr>
    <pageSetUpPr fitToPage="1"/>
  </sheetPr>
  <dimension ref="A1:AC90"/>
  <sheetViews>
    <sheetView zoomScale="110" zoomScaleNormal="110" workbookViewId="0">
      <pane ySplit="1" topLeftCell="A57" activePane="bottomLeft" state="frozen"/>
      <selection pane="bottomLeft" activeCell="T87" sqref="T87"/>
    </sheetView>
  </sheetViews>
  <sheetFormatPr defaultColWidth="8.6640625" defaultRowHeight="14.4" x14ac:dyDescent="0.3"/>
  <cols>
    <col min="1" max="1" width="8.33203125" style="4" customWidth="1"/>
    <col min="2" max="2" width="23.109375" style="8" customWidth="1"/>
    <col min="3" max="3" width="5.33203125" style="12" customWidth="1"/>
    <col min="4" max="4" width="4.6640625" style="12" customWidth="1"/>
    <col min="5" max="6" width="4.44140625" style="12" customWidth="1"/>
    <col min="7" max="7" width="5" style="12" customWidth="1"/>
    <col min="8" max="8" width="5.109375" style="12" customWidth="1"/>
    <col min="9" max="9" width="6" style="12" customWidth="1"/>
    <col min="10" max="12" width="5.6640625" style="12" customWidth="1"/>
    <col min="13" max="13" width="6.44140625" style="12" customWidth="1"/>
    <col min="14" max="14" width="9.6640625" style="12" customWidth="1"/>
    <col min="15" max="16" width="6.44140625" style="4" customWidth="1"/>
    <col min="17" max="17" width="4.6640625" style="4" customWidth="1"/>
    <col min="18" max="18" width="5.6640625" style="4" customWidth="1"/>
    <col min="20" max="20" width="33.6640625" style="38" customWidth="1"/>
    <col min="21" max="22" width="6.6640625" style="38" customWidth="1"/>
    <col min="23" max="23" width="22.6640625" style="38" customWidth="1"/>
    <col min="24" max="25" width="5.6640625" style="38" bestFit="1" customWidth="1"/>
  </cols>
  <sheetData>
    <row r="1" spans="1:25" s="16" customFormat="1" ht="23.25" customHeight="1" x14ac:dyDescent="0.3">
      <c r="A1" s="15" t="s">
        <v>0</v>
      </c>
      <c r="B1" s="15" t="s">
        <v>83</v>
      </c>
      <c r="C1" s="524" t="s">
        <v>6</v>
      </c>
      <c r="D1" s="524"/>
      <c r="E1" s="524" t="s">
        <v>7</v>
      </c>
      <c r="F1" s="524"/>
      <c r="G1" s="524" t="s">
        <v>8</v>
      </c>
      <c r="H1" s="524"/>
      <c r="I1" s="469" t="s">
        <v>266</v>
      </c>
      <c r="J1" s="469" t="s">
        <v>267</v>
      </c>
      <c r="K1" s="469" t="s">
        <v>268</v>
      </c>
      <c r="L1" s="469" t="s">
        <v>616</v>
      </c>
      <c r="M1" s="469" t="s">
        <v>617</v>
      </c>
      <c r="N1" s="469" t="s">
        <v>90</v>
      </c>
      <c r="O1" s="15" t="s">
        <v>92</v>
      </c>
      <c r="P1" s="15" t="s">
        <v>93</v>
      </c>
      <c r="Q1" s="15" t="s">
        <v>94</v>
      </c>
      <c r="R1" s="15" t="s">
        <v>95</v>
      </c>
      <c r="T1" s="37"/>
      <c r="U1" s="37"/>
      <c r="V1" s="37"/>
      <c r="W1" s="37"/>
      <c r="X1" s="37"/>
      <c r="Y1" s="37"/>
    </row>
    <row r="2" spans="1:25" x14ac:dyDescent="0.3">
      <c r="A2" s="5">
        <v>44936</v>
      </c>
      <c r="B2" s="8" t="s">
        <v>618</v>
      </c>
      <c r="C2" s="12">
        <v>21.65</v>
      </c>
      <c r="D2" s="12">
        <v>23</v>
      </c>
      <c r="E2" s="12">
        <v>20.49</v>
      </c>
      <c r="F2" s="12">
        <v>25.225000000000001</v>
      </c>
      <c r="G2" s="12">
        <v>24.4</v>
      </c>
      <c r="H2" s="12">
        <v>23.45</v>
      </c>
    </row>
    <row r="3" spans="1:25" x14ac:dyDescent="0.3">
      <c r="A3" s="5">
        <v>44936</v>
      </c>
      <c r="B3" s="8" t="s">
        <v>27</v>
      </c>
      <c r="C3" s="12">
        <v>21.65</v>
      </c>
      <c r="D3" s="12">
        <v>23</v>
      </c>
      <c r="E3" s="12">
        <v>20.49</v>
      </c>
      <c r="F3" s="12">
        <v>25.225000000000001</v>
      </c>
      <c r="G3" s="12">
        <v>24.146899999999999</v>
      </c>
      <c r="H3" s="12">
        <v>23.75</v>
      </c>
      <c r="N3" s="12">
        <v>4.0317160000000003</v>
      </c>
    </row>
    <row r="4" spans="1:25" x14ac:dyDescent="0.3">
      <c r="A4" s="5">
        <v>44936</v>
      </c>
      <c r="B4" s="8" t="s">
        <v>618</v>
      </c>
      <c r="C4" s="12">
        <v>21.76</v>
      </c>
      <c r="D4" s="12">
        <v>23.44</v>
      </c>
      <c r="E4" s="12">
        <v>21.16</v>
      </c>
      <c r="F4" s="12">
        <v>25.34</v>
      </c>
      <c r="G4" s="12">
        <v>24.4</v>
      </c>
      <c r="H4" s="12">
        <v>23.45</v>
      </c>
      <c r="O4" s="4">
        <v>8.0000000000000002E-3</v>
      </c>
      <c r="P4" s="4">
        <v>-2E-3</v>
      </c>
      <c r="Q4" s="7">
        <v>797.2</v>
      </c>
      <c r="R4" s="7">
        <v>606.70000000000005</v>
      </c>
    </row>
    <row r="5" spans="1:25" s="11" customFormat="1" x14ac:dyDescent="0.3">
      <c r="A5" s="9">
        <v>44937</v>
      </c>
      <c r="B5" s="10" t="s">
        <v>619</v>
      </c>
      <c r="C5" s="12">
        <v>21.76</v>
      </c>
      <c r="D5" s="12">
        <v>23.44</v>
      </c>
      <c r="E5" s="12">
        <v>21.16</v>
      </c>
      <c r="F5" s="12">
        <v>25.34</v>
      </c>
      <c r="G5" s="12">
        <v>24.4</v>
      </c>
      <c r="H5" s="12">
        <v>23.45</v>
      </c>
      <c r="I5" s="14">
        <v>101.5</v>
      </c>
      <c r="J5" s="14">
        <v>125.7</v>
      </c>
      <c r="K5" s="14"/>
      <c r="L5" s="14">
        <v>8.9550000000000005E-2</v>
      </c>
      <c r="M5" s="14">
        <v>4.6039999999999998E-2</v>
      </c>
      <c r="N5" s="14"/>
      <c r="O5" s="8">
        <v>7.1999999999999998E-3</v>
      </c>
      <c r="P5" s="8">
        <v>4.0000000000000002E-4</v>
      </c>
      <c r="Q5" s="8"/>
      <c r="R5" s="8"/>
      <c r="T5" s="37"/>
      <c r="U5" s="37"/>
      <c r="V5" s="37"/>
      <c r="W5" s="37"/>
      <c r="X5" s="37"/>
      <c r="Y5" s="37"/>
    </row>
    <row r="6" spans="1:25" x14ac:dyDescent="0.3">
      <c r="A6" s="5">
        <v>44937</v>
      </c>
      <c r="B6" s="8" t="s">
        <v>620</v>
      </c>
      <c r="C6" s="12">
        <v>21.76</v>
      </c>
      <c r="D6" s="12">
        <v>23.44</v>
      </c>
      <c r="E6" s="12">
        <v>21.16</v>
      </c>
      <c r="F6" s="12">
        <v>25.34</v>
      </c>
      <c r="G6" s="12">
        <v>24.4</v>
      </c>
      <c r="H6" s="12">
        <v>23.45</v>
      </c>
      <c r="I6" s="12">
        <v>111.505</v>
      </c>
      <c r="J6" s="12">
        <v>148.80099999999999</v>
      </c>
      <c r="L6" s="14">
        <v>8.9550000000000005E-2</v>
      </c>
      <c r="M6" s="14">
        <v>4.6039999999999998E-2</v>
      </c>
      <c r="Q6" s="4">
        <v>797.7</v>
      </c>
      <c r="R6" s="4">
        <v>606.1</v>
      </c>
    </row>
    <row r="7" spans="1:25" x14ac:dyDescent="0.3">
      <c r="A7" s="5">
        <v>44937</v>
      </c>
      <c r="B7" s="8" t="s">
        <v>621</v>
      </c>
      <c r="C7" s="12">
        <v>21.76</v>
      </c>
      <c r="D7" s="12">
        <v>23.44</v>
      </c>
      <c r="E7" s="12">
        <v>21.16</v>
      </c>
      <c r="F7" s="12">
        <v>25.34</v>
      </c>
      <c r="G7" s="12">
        <v>24.4</v>
      </c>
      <c r="H7" s="12">
        <v>23.45</v>
      </c>
      <c r="I7" s="12">
        <v>124.405</v>
      </c>
      <c r="J7" s="12">
        <v>142.40100000000001</v>
      </c>
      <c r="L7" s="14">
        <v>8.9550000000000005E-2</v>
      </c>
      <c r="M7" s="14">
        <v>4.6039999999999998E-2</v>
      </c>
      <c r="N7" s="12">
        <v>3.4667659999999998</v>
      </c>
      <c r="Q7" s="4">
        <v>797.4</v>
      </c>
      <c r="R7" s="4">
        <v>606.29999999999995</v>
      </c>
    </row>
    <row r="8" spans="1:25" s="6" customFormat="1" x14ac:dyDescent="0.3">
      <c r="A8" s="31">
        <v>44937</v>
      </c>
      <c r="B8" s="17" t="s">
        <v>622</v>
      </c>
      <c r="C8" s="13">
        <v>21.76</v>
      </c>
      <c r="D8" s="13">
        <v>23.44</v>
      </c>
      <c r="E8" s="13">
        <v>21.16</v>
      </c>
      <c r="F8" s="13">
        <v>25.34</v>
      </c>
      <c r="G8" s="13">
        <v>24.4</v>
      </c>
      <c r="H8" s="13">
        <v>23.45</v>
      </c>
      <c r="I8" s="13">
        <v>100.693</v>
      </c>
      <c r="J8" s="13">
        <v>100.398</v>
      </c>
      <c r="K8" s="13"/>
      <c r="L8" s="32">
        <v>8.9550000000000005E-2</v>
      </c>
      <c r="M8" s="32">
        <v>4.6039999999999998E-2</v>
      </c>
      <c r="N8" s="13">
        <v>3.4587720000000002</v>
      </c>
      <c r="O8" s="93"/>
      <c r="P8" s="93"/>
      <c r="Q8" s="93">
        <v>797.5</v>
      </c>
      <c r="R8" s="93">
        <v>605.5</v>
      </c>
      <c r="T8" s="39"/>
      <c r="U8" s="39"/>
      <c r="V8" s="39"/>
      <c r="W8" s="39"/>
      <c r="X8" s="39"/>
      <c r="Y8" s="39"/>
    </row>
    <row r="9" spans="1:25" x14ac:dyDescent="0.3">
      <c r="A9" s="5">
        <v>44937</v>
      </c>
      <c r="B9" s="8" t="s">
        <v>289</v>
      </c>
      <c r="C9" s="12">
        <v>21.76</v>
      </c>
      <c r="D9" s="12">
        <v>23.44</v>
      </c>
      <c r="E9" s="12">
        <v>21.16</v>
      </c>
      <c r="F9" s="12">
        <v>25.34</v>
      </c>
      <c r="G9" s="12">
        <v>24.4</v>
      </c>
      <c r="H9" s="12">
        <v>23.45</v>
      </c>
      <c r="I9" s="12">
        <v>88.503</v>
      </c>
      <c r="J9" s="12">
        <v>108.398</v>
      </c>
      <c r="L9" s="14">
        <v>8.9550000000000005E-2</v>
      </c>
      <c r="M9" s="14">
        <v>4.6039999999999998E-2</v>
      </c>
      <c r="Q9" s="4">
        <v>797.8</v>
      </c>
      <c r="R9" s="4">
        <v>606.70000000000005</v>
      </c>
    </row>
    <row r="10" spans="1:25" s="11" customFormat="1" x14ac:dyDescent="0.3">
      <c r="A10" s="9">
        <v>44937</v>
      </c>
      <c r="B10" s="10" t="s">
        <v>623</v>
      </c>
      <c r="C10" s="12">
        <v>21.76</v>
      </c>
      <c r="D10" s="12">
        <v>23.44</v>
      </c>
      <c r="E10" s="12">
        <v>21.16</v>
      </c>
      <c r="F10" s="12">
        <v>25.34</v>
      </c>
      <c r="G10" s="12">
        <v>24.4</v>
      </c>
      <c r="H10" s="12">
        <v>23.45</v>
      </c>
      <c r="I10" s="12">
        <v>-76.099999999999994</v>
      </c>
      <c r="J10" s="12">
        <v>125.7</v>
      </c>
      <c r="K10" s="12"/>
      <c r="L10" s="14">
        <v>6.3820000000000002E-2</v>
      </c>
      <c r="M10" s="14">
        <v>3.4950000000000002E-2</v>
      </c>
      <c r="N10" s="14"/>
      <c r="O10" s="8">
        <v>6.1999999999999998E-3</v>
      </c>
      <c r="P10" s="8">
        <v>-4.4000000000000003E-3</v>
      </c>
      <c r="Q10" s="8"/>
      <c r="R10" s="8"/>
      <c r="T10" s="37"/>
      <c r="U10" s="37"/>
      <c r="V10" s="37"/>
      <c r="W10" s="37"/>
      <c r="X10" s="37"/>
      <c r="Y10" s="37"/>
    </row>
    <row r="11" spans="1:25" x14ac:dyDescent="0.3">
      <c r="A11" s="5">
        <v>44937</v>
      </c>
      <c r="B11" s="8" t="s">
        <v>323</v>
      </c>
      <c r="C11" s="12">
        <v>21.76</v>
      </c>
      <c r="D11" s="12">
        <v>23.44</v>
      </c>
      <c r="E11" s="12">
        <v>21.16</v>
      </c>
      <c r="F11" s="12">
        <v>25.34</v>
      </c>
      <c r="G11" s="12">
        <v>24.4</v>
      </c>
      <c r="H11" s="12">
        <v>23.45</v>
      </c>
      <c r="I11" s="12">
        <v>-60.597000000000001</v>
      </c>
      <c r="J11" s="12">
        <v>108.399</v>
      </c>
      <c r="L11" s="14">
        <v>6.3820000000000002E-2</v>
      </c>
      <c r="M11" s="14">
        <v>3.4950000000000002E-2</v>
      </c>
      <c r="Q11" s="4">
        <v>797.2</v>
      </c>
      <c r="R11" s="4">
        <v>606.70000000000005</v>
      </c>
    </row>
    <row r="12" spans="1:25" x14ac:dyDescent="0.3">
      <c r="A12" s="5">
        <v>44937</v>
      </c>
      <c r="B12" s="8" t="s">
        <v>624</v>
      </c>
      <c r="C12" s="12">
        <v>21.76</v>
      </c>
      <c r="D12" s="12">
        <v>23.44</v>
      </c>
      <c r="E12" s="12">
        <v>21.16</v>
      </c>
      <c r="F12" s="12">
        <v>25.34</v>
      </c>
      <c r="G12" s="12">
        <v>24.4</v>
      </c>
      <c r="H12" s="12">
        <v>23.45</v>
      </c>
      <c r="I12" s="12">
        <v>-72.501999999999995</v>
      </c>
      <c r="J12" s="12">
        <v>100.199</v>
      </c>
      <c r="L12" s="14">
        <v>6.3820000000000002E-2</v>
      </c>
      <c r="M12" s="14">
        <v>3.4950000000000002E-2</v>
      </c>
      <c r="N12" s="12">
        <v>3.458844</v>
      </c>
      <c r="Q12" s="4">
        <v>795.5</v>
      </c>
      <c r="R12" s="4">
        <v>607.5</v>
      </c>
    </row>
    <row r="13" spans="1:25" x14ac:dyDescent="0.3">
      <c r="A13" s="5">
        <v>44937</v>
      </c>
      <c r="B13" s="8" t="s">
        <v>625</v>
      </c>
      <c r="C13" s="12">
        <v>21.76</v>
      </c>
      <c r="D13" s="12">
        <v>23.44</v>
      </c>
      <c r="E13" s="12">
        <v>21.16</v>
      </c>
      <c r="F13" s="12">
        <v>25.34</v>
      </c>
      <c r="G13" s="12">
        <v>24.4</v>
      </c>
      <c r="H13" s="12">
        <v>23.45</v>
      </c>
      <c r="I13" s="12" t="s">
        <v>198</v>
      </c>
      <c r="J13" s="12" t="s">
        <v>241</v>
      </c>
      <c r="L13" s="14">
        <v>6.3820000000000002E-2</v>
      </c>
      <c r="M13" s="14">
        <v>3.4950000000000002E-2</v>
      </c>
      <c r="N13" s="12">
        <v>3.4668429999999999</v>
      </c>
      <c r="Q13" s="4">
        <v>796.4</v>
      </c>
      <c r="R13" s="4">
        <v>606.5</v>
      </c>
    </row>
    <row r="14" spans="1:25" x14ac:dyDescent="0.3">
      <c r="A14" s="5">
        <v>44937</v>
      </c>
      <c r="B14" s="8" t="s">
        <v>626</v>
      </c>
      <c r="C14" s="12">
        <v>21.76</v>
      </c>
      <c r="D14" s="12">
        <v>23.44</v>
      </c>
      <c r="E14" s="12">
        <v>21.16</v>
      </c>
      <c r="F14" s="12">
        <v>25.34</v>
      </c>
      <c r="G14" s="12">
        <v>24.4</v>
      </c>
      <c r="H14" s="12">
        <v>23.45</v>
      </c>
      <c r="I14" s="12">
        <v>-83.617999999999995</v>
      </c>
      <c r="J14" s="12">
        <v>148.642</v>
      </c>
      <c r="L14" s="14">
        <v>6.3820000000000002E-2</v>
      </c>
      <c r="M14" s="14">
        <v>3.4950000000000002E-2</v>
      </c>
      <c r="Q14" s="4">
        <v>797</v>
      </c>
      <c r="R14" s="4">
        <v>606.70000000000005</v>
      </c>
    </row>
    <row r="15" spans="1:25" s="11" customFormat="1" x14ac:dyDescent="0.3">
      <c r="A15" s="9">
        <v>44937</v>
      </c>
      <c r="B15" s="8" t="s">
        <v>619</v>
      </c>
      <c r="C15" s="12">
        <v>21.76</v>
      </c>
      <c r="D15" s="12">
        <v>23.44</v>
      </c>
      <c r="E15" s="12">
        <v>21.16</v>
      </c>
      <c r="F15" s="12">
        <v>25.34</v>
      </c>
      <c r="G15" s="12">
        <v>24.4</v>
      </c>
      <c r="H15" s="12">
        <v>23.45</v>
      </c>
      <c r="I15" s="14">
        <v>101.5</v>
      </c>
      <c r="J15" s="14">
        <v>125.7</v>
      </c>
      <c r="K15" s="14"/>
      <c r="L15" s="14">
        <v>8.7660000000000002E-2</v>
      </c>
      <c r="M15" s="14">
        <v>4.1349999999999998E-2</v>
      </c>
      <c r="N15" s="14"/>
      <c r="O15" s="8">
        <v>6.1999999999999998E-3</v>
      </c>
      <c r="P15" s="8">
        <v>-4.7999999999999996E-3</v>
      </c>
      <c r="Q15" s="8"/>
      <c r="R15" s="8"/>
      <c r="T15" s="37"/>
      <c r="U15" s="37"/>
      <c r="V15" s="37"/>
      <c r="W15" s="37"/>
      <c r="X15" s="37"/>
      <c r="Y15" s="37"/>
    </row>
    <row r="16" spans="1:25" x14ac:dyDescent="0.3">
      <c r="A16" s="5">
        <v>44947</v>
      </c>
      <c r="B16" s="8" t="s">
        <v>627</v>
      </c>
      <c r="C16" s="12">
        <v>21.76</v>
      </c>
      <c r="D16" s="12">
        <v>23.44</v>
      </c>
      <c r="E16" s="12">
        <v>21.16</v>
      </c>
      <c r="F16" s="12">
        <v>25.34</v>
      </c>
      <c r="G16" s="12">
        <v>24.4</v>
      </c>
      <c r="H16" s="12">
        <v>23.45</v>
      </c>
      <c r="I16" s="12">
        <v>-76.099999999999994</v>
      </c>
      <c r="J16" s="12">
        <v>125.7</v>
      </c>
      <c r="L16" s="12">
        <v>6.3820000000000002E-2</v>
      </c>
      <c r="M16" s="12">
        <v>3.4950000000000002E-2</v>
      </c>
      <c r="O16" s="4">
        <v>4.1000000000000003E-3</v>
      </c>
      <c r="P16" s="4">
        <v>-2E-3</v>
      </c>
    </row>
    <row r="17" spans="1:25" x14ac:dyDescent="0.3">
      <c r="A17" s="5">
        <v>44947</v>
      </c>
      <c r="B17" s="8" t="s">
        <v>628</v>
      </c>
      <c r="C17" s="12">
        <v>21.76</v>
      </c>
      <c r="D17" s="12">
        <v>23.44</v>
      </c>
      <c r="E17" s="12">
        <v>21.16</v>
      </c>
      <c r="F17" s="12">
        <v>25.34</v>
      </c>
      <c r="G17" s="12">
        <v>24.4</v>
      </c>
      <c r="H17" s="12">
        <v>23.45</v>
      </c>
      <c r="I17" s="12">
        <v>-60.655999999999999</v>
      </c>
      <c r="J17" s="12">
        <v>108.44799999999999</v>
      </c>
      <c r="L17" s="12">
        <v>6.3820000000000002E-2</v>
      </c>
      <c r="M17" s="12">
        <v>3.4950000000000002E-2</v>
      </c>
      <c r="Q17" s="4">
        <v>796.9</v>
      </c>
      <c r="R17" s="4">
        <v>607.9</v>
      </c>
    </row>
    <row r="18" spans="1:25" x14ac:dyDescent="0.3">
      <c r="A18" s="5">
        <v>44947</v>
      </c>
      <c r="B18" s="8" t="s">
        <v>629</v>
      </c>
      <c r="C18" s="12">
        <v>21.76</v>
      </c>
      <c r="D18" s="12">
        <v>23.44</v>
      </c>
      <c r="E18" s="12">
        <v>21.16</v>
      </c>
      <c r="F18" s="12">
        <v>25.34</v>
      </c>
      <c r="G18" s="12">
        <v>24.4</v>
      </c>
      <c r="H18" s="12">
        <v>23.45</v>
      </c>
      <c r="I18" s="12">
        <v>-71.5</v>
      </c>
      <c r="J18" s="12">
        <v>100.2</v>
      </c>
      <c r="L18" s="12">
        <v>6.3820000000000002E-2</v>
      </c>
      <c r="M18" s="12">
        <v>3.4950000000000002E-2</v>
      </c>
      <c r="N18" s="12">
        <v>3.4588040000000002</v>
      </c>
      <c r="Q18" s="4">
        <v>781</v>
      </c>
      <c r="R18" s="4">
        <v>620</v>
      </c>
    </row>
    <row r="19" spans="1:25" x14ac:dyDescent="0.3">
      <c r="A19" s="5">
        <v>44947</v>
      </c>
      <c r="B19" s="8" t="s">
        <v>630</v>
      </c>
      <c r="C19" s="12">
        <v>21.76</v>
      </c>
      <c r="D19" s="12">
        <v>23.44</v>
      </c>
      <c r="E19" s="12">
        <v>21.16</v>
      </c>
      <c r="F19" s="12">
        <v>25.34</v>
      </c>
      <c r="G19" s="12">
        <v>24.4</v>
      </c>
      <c r="H19" s="12">
        <v>23.45</v>
      </c>
      <c r="I19" s="12">
        <v>-97.507999999999996</v>
      </c>
      <c r="J19" s="12">
        <v>142.6</v>
      </c>
      <c r="L19" s="12">
        <v>6.3820000000000002E-2</v>
      </c>
      <c r="M19" s="12">
        <v>3.4950000000000002E-2</v>
      </c>
      <c r="N19" s="12">
        <v>3.4669289999999999</v>
      </c>
      <c r="Q19" s="4">
        <v>775</v>
      </c>
      <c r="R19" s="4">
        <v>613</v>
      </c>
    </row>
    <row r="20" spans="1:25" x14ac:dyDescent="0.3">
      <c r="A20" s="5">
        <v>44947</v>
      </c>
      <c r="B20" s="8" t="s">
        <v>626</v>
      </c>
      <c r="C20" s="12">
        <v>21.76</v>
      </c>
      <c r="D20" s="12">
        <v>23.44</v>
      </c>
      <c r="E20" s="12">
        <v>21.16</v>
      </c>
      <c r="F20" s="12">
        <v>25.34</v>
      </c>
      <c r="G20" s="12">
        <v>24.4</v>
      </c>
      <c r="H20" s="12">
        <v>23.45</v>
      </c>
      <c r="I20" s="12">
        <v>-83.76</v>
      </c>
      <c r="J20" s="12">
        <v>148.69</v>
      </c>
      <c r="L20" s="12">
        <v>6.3820000000000002E-2</v>
      </c>
      <c r="M20" s="12">
        <v>3.4950000000000002E-2</v>
      </c>
      <c r="Q20" s="4">
        <v>797.2</v>
      </c>
      <c r="R20" s="4">
        <v>607</v>
      </c>
    </row>
    <row r="21" spans="1:25" x14ac:dyDescent="0.3">
      <c r="A21" s="5">
        <v>44947</v>
      </c>
      <c r="B21" s="8" t="s">
        <v>352</v>
      </c>
      <c r="C21" s="12">
        <v>21.76</v>
      </c>
      <c r="D21" s="12">
        <v>23.44</v>
      </c>
      <c r="E21" s="12">
        <v>21.16</v>
      </c>
      <c r="F21" s="12">
        <v>25.34</v>
      </c>
      <c r="G21" s="12">
        <v>24.4</v>
      </c>
      <c r="H21" s="12">
        <v>23.45</v>
      </c>
      <c r="I21" s="12">
        <v>101.54</v>
      </c>
      <c r="J21" s="12">
        <v>125.7</v>
      </c>
      <c r="L21" s="12">
        <v>8.9550000000000005E-2</v>
      </c>
      <c r="M21" s="12">
        <v>4.6039999999999998E-2</v>
      </c>
      <c r="O21" s="4">
        <v>7.6E-3</v>
      </c>
      <c r="P21" s="4">
        <v>1.1000000000000001E-3</v>
      </c>
    </row>
    <row r="22" spans="1:25" s="22" customFormat="1" x14ac:dyDescent="0.3">
      <c r="A22" s="18">
        <v>44947</v>
      </c>
      <c r="B22" s="19" t="s">
        <v>631</v>
      </c>
      <c r="C22" s="12">
        <v>21.76</v>
      </c>
      <c r="D22" s="12">
        <v>23.44</v>
      </c>
      <c r="E22" s="12">
        <v>21.16</v>
      </c>
      <c r="F22" s="12">
        <v>25.34</v>
      </c>
      <c r="G22" s="12">
        <v>24.4</v>
      </c>
      <c r="H22" s="12">
        <v>23.45</v>
      </c>
      <c r="I22" s="20">
        <v>88.352999999999994</v>
      </c>
      <c r="J22" s="20">
        <v>108.404</v>
      </c>
      <c r="K22" s="20"/>
      <c r="L22" s="12">
        <v>8.9550000000000005E-2</v>
      </c>
      <c r="M22" s="12">
        <v>4.6039999999999998E-2</v>
      </c>
      <c r="N22" s="20"/>
      <c r="O22" s="21"/>
      <c r="P22" s="21"/>
      <c r="Q22" s="21"/>
      <c r="R22" s="21"/>
      <c r="T22" s="40"/>
      <c r="U22" s="40"/>
      <c r="V22" s="40"/>
      <c r="W22" s="40"/>
      <c r="X22" s="40"/>
      <c r="Y22" s="40"/>
    </row>
    <row r="23" spans="1:25" s="6" customFormat="1" x14ac:dyDescent="0.3">
      <c r="A23" s="31">
        <v>44947</v>
      </c>
      <c r="B23" s="17" t="s">
        <v>632</v>
      </c>
      <c r="C23" s="13">
        <v>21.76</v>
      </c>
      <c r="D23" s="13">
        <v>23.44</v>
      </c>
      <c r="E23" s="13">
        <v>21.16</v>
      </c>
      <c r="F23" s="13">
        <v>25.34</v>
      </c>
      <c r="G23" s="13">
        <v>24.4</v>
      </c>
      <c r="H23" s="13">
        <v>23.45</v>
      </c>
      <c r="I23" s="13">
        <v>99.701999999999998</v>
      </c>
      <c r="J23" s="13">
        <v>102.4</v>
      </c>
      <c r="K23" s="13"/>
      <c r="L23" s="13">
        <v>8.9550000000000005E-2</v>
      </c>
      <c r="M23" s="13">
        <v>4.6039999999999998E-2</v>
      </c>
      <c r="N23" s="13">
        <v>3.459209</v>
      </c>
      <c r="O23" s="93">
        <v>759</v>
      </c>
      <c r="P23" s="93">
        <v>581</v>
      </c>
      <c r="Q23" s="93"/>
      <c r="R23" s="93"/>
      <c r="T23" s="39"/>
      <c r="U23" s="39"/>
      <c r="V23" s="39"/>
      <c r="W23" s="39"/>
      <c r="X23" s="39"/>
      <c r="Y23" s="39"/>
    </row>
    <row r="24" spans="1:25" x14ac:dyDescent="0.3">
      <c r="A24" s="5">
        <v>44947</v>
      </c>
      <c r="B24" s="8" t="s">
        <v>330</v>
      </c>
      <c r="C24" s="12">
        <v>21.76</v>
      </c>
      <c r="D24" s="12">
        <v>23.44</v>
      </c>
      <c r="E24" s="12">
        <v>21.16</v>
      </c>
      <c r="F24" s="12">
        <v>25.34</v>
      </c>
      <c r="G24" s="12">
        <v>24.4</v>
      </c>
      <c r="H24" s="12">
        <v>23.45</v>
      </c>
      <c r="I24" s="12">
        <v>123.41500000000001</v>
      </c>
      <c r="J24" s="12">
        <v>144.4</v>
      </c>
      <c r="L24" s="12">
        <v>8.9550000000000005E-2</v>
      </c>
      <c r="M24" s="12">
        <v>4.6039999999999998E-2</v>
      </c>
      <c r="N24" s="12">
        <v>3.4672369999999999</v>
      </c>
    </row>
    <row r="25" spans="1:25" x14ac:dyDescent="0.3">
      <c r="A25" s="5">
        <v>44947</v>
      </c>
      <c r="B25" s="8" t="s">
        <v>633</v>
      </c>
      <c r="C25" s="12">
        <v>21.76</v>
      </c>
      <c r="D25" s="12">
        <v>23.44</v>
      </c>
      <c r="E25" s="12">
        <v>21.16</v>
      </c>
      <c r="F25" s="12">
        <v>25.34</v>
      </c>
      <c r="G25" s="12">
        <v>24.4</v>
      </c>
      <c r="H25" s="12">
        <v>23.45</v>
      </c>
      <c r="I25" s="12">
        <v>111.354</v>
      </c>
      <c r="J25" s="12">
        <v>140.80099999999999</v>
      </c>
      <c r="L25" s="12">
        <v>8.9550000000000005E-2</v>
      </c>
      <c r="M25" s="12">
        <v>4.6039999999999998E-2</v>
      </c>
      <c r="Q25" s="4">
        <v>796.1</v>
      </c>
      <c r="R25" s="4">
        <v>606.70000000000005</v>
      </c>
    </row>
    <row r="26" spans="1:25" x14ac:dyDescent="0.3">
      <c r="A26" s="5">
        <v>44947</v>
      </c>
      <c r="B26" s="8" t="s">
        <v>618</v>
      </c>
      <c r="C26" s="12">
        <v>21.76</v>
      </c>
      <c r="D26" s="12">
        <v>23.44</v>
      </c>
      <c r="E26" s="12">
        <v>21.16</v>
      </c>
      <c r="F26" s="12">
        <v>25.34</v>
      </c>
      <c r="G26" s="12">
        <v>24.4</v>
      </c>
      <c r="H26" s="12">
        <v>23.45</v>
      </c>
      <c r="O26" s="4">
        <v>8.0000000000000002E-3</v>
      </c>
      <c r="P26" s="4">
        <v>2.1999999999999999E-2</v>
      </c>
      <c r="Q26" s="7">
        <v>808.4</v>
      </c>
      <c r="R26" s="7">
        <v>605.5</v>
      </c>
    </row>
    <row r="27" spans="1:25" x14ac:dyDescent="0.3">
      <c r="A27" s="5">
        <v>44947</v>
      </c>
      <c r="B27" s="8" t="s">
        <v>273</v>
      </c>
      <c r="C27" s="12">
        <v>21.76</v>
      </c>
      <c r="D27" s="12">
        <v>23.44</v>
      </c>
      <c r="E27" s="12">
        <v>21.16</v>
      </c>
      <c r="F27" s="12">
        <v>25.34</v>
      </c>
      <c r="G27" s="12">
        <v>24.15</v>
      </c>
      <c r="H27" s="12">
        <v>23.75</v>
      </c>
      <c r="N27" s="12">
        <v>4.0322149999999999</v>
      </c>
      <c r="Q27" s="4">
        <v>131</v>
      </c>
      <c r="R27" s="4">
        <v>1058</v>
      </c>
    </row>
    <row r="28" spans="1:25" x14ac:dyDescent="0.3">
      <c r="A28" s="5">
        <v>44947</v>
      </c>
      <c r="B28" s="8" t="s">
        <v>626</v>
      </c>
      <c r="C28" s="12">
        <v>21.76</v>
      </c>
      <c r="D28" s="12">
        <v>23.44</v>
      </c>
      <c r="E28" s="12">
        <v>21.16</v>
      </c>
      <c r="F28" s="12">
        <v>25.34</v>
      </c>
      <c r="G28" s="12">
        <v>24.15</v>
      </c>
      <c r="H28" s="12">
        <v>23.75</v>
      </c>
      <c r="I28" s="12">
        <v>-83.37</v>
      </c>
      <c r="J28" s="12">
        <v>148.34</v>
      </c>
      <c r="L28" s="12">
        <v>6.3820000000000002E-2</v>
      </c>
      <c r="M28" s="12">
        <v>3.4950000000000002E-2</v>
      </c>
      <c r="Q28" s="4">
        <v>808.1</v>
      </c>
      <c r="R28" s="4">
        <v>606.5</v>
      </c>
    </row>
    <row r="29" spans="1:25" x14ac:dyDescent="0.3">
      <c r="A29" s="5">
        <v>44947</v>
      </c>
      <c r="B29" s="8" t="s">
        <v>628</v>
      </c>
      <c r="C29" s="12">
        <v>21.76</v>
      </c>
      <c r="D29" s="12">
        <v>23.44</v>
      </c>
      <c r="E29" s="12">
        <v>21.16</v>
      </c>
      <c r="F29" s="12">
        <v>25.34</v>
      </c>
      <c r="G29" s="12">
        <v>24.15</v>
      </c>
      <c r="H29" s="12">
        <v>23.75</v>
      </c>
      <c r="I29" s="12">
        <v>-60.3</v>
      </c>
      <c r="J29" s="12">
        <v>108.15</v>
      </c>
      <c r="L29" s="12">
        <v>6.3820000000000002E-2</v>
      </c>
      <c r="M29" s="12">
        <v>3.4950000000000002E-2</v>
      </c>
      <c r="Q29" s="4">
        <v>808.9</v>
      </c>
      <c r="R29" s="4">
        <v>605</v>
      </c>
    </row>
    <row r="30" spans="1:25" x14ac:dyDescent="0.3">
      <c r="A30" s="5">
        <v>44947</v>
      </c>
      <c r="B30" s="8" t="s">
        <v>631</v>
      </c>
      <c r="C30" s="12">
        <v>21.76</v>
      </c>
      <c r="D30" s="12">
        <v>23.44</v>
      </c>
      <c r="E30" s="12">
        <v>21.16</v>
      </c>
      <c r="F30" s="12">
        <v>25.34</v>
      </c>
      <c r="G30" s="12">
        <v>24.15</v>
      </c>
      <c r="H30" s="12">
        <v>23.75</v>
      </c>
      <c r="I30" s="12">
        <v>88.75</v>
      </c>
      <c r="J30" s="12">
        <v>108.15</v>
      </c>
      <c r="L30" s="12">
        <v>8.9550000000000005E-2</v>
      </c>
      <c r="M30" s="12">
        <v>4.6039999999999998E-2</v>
      </c>
      <c r="Q30" s="4">
        <v>808</v>
      </c>
      <c r="R30" s="4">
        <v>605.70000000000005</v>
      </c>
    </row>
    <row r="31" spans="1:25" x14ac:dyDescent="0.3">
      <c r="A31" s="5">
        <v>44947</v>
      </c>
      <c r="B31" s="8" t="s">
        <v>356</v>
      </c>
      <c r="C31" s="12">
        <v>21.76</v>
      </c>
      <c r="D31" s="12">
        <v>23.44</v>
      </c>
      <c r="E31" s="12">
        <v>21.16</v>
      </c>
      <c r="F31" s="12">
        <v>25.34</v>
      </c>
      <c r="G31" s="12">
        <v>24.15</v>
      </c>
      <c r="H31" s="12">
        <v>23.75</v>
      </c>
      <c r="I31" s="12">
        <v>111.7</v>
      </c>
      <c r="J31" s="12">
        <v>148.5</v>
      </c>
      <c r="L31" s="12">
        <v>8.9550000000000005E-2</v>
      </c>
      <c r="M31" s="12">
        <v>4.6039999999999998E-2</v>
      </c>
      <c r="Q31" s="4">
        <v>807.7</v>
      </c>
      <c r="R31" s="4">
        <v>606</v>
      </c>
    </row>
    <row r="32" spans="1:25" x14ac:dyDescent="0.3">
      <c r="A32" s="5">
        <v>44948</v>
      </c>
      <c r="B32" s="8" t="s">
        <v>356</v>
      </c>
      <c r="C32" s="12">
        <v>21.76</v>
      </c>
      <c r="D32" s="12">
        <v>23.44</v>
      </c>
      <c r="E32" s="12">
        <v>21.16</v>
      </c>
      <c r="F32" s="12">
        <v>25.34</v>
      </c>
      <c r="G32" s="12">
        <v>24.15</v>
      </c>
      <c r="H32" s="12">
        <v>23.75</v>
      </c>
      <c r="I32" s="12">
        <v>111.7</v>
      </c>
      <c r="J32" s="12">
        <v>148.5</v>
      </c>
      <c r="L32" s="12">
        <v>8.9550000000000005E-2</v>
      </c>
      <c r="M32" s="12">
        <v>4.6039999999999998E-2</v>
      </c>
      <c r="Q32" s="4">
        <v>807</v>
      </c>
      <c r="R32" s="4">
        <v>607.9</v>
      </c>
    </row>
    <row r="33" spans="1:25" x14ac:dyDescent="0.3">
      <c r="A33" s="5">
        <v>44949</v>
      </c>
      <c r="B33" s="8" t="s">
        <v>25</v>
      </c>
      <c r="C33" s="12">
        <v>21.76</v>
      </c>
      <c r="D33" s="12">
        <v>23.44</v>
      </c>
      <c r="E33" s="12">
        <v>21.16</v>
      </c>
      <c r="F33" s="12">
        <v>25.34</v>
      </c>
      <c r="G33" s="12">
        <v>24.15</v>
      </c>
      <c r="H33" s="12">
        <v>23.75</v>
      </c>
      <c r="O33" s="4">
        <v>2.5999999999999999E-2</v>
      </c>
      <c r="P33" s="4">
        <v>6.7000000000000004E-2</v>
      </c>
      <c r="Q33" s="4">
        <v>840</v>
      </c>
      <c r="R33" s="4">
        <v>614</v>
      </c>
    </row>
    <row r="34" spans="1:25" x14ac:dyDescent="0.3">
      <c r="A34" s="5">
        <v>44949</v>
      </c>
      <c r="B34" s="8" t="s">
        <v>25</v>
      </c>
      <c r="C34" s="12">
        <v>21.75</v>
      </c>
      <c r="D34" s="12">
        <v>23.32</v>
      </c>
      <c r="E34" s="12">
        <v>21.04</v>
      </c>
      <c r="F34" s="12">
        <v>25.31</v>
      </c>
      <c r="G34" s="12">
        <v>24.15</v>
      </c>
      <c r="H34" s="12">
        <v>23.75</v>
      </c>
      <c r="O34" s="93">
        <v>4.0000000000000001E-3</v>
      </c>
      <c r="P34" s="93">
        <v>1.0999999999999999E-2</v>
      </c>
      <c r="Q34" s="93">
        <v>785</v>
      </c>
      <c r="R34" s="93">
        <v>597</v>
      </c>
    </row>
    <row r="35" spans="1:25" x14ac:dyDescent="0.3">
      <c r="A35" s="5">
        <v>44949</v>
      </c>
      <c r="B35" s="8" t="s">
        <v>273</v>
      </c>
      <c r="C35" s="12">
        <v>21.75</v>
      </c>
      <c r="D35" s="12">
        <v>23.32</v>
      </c>
      <c r="E35" s="12">
        <v>21.04</v>
      </c>
      <c r="F35" s="12">
        <v>25.31</v>
      </c>
      <c r="G35" s="12">
        <v>24.15</v>
      </c>
      <c r="H35" s="12">
        <v>23.75</v>
      </c>
      <c r="N35" s="12">
        <v>4.0322009999999997</v>
      </c>
      <c r="Q35" s="4">
        <v>134</v>
      </c>
      <c r="R35" s="4">
        <v>1036</v>
      </c>
    </row>
    <row r="36" spans="1:25" x14ac:dyDescent="0.3">
      <c r="A36" s="5">
        <v>44949</v>
      </c>
      <c r="B36" s="8" t="s">
        <v>352</v>
      </c>
      <c r="C36" s="12">
        <v>21.75</v>
      </c>
      <c r="D36" s="12">
        <v>23.32</v>
      </c>
      <c r="E36" s="12">
        <v>21.04</v>
      </c>
      <c r="F36" s="12">
        <v>25.31</v>
      </c>
      <c r="G36" s="12">
        <v>24.15</v>
      </c>
      <c r="H36" s="12">
        <v>23.75</v>
      </c>
      <c r="I36" s="12">
        <v>101.5</v>
      </c>
      <c r="J36" s="12">
        <v>125.7</v>
      </c>
      <c r="L36" s="12">
        <v>8.9550000000000005E-2</v>
      </c>
      <c r="M36" s="12">
        <v>4.6039999999999998E-2</v>
      </c>
      <c r="O36" s="4">
        <v>-4.0000000000000001E-3</v>
      </c>
      <c r="P36" s="4">
        <v>-1.4E-2</v>
      </c>
    </row>
    <row r="37" spans="1:25" x14ac:dyDescent="0.3">
      <c r="A37" s="5">
        <v>44949</v>
      </c>
      <c r="B37" s="8" t="s">
        <v>289</v>
      </c>
      <c r="C37" s="12">
        <v>21.75</v>
      </c>
      <c r="D37" s="12">
        <v>23.32</v>
      </c>
      <c r="E37" s="12">
        <v>21.04</v>
      </c>
      <c r="F37" s="12">
        <v>25.31</v>
      </c>
      <c r="G37" s="12">
        <v>24.15</v>
      </c>
      <c r="H37" s="12">
        <v>23.75</v>
      </c>
      <c r="I37" s="12">
        <v>89.4</v>
      </c>
      <c r="J37" s="12">
        <v>107.3</v>
      </c>
      <c r="L37" s="12">
        <v>8.9550000000000005E-2</v>
      </c>
      <c r="M37" s="12">
        <v>4.6039999999999998E-2</v>
      </c>
      <c r="Q37" s="23">
        <v>806.8</v>
      </c>
      <c r="R37" s="23">
        <v>606.6</v>
      </c>
    </row>
    <row r="38" spans="1:25" x14ac:dyDescent="0.3">
      <c r="A38" s="24">
        <v>44950</v>
      </c>
      <c r="B38" s="8" t="s">
        <v>634</v>
      </c>
      <c r="C38" s="25">
        <v>21.75</v>
      </c>
      <c r="D38" s="25">
        <v>23.32</v>
      </c>
      <c r="E38" s="25">
        <v>21.04</v>
      </c>
      <c r="F38" s="25">
        <v>25.31</v>
      </c>
      <c r="G38" s="25">
        <v>24.15</v>
      </c>
      <c r="H38" s="25">
        <v>23.75</v>
      </c>
      <c r="I38" s="26"/>
      <c r="J38" s="26"/>
      <c r="K38" s="26"/>
      <c r="L38" s="26"/>
      <c r="M38" s="26"/>
      <c r="N38" s="26"/>
      <c r="O38" s="27">
        <v>-2.6100000000000002E-2</v>
      </c>
      <c r="P38" s="27">
        <v>-4.2999999999999997E-2</v>
      </c>
      <c r="Q38" s="27">
        <v>738.8</v>
      </c>
      <c r="R38" s="27">
        <v>572.70000000000005</v>
      </c>
      <c r="S38" s="28"/>
    </row>
    <row r="39" spans="1:25" s="29" customFormat="1" ht="19.5" customHeight="1" x14ac:dyDescent="0.25">
      <c r="A39" s="24">
        <v>44951</v>
      </c>
      <c r="B39" s="8" t="s">
        <v>634</v>
      </c>
      <c r="C39" s="14">
        <v>21.75</v>
      </c>
      <c r="D39" s="14">
        <v>23.32</v>
      </c>
      <c r="E39" s="14">
        <v>21.04</v>
      </c>
      <c r="F39" s="14">
        <v>25.31</v>
      </c>
      <c r="G39" s="14">
        <v>24.15</v>
      </c>
      <c r="H39" s="14">
        <v>23.75</v>
      </c>
      <c r="I39" s="14"/>
      <c r="J39" s="14"/>
      <c r="K39" s="14"/>
      <c r="L39" s="14"/>
      <c r="M39" s="14"/>
      <c r="N39" s="14"/>
      <c r="O39" s="8">
        <v>-0.03</v>
      </c>
      <c r="P39" s="8">
        <v>1.6E-2</v>
      </c>
      <c r="Q39" s="8">
        <v>787</v>
      </c>
      <c r="R39" s="8">
        <v>571</v>
      </c>
      <c r="T39" s="37"/>
      <c r="U39" s="37"/>
      <c r="V39" s="37"/>
      <c r="W39" s="37"/>
      <c r="X39" s="37"/>
      <c r="Y39" s="37"/>
    </row>
    <row r="40" spans="1:25" x14ac:dyDescent="0.3">
      <c r="A40" s="24">
        <v>44951</v>
      </c>
      <c r="B40" s="8" t="s">
        <v>634</v>
      </c>
      <c r="C40" s="12">
        <v>21.68</v>
      </c>
      <c r="D40" s="12">
        <v>21.66</v>
      </c>
      <c r="E40" s="12">
        <v>21.53</v>
      </c>
      <c r="F40" s="12">
        <v>25.27</v>
      </c>
      <c r="G40" s="12">
        <v>24.15</v>
      </c>
      <c r="H40" s="12">
        <v>23.75</v>
      </c>
      <c r="O40" s="93">
        <v>-4.0000000000000002E-4</v>
      </c>
      <c r="P40" s="93">
        <v>-5.0000000000000001E-3</v>
      </c>
      <c r="Q40" s="93">
        <v>796.8</v>
      </c>
      <c r="R40" s="93">
        <v>599</v>
      </c>
    </row>
    <row r="41" spans="1:25" x14ac:dyDescent="0.3">
      <c r="A41" s="24">
        <v>44951</v>
      </c>
      <c r="B41" s="8" t="s">
        <v>635</v>
      </c>
      <c r="C41" s="12">
        <v>21.68</v>
      </c>
      <c r="D41" s="12">
        <v>21.66</v>
      </c>
      <c r="E41" s="12">
        <v>21.53</v>
      </c>
      <c r="F41" s="12">
        <v>25.27</v>
      </c>
      <c r="G41" s="12">
        <v>24.15</v>
      </c>
      <c r="H41" s="12">
        <v>23.75</v>
      </c>
      <c r="N41" s="12">
        <v>4.0321309999999997</v>
      </c>
    </row>
    <row r="42" spans="1:25" x14ac:dyDescent="0.3">
      <c r="A42" s="24">
        <v>44951</v>
      </c>
      <c r="B42" s="8" t="s">
        <v>636</v>
      </c>
      <c r="C42" s="12">
        <v>21.68</v>
      </c>
      <c r="D42" s="12">
        <v>21.66</v>
      </c>
      <c r="E42" s="12">
        <v>21.53</v>
      </c>
      <c r="F42" s="12">
        <v>25.27</v>
      </c>
      <c r="G42" s="12">
        <v>24.15</v>
      </c>
      <c r="H42" s="12">
        <v>23.75</v>
      </c>
      <c r="I42" s="12">
        <v>101.5</v>
      </c>
      <c r="J42" s="12">
        <v>125.7</v>
      </c>
      <c r="L42" s="12">
        <v>8.8999999999999996E-2</v>
      </c>
      <c r="M42" s="12">
        <v>4.5999999999999999E-2</v>
      </c>
      <c r="O42" s="4">
        <v>-7.0000000000000001E-3</v>
      </c>
      <c r="P42" s="4">
        <v>-0.03</v>
      </c>
    </row>
    <row r="43" spans="1:25" x14ac:dyDescent="0.3">
      <c r="A43" s="24">
        <v>44951</v>
      </c>
      <c r="B43" s="8" t="s">
        <v>30</v>
      </c>
      <c r="C43" s="12">
        <v>21.68</v>
      </c>
      <c r="D43" s="12">
        <v>21.66</v>
      </c>
      <c r="E43" s="12">
        <v>21.53</v>
      </c>
      <c r="F43" s="12">
        <v>25.27</v>
      </c>
      <c r="G43" s="12">
        <v>24.15</v>
      </c>
      <c r="H43" s="12">
        <v>23.75</v>
      </c>
      <c r="I43" s="12">
        <v>101.5</v>
      </c>
      <c r="J43" s="12">
        <v>125.7</v>
      </c>
      <c r="L43" s="12">
        <v>0.106</v>
      </c>
      <c r="M43" s="12">
        <v>6.0999999999999999E-2</v>
      </c>
      <c r="O43" s="30">
        <v>-1.1000000000000001E-3</v>
      </c>
      <c r="P43" s="30">
        <v>-1.0699999999999999E-2</v>
      </c>
    </row>
    <row r="44" spans="1:25" x14ac:dyDescent="0.3">
      <c r="A44" s="24">
        <v>44951</v>
      </c>
      <c r="B44" s="8" t="s">
        <v>289</v>
      </c>
      <c r="C44" s="12">
        <v>21.68</v>
      </c>
      <c r="D44" s="12">
        <v>21.66</v>
      </c>
      <c r="E44" s="12">
        <v>21.53</v>
      </c>
      <c r="F44" s="12">
        <v>25.27</v>
      </c>
      <c r="G44" s="12">
        <v>24.15</v>
      </c>
      <c r="H44" s="12">
        <v>23.75</v>
      </c>
      <c r="I44" s="12">
        <v>88.69</v>
      </c>
      <c r="J44" s="12">
        <v>108.5</v>
      </c>
      <c r="L44" s="12">
        <v>0.106</v>
      </c>
      <c r="M44" s="12">
        <v>6.0999999999999999E-2</v>
      </c>
      <c r="Q44" s="30">
        <v>796.8</v>
      </c>
      <c r="R44" s="30">
        <v>598.6</v>
      </c>
    </row>
    <row r="45" spans="1:25" x14ac:dyDescent="0.3">
      <c r="A45" s="24">
        <v>44951</v>
      </c>
      <c r="B45" s="8" t="s">
        <v>290</v>
      </c>
      <c r="C45" s="12">
        <v>21.68</v>
      </c>
      <c r="D45" s="12">
        <v>21.66</v>
      </c>
      <c r="E45" s="12">
        <v>21.53</v>
      </c>
      <c r="F45" s="12">
        <v>25.27</v>
      </c>
      <c r="G45" s="12">
        <v>24.15</v>
      </c>
      <c r="H45" s="12">
        <v>23.75</v>
      </c>
      <c r="I45" s="12">
        <v>69.2</v>
      </c>
      <c r="J45" s="12">
        <v>102.9</v>
      </c>
      <c r="L45" s="12">
        <v>0.106</v>
      </c>
      <c r="M45" s="12">
        <v>6.0999999999999999E-2</v>
      </c>
      <c r="N45" s="12">
        <v>3.4595769999999999</v>
      </c>
    </row>
    <row r="46" spans="1:25" x14ac:dyDescent="0.3">
      <c r="A46" s="24">
        <v>44951</v>
      </c>
      <c r="B46" s="8" t="s">
        <v>25</v>
      </c>
      <c r="C46" s="12">
        <v>21.68</v>
      </c>
      <c r="D46" s="12">
        <v>21.66</v>
      </c>
      <c r="E46" s="12">
        <v>21.53</v>
      </c>
      <c r="F46" s="12">
        <v>25.27</v>
      </c>
      <c r="G46" s="12">
        <v>24.15</v>
      </c>
      <c r="H46" s="12">
        <v>23.75</v>
      </c>
      <c r="O46" s="95">
        <v>1.2999999999999999E-3</v>
      </c>
      <c r="P46" s="95">
        <v>-3.3999999999999998E-3</v>
      </c>
    </row>
    <row r="47" spans="1:25" x14ac:dyDescent="0.3">
      <c r="A47" s="24">
        <v>44951</v>
      </c>
      <c r="B47" s="8" t="s">
        <v>25</v>
      </c>
      <c r="C47" s="12">
        <v>21.68</v>
      </c>
      <c r="D47" s="12">
        <v>21.66</v>
      </c>
      <c r="E47" s="12">
        <v>21.53</v>
      </c>
      <c r="F47" s="12">
        <v>25.27</v>
      </c>
      <c r="G47" s="12">
        <v>24.15</v>
      </c>
      <c r="H47" s="12">
        <v>23.75</v>
      </c>
      <c r="Q47" s="93">
        <v>798.7</v>
      </c>
      <c r="R47" s="93">
        <v>599.70000000000005</v>
      </c>
    </row>
    <row r="48" spans="1:25" x14ac:dyDescent="0.3">
      <c r="A48" s="24">
        <v>44951</v>
      </c>
      <c r="B48" s="8" t="s">
        <v>273</v>
      </c>
      <c r="C48" s="12">
        <v>21.68</v>
      </c>
      <c r="D48" s="12">
        <v>21.66</v>
      </c>
      <c r="E48" s="12">
        <v>21.53</v>
      </c>
      <c r="F48" s="12">
        <v>25.27</v>
      </c>
      <c r="G48" s="12">
        <v>24.15</v>
      </c>
      <c r="H48" s="12">
        <v>23.75</v>
      </c>
      <c r="N48" s="94">
        <v>4.0321629999999997</v>
      </c>
      <c r="Q48" s="95">
        <v>154</v>
      </c>
      <c r="R48" s="95">
        <v>1044</v>
      </c>
      <c r="S48">
        <f>N48-N41</f>
        <v>3.2000000000032003E-5</v>
      </c>
    </row>
    <row r="49" spans="1:19" x14ac:dyDescent="0.3">
      <c r="A49" s="24">
        <v>44951</v>
      </c>
      <c r="B49" s="8" t="s">
        <v>292</v>
      </c>
      <c r="C49" s="12">
        <v>21.68</v>
      </c>
      <c r="D49" s="12">
        <v>21.66</v>
      </c>
      <c r="E49" s="12">
        <v>21.53</v>
      </c>
      <c r="F49" s="12">
        <v>25.27</v>
      </c>
      <c r="G49" s="12">
        <v>24.15</v>
      </c>
      <c r="H49" s="12">
        <v>23.75</v>
      </c>
      <c r="I49" s="33">
        <v>101.5</v>
      </c>
      <c r="J49" s="33">
        <v>125.7</v>
      </c>
      <c r="K49" s="33"/>
      <c r="L49" s="12">
        <v>0.106</v>
      </c>
      <c r="M49" s="12">
        <v>6.0999999999999999E-2</v>
      </c>
      <c r="O49" s="95">
        <v>-1.1000000000000001E-3</v>
      </c>
      <c r="P49" s="95">
        <v>-0.01</v>
      </c>
    </row>
    <row r="50" spans="1:19" x14ac:dyDescent="0.3">
      <c r="A50" s="24">
        <v>44951</v>
      </c>
      <c r="B50" s="8" t="s">
        <v>289</v>
      </c>
      <c r="C50" s="12">
        <v>21.68</v>
      </c>
      <c r="D50" s="12">
        <v>21.66</v>
      </c>
      <c r="E50" s="12">
        <v>21.53</v>
      </c>
      <c r="F50" s="12">
        <v>25.27</v>
      </c>
      <c r="G50" s="12">
        <v>24.15</v>
      </c>
      <c r="H50" s="12">
        <v>23.75</v>
      </c>
      <c r="I50" s="12">
        <v>88.69</v>
      </c>
      <c r="J50" s="12">
        <v>108.4</v>
      </c>
      <c r="L50" s="12">
        <v>0.106</v>
      </c>
      <c r="M50" s="12">
        <v>6.0999999999999999E-2</v>
      </c>
      <c r="Q50" s="95">
        <v>797.7</v>
      </c>
      <c r="R50" s="95">
        <v>600</v>
      </c>
    </row>
    <row r="51" spans="1:19" x14ac:dyDescent="0.3">
      <c r="A51" s="24">
        <v>44951</v>
      </c>
      <c r="B51" s="8" t="s">
        <v>290</v>
      </c>
      <c r="C51" s="12">
        <v>21.68</v>
      </c>
      <c r="D51" s="12">
        <v>21.66</v>
      </c>
      <c r="E51" s="12">
        <v>21.53</v>
      </c>
      <c r="F51" s="12">
        <v>25.27</v>
      </c>
      <c r="G51" s="12">
        <v>24.15</v>
      </c>
      <c r="H51" s="12">
        <v>23.75</v>
      </c>
      <c r="I51" s="12">
        <v>69.2</v>
      </c>
      <c r="J51" s="12">
        <v>102.9</v>
      </c>
      <c r="L51" s="12">
        <v>0.106</v>
      </c>
      <c r="M51" s="12">
        <v>6.0999999999999999E-2</v>
      </c>
      <c r="N51" s="94">
        <v>3.4595750000000001</v>
      </c>
      <c r="Q51" s="95">
        <v>219</v>
      </c>
      <c r="R51" s="95">
        <v>932</v>
      </c>
      <c r="S51">
        <f>N51-N45</f>
        <v>-1.9999999998354667E-6</v>
      </c>
    </row>
    <row r="52" spans="1:19" x14ac:dyDescent="0.3">
      <c r="A52" s="92">
        <v>44952</v>
      </c>
      <c r="B52" s="8" t="s">
        <v>25</v>
      </c>
      <c r="C52" s="12">
        <v>21.68</v>
      </c>
      <c r="D52" s="12">
        <v>21.66</v>
      </c>
      <c r="E52" s="12">
        <v>21.53</v>
      </c>
      <c r="F52" s="12">
        <v>25.27</v>
      </c>
      <c r="G52" s="12">
        <v>24.15</v>
      </c>
      <c r="H52" s="12">
        <v>23.75</v>
      </c>
      <c r="O52" s="95">
        <v>2.3999999999999998E-3</v>
      </c>
      <c r="P52" s="95">
        <v>-4.1000000000000003E-3</v>
      </c>
    </row>
    <row r="53" spans="1:19" x14ac:dyDescent="0.3">
      <c r="A53" s="92">
        <v>44952</v>
      </c>
      <c r="B53" s="8" t="s">
        <v>25</v>
      </c>
      <c r="C53" s="12">
        <v>21.68</v>
      </c>
      <c r="D53" s="12">
        <v>21.66</v>
      </c>
      <c r="E53" s="12">
        <v>21.53</v>
      </c>
      <c r="F53" s="12">
        <v>25.27</v>
      </c>
      <c r="G53" s="12">
        <v>24.15</v>
      </c>
      <c r="H53" s="12">
        <v>23.75</v>
      </c>
      <c r="Q53" s="93">
        <v>797.6</v>
      </c>
      <c r="R53" s="93">
        <v>600.4</v>
      </c>
    </row>
    <row r="54" spans="1:19" x14ac:dyDescent="0.3">
      <c r="A54" s="92">
        <v>44952</v>
      </c>
      <c r="B54" s="8" t="s">
        <v>273</v>
      </c>
      <c r="C54" s="12">
        <v>21.68</v>
      </c>
      <c r="D54" s="12">
        <v>21.66</v>
      </c>
      <c r="E54" s="12">
        <v>21.53</v>
      </c>
      <c r="F54" s="12">
        <v>25.27</v>
      </c>
      <c r="G54" s="12">
        <v>24.15</v>
      </c>
      <c r="H54" s="12">
        <v>23.75</v>
      </c>
      <c r="N54" s="94">
        <v>4.0322170000000002</v>
      </c>
      <c r="Q54" s="95">
        <v>150.5</v>
      </c>
      <c r="R54" s="95">
        <v>1046.5</v>
      </c>
    </row>
    <row r="55" spans="1:19" x14ac:dyDescent="0.3">
      <c r="A55" s="92">
        <v>44952</v>
      </c>
      <c r="B55" s="8" t="s">
        <v>292</v>
      </c>
      <c r="C55" s="12">
        <v>21.68</v>
      </c>
      <c r="D55" s="12">
        <v>21.66</v>
      </c>
      <c r="E55" s="12">
        <v>21.53</v>
      </c>
      <c r="F55" s="12">
        <v>25.27</v>
      </c>
      <c r="G55" s="12">
        <v>24.15</v>
      </c>
      <c r="H55" s="12">
        <v>23.75</v>
      </c>
      <c r="I55" s="33">
        <v>101.503</v>
      </c>
      <c r="J55" s="33">
        <v>125.705</v>
      </c>
      <c r="K55" s="33"/>
      <c r="L55" s="12">
        <v>0.106</v>
      </c>
      <c r="M55" s="12">
        <v>6.0999999999999999E-2</v>
      </c>
      <c r="O55" s="95">
        <v>-1E-4</v>
      </c>
      <c r="P55" s="95">
        <v>-1.0699999999999999E-2</v>
      </c>
    </row>
    <row r="56" spans="1:19" x14ac:dyDescent="0.3">
      <c r="A56" s="92">
        <v>44952</v>
      </c>
      <c r="B56" s="8" t="s">
        <v>289</v>
      </c>
      <c r="C56" s="12">
        <v>21.68</v>
      </c>
      <c r="D56" s="12">
        <v>21.66</v>
      </c>
      <c r="E56" s="12">
        <v>21.53</v>
      </c>
      <c r="F56" s="12">
        <v>25.27</v>
      </c>
      <c r="G56" s="12">
        <v>24.15</v>
      </c>
      <c r="H56" s="12">
        <v>23.75</v>
      </c>
      <c r="I56" s="33">
        <v>88.694999999999993</v>
      </c>
      <c r="J56" s="33">
        <v>108.398</v>
      </c>
      <c r="K56" s="33"/>
      <c r="L56" s="12">
        <v>0.106</v>
      </c>
      <c r="M56" s="12">
        <v>6.0999999999999999E-2</v>
      </c>
      <c r="Q56" s="95">
        <v>797.45</v>
      </c>
      <c r="R56" s="95">
        <v>599.70000000000005</v>
      </c>
      <c r="S56" s="41"/>
    </row>
    <row r="57" spans="1:19" x14ac:dyDescent="0.3">
      <c r="A57" s="92">
        <v>44952</v>
      </c>
      <c r="B57" s="8" t="s">
        <v>290</v>
      </c>
      <c r="C57" s="12">
        <v>21.68</v>
      </c>
      <c r="D57" s="12">
        <v>21.66</v>
      </c>
      <c r="E57" s="12">
        <v>21.53</v>
      </c>
      <c r="F57" s="12">
        <v>25.27</v>
      </c>
      <c r="G57" s="12">
        <v>24.15</v>
      </c>
      <c r="H57" s="12">
        <v>23.75</v>
      </c>
      <c r="I57" s="33">
        <v>69.2</v>
      </c>
      <c r="J57" s="33">
        <v>102.898</v>
      </c>
      <c r="K57" s="33"/>
      <c r="L57" s="12">
        <v>0.106</v>
      </c>
      <c r="M57" s="12">
        <v>6.0999999999999999E-2</v>
      </c>
      <c r="N57" s="94">
        <v>3.459613</v>
      </c>
      <c r="Q57" s="95">
        <v>220</v>
      </c>
      <c r="R57" s="95">
        <v>933</v>
      </c>
    </row>
    <row r="58" spans="1:19" x14ac:dyDescent="0.3">
      <c r="A58" s="92">
        <v>44952</v>
      </c>
      <c r="B58" s="8" t="s">
        <v>296</v>
      </c>
      <c r="C58" s="12">
        <v>21.68</v>
      </c>
      <c r="D58" s="12">
        <v>21.66</v>
      </c>
      <c r="E58" s="12">
        <v>21.53</v>
      </c>
      <c r="F58" s="12">
        <v>25.27</v>
      </c>
      <c r="G58" s="12">
        <v>24.15</v>
      </c>
      <c r="H58" s="12">
        <v>23.75</v>
      </c>
      <c r="O58" s="95">
        <v>2.7000000000000001E-3</v>
      </c>
      <c r="P58" s="95">
        <v>-6.4999999999999997E-3</v>
      </c>
    </row>
    <row r="59" spans="1:19" x14ac:dyDescent="0.3">
      <c r="A59" s="92">
        <v>44952</v>
      </c>
      <c r="B59" s="8" t="s">
        <v>296</v>
      </c>
      <c r="C59" s="12">
        <v>21.68</v>
      </c>
      <c r="D59" s="12">
        <v>21.66</v>
      </c>
      <c r="E59" s="12">
        <v>21.53</v>
      </c>
      <c r="F59" s="12">
        <v>25.27</v>
      </c>
      <c r="G59" s="12">
        <v>24.15</v>
      </c>
      <c r="H59" s="12">
        <v>23.75</v>
      </c>
      <c r="Q59" s="93">
        <v>795.6</v>
      </c>
      <c r="R59" s="93">
        <v>600.70000000000005</v>
      </c>
    </row>
    <row r="60" spans="1:19" x14ac:dyDescent="0.3">
      <c r="A60" s="92">
        <v>44952</v>
      </c>
      <c r="B60" s="8" t="s">
        <v>298</v>
      </c>
      <c r="C60" s="12">
        <v>21.68</v>
      </c>
      <c r="D60" s="12">
        <v>21.66</v>
      </c>
      <c r="E60" s="12">
        <v>21.53</v>
      </c>
      <c r="F60" s="12">
        <v>25.27</v>
      </c>
      <c r="G60" s="12">
        <v>24.15</v>
      </c>
      <c r="H60" s="12">
        <v>23.75</v>
      </c>
      <c r="N60" s="94">
        <v>4.032216</v>
      </c>
      <c r="Q60" s="95">
        <v>150</v>
      </c>
      <c r="R60" s="95">
        <v>1048</v>
      </c>
    </row>
    <row r="61" spans="1:19" x14ac:dyDescent="0.3">
      <c r="A61" s="92">
        <v>44956</v>
      </c>
      <c r="B61" s="8" t="s">
        <v>300</v>
      </c>
      <c r="C61" s="12">
        <v>21.68</v>
      </c>
      <c r="D61" s="12">
        <v>21.66</v>
      </c>
      <c r="E61" s="12">
        <v>21.53</v>
      </c>
      <c r="F61" s="12">
        <v>25.27</v>
      </c>
      <c r="G61" s="12">
        <v>24.15</v>
      </c>
      <c r="H61" s="12">
        <v>23.75</v>
      </c>
      <c r="O61" s="93">
        <v>3.7000000000000002E-3</v>
      </c>
      <c r="P61" s="93">
        <v>-5.7999999999999996E-3</v>
      </c>
    </row>
    <row r="62" spans="1:19" x14ac:dyDescent="0.3">
      <c r="A62" s="92">
        <v>44956</v>
      </c>
      <c r="B62" s="8" t="s">
        <v>302</v>
      </c>
      <c r="C62" s="12">
        <v>21.68</v>
      </c>
      <c r="D62" s="12">
        <v>21.66</v>
      </c>
      <c r="E62" s="12">
        <v>21.53</v>
      </c>
      <c r="F62" s="12">
        <v>25.27</v>
      </c>
      <c r="G62" s="12">
        <v>24.15</v>
      </c>
      <c r="H62" s="12">
        <v>23.75</v>
      </c>
      <c r="Q62" s="93">
        <v>795.7</v>
      </c>
      <c r="R62" s="93">
        <v>601</v>
      </c>
    </row>
    <row r="63" spans="1:19" x14ac:dyDescent="0.3">
      <c r="A63" s="92">
        <v>44956</v>
      </c>
      <c r="B63" s="8" t="s">
        <v>273</v>
      </c>
      <c r="C63" s="12">
        <v>21.68</v>
      </c>
      <c r="D63" s="12">
        <v>21.66</v>
      </c>
      <c r="E63" s="12">
        <v>21.53</v>
      </c>
      <c r="F63" s="12">
        <v>25.27</v>
      </c>
      <c r="G63" s="12">
        <v>24.15</v>
      </c>
      <c r="H63" s="12">
        <v>23.75</v>
      </c>
      <c r="N63" s="94">
        <v>4.0321280000000002</v>
      </c>
      <c r="Q63" s="95">
        <v>150</v>
      </c>
      <c r="R63" s="95">
        <v>1047</v>
      </c>
    </row>
    <row r="64" spans="1:19" x14ac:dyDescent="0.3">
      <c r="A64" s="92">
        <v>44956</v>
      </c>
      <c r="B64" s="8" t="s">
        <v>292</v>
      </c>
      <c r="C64" s="12">
        <v>21.68</v>
      </c>
      <c r="D64" s="12">
        <v>21.66</v>
      </c>
      <c r="E64" s="12">
        <v>21.53</v>
      </c>
      <c r="F64" s="12">
        <v>25.27</v>
      </c>
      <c r="G64" s="12">
        <v>24.15</v>
      </c>
      <c r="H64" s="12">
        <v>23.75</v>
      </c>
      <c r="I64" s="33">
        <v>101.503</v>
      </c>
      <c r="J64" s="33">
        <v>125.705</v>
      </c>
      <c r="K64" s="33"/>
      <c r="L64" s="12">
        <v>0.106</v>
      </c>
      <c r="M64" s="12">
        <v>6.0999999999999999E-2</v>
      </c>
      <c r="O64" s="95">
        <v>-1E-4</v>
      </c>
      <c r="P64" s="95">
        <v>-1.04E-2</v>
      </c>
    </row>
    <row r="65" spans="1:29" x14ac:dyDescent="0.3">
      <c r="A65" s="92">
        <v>44956</v>
      </c>
      <c r="B65" s="8" t="s">
        <v>289</v>
      </c>
      <c r="C65" s="12">
        <v>21.68</v>
      </c>
      <c r="D65" s="12">
        <v>21.66</v>
      </c>
      <c r="E65" s="12">
        <v>21.53</v>
      </c>
      <c r="F65" s="12">
        <v>25.27</v>
      </c>
      <c r="G65" s="12">
        <v>24.15</v>
      </c>
      <c r="H65" s="12">
        <v>23.75</v>
      </c>
      <c r="I65" s="33">
        <v>88.594999999999999</v>
      </c>
      <c r="J65" s="33">
        <v>108.4</v>
      </c>
      <c r="K65" s="33"/>
      <c r="L65" s="12">
        <v>0.106</v>
      </c>
      <c r="M65" s="12">
        <v>6.0999999999999999E-2</v>
      </c>
      <c r="Q65" s="95">
        <v>795.7</v>
      </c>
      <c r="R65" s="95">
        <v>601.1</v>
      </c>
      <c r="S65" s="41"/>
    </row>
    <row r="66" spans="1:29" x14ac:dyDescent="0.3">
      <c r="A66" s="92">
        <v>44956</v>
      </c>
      <c r="B66" s="8" t="s">
        <v>290</v>
      </c>
      <c r="C66" s="12">
        <v>21.68</v>
      </c>
      <c r="D66" s="12">
        <v>21.66</v>
      </c>
      <c r="E66" s="12">
        <v>21.53</v>
      </c>
      <c r="F66" s="12">
        <v>25.27</v>
      </c>
      <c r="G66" s="12">
        <v>24.15</v>
      </c>
      <c r="H66" s="12">
        <v>23.75</v>
      </c>
      <c r="I66" s="33">
        <v>69.2</v>
      </c>
      <c r="J66" s="33">
        <v>102.9</v>
      </c>
      <c r="K66" s="33"/>
      <c r="L66" s="12">
        <v>0.106</v>
      </c>
      <c r="M66" s="12">
        <v>6.0999999999999999E-2</v>
      </c>
      <c r="N66" s="94">
        <v>3.459581</v>
      </c>
      <c r="Q66" s="95">
        <v>220</v>
      </c>
      <c r="R66" s="95">
        <v>931</v>
      </c>
    </row>
    <row r="67" spans="1:29" x14ac:dyDescent="0.3">
      <c r="A67" s="92">
        <v>44956</v>
      </c>
      <c r="B67" s="8" t="s">
        <v>296</v>
      </c>
      <c r="C67" s="12">
        <v>21.68</v>
      </c>
      <c r="D67" s="12">
        <v>21.66</v>
      </c>
      <c r="E67" s="12">
        <v>21.53</v>
      </c>
      <c r="F67" s="12">
        <v>25.27</v>
      </c>
      <c r="G67" s="12">
        <v>24.15</v>
      </c>
      <c r="H67" s="12">
        <v>23.75</v>
      </c>
      <c r="O67" s="95">
        <v>2.3999999999999998E-3</v>
      </c>
      <c r="P67" s="95">
        <v>-6.4999999999999997E-3</v>
      </c>
    </row>
    <row r="68" spans="1:29" x14ac:dyDescent="0.3">
      <c r="A68" s="92">
        <v>44956</v>
      </c>
      <c r="B68" s="8" t="s">
        <v>296</v>
      </c>
      <c r="C68" s="12">
        <v>21.68</v>
      </c>
      <c r="D68" s="12">
        <v>21.66</v>
      </c>
      <c r="E68" s="12">
        <v>21.53</v>
      </c>
      <c r="F68" s="12">
        <v>25.27</v>
      </c>
      <c r="G68" s="12">
        <v>24.15</v>
      </c>
      <c r="H68" s="12">
        <v>23.75</v>
      </c>
      <c r="O68" s="95"/>
      <c r="P68" s="95"/>
      <c r="Q68" s="95">
        <v>795.6</v>
      </c>
      <c r="R68" s="95">
        <v>600.70000000000005</v>
      </c>
    </row>
    <row r="69" spans="1:29" x14ac:dyDescent="0.3">
      <c r="A69" s="92">
        <v>44956</v>
      </c>
      <c r="B69" s="8" t="s">
        <v>298</v>
      </c>
      <c r="C69" s="12">
        <v>21.68</v>
      </c>
      <c r="D69" s="12">
        <v>21.66</v>
      </c>
      <c r="E69" s="12">
        <v>21.53</v>
      </c>
      <c r="F69" s="12">
        <v>25.27</v>
      </c>
      <c r="G69" s="12">
        <v>24.15</v>
      </c>
      <c r="H69" s="12">
        <v>23.75</v>
      </c>
      <c r="N69" s="94">
        <v>4.0321800000000003</v>
      </c>
      <c r="Q69" s="95">
        <v>148</v>
      </c>
      <c r="R69" s="95">
        <v>1046</v>
      </c>
    </row>
    <row r="70" spans="1:29" x14ac:dyDescent="0.3">
      <c r="A70" s="92">
        <v>44957</v>
      </c>
      <c r="B70" s="8" t="s">
        <v>300</v>
      </c>
      <c r="C70" s="12">
        <v>21.68</v>
      </c>
      <c r="D70" s="12">
        <v>21.66</v>
      </c>
      <c r="E70" s="12">
        <v>21.53</v>
      </c>
      <c r="F70" s="12">
        <v>25.27</v>
      </c>
      <c r="G70" s="12">
        <v>24.15</v>
      </c>
      <c r="H70" s="12">
        <v>23.75</v>
      </c>
      <c r="O70" s="93">
        <v>1.6999999999999999E-3</v>
      </c>
      <c r="P70" s="93">
        <v>-4.7999999999999996E-3</v>
      </c>
    </row>
    <row r="71" spans="1:29" x14ac:dyDescent="0.3">
      <c r="A71" s="92">
        <v>44957</v>
      </c>
      <c r="B71" s="8" t="s">
        <v>302</v>
      </c>
      <c r="C71" s="12">
        <v>21.68</v>
      </c>
      <c r="D71" s="12">
        <v>21.66</v>
      </c>
      <c r="E71" s="12">
        <v>21.53</v>
      </c>
      <c r="F71" s="12">
        <v>25.27</v>
      </c>
      <c r="G71" s="12">
        <v>24.15</v>
      </c>
      <c r="H71" s="12">
        <v>23.75</v>
      </c>
      <c r="Q71" s="93">
        <v>796</v>
      </c>
      <c r="R71" s="93">
        <v>599.9</v>
      </c>
    </row>
    <row r="72" spans="1:29" x14ac:dyDescent="0.3">
      <c r="A72" s="92">
        <v>44957</v>
      </c>
      <c r="B72" s="8" t="s">
        <v>273</v>
      </c>
      <c r="C72" s="12">
        <v>21.68</v>
      </c>
      <c r="D72" s="12">
        <v>21.66</v>
      </c>
      <c r="E72" s="12">
        <v>21.53</v>
      </c>
      <c r="F72" s="12">
        <v>25.27</v>
      </c>
      <c r="G72" s="12">
        <v>24.15</v>
      </c>
      <c r="H72" s="12">
        <v>23.75</v>
      </c>
      <c r="N72" s="94">
        <v>4.0322009999999997</v>
      </c>
      <c r="Q72" s="95">
        <v>148</v>
      </c>
      <c r="R72" s="95">
        <v>1046</v>
      </c>
    </row>
    <row r="73" spans="1:29" x14ac:dyDescent="0.3">
      <c r="A73" s="92">
        <v>44958</v>
      </c>
      <c r="B73" s="8" t="s">
        <v>30</v>
      </c>
      <c r="C73" s="12">
        <v>21.68</v>
      </c>
      <c r="D73" s="12">
        <v>21.66</v>
      </c>
      <c r="E73" s="12">
        <v>21.53</v>
      </c>
      <c r="F73" s="12">
        <v>25.27</v>
      </c>
      <c r="G73" s="12">
        <v>24.15</v>
      </c>
      <c r="H73" s="12">
        <v>23.75</v>
      </c>
      <c r="I73" s="33">
        <v>101.5</v>
      </c>
      <c r="J73" s="33">
        <v>125.7</v>
      </c>
      <c r="K73" s="33"/>
      <c r="L73" s="12">
        <v>0.105</v>
      </c>
      <c r="M73" s="12">
        <v>6.0999999999999999E-2</v>
      </c>
      <c r="O73" s="95">
        <v>5.9999999999999995E-4</v>
      </c>
      <c r="P73" s="95">
        <v>1.2E-2</v>
      </c>
    </row>
    <row r="74" spans="1:29" x14ac:dyDescent="0.3">
      <c r="A74" s="92">
        <v>44958</v>
      </c>
      <c r="B74" s="8" t="s">
        <v>289</v>
      </c>
      <c r="C74" s="12">
        <v>21.68</v>
      </c>
      <c r="D74" s="12">
        <v>21.66</v>
      </c>
      <c r="E74" s="12">
        <v>21.53</v>
      </c>
      <c r="F74" s="12">
        <v>25.27</v>
      </c>
      <c r="G74" s="12">
        <v>24.15</v>
      </c>
      <c r="H74" s="12">
        <v>23.75</v>
      </c>
      <c r="I74" s="33">
        <v>88.7</v>
      </c>
      <c r="J74" s="33">
        <v>108.5</v>
      </c>
      <c r="K74" s="33"/>
      <c r="L74" s="12">
        <v>0.105</v>
      </c>
      <c r="M74" s="12">
        <v>6.0999999999999999E-2</v>
      </c>
      <c r="Q74" s="95">
        <v>795.8</v>
      </c>
      <c r="R74" s="95">
        <v>599.79999999999995</v>
      </c>
      <c r="S74" s="41"/>
    </row>
    <row r="75" spans="1:29" ht="15" thickBot="1" x14ac:dyDescent="0.35">
      <c r="A75" s="92">
        <v>44958</v>
      </c>
      <c r="B75" s="8" t="s">
        <v>290</v>
      </c>
      <c r="C75" s="12">
        <v>21.68</v>
      </c>
      <c r="D75" s="12">
        <v>21.66</v>
      </c>
      <c r="E75" s="12">
        <v>21.53</v>
      </c>
      <c r="F75" s="12">
        <v>25.27</v>
      </c>
      <c r="G75" s="12">
        <v>24.15</v>
      </c>
      <c r="H75" s="12">
        <v>23.75</v>
      </c>
      <c r="I75" s="33">
        <v>69.2</v>
      </c>
      <c r="J75" s="33">
        <v>102.9</v>
      </c>
      <c r="K75" s="33"/>
      <c r="L75" s="12">
        <v>0.105</v>
      </c>
      <c r="M75" s="12">
        <v>6.0999999999999999E-2</v>
      </c>
      <c r="N75" s="94">
        <v>3.4595250000000002</v>
      </c>
      <c r="Q75" s="95">
        <v>218</v>
      </c>
      <c r="R75" s="95">
        <v>934</v>
      </c>
    </row>
    <row r="76" spans="1:29" x14ac:dyDescent="0.3">
      <c r="A76" s="92">
        <v>44959</v>
      </c>
      <c r="B76" s="8" t="s">
        <v>300</v>
      </c>
      <c r="C76" s="12">
        <v>21.68</v>
      </c>
      <c r="D76" s="12">
        <v>21.66</v>
      </c>
      <c r="E76" s="12">
        <v>21.53</v>
      </c>
      <c r="F76" s="12">
        <v>25.27</v>
      </c>
      <c r="G76" s="12">
        <v>24.15</v>
      </c>
      <c r="H76" s="12">
        <v>23.75</v>
      </c>
      <c r="I76" s="12">
        <v>250</v>
      </c>
      <c r="J76" s="12">
        <v>-65</v>
      </c>
      <c r="K76" s="12">
        <v>-60.001199999999997</v>
      </c>
      <c r="L76" s="12">
        <v>-2.9999999999999997E-4</v>
      </c>
      <c r="M76" s="12">
        <v>2.9999999999999997E-4</v>
      </c>
      <c r="O76" s="96">
        <v>4.7999999999999996E-3</v>
      </c>
      <c r="P76" s="96">
        <v>-4.7999999999999996E-3</v>
      </c>
      <c r="T76" s="42" t="s">
        <v>637</v>
      </c>
      <c r="U76" s="43">
        <f>AVERAGE(O76,O70,O61,O67,O58,O52,O46,O40)</f>
        <v>2.3249999999999998E-3</v>
      </c>
      <c r="V76" s="43">
        <f>AVERAGE(P76,P70,P61,P67,P58,P52,P46,P40)</f>
        <v>-5.1124999999999999E-3</v>
      </c>
      <c r="W76" s="44" t="s">
        <v>638</v>
      </c>
      <c r="X76" s="45">
        <f>STDEV(O76,O70,O61,O67,O58,O52,O46,O40)*3600</f>
        <v>5.6159670328702713</v>
      </c>
      <c r="Y76" s="46">
        <f>STDEV(P76,P70,P61,P67,P58,P52,P46,P40)*3600</f>
        <v>3.9643806938428958</v>
      </c>
    </row>
    <row r="77" spans="1:29" x14ac:dyDescent="0.3">
      <c r="A77" s="92">
        <v>44959</v>
      </c>
      <c r="B77" s="8" t="s">
        <v>310</v>
      </c>
      <c r="C77" s="12">
        <v>21.68</v>
      </c>
      <c r="D77" s="12">
        <v>21.66</v>
      </c>
      <c r="E77" s="12">
        <v>21.53</v>
      </c>
      <c r="F77" s="12">
        <v>25.27</v>
      </c>
      <c r="G77" s="12">
        <v>24.15</v>
      </c>
      <c r="H77" s="12">
        <v>23.75</v>
      </c>
      <c r="I77" s="12">
        <v>250</v>
      </c>
      <c r="J77" s="12">
        <v>-65</v>
      </c>
      <c r="K77" s="12">
        <v>-60.001199999999997</v>
      </c>
      <c r="L77" s="12">
        <v>-2.9999999999999997E-4</v>
      </c>
      <c r="M77" s="12">
        <v>2.9999999999999997E-4</v>
      </c>
      <c r="O77" s="97"/>
      <c r="P77" s="97"/>
      <c r="Q77" s="93">
        <v>795.72400000000005</v>
      </c>
      <c r="R77" s="93">
        <v>601.92100000000005</v>
      </c>
      <c r="T77" s="47" t="s">
        <v>639</v>
      </c>
      <c r="U77" s="48">
        <f>AVERAGE(Q77,Q71,Q62,Q68,Q59,Q53,Q47,Q40)</f>
        <v>796.46550000000002</v>
      </c>
      <c r="V77" s="48">
        <f>AVERAGE(R77,R71,R62,R68,R59,R53,R47,R40)</f>
        <v>600.41512499999999</v>
      </c>
      <c r="W77" s="49" t="s">
        <v>640</v>
      </c>
      <c r="X77" s="48">
        <f>STDEV(Q77,Q71,Q62,Q68,Q59,Q53,Q47,Q40)</f>
        <v>1.1490775182106487</v>
      </c>
      <c r="Y77" s="50">
        <f>STDEV(R77,R71,R62,R68,R59,R53,R47,R40)</f>
        <v>0.89055447214483496</v>
      </c>
    </row>
    <row r="78" spans="1:29" x14ac:dyDescent="0.3">
      <c r="A78" s="92">
        <v>44959</v>
      </c>
      <c r="B78" s="8" t="s">
        <v>311</v>
      </c>
      <c r="C78" s="12">
        <v>21.68</v>
      </c>
      <c r="D78" s="12">
        <v>21.66</v>
      </c>
      <c r="E78" s="12">
        <v>21.53</v>
      </c>
      <c r="F78" s="12">
        <v>25.27</v>
      </c>
      <c r="G78" s="12">
        <v>24.15</v>
      </c>
      <c r="H78" s="12">
        <v>23.75</v>
      </c>
      <c r="I78" s="12">
        <v>250</v>
      </c>
      <c r="J78" s="12">
        <v>-65</v>
      </c>
      <c r="K78" s="12">
        <v>-60.001199999999997</v>
      </c>
      <c r="L78" s="12">
        <v>-2.9999999999999997E-4</v>
      </c>
      <c r="M78" s="12">
        <v>2.9999999999999997E-4</v>
      </c>
      <c r="N78" s="94">
        <v>4.0321220000000002</v>
      </c>
      <c r="O78" s="97"/>
      <c r="P78" s="97"/>
      <c r="Q78" s="95">
        <v>151</v>
      </c>
      <c r="R78" s="95">
        <v>1049</v>
      </c>
      <c r="T78" s="47" t="s">
        <v>641</v>
      </c>
      <c r="U78" s="51">
        <f>AVERAGE(N78,N72,N63,N69,N60,N54,N48,Q41)</f>
        <v>4.0321752857142856</v>
      </c>
      <c r="V78" s="52"/>
      <c r="W78" s="53" t="s">
        <v>642</v>
      </c>
      <c r="X78" s="48">
        <f>STDEV(N78,N72,N63,N69,N60,N54,N48,N41)*1000000</f>
        <v>39.683569827899795</v>
      </c>
      <c r="Y78" s="54"/>
    </row>
    <row r="79" spans="1:29" ht="21.6" x14ac:dyDescent="0.3">
      <c r="A79" s="92">
        <v>44959</v>
      </c>
      <c r="B79" s="8" t="s">
        <v>304</v>
      </c>
      <c r="C79" s="12">
        <v>21.68</v>
      </c>
      <c r="D79" s="12">
        <v>21.66</v>
      </c>
      <c r="E79" s="12">
        <v>21.53</v>
      </c>
      <c r="F79" s="12">
        <v>25.27</v>
      </c>
      <c r="G79" s="12">
        <v>24.15</v>
      </c>
      <c r="H79" s="12">
        <v>23.75</v>
      </c>
      <c r="I79" s="33">
        <v>101.501</v>
      </c>
      <c r="J79" s="33">
        <v>125.703</v>
      </c>
      <c r="K79" s="12">
        <v>3.3999999999999998E-3</v>
      </c>
      <c r="L79" s="12">
        <v>0.10546999999999999</v>
      </c>
      <c r="M79" s="12">
        <v>6.164E-2</v>
      </c>
      <c r="O79" s="98">
        <v>-1E-4</v>
      </c>
      <c r="P79" s="98">
        <v>-1.0999999999999999E-2</v>
      </c>
      <c r="T79" s="47" t="s">
        <v>643</v>
      </c>
      <c r="U79" s="52">
        <f>AVERAGE(O79,O64,O55,O49,O43)</f>
        <v>-5.0000000000000012E-4</v>
      </c>
      <c r="V79" s="52">
        <f>AVERAGE(P79,P64,P55,P49,P43)</f>
        <v>-1.056E-2</v>
      </c>
      <c r="W79" s="53" t="s">
        <v>638</v>
      </c>
      <c r="X79" s="48">
        <f>STDEV(O79,O64,O55,O49,O43)*3600</f>
        <v>1.971801207018598</v>
      </c>
      <c r="Y79" s="50">
        <f>STDEV(P79,P64,P55,P49,P43)*3600</f>
        <v>1.3613522688856095</v>
      </c>
      <c r="Z79" s="525" t="s">
        <v>644</v>
      </c>
      <c r="AA79" s="525"/>
      <c r="AB79" s="525"/>
      <c r="AC79" s="525"/>
    </row>
    <row r="80" spans="1:29" x14ac:dyDescent="0.3">
      <c r="A80" s="92">
        <v>44959</v>
      </c>
      <c r="B80" s="8" t="s">
        <v>289</v>
      </c>
      <c r="C80" s="12">
        <v>21.68</v>
      </c>
      <c r="D80" s="12">
        <v>21.66</v>
      </c>
      <c r="E80" s="12">
        <v>21.53</v>
      </c>
      <c r="F80" s="12">
        <v>25.27</v>
      </c>
      <c r="G80" s="12">
        <v>24.15</v>
      </c>
      <c r="H80" s="12">
        <v>23.75</v>
      </c>
      <c r="I80" s="33">
        <v>88.596000000000004</v>
      </c>
      <c r="J80" s="33">
        <v>108.399</v>
      </c>
      <c r="K80" s="12">
        <v>5.0000000000000001E-4</v>
      </c>
      <c r="L80" s="12">
        <v>0.10556</v>
      </c>
      <c r="M80" s="12">
        <v>6.1699999999999998E-2</v>
      </c>
      <c r="Q80" s="95">
        <v>795.70699999999999</v>
      </c>
      <c r="R80" s="95">
        <v>601.77099999999996</v>
      </c>
      <c r="S80" s="41"/>
      <c r="T80" s="47" t="s">
        <v>645</v>
      </c>
      <c r="U80" s="48">
        <f>AVERAGE(Q80,Q74,Q65,Q56,Q50,Q44)</f>
        <v>796.52616666666665</v>
      </c>
      <c r="V80" s="48">
        <f>AVERAGE(R80,R74,R65,R56,R50,R44)</f>
        <v>600.16183333333333</v>
      </c>
      <c r="W80" s="49" t="s">
        <v>640</v>
      </c>
      <c r="X80" s="48">
        <f>STDEV(Q80,Q74,Q65,Q56,Q50,Q44)</f>
        <v>0.91512194087274523</v>
      </c>
      <c r="Y80" s="50">
        <f>STDEV(R80,R74,R65,R56,R50,R44)</f>
        <v>1.1206516705322096</v>
      </c>
    </row>
    <row r="81" spans="1:25" ht="15" thickBot="1" x14ac:dyDescent="0.35">
      <c r="A81" s="92">
        <v>44959</v>
      </c>
      <c r="B81" s="8" t="s">
        <v>290</v>
      </c>
      <c r="C81" s="12">
        <v>21.68</v>
      </c>
      <c r="D81" s="12">
        <v>21.66</v>
      </c>
      <c r="E81" s="12">
        <v>21.53</v>
      </c>
      <c r="F81" s="12">
        <v>25.27</v>
      </c>
      <c r="G81" s="12">
        <v>24.15</v>
      </c>
      <c r="H81" s="12">
        <v>23.75</v>
      </c>
      <c r="I81" s="33">
        <v>69.200199999999995</v>
      </c>
      <c r="J81" s="33">
        <v>102.898</v>
      </c>
      <c r="K81" s="12">
        <v>-9.7999999999999997E-4</v>
      </c>
      <c r="L81" s="12">
        <v>0.105963</v>
      </c>
      <c r="M81" s="12">
        <v>6.1069999999999999E-2</v>
      </c>
      <c r="N81" s="99">
        <v>3.4595530000000001</v>
      </c>
      <c r="Q81" s="95">
        <v>220</v>
      </c>
      <c r="R81" s="95">
        <v>931</v>
      </c>
      <c r="T81" s="56" t="s">
        <v>646</v>
      </c>
      <c r="U81" s="57">
        <f>AVERAGE(N81,N75,N66,N57,N51,N45)</f>
        <v>3.4595706666666666</v>
      </c>
      <c r="V81" s="58"/>
      <c r="W81" s="59" t="s">
        <v>642</v>
      </c>
      <c r="X81" s="61">
        <f>STDEV(N81,N75,N66,N57,N51,N45)*1000000</f>
        <v>29.513838561992969</v>
      </c>
      <c r="Y81" s="60"/>
    </row>
    <row r="82" spans="1:25" ht="15" thickBot="1" x14ac:dyDescent="0.35">
      <c r="A82" s="92"/>
      <c r="O82" s="96"/>
      <c r="P82" s="96"/>
    </row>
    <row r="83" spans="1:25" x14ac:dyDescent="0.3">
      <c r="A83" s="92"/>
      <c r="O83" s="97"/>
      <c r="P83" s="97"/>
      <c r="Q83" s="93"/>
      <c r="R83" s="93"/>
      <c r="T83" s="62" t="s">
        <v>647</v>
      </c>
      <c r="U83" s="63">
        <f>AVERAGE(O76,O70,O61,O52,O46,O40)</f>
        <v>2.2499999999999998E-3</v>
      </c>
      <c r="V83" s="63">
        <f>AVERAGE(P76,P70,P61,P52,P46,P40)</f>
        <v>-4.6500000000000005E-3</v>
      </c>
      <c r="W83" s="64" t="s">
        <v>638</v>
      </c>
      <c r="X83" s="65">
        <f>STDEV(O76,O70,O61,O52,O46,O40)*3600</f>
        <v>6.6097019599978939</v>
      </c>
      <c r="Y83" s="66">
        <f>STDEV(P76,P70,P61,P52,P46,P40)*3600</f>
        <v>2.9489252279432243</v>
      </c>
    </row>
    <row r="84" spans="1:25" x14ac:dyDescent="0.3">
      <c r="A84" s="92"/>
      <c r="N84" s="94"/>
      <c r="O84" s="97"/>
      <c r="P84" s="97"/>
      <c r="Q84" s="95"/>
      <c r="R84" s="95"/>
      <c r="T84" s="67" t="s">
        <v>648</v>
      </c>
      <c r="U84" s="68">
        <f>AVERAGE(Q77,Q71,Q62,Q53,Q47,Q40)</f>
        <v>796.75400000000002</v>
      </c>
      <c r="V84" s="68">
        <f>AVERAGE(R77,R71,R62,R53,R47,R40)</f>
        <v>600.32016666666675</v>
      </c>
      <c r="W84" s="69" t="s">
        <v>640</v>
      </c>
      <c r="X84" s="68">
        <f>STDEV(Q77,Q71,Q62,Q53,Q47,Q40)</f>
        <v>1.203750804776472</v>
      </c>
      <c r="Y84" s="70">
        <f>STDEV(R77,R71,R62,R53,R47,R40)</f>
        <v>1.0329763630725972</v>
      </c>
    </row>
    <row r="85" spans="1:25" x14ac:dyDescent="0.3">
      <c r="A85" s="92"/>
      <c r="I85" s="33"/>
      <c r="J85" s="33"/>
      <c r="O85" s="98"/>
      <c r="P85" s="98"/>
      <c r="T85" s="67" t="s">
        <v>649</v>
      </c>
      <c r="U85" s="71">
        <f>AVERAGE($N$78,$N$72,$N$63,$N$54,$N$48,$N$41)</f>
        <v>4.0321603333333336</v>
      </c>
      <c r="V85" s="72"/>
      <c r="W85" s="73" t="s">
        <v>642</v>
      </c>
      <c r="X85" s="68">
        <f>STDEV($N$78,$N$72,$N$63,$N$54,$N$48,$N$41)*1000000</f>
        <v>40.613626613043088</v>
      </c>
      <c r="Y85" s="74"/>
    </row>
    <row r="86" spans="1:25" x14ac:dyDescent="0.3">
      <c r="A86" s="92"/>
      <c r="I86" s="33"/>
      <c r="J86" s="33"/>
      <c r="Q86" s="95"/>
      <c r="R86" s="95"/>
      <c r="T86" s="55"/>
      <c r="Y86" s="54"/>
    </row>
    <row r="87" spans="1:25" x14ac:dyDescent="0.3">
      <c r="A87" s="92"/>
      <c r="I87" s="33"/>
      <c r="J87" s="33"/>
      <c r="N87" s="99"/>
      <c r="Q87" s="95"/>
      <c r="R87" s="95"/>
      <c r="T87" s="75" t="s">
        <v>650</v>
      </c>
      <c r="U87" s="76">
        <f>AVERAGE(O67,O58)</f>
        <v>2.5500000000000002E-3</v>
      </c>
      <c r="V87" s="76">
        <f>AVERAGE(P67,P58)</f>
        <v>-6.4999999999999997E-3</v>
      </c>
      <c r="W87" s="77" t="s">
        <v>651</v>
      </c>
      <c r="X87" s="78">
        <f>(U87-U83)*3600</f>
        <v>1.0800000000000012</v>
      </c>
      <c r="Y87" s="79">
        <f>(V87-V83)*3600</f>
        <v>-6.6599999999999975</v>
      </c>
    </row>
    <row r="88" spans="1:25" x14ac:dyDescent="0.3">
      <c r="A88" s="92"/>
      <c r="I88" s="33"/>
      <c r="J88" s="33"/>
      <c r="O88" s="98"/>
      <c r="P88" s="98"/>
      <c r="T88" s="75" t="s">
        <v>652</v>
      </c>
      <c r="U88" s="78">
        <f>AVERAGE(Q68,Q59)</f>
        <v>795.6</v>
      </c>
      <c r="V88" s="78">
        <f>AVERAGE(R68,R59)</f>
        <v>600.70000000000005</v>
      </c>
      <c r="W88" s="77" t="s">
        <v>653</v>
      </c>
      <c r="X88" s="78">
        <f>U88-U84</f>
        <v>-1.1539999999999964</v>
      </c>
      <c r="Y88" s="79">
        <f>V88-V84</f>
        <v>0.37983333333329483</v>
      </c>
    </row>
    <row r="89" spans="1:25" ht="15" thickBot="1" x14ac:dyDescent="0.35">
      <c r="A89" s="92"/>
      <c r="I89" s="33"/>
      <c r="J89" s="33"/>
      <c r="Q89" s="95"/>
      <c r="R89" s="95"/>
      <c r="T89" s="80" t="s">
        <v>654</v>
      </c>
      <c r="U89" s="81">
        <f>AVERAGE(N69,N60)</f>
        <v>4.0321980000000002</v>
      </c>
      <c r="V89" s="82"/>
      <c r="W89" s="83" t="s">
        <v>655</v>
      </c>
      <c r="X89" s="84">
        <f>(U89-U85)*1000000</f>
        <v>37.666666666602566</v>
      </c>
      <c r="Y89" s="85"/>
    </row>
    <row r="90" spans="1:25" x14ac:dyDescent="0.3">
      <c r="A90" s="92"/>
      <c r="I90" s="33"/>
      <c r="J90" s="33"/>
      <c r="N90" s="99"/>
      <c r="Q90" s="95"/>
      <c r="R90" s="95"/>
    </row>
  </sheetData>
  <mergeCells count="4">
    <mergeCell ref="C1:D1"/>
    <mergeCell ref="E1:F1"/>
    <mergeCell ref="G1:H1"/>
    <mergeCell ref="Z79:AC79"/>
  </mergeCells>
  <pageMargins left="0" right="0" top="0.75" bottom="0.75" header="0.3" footer="0.3"/>
  <pageSetup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2"/>
  <sheetViews>
    <sheetView topLeftCell="A9" workbookViewId="0">
      <selection activeCell="C41" sqref="C41"/>
    </sheetView>
  </sheetViews>
  <sheetFormatPr defaultColWidth="8.6640625" defaultRowHeight="14.4" x14ac:dyDescent="0.3"/>
  <cols>
    <col min="1" max="1" width="10.6640625" bestFit="1" customWidth="1"/>
  </cols>
  <sheetData>
    <row r="1" spans="1:8" x14ac:dyDescent="0.3">
      <c r="A1" s="1" t="s">
        <v>0</v>
      </c>
      <c r="B1" s="1" t="s">
        <v>656</v>
      </c>
      <c r="C1" s="526" t="s">
        <v>6</v>
      </c>
      <c r="D1" s="526"/>
      <c r="E1" s="526" t="s">
        <v>7</v>
      </c>
      <c r="F1" s="526"/>
      <c r="G1" s="526" t="s">
        <v>8</v>
      </c>
      <c r="H1" s="526"/>
    </row>
    <row r="2" spans="1:8" x14ac:dyDescent="0.3">
      <c r="B2" t="s">
        <v>657</v>
      </c>
      <c r="C2">
        <v>-5000</v>
      </c>
    </row>
    <row r="3" spans="1:8" x14ac:dyDescent="0.3">
      <c r="B3" t="s">
        <v>658</v>
      </c>
    </row>
    <row r="4" spans="1:8" x14ac:dyDescent="0.3">
      <c r="B4" t="s">
        <v>657</v>
      </c>
      <c r="C4">
        <v>-5000</v>
      </c>
    </row>
    <row r="5" spans="1:8" x14ac:dyDescent="0.3">
      <c r="B5" t="s">
        <v>657</v>
      </c>
      <c r="C5">
        <v>-10000</v>
      </c>
    </row>
    <row r="6" spans="1:8" x14ac:dyDescent="0.3">
      <c r="B6" t="s">
        <v>657</v>
      </c>
      <c r="D6">
        <v>-10000</v>
      </c>
    </row>
    <row r="9" spans="1:8" x14ac:dyDescent="0.3">
      <c r="G9" t="s">
        <v>342</v>
      </c>
    </row>
    <row r="11" spans="1:8" x14ac:dyDescent="0.3">
      <c r="A11" s="2">
        <v>44913</v>
      </c>
    </row>
    <row r="12" spans="1:8" x14ac:dyDescent="0.3">
      <c r="A12" t="s">
        <v>659</v>
      </c>
    </row>
    <row r="13" spans="1:8" x14ac:dyDescent="0.3">
      <c r="A13" t="s">
        <v>660</v>
      </c>
    </row>
    <row r="14" spans="1:8" x14ac:dyDescent="0.3">
      <c r="A14" t="s">
        <v>661</v>
      </c>
    </row>
    <row r="15" spans="1:8" x14ac:dyDescent="0.3">
      <c r="B15" t="s">
        <v>662</v>
      </c>
    </row>
    <row r="16" spans="1:8" x14ac:dyDescent="0.3">
      <c r="B16" t="s">
        <v>663</v>
      </c>
    </row>
    <row r="17" spans="1:2" x14ac:dyDescent="0.3">
      <c r="B17" t="s">
        <v>664</v>
      </c>
    </row>
    <row r="18" spans="1:2" x14ac:dyDescent="0.3">
      <c r="B18" t="s">
        <v>665</v>
      </c>
    </row>
    <row r="19" spans="1:2" x14ac:dyDescent="0.3">
      <c r="B19" t="s">
        <v>666</v>
      </c>
    </row>
    <row r="20" spans="1:2" x14ac:dyDescent="0.3">
      <c r="B20" t="s">
        <v>667</v>
      </c>
    </row>
    <row r="21" spans="1:2" x14ac:dyDescent="0.3">
      <c r="A21" t="s">
        <v>668</v>
      </c>
    </row>
    <row r="22" spans="1:2" x14ac:dyDescent="0.3">
      <c r="B22" t="s">
        <v>669</v>
      </c>
    </row>
    <row r="23" spans="1:2" x14ac:dyDescent="0.3">
      <c r="B23" t="s">
        <v>670</v>
      </c>
    </row>
    <row r="24" spans="1:2" x14ac:dyDescent="0.3">
      <c r="A24" t="s">
        <v>671</v>
      </c>
    </row>
    <row r="25" spans="1:2" x14ac:dyDescent="0.3">
      <c r="A25" t="s">
        <v>672</v>
      </c>
    </row>
    <row r="26" spans="1:2" x14ac:dyDescent="0.3">
      <c r="A26" t="s">
        <v>673</v>
      </c>
    </row>
    <row r="27" spans="1:2" x14ac:dyDescent="0.3">
      <c r="A27" t="s">
        <v>674</v>
      </c>
    </row>
    <row r="28" spans="1:2" x14ac:dyDescent="0.3">
      <c r="A28" t="s">
        <v>675</v>
      </c>
    </row>
    <row r="29" spans="1:2" x14ac:dyDescent="0.3">
      <c r="A29" t="s">
        <v>676</v>
      </c>
    </row>
    <row r="30" spans="1:2" x14ac:dyDescent="0.3">
      <c r="A30" t="s">
        <v>677</v>
      </c>
    </row>
    <row r="31" spans="1:2" x14ac:dyDescent="0.3">
      <c r="A31" t="s">
        <v>678</v>
      </c>
    </row>
    <row r="32" spans="1:2" x14ac:dyDescent="0.3">
      <c r="A32" t="s">
        <v>679</v>
      </c>
    </row>
    <row r="34" spans="1:3" x14ac:dyDescent="0.3">
      <c r="A34" t="s">
        <v>680</v>
      </c>
    </row>
    <row r="36" spans="1:3" x14ac:dyDescent="0.3">
      <c r="A36" s="91" t="s">
        <v>681</v>
      </c>
      <c r="B36" s="91" t="s">
        <v>682</v>
      </c>
      <c r="C36" s="91" t="s">
        <v>683</v>
      </c>
    </row>
    <row r="37" spans="1:3" x14ac:dyDescent="0.3">
      <c r="A37" t="s">
        <v>684</v>
      </c>
      <c r="B37" s="3">
        <v>2118</v>
      </c>
      <c r="C37" t="s">
        <v>685</v>
      </c>
    </row>
    <row r="38" spans="1:3" x14ac:dyDescent="0.3">
      <c r="A38" t="s">
        <v>686</v>
      </c>
      <c r="B38" s="3">
        <v>2118</v>
      </c>
      <c r="C38" t="s">
        <v>687</v>
      </c>
    </row>
    <row r="39" spans="1:3" x14ac:dyDescent="0.3">
      <c r="A39" t="s">
        <v>688</v>
      </c>
      <c r="B39" s="3">
        <v>2118</v>
      </c>
      <c r="C39" t="s">
        <v>689</v>
      </c>
    </row>
    <row r="40" spans="1:3" x14ac:dyDescent="0.3">
      <c r="A40" t="s">
        <v>690</v>
      </c>
      <c r="B40" s="3">
        <v>2118</v>
      </c>
      <c r="C40" t="s">
        <v>691</v>
      </c>
    </row>
    <row r="42" spans="1:3" x14ac:dyDescent="0.3">
      <c r="A42" t="s">
        <v>688</v>
      </c>
      <c r="B42" t="s">
        <v>61</v>
      </c>
      <c r="C42" t="s">
        <v>692</v>
      </c>
    </row>
  </sheetData>
  <mergeCells count="3">
    <mergeCell ref="C1:D1"/>
    <mergeCell ref="E1:F1"/>
    <mergeCell ref="G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5B98D-6BDD-427D-8BC4-DD78D2F78E07}">
  <dimension ref="A1:B8"/>
  <sheetViews>
    <sheetView workbookViewId="0">
      <selection activeCell="B2" sqref="B2"/>
    </sheetView>
  </sheetViews>
  <sheetFormatPr defaultRowHeight="14.4" x14ac:dyDescent="0.3"/>
  <cols>
    <col min="2" max="2" width="21.88671875" bestFit="1" customWidth="1"/>
  </cols>
  <sheetData>
    <row r="1" spans="1:2" x14ac:dyDescent="0.3">
      <c r="A1" t="s">
        <v>693</v>
      </c>
    </row>
    <row r="2" spans="1:2" x14ac:dyDescent="0.3">
      <c r="A2" t="s">
        <v>694</v>
      </c>
      <c r="B2" t="s">
        <v>695</v>
      </c>
    </row>
    <row r="3" spans="1:2" x14ac:dyDescent="0.3">
      <c r="A3" t="s">
        <v>696</v>
      </c>
      <c r="B3" t="s">
        <v>697</v>
      </c>
    </row>
    <row r="4" spans="1:2" x14ac:dyDescent="0.3">
      <c r="A4" t="s">
        <v>698</v>
      </c>
      <c r="B4" t="s">
        <v>699</v>
      </c>
    </row>
    <row r="5" spans="1:2" x14ac:dyDescent="0.3">
      <c r="A5" t="s">
        <v>700</v>
      </c>
      <c r="B5" t="s">
        <v>701</v>
      </c>
    </row>
    <row r="6" spans="1:2" x14ac:dyDescent="0.3">
      <c r="A6" t="s">
        <v>702</v>
      </c>
      <c r="B6" t="s">
        <v>703</v>
      </c>
    </row>
    <row r="7" spans="1:2" x14ac:dyDescent="0.3">
      <c r="A7" t="s">
        <v>704</v>
      </c>
      <c r="B7" t="s">
        <v>705</v>
      </c>
    </row>
    <row r="8" spans="1:2" x14ac:dyDescent="0.3">
      <c r="A8" t="s">
        <v>706</v>
      </c>
      <c r="B8" t="s">
        <v>707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5C8BFFB715694EA624865142195CE5" ma:contentTypeVersion="12" ma:contentTypeDescription="Create a new document." ma:contentTypeScope="" ma:versionID="407c95df1fbdf2f4ce03093847920e1f">
  <xsd:schema xmlns:xsd="http://www.w3.org/2001/XMLSchema" xmlns:xs="http://www.w3.org/2001/XMLSchema" xmlns:p="http://schemas.microsoft.com/office/2006/metadata/properties" xmlns:ns2="01eee777-8602-42d0-a9c8-03c6289e8509" xmlns:ns3="d1b7d55b-5279-4414-bf60-dbde09f11675" xmlns:ns4="d900e117-17a0-4b24-9e47-511ef1d02c43" targetNamespace="http://schemas.microsoft.com/office/2006/metadata/properties" ma:root="true" ma:fieldsID="12bff7c2ede26fb51b9021c609cdaecb" ns2:_="" ns3:_="" ns4:_="">
    <xsd:import namespace="01eee777-8602-42d0-a9c8-03c6289e8509"/>
    <xsd:import namespace="d1b7d55b-5279-4414-bf60-dbde09f11675"/>
    <xsd:import namespace="d900e117-17a0-4b24-9e47-511ef1d02c4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OCR"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ee777-8602-42d0-a9c8-03c6289e85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fb68aea-d2ee-4a6c-85e6-e4b5686e96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1b7d55b-5279-4414-bf60-dbde09f116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00e117-17a0-4b24-9e47-511ef1d02c4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a25295-6bfd-4cad-95bf-b6529d71ac1c}" ma:internalName="TaxCatchAll" ma:showField="CatchAllData" ma:web="d1b7d55b-5279-4414-bf60-dbde09f116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900e117-17a0-4b24-9e47-511ef1d02c43" xsi:nil="true"/>
    <lcf76f155ced4ddcb4097134ff3c332f xmlns="01eee777-8602-42d0-a9c8-03c6289e850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5279BC1-F157-4481-B24A-0620C411B6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ee777-8602-42d0-a9c8-03c6289e8509"/>
    <ds:schemaRef ds:uri="d1b7d55b-5279-4414-bf60-dbde09f11675"/>
    <ds:schemaRef ds:uri="d900e117-17a0-4b24-9e47-511ef1d02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AED00A-B00A-45D3-B8D0-5A41858296E7}">
  <ds:schemaRefs>
    <ds:schemaRef ds:uri="http://schemas.microsoft.com/sharepoint/v3/contenttype/forms"/>
  </ds:schemaRefs>
</ds:datastoreItem>
</file>

<file path=customXml/itemProps3.xml><?xml version="1.0" encoding="utf-8"?>
<ds:datastoreItem xmlns:ds="http://schemas.openxmlformats.org/officeDocument/2006/customXml" ds:itemID="{9A5214AC-5AC6-43F9-930E-F760F9799DB1}">
  <ds:schemaRefs>
    <ds:schemaRef ds:uri="http://schemas.microsoft.com/office/2006/metadata/properties"/>
    <ds:schemaRef ds:uri="d900e117-17a0-4b24-9e47-511ef1d02c43"/>
    <ds:schemaRef ds:uri="http://purl.org/dc/terms/"/>
    <ds:schemaRef ds:uri="http://schemas.microsoft.com/office/2006/documentManagement/types"/>
    <ds:schemaRef ds:uri="http://schemas.microsoft.com/office/infopath/2007/PartnerControls"/>
    <ds:schemaRef ds:uri="01eee777-8602-42d0-a9c8-03c6289e8509"/>
    <ds:schemaRef ds:uri="http://purl.org/dc/elements/1.1/"/>
    <ds:schemaRef ds:uri="http://schemas.openxmlformats.org/package/2006/metadata/core-properties"/>
    <ds:schemaRef ds:uri="d1b7d55b-5279-4414-bf60-dbde09f11675"/>
    <ds:schemaRef ds:uri="http://www.w3.org/XML/1998/namespace"/>
    <ds:schemaRef ds:uri="http://purl.org/dc/dcmitype/"/>
  </ds:schemaRefs>
</ds:datastoreItem>
</file>

<file path=docMetadata/LabelInfo.xml><?xml version="1.0" encoding="utf-8"?>
<clbl:labelList xmlns:clbl="http://schemas.microsoft.com/office/2020/mipLabelMetadata">
  <clbl:label id="{7005d458-45be-48ae-8140-d43da96dd17b}" enabled="0" method="" siteId="{7005d458-45be-48ae-8140-d43da96dd17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Position Log - Ball</vt:lpstr>
      <vt:lpstr>Position Log - GSFC</vt:lpstr>
      <vt:lpstr>Rm Null</vt:lpstr>
      <vt:lpstr>RxRy Tuner</vt:lpstr>
      <vt:lpstr>X Y Tuner</vt:lpstr>
      <vt:lpstr>Scratch - RM worksheet</vt:lpstr>
      <vt:lpstr>Scratch - Extracted Data</vt:lpstr>
      <vt:lpstr>Scratch - notes</vt:lpstr>
      <vt:lpstr>ADM keybinds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xwan</dc:creator>
  <cp:keywords/>
  <dc:description/>
  <cp:lastModifiedBy>Bray, Evan (GSFC-549.0)[ORBITAL SCIENCES CORP]</cp:lastModifiedBy>
  <cp:revision/>
  <dcterms:created xsi:type="dcterms:W3CDTF">2022-09-19T18:57:51Z</dcterms:created>
  <dcterms:modified xsi:type="dcterms:W3CDTF">2023-05-26T21:57:41Z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0x010100E55C8BFFB715694EA624865142195CE5</vt:lpwstr>
  </property>
  <property fmtid="{D5CDD505-2E9C-101B-9397-08002B2CF9AE}" pid="3" name="MediaServiceImageTags">
    <vt:lpwstr/>
  </property>
</Properties>
</file>