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rk\Downloads\"/>
    </mc:Choice>
  </mc:AlternateContent>
  <xr:revisionPtr revIDLastSave="0" documentId="13_ncr:1_{E23202C2-9BF6-464D-B619-B842735C36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put for Tyler analysis" sheetId="6" r:id="rId1"/>
    <sheet name="BF" sheetId="2" r:id="rId2"/>
    <sheet name="FDPR cold#3" sheetId="9" r:id="rId3"/>
    <sheet name="mapping 0304202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9" l="1"/>
  <c r="C17" i="9"/>
  <c r="D17" i="9"/>
  <c r="Q17" i="9"/>
  <c r="R17" i="9"/>
  <c r="S17" i="9"/>
  <c r="T17" i="9"/>
  <c r="U17" i="9"/>
  <c r="A18" i="9"/>
  <c r="B18" i="9"/>
  <c r="C18" i="9"/>
  <c r="D18" i="9"/>
  <c r="E18" i="9"/>
  <c r="E19" i="9" s="1"/>
  <c r="E20" i="9" s="1"/>
  <c r="E21" i="9" s="1"/>
  <c r="E22" i="9" s="1"/>
  <c r="Q18" i="9"/>
  <c r="R18" i="9"/>
  <c r="S18" i="9"/>
  <c r="T18" i="9"/>
  <c r="U18" i="9"/>
  <c r="A19" i="9"/>
  <c r="A20" i="9" s="1"/>
  <c r="A21" i="9" s="1"/>
  <c r="A22" i="9" s="1"/>
  <c r="B19" i="9"/>
  <c r="C19" i="9"/>
  <c r="D19" i="9"/>
  <c r="Q19" i="9"/>
  <c r="R19" i="9"/>
  <c r="S19" i="9"/>
  <c r="T19" i="9"/>
  <c r="U19" i="9"/>
  <c r="B20" i="9"/>
  <c r="C20" i="9"/>
  <c r="D20" i="9"/>
  <c r="Q20" i="9"/>
  <c r="R20" i="9"/>
  <c r="S20" i="9"/>
  <c r="T20" i="9"/>
  <c r="U20" i="9"/>
  <c r="B21" i="9"/>
  <c r="C21" i="9"/>
  <c r="D21" i="9"/>
  <c r="Q21" i="9"/>
  <c r="R21" i="9"/>
  <c r="S21" i="9"/>
  <c r="T21" i="9"/>
  <c r="U21" i="9"/>
  <c r="B22" i="9"/>
  <c r="C22" i="9"/>
  <c r="D22" i="9"/>
  <c r="B25" i="9"/>
  <c r="E25" i="9"/>
  <c r="B26" i="9"/>
  <c r="E26" i="9"/>
  <c r="B27" i="9"/>
  <c r="E27" i="9"/>
  <c r="B28" i="9"/>
  <c r="E28" i="9"/>
  <c r="B29" i="9"/>
  <c r="E29" i="9"/>
  <c r="B30" i="9"/>
  <c r="E30" i="9"/>
  <c r="C33" i="5"/>
  <c r="D33" i="5"/>
  <c r="E33" i="5"/>
  <c r="F33" i="5"/>
  <c r="G33" i="5"/>
  <c r="D17" i="5"/>
  <c r="E17" i="5"/>
  <c r="F17" i="5"/>
  <c r="G17" i="5"/>
  <c r="C17" i="5"/>
  <c r="M61" i="5" l="1"/>
  <c r="L61" i="5"/>
  <c r="K61" i="5"/>
  <c r="J61" i="5"/>
  <c r="I61" i="5"/>
  <c r="F61" i="5"/>
  <c r="E61" i="5"/>
  <c r="D61" i="5"/>
  <c r="C61" i="5"/>
  <c r="B61" i="5"/>
  <c r="M60" i="5"/>
  <c r="L60" i="5"/>
  <c r="K60" i="5"/>
  <c r="J60" i="5"/>
  <c r="I60" i="5"/>
  <c r="F60" i="5"/>
  <c r="E60" i="5"/>
  <c r="D60" i="5"/>
  <c r="C60" i="5"/>
  <c r="B60" i="5"/>
  <c r="Q28" i="5"/>
  <c r="R28" i="5" s="1"/>
  <c r="I28" i="5"/>
  <c r="P27" i="5"/>
  <c r="P32" i="5" s="1"/>
  <c r="P26" i="5"/>
  <c r="P31" i="5" s="1"/>
  <c r="Q25" i="5"/>
  <c r="R25" i="5" s="1"/>
  <c r="I25" i="5"/>
  <c r="P24" i="5"/>
  <c r="Q24" i="5" s="1"/>
  <c r="R24" i="5" s="1"/>
  <c r="P23" i="5"/>
  <c r="I23" i="5" s="1"/>
  <c r="P22" i="5"/>
  <c r="Q22" i="5" s="1"/>
  <c r="R22" i="5" s="1"/>
  <c r="Q12" i="5"/>
  <c r="J12" i="5" s="1"/>
  <c r="I12" i="5"/>
  <c r="P11" i="5"/>
  <c r="Q11" i="5" s="1"/>
  <c r="R11" i="5" s="1"/>
  <c r="P10" i="5"/>
  <c r="P15" i="5" s="1"/>
  <c r="Q9" i="5"/>
  <c r="R9" i="5" s="1"/>
  <c r="I9" i="5"/>
  <c r="P8" i="5"/>
  <c r="I8" i="5" s="1"/>
  <c r="P7" i="5"/>
  <c r="Q7" i="5" s="1"/>
  <c r="I7" i="5"/>
  <c r="P6" i="5"/>
  <c r="Q6" i="5" s="1"/>
  <c r="P13" i="5" l="1"/>
  <c r="I13" i="5" s="1"/>
  <c r="I22" i="5"/>
  <c r="R12" i="5"/>
  <c r="S12" i="5" s="1"/>
  <c r="L12" i="5" s="1"/>
  <c r="J25" i="5"/>
  <c r="I11" i="5"/>
  <c r="J28" i="5"/>
  <c r="Q8" i="5"/>
  <c r="P14" i="5"/>
  <c r="Q14" i="5" s="1"/>
  <c r="R14" i="5" s="1"/>
  <c r="P16" i="5"/>
  <c r="Q16" i="5" s="1"/>
  <c r="J16" i="5" s="1"/>
  <c r="I10" i="5"/>
  <c r="I24" i="5"/>
  <c r="S22" i="5"/>
  <c r="K22" i="5"/>
  <c r="S9" i="5"/>
  <c r="K9" i="5"/>
  <c r="I15" i="5"/>
  <c r="Q15" i="5"/>
  <c r="K28" i="5"/>
  <c r="S28" i="5"/>
  <c r="S24" i="5"/>
  <c r="K24" i="5"/>
  <c r="S11" i="5"/>
  <c r="K11" i="5"/>
  <c r="T12" i="5"/>
  <c r="M12" i="5" s="1"/>
  <c r="Q32" i="5"/>
  <c r="I32" i="5"/>
  <c r="R7" i="5"/>
  <c r="J7" i="5"/>
  <c r="S25" i="5"/>
  <c r="K25" i="5"/>
  <c r="Q31" i="5"/>
  <c r="I31" i="5"/>
  <c r="R6" i="5"/>
  <c r="J6" i="5"/>
  <c r="Q23" i="5"/>
  <c r="J22" i="5"/>
  <c r="I27" i="5"/>
  <c r="Q10" i="5"/>
  <c r="P30" i="5"/>
  <c r="J9" i="5"/>
  <c r="I6" i="5"/>
  <c r="J24" i="5"/>
  <c r="J11" i="5"/>
  <c r="I26" i="5"/>
  <c r="Q27" i="5"/>
  <c r="P29" i="5"/>
  <c r="Q26" i="5"/>
  <c r="Q13" i="5" l="1"/>
  <c r="J13" i="5" s="1"/>
  <c r="R16" i="5"/>
  <c r="K16" i="5" s="1"/>
  <c r="R13" i="5"/>
  <c r="S13" i="5" s="1"/>
  <c r="K12" i="5"/>
  <c r="R8" i="5"/>
  <c r="J8" i="5"/>
  <c r="I16" i="5"/>
  <c r="I14" i="5"/>
  <c r="J14" i="5"/>
  <c r="T24" i="5"/>
  <c r="M24" i="5" s="1"/>
  <c r="L24" i="5"/>
  <c r="R26" i="5"/>
  <c r="J26" i="5"/>
  <c r="Q29" i="5"/>
  <c r="I29" i="5"/>
  <c r="I33" i="5" s="1"/>
  <c r="C34" i="5" s="1"/>
  <c r="C35" i="5" s="1"/>
  <c r="L28" i="5"/>
  <c r="T28" i="5"/>
  <c r="M28" i="5" s="1"/>
  <c r="R27" i="5"/>
  <c r="J27" i="5"/>
  <c r="K6" i="5"/>
  <c r="S6" i="5"/>
  <c r="J10" i="5"/>
  <c r="R10" i="5"/>
  <c r="S14" i="5"/>
  <c r="K14" i="5"/>
  <c r="J23" i="5"/>
  <c r="R23" i="5"/>
  <c r="T25" i="5"/>
  <c r="M25" i="5" s="1"/>
  <c r="L25" i="5"/>
  <c r="T9" i="5"/>
  <c r="M9" i="5" s="1"/>
  <c r="L9" i="5"/>
  <c r="J31" i="5"/>
  <c r="R31" i="5"/>
  <c r="S7" i="5"/>
  <c r="K7" i="5"/>
  <c r="T22" i="5"/>
  <c r="M22" i="5" s="1"/>
  <c r="L22" i="5"/>
  <c r="L11" i="5"/>
  <c r="T11" i="5"/>
  <c r="M11" i="5" s="1"/>
  <c r="J15" i="5"/>
  <c r="R15" i="5"/>
  <c r="I30" i="5"/>
  <c r="Q30" i="5"/>
  <c r="R32" i="5"/>
  <c r="J32" i="5"/>
  <c r="S16" i="5" l="1"/>
  <c r="I17" i="5"/>
  <c r="C18" i="5" s="1"/>
  <c r="C19" i="5" s="1"/>
  <c r="K13" i="5"/>
  <c r="J17" i="5"/>
  <c r="D18" i="5" s="1"/>
  <c r="D19" i="5" s="1"/>
  <c r="K8" i="5"/>
  <c r="S8" i="5"/>
  <c r="S15" i="5"/>
  <c r="K15" i="5"/>
  <c r="K23" i="5"/>
  <c r="S23" i="5"/>
  <c r="K10" i="5"/>
  <c r="S10" i="5"/>
  <c r="T6" i="5"/>
  <c r="M6" i="5" s="1"/>
  <c r="L6" i="5"/>
  <c r="T7" i="5"/>
  <c r="M7" i="5" s="1"/>
  <c r="L7" i="5"/>
  <c r="R29" i="5"/>
  <c r="J29" i="5"/>
  <c r="L13" i="5"/>
  <c r="T13" i="5"/>
  <c r="M13" i="5" s="1"/>
  <c r="L16" i="5"/>
  <c r="T16" i="5"/>
  <c r="M16" i="5" s="1"/>
  <c r="L14" i="5"/>
  <c r="T14" i="5"/>
  <c r="M14" i="5" s="1"/>
  <c r="K31" i="5"/>
  <c r="S31" i="5"/>
  <c r="R30" i="5"/>
  <c r="J30" i="5"/>
  <c r="K26" i="5"/>
  <c r="S26" i="5"/>
  <c r="S32" i="5"/>
  <c r="K32" i="5"/>
  <c r="S27" i="5"/>
  <c r="K27" i="5"/>
  <c r="J33" i="5" l="1"/>
  <c r="D34" i="5" s="1"/>
  <c r="D35" i="5" s="1"/>
  <c r="K17" i="5"/>
  <c r="E18" i="5" s="1"/>
  <c r="E19" i="5" s="1"/>
  <c r="L8" i="5"/>
  <c r="T8" i="5"/>
  <c r="M8" i="5" s="1"/>
  <c r="S30" i="5"/>
  <c r="K30" i="5"/>
  <c r="L31" i="5"/>
  <c r="T31" i="5"/>
  <c r="M31" i="5" s="1"/>
  <c r="L23" i="5"/>
  <c r="T23" i="5"/>
  <c r="M23" i="5" s="1"/>
  <c r="T27" i="5"/>
  <c r="M27" i="5" s="1"/>
  <c r="L27" i="5"/>
  <c r="T15" i="5"/>
  <c r="M15" i="5" s="1"/>
  <c r="L15" i="5"/>
  <c r="L26" i="5"/>
  <c r="T26" i="5"/>
  <c r="M26" i="5" s="1"/>
  <c r="T10" i="5"/>
  <c r="M10" i="5" s="1"/>
  <c r="L10" i="5"/>
  <c r="S29" i="5"/>
  <c r="K29" i="5"/>
  <c r="T32" i="5"/>
  <c r="M32" i="5" s="1"/>
  <c r="L32" i="5"/>
  <c r="L17" i="5" l="1"/>
  <c r="F18" i="5" s="1"/>
  <c r="F19" i="5" s="1"/>
  <c r="M17" i="5"/>
  <c r="G18" i="5" s="1"/>
  <c r="G19" i="5" s="1"/>
  <c r="K33" i="5"/>
  <c r="E34" i="5" s="1"/>
  <c r="E35" i="5" s="1"/>
  <c r="T29" i="5"/>
  <c r="M29" i="5" s="1"/>
  <c r="L29" i="5"/>
  <c r="T30" i="5"/>
  <c r="M30" i="5" s="1"/>
  <c r="L30" i="5"/>
  <c r="M33" i="5" l="1"/>
  <c r="G34" i="5" s="1"/>
  <c r="G35" i="5" s="1"/>
  <c r="L33" i="5"/>
  <c r="F34" i="5" s="1"/>
  <c r="F35" i="5" s="1"/>
</calcChain>
</file>

<file path=xl/sharedStrings.xml><?xml version="1.0" encoding="utf-8"?>
<sst xmlns="http://schemas.openxmlformats.org/spreadsheetml/2006/main" count="248" uniqueCount="106">
  <si>
    <t>camera</t>
  </si>
  <si>
    <t>det normal dz (um)</t>
  </si>
  <si>
    <t>chief ray dz (um)</t>
  </si>
  <si>
    <t>row</t>
  </si>
  <si>
    <t>col</t>
  </si>
  <si>
    <t>dx (px)</t>
  </si>
  <si>
    <t>dy (px)</t>
  </si>
  <si>
    <t>dx (um)</t>
  </si>
  <si>
    <t>dy (um)</t>
  </si>
  <si>
    <t>FAMX</t>
  </si>
  <si>
    <t>FAMY</t>
  </si>
  <si>
    <t>HTSAX</t>
  </si>
  <si>
    <t>HTSAZ</t>
  </si>
  <si>
    <t>VTSAN</t>
  </si>
  <si>
    <t>GSARX</t>
  </si>
  <si>
    <t>GSARY</t>
  </si>
  <si>
    <t>PR1</t>
  </si>
  <si>
    <t>PR5</t>
  </si>
  <si>
    <t>PR2</t>
  </si>
  <si>
    <t>PR3</t>
  </si>
  <si>
    <t>PR4</t>
  </si>
  <si>
    <t>Home</t>
  </si>
  <si>
    <t>x</t>
  </si>
  <si>
    <t>z</t>
  </si>
  <si>
    <t>y</t>
  </si>
  <si>
    <t>Pose</t>
  </si>
  <si>
    <t>Name</t>
  </si>
  <si>
    <t>del X (HTSA CS)</t>
  </si>
  <si>
    <t>del Y</t>
  </si>
  <si>
    <t>del Z</t>
  </si>
  <si>
    <t>Rx from home (GSA CS) deg</t>
  </si>
  <si>
    <t>RY (deg)</t>
  </si>
  <si>
    <t>X</t>
  </si>
  <si>
    <t>Y</t>
  </si>
  <si>
    <t>Z</t>
  </si>
  <si>
    <t>Rx</t>
  </si>
  <si>
    <t>Ry</t>
  </si>
  <si>
    <t>BF to focus points</t>
  </si>
  <si>
    <t>E2V</t>
  </si>
  <si>
    <t>multiplcation</t>
  </si>
  <si>
    <t>terms</t>
  </si>
  <si>
    <t>rx</t>
  </si>
  <si>
    <t>ry</t>
  </si>
  <si>
    <t>rx^2</t>
  </si>
  <si>
    <t>ry^2</t>
  </si>
  <si>
    <t>rx^3</t>
  </si>
  <si>
    <t>ry^3</t>
  </si>
  <si>
    <t>resid</t>
  </si>
  <si>
    <t>V2E</t>
  </si>
  <si>
    <t>E data</t>
  </si>
  <si>
    <t>V (LT data)</t>
  </si>
  <si>
    <t>PR5-cent</t>
  </si>
  <si>
    <t>SCA4</t>
  </si>
  <si>
    <t>SCA6</t>
  </si>
  <si>
    <t>SCA13</t>
  </si>
  <si>
    <t>SCA15</t>
  </si>
  <si>
    <t>SCA231112</t>
  </si>
  <si>
    <t>SCA8</t>
  </si>
  <si>
    <t>SCA17</t>
  </si>
  <si>
    <t>E test</t>
  </si>
  <si>
    <t>V test</t>
  </si>
  <si>
    <t>PR5-T</t>
  </si>
  <si>
    <t>mapped check (calculated)</t>
  </si>
  <si>
    <t>residuals</t>
  </si>
  <si>
    <t>Frame analysis v.</t>
  </si>
  <si>
    <t>updated track length</t>
  </si>
  <si>
    <t>sMPA offset to WCS</t>
  </si>
  <si>
    <t>Rz</t>
  </si>
  <si>
    <t>sMPA XYZ fixed angle to WCS</t>
  </si>
  <si>
    <t>sMPA XYZ Euler angle to WCS</t>
  </si>
  <si>
    <t>GSA Angle to WCS</t>
  </si>
  <si>
    <t>Pupil center reported in GSA</t>
  </si>
  <si>
    <t>sMask</t>
  </si>
  <si>
    <t>Corresponding Field Points in GSA</t>
  </si>
  <si>
    <t>(used)</t>
  </si>
  <si>
    <t>units [mm], [deg]</t>
  </si>
  <si>
    <t>VTSAP</t>
  </si>
  <si>
    <t>chief defocus</t>
  </si>
  <si>
    <t>PDI1</t>
  </si>
  <si>
    <t>PDI2</t>
  </si>
  <si>
    <t>PDI3</t>
  </si>
  <si>
    <t>PDI4</t>
  </si>
  <si>
    <t>Rigid Body Motion Corrected Poses from FDPR retrievals on 20230407-C2</t>
  </si>
  <si>
    <t xml:space="preserve">Encoders </t>
  </si>
  <si>
    <t>5DoF</t>
  </si>
  <si>
    <t>PR results file</t>
  </si>
  <si>
    <t>PR1-830-20230407_123804.A1.sol.h5</t>
  </si>
  <si>
    <t>PR2-830-20230407_140307.A1.sol.h5</t>
  </si>
  <si>
    <t>PR3-830-20230407_130204.A1.sol.h5</t>
  </si>
  <si>
    <t>PR4-830-20230407_132010.A1.sol.h5</t>
  </si>
  <si>
    <t>PR5-830-20230407_134041.A1.sol.h5</t>
  </si>
  <si>
    <t>PR1-830-20230407_142059.A1.sol.h5</t>
  </si>
  <si>
    <t>PR1-830-20230407_145020.A1.sol.h5</t>
  </si>
  <si>
    <t>PR2-830-20230407_155836.A1.sol.h5</t>
  </si>
  <si>
    <t>PR3-830-20230407_151109.A1.sol.h5</t>
  </si>
  <si>
    <t>PR4-830-20230407_152714.A1.sol.h5</t>
  </si>
  <si>
    <t>PR5-830-20230407_154217.A1.sol.h5</t>
  </si>
  <si>
    <t>PR1-830-20230407_161610.A1.sol.h5</t>
  </si>
  <si>
    <t>group</t>
  </si>
  <si>
    <t>cam</t>
  </si>
  <si>
    <t>current 5DoF</t>
  </si>
  <si>
    <t>rz</t>
  </si>
  <si>
    <t>current encoders</t>
  </si>
  <si>
    <t>Imaged PR-circuit2</t>
  </si>
  <si>
    <t>CP3C4</t>
  </si>
  <si>
    <t xml:space="preserve">USE THE VALUES BELOW FOR COMMANDING THE 5DOF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</si>
</sst>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0" borderId="0"/>
    <xf numFmtId="0" fontId="2" fillId="0" borderId="0"/>
  </cellStyleXfs>
  <cellXfs count="54">
    <xf numFmtId="0" fontId="0" fillId="0" borderId="0" xfId="0"/>
    <xf numFmtId="22" fontId="0" fillId="0" borderId="0" xfId="0" applyNumberFormat="1"/>
    <xf numFmtId="0" fontId="21" fillId="0" borderId="0" xfId="42"/>
    <xf numFmtId="0" fontId="20" fillId="0" borderId="0" xfId="42" applyFont="1" applyAlignment="1">
      <alignment horizontal="center" vertical="center"/>
    </xf>
    <xf numFmtId="0" fontId="21" fillId="0" borderId="10" xfId="42" applyBorder="1"/>
    <xf numFmtId="0" fontId="20" fillId="0" borderId="10" xfId="42" applyFont="1" applyBorder="1" applyAlignment="1">
      <alignment horizontal="center" vertical="center"/>
    </xf>
    <xf numFmtId="11" fontId="21" fillId="0" borderId="10" xfId="42" applyNumberFormat="1" applyBorder="1"/>
    <xf numFmtId="0" fontId="21" fillId="35" borderId="10" xfId="42" applyFill="1" applyBorder="1"/>
    <xf numFmtId="0" fontId="21" fillId="36" borderId="10" xfId="42" applyFill="1" applyBorder="1"/>
    <xf numFmtId="0" fontId="21" fillId="37" borderId="10" xfId="42" applyFill="1" applyBorder="1"/>
    <xf numFmtId="0" fontId="21" fillId="38" borderId="10" xfId="42" applyFill="1" applyBorder="1"/>
    <xf numFmtId="0" fontId="21" fillId="0" borderId="0" xfId="42" applyAlignment="1">
      <alignment horizontal="center" vertical="center"/>
    </xf>
    <xf numFmtId="0" fontId="21" fillId="39" borderId="10" xfId="42" applyFill="1" applyBorder="1"/>
    <xf numFmtId="0" fontId="21" fillId="34" borderId="10" xfId="42" applyFill="1" applyBorder="1"/>
    <xf numFmtId="0" fontId="22" fillId="0" borderId="0" xfId="42" applyFont="1" applyAlignment="1">
      <alignment horizontal="center" vertical="center"/>
    </xf>
    <xf numFmtId="0" fontId="22" fillId="0" borderId="0" xfId="42" applyFont="1"/>
    <xf numFmtId="0" fontId="23" fillId="0" borderId="0" xfId="42" applyFont="1" applyAlignment="1">
      <alignment horizontal="center" vertical="center"/>
    </xf>
    <xf numFmtId="0" fontId="23" fillId="0" borderId="0" xfId="42" applyFont="1"/>
    <xf numFmtId="0" fontId="21" fillId="0" borderId="10" xfId="42" applyBorder="1" applyAlignment="1">
      <alignment horizontal="center" vertical="center"/>
    </xf>
    <xf numFmtId="166" fontId="21" fillId="0" borderId="10" xfId="42" applyNumberFormat="1" applyBorder="1"/>
    <xf numFmtId="166" fontId="21" fillId="0" borderId="0" xfId="42" applyNumberFormat="1"/>
    <xf numFmtId="164" fontId="20" fillId="0" borderId="0" xfId="42" applyNumberFormat="1" applyFont="1"/>
    <xf numFmtId="0" fontId="20" fillId="0" borderId="0" xfId="42" applyFont="1"/>
    <xf numFmtId="164" fontId="21" fillId="0" borderId="10" xfId="42" applyNumberFormat="1" applyBorder="1"/>
    <xf numFmtId="164" fontId="21" fillId="33" borderId="0" xfId="42" applyNumberFormat="1" applyFill="1" applyAlignment="1">
      <alignment horizontal="center" vertical="center"/>
    </xf>
    <xf numFmtId="164" fontId="21" fillId="0" borderId="0" xfId="42" applyNumberFormat="1"/>
    <xf numFmtId="164" fontId="20" fillId="0" borderId="11" xfId="42" applyNumberFormat="1" applyFont="1" applyBorder="1" applyAlignment="1">
      <alignment horizontal="center"/>
    </xf>
    <xf numFmtId="0" fontId="20" fillId="0" borderId="10" xfId="42" applyFont="1" applyBorder="1" applyAlignment="1">
      <alignment horizontal="center"/>
    </xf>
    <xf numFmtId="0" fontId="21" fillId="33" borderId="10" xfId="42" applyFill="1" applyBorder="1" applyAlignment="1">
      <alignment horizontal="center"/>
    </xf>
    <xf numFmtId="165" fontId="21" fillId="33" borderId="10" xfId="42" applyNumberFormat="1" applyFill="1" applyBorder="1" applyAlignment="1">
      <alignment horizontal="center"/>
    </xf>
    <xf numFmtId="0" fontId="21" fillId="0" borderId="10" xfId="42" applyBorder="1" applyAlignment="1">
      <alignment horizontal="center"/>
    </xf>
    <xf numFmtId="0" fontId="21" fillId="0" borderId="0" xfId="42" applyAlignment="1">
      <alignment wrapText="1"/>
    </xf>
    <xf numFmtId="164" fontId="20" fillId="0" borderId="10" xfId="42" applyNumberFormat="1" applyFont="1" applyBorder="1" applyAlignment="1">
      <alignment horizontal="center"/>
    </xf>
    <xf numFmtId="0" fontId="20" fillId="0" borderId="10" xfId="42" applyFont="1" applyBorder="1"/>
    <xf numFmtId="164" fontId="21" fillId="33" borderId="10" xfId="42" applyNumberFormat="1" applyFill="1" applyBorder="1" applyAlignment="1">
      <alignment horizontal="center"/>
    </xf>
    <xf numFmtId="165" fontId="20" fillId="0" borderId="10" xfId="42" applyNumberFormat="1" applyFont="1" applyBorder="1" applyAlignment="1">
      <alignment horizontal="center"/>
    </xf>
    <xf numFmtId="0" fontId="0" fillId="33" borderId="0" xfId="0" applyFill="1"/>
    <xf numFmtId="166" fontId="21" fillId="33" borderId="10" xfId="42" applyNumberFormat="1" applyFill="1" applyBorder="1" applyAlignment="1">
      <alignment horizontal="center"/>
    </xf>
    <xf numFmtId="0" fontId="21" fillId="35" borderId="0" xfId="42" applyFill="1"/>
    <xf numFmtId="164" fontId="21" fillId="35" borderId="0" xfId="42" applyNumberFormat="1" applyFill="1"/>
    <xf numFmtId="164" fontId="21" fillId="38" borderId="10" xfId="42" applyNumberFormat="1" applyFill="1" applyBorder="1"/>
    <xf numFmtId="0" fontId="2" fillId="0" borderId="0" xfId="42" applyFont="1"/>
    <xf numFmtId="0" fontId="24" fillId="0" borderId="0" xfId="0" applyFont="1" applyAlignment="1">
      <alignment horizontal="center" vertical="center" wrapText="1"/>
    </xf>
    <xf numFmtId="166" fontId="0" fillId="0" borderId="0" xfId="0" applyNumberFormat="1"/>
    <xf numFmtId="164" fontId="0" fillId="40" borderId="10" xfId="0" applyNumberFormat="1" applyFill="1" applyBorder="1" applyAlignment="1">
      <alignment horizontal="center" vertical="center"/>
    </xf>
    <xf numFmtId="166" fontId="0" fillId="40" borderId="1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" fillId="0" borderId="0" xfId="42" applyFont="1"/>
    <xf numFmtId="0" fontId="21" fillId="41" borderId="0" xfId="42" applyFill="1"/>
    <xf numFmtId="0" fontId="25" fillId="41" borderId="0" xfId="42" applyFont="1" applyFill="1"/>
    <xf numFmtId="0" fontId="26" fillId="41" borderId="0" xfId="42" applyFont="1" applyFill="1"/>
    <xf numFmtId="0" fontId="21" fillId="0" borderId="0" xfId="42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3E79D1D-B1E5-4BEF-9030-18DBC746FA7B}"/>
    <cellStyle name="Normal 2 2" xfId="43" xr:uid="{3E9F185C-6D41-470B-AF55-7456F18851C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13</xdr:col>
      <xdr:colOff>97745</xdr:colOff>
      <xdr:row>31</xdr:row>
      <xdr:rowOff>189786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B217CD-0698-4CC2-B167-74B75183C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7752381" cy="5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6C6D-A849-427B-939C-0D3186190234}">
  <dimension ref="A1:U46"/>
  <sheetViews>
    <sheetView tabSelected="1" zoomScale="60" zoomScaleNormal="60" workbookViewId="0">
      <selection activeCell="H31" sqref="H31"/>
    </sheetView>
  </sheetViews>
  <sheetFormatPr defaultColWidth="12.453125" defaultRowHeight="15.5" x14ac:dyDescent="0.35"/>
  <cols>
    <col min="1" max="1" width="36.453125" style="2" customWidth="1"/>
    <col min="2" max="2" width="30.6328125" style="2" customWidth="1"/>
    <col min="3" max="3" width="16.36328125" style="2" bestFit="1" customWidth="1"/>
    <col min="4" max="4" width="14.36328125" style="2" bestFit="1" customWidth="1"/>
    <col min="5" max="5" width="13.453125" style="2" bestFit="1" customWidth="1"/>
    <col min="6" max="6" width="14.81640625" style="2" customWidth="1"/>
    <col min="7" max="7" width="14.36328125" style="2" bestFit="1" customWidth="1"/>
    <col min="8" max="8" width="12.453125" style="2"/>
    <col min="9" max="9" width="16" style="2" customWidth="1"/>
    <col min="10" max="10" width="14.81640625" style="2" customWidth="1"/>
    <col min="11" max="16384" width="12.453125" style="2"/>
  </cols>
  <sheetData>
    <row r="1" spans="1:17" x14ac:dyDescent="0.35">
      <c r="A1" s="2" t="s">
        <v>64</v>
      </c>
      <c r="B1" s="49" t="s">
        <v>104</v>
      </c>
      <c r="F1" s="2" t="s">
        <v>75</v>
      </c>
    </row>
    <row r="2" spans="1:17" x14ac:dyDescent="0.35">
      <c r="B2" s="41" t="s">
        <v>82</v>
      </c>
    </row>
    <row r="3" spans="1:17" x14ac:dyDescent="0.35">
      <c r="A3" s="23" t="s">
        <v>65</v>
      </c>
      <c r="B3" s="24">
        <v>1402.123</v>
      </c>
    </row>
    <row r="4" spans="1:17" x14ac:dyDescent="0.35">
      <c r="A4" s="25"/>
      <c r="B4" s="25"/>
    </row>
    <row r="5" spans="1:17" x14ac:dyDescent="0.35">
      <c r="A5" s="25"/>
      <c r="B5" s="26" t="s">
        <v>22</v>
      </c>
      <c r="C5" s="27" t="s">
        <v>24</v>
      </c>
      <c r="D5" s="27" t="s">
        <v>23</v>
      </c>
    </row>
    <row r="6" spans="1:17" x14ac:dyDescent="0.35">
      <c r="A6" s="4" t="s">
        <v>66</v>
      </c>
      <c r="B6" s="28">
        <v>1.736</v>
      </c>
      <c r="C6" s="28">
        <v>249.41489999999999</v>
      </c>
      <c r="D6" s="28">
        <v>1267.7130999999999</v>
      </c>
    </row>
    <row r="7" spans="1:17" x14ac:dyDescent="0.35">
      <c r="A7" s="25"/>
      <c r="B7" s="26" t="s">
        <v>35</v>
      </c>
      <c r="C7" s="27" t="s">
        <v>36</v>
      </c>
      <c r="D7" s="27" t="s">
        <v>67</v>
      </c>
    </row>
    <row r="8" spans="1:17" x14ac:dyDescent="0.35">
      <c r="A8" s="4" t="s">
        <v>68</v>
      </c>
      <c r="B8" s="29">
        <v>-24.291679999999999</v>
      </c>
      <c r="C8" s="29">
        <v>7.893E-2</v>
      </c>
      <c r="D8" s="29">
        <v>0.11289</v>
      </c>
    </row>
    <row r="9" spans="1:17" x14ac:dyDescent="0.35">
      <c r="A9" s="4" t="s">
        <v>69</v>
      </c>
      <c r="B9" s="29">
        <v>-24.291789999999999</v>
      </c>
      <c r="C9" s="29">
        <v>2.5499999999999998E-2</v>
      </c>
      <c r="D9" s="29">
        <v>0.13536000000000001</v>
      </c>
    </row>
    <row r="10" spans="1:17" x14ac:dyDescent="0.35">
      <c r="A10" s="4" t="s">
        <v>70</v>
      </c>
      <c r="B10" s="28">
        <v>-11.1035</v>
      </c>
      <c r="C10" s="30"/>
      <c r="D10" s="30"/>
    </row>
    <row r="12" spans="1:17" x14ac:dyDescent="0.35">
      <c r="A12" s="31" t="s">
        <v>71</v>
      </c>
      <c r="C12" s="32" t="s">
        <v>32</v>
      </c>
      <c r="D12" s="32" t="s">
        <v>33</v>
      </c>
      <c r="E12" s="32" t="s">
        <v>34</v>
      </c>
    </row>
    <row r="13" spans="1:17" x14ac:dyDescent="0.35">
      <c r="B13" s="33" t="s">
        <v>72</v>
      </c>
      <c r="C13" s="34">
        <v>1.3107</v>
      </c>
      <c r="D13" s="34">
        <v>0.99329999999999996</v>
      </c>
      <c r="E13" s="34">
        <v>598.54960000000005</v>
      </c>
    </row>
    <row r="14" spans="1:17" ht="31" x14ac:dyDescent="0.7">
      <c r="C14" s="25"/>
      <c r="D14" s="25"/>
      <c r="E14" s="25"/>
      <c r="I14" s="51" t="s">
        <v>105</v>
      </c>
      <c r="J14" s="50"/>
      <c r="K14" s="52"/>
      <c r="L14" s="52"/>
      <c r="M14" s="52"/>
      <c r="N14" s="52"/>
      <c r="O14" s="52"/>
      <c r="P14" s="50"/>
      <c r="Q14" s="53"/>
    </row>
    <row r="15" spans="1:17" x14ac:dyDescent="0.35">
      <c r="A15" s="41" t="s">
        <v>25</v>
      </c>
      <c r="B15" s="22" t="s">
        <v>84</v>
      </c>
      <c r="I15" s="22" t="s">
        <v>83</v>
      </c>
    </row>
    <row r="16" spans="1:17" x14ac:dyDescent="0.35">
      <c r="B16" s="2" t="s">
        <v>26</v>
      </c>
      <c r="C16" s="32" t="s">
        <v>27</v>
      </c>
      <c r="D16" s="32" t="s">
        <v>28</v>
      </c>
      <c r="E16" s="32" t="s">
        <v>29</v>
      </c>
      <c r="F16" s="35" t="s">
        <v>30</v>
      </c>
      <c r="G16" s="35" t="s">
        <v>31</v>
      </c>
      <c r="I16" s="2" t="s">
        <v>26</v>
      </c>
      <c r="J16" s="32" t="s">
        <v>32</v>
      </c>
      <c r="K16" s="32" t="s">
        <v>33</v>
      </c>
      <c r="L16" s="32" t="s">
        <v>34</v>
      </c>
      <c r="M16" s="35" t="s">
        <v>35</v>
      </c>
      <c r="N16" s="35" t="s">
        <v>36</v>
      </c>
    </row>
    <row r="17" spans="1:21" x14ac:dyDescent="0.35">
      <c r="B17" s="33" t="s">
        <v>78</v>
      </c>
      <c r="C17" s="34">
        <v>-109.08975492530688</v>
      </c>
      <c r="D17" s="34">
        <v>-4.477722563015277</v>
      </c>
      <c r="E17" s="34">
        <v>21.386613054922805</v>
      </c>
      <c r="F17" s="37">
        <v>-0.94151378064207236</v>
      </c>
      <c r="G17" s="37">
        <v>10.804297986817605</v>
      </c>
      <c r="I17" s="33" t="s">
        <v>78</v>
      </c>
      <c r="J17" s="34">
        <v>-109.06260922879</v>
      </c>
      <c r="K17" s="34">
        <v>-4.4345815280874703</v>
      </c>
      <c r="L17" s="34">
        <v>21.454053245784898</v>
      </c>
      <c r="M17" s="37">
        <v>-0.93301444271446698</v>
      </c>
      <c r="N17" s="37">
        <v>10.8052692783433</v>
      </c>
    </row>
    <row r="18" spans="1:21" x14ac:dyDescent="0.35">
      <c r="B18" s="33" t="s">
        <v>79</v>
      </c>
      <c r="C18" s="34">
        <v>111.4295114089765</v>
      </c>
      <c r="D18" s="34">
        <v>-3.8284530548986595</v>
      </c>
      <c r="E18" s="34">
        <v>21.66424640143623</v>
      </c>
      <c r="F18" s="37">
        <v>-0.88432289189175117</v>
      </c>
      <c r="G18" s="37">
        <v>-10.784783889202348</v>
      </c>
      <c r="I18" s="33" t="s">
        <v>79</v>
      </c>
      <c r="J18" s="34">
        <v>111.31012664255</v>
      </c>
      <c r="K18" s="34">
        <v>-3.7442273347086799</v>
      </c>
      <c r="L18" s="34">
        <v>21.8151251931674</v>
      </c>
      <c r="M18" s="37">
        <v>-0.889186473275275</v>
      </c>
      <c r="N18" s="37">
        <v>-10.782563666322099</v>
      </c>
    </row>
    <row r="19" spans="1:21" x14ac:dyDescent="0.35">
      <c r="B19" s="33" t="s">
        <v>80</v>
      </c>
      <c r="C19" s="34">
        <v>39.795277544371402</v>
      </c>
      <c r="D19" s="34">
        <v>52.011229480844804</v>
      </c>
      <c r="E19" s="34">
        <v>11.044960685067679</v>
      </c>
      <c r="F19" s="37">
        <v>4.7415832961247029</v>
      </c>
      <c r="G19" s="37">
        <v>-3.798262293482944</v>
      </c>
      <c r="I19" s="33" t="s">
        <v>80</v>
      </c>
      <c r="J19" s="34">
        <v>39.7307843317083</v>
      </c>
      <c r="K19" s="34">
        <v>52.0366198100918</v>
      </c>
      <c r="L19" s="34">
        <v>11.1731323081178</v>
      </c>
      <c r="M19" s="37">
        <v>4.7413496340836003</v>
      </c>
      <c r="N19" s="37">
        <v>-3.8025750293687701</v>
      </c>
    </row>
    <row r="20" spans="1:21" x14ac:dyDescent="0.35">
      <c r="B20" s="33" t="s">
        <v>81</v>
      </c>
      <c r="C20" s="34">
        <v>-38.81083314587724</v>
      </c>
      <c r="D20" s="34">
        <v>51.903508283340216</v>
      </c>
      <c r="E20" s="34">
        <v>11.309534281606432</v>
      </c>
      <c r="F20" s="37">
        <v>4.7280980955903527</v>
      </c>
      <c r="G20" s="37">
        <v>3.9610313115629867</v>
      </c>
      <c r="I20" s="33" t="s">
        <v>81</v>
      </c>
      <c r="J20" s="34">
        <v>-38.823426948441103</v>
      </c>
      <c r="K20" s="34">
        <v>51.914614499367701</v>
      </c>
      <c r="L20" s="34">
        <v>11.4090211890953</v>
      </c>
      <c r="M20" s="37">
        <v>4.7325681646866</v>
      </c>
      <c r="N20" s="37">
        <v>3.95757110452216</v>
      </c>
    </row>
    <row r="21" spans="1:21" x14ac:dyDescent="0.35">
      <c r="B21" s="33" t="s">
        <v>16</v>
      </c>
      <c r="C21" s="34">
        <v>0.94359387000368855</v>
      </c>
      <c r="D21" s="34">
        <v>1.2806947076628603</v>
      </c>
      <c r="E21" s="34">
        <v>-0.33838593568344777</v>
      </c>
      <c r="F21" s="37">
        <v>3.1452721673217443E-2</v>
      </c>
      <c r="G21" s="37">
        <v>3.5137091190604951E-2</v>
      </c>
      <c r="I21" s="33" t="s">
        <v>16</v>
      </c>
      <c r="J21" s="34">
        <v>0.917127666840165</v>
      </c>
      <c r="K21" s="34">
        <v>1.3150666237861599</v>
      </c>
      <c r="L21" s="34">
        <v>-0.28536215173371499</v>
      </c>
      <c r="M21" s="37">
        <v>3.3340378315723701E-2</v>
      </c>
      <c r="N21" s="37">
        <v>3.5896805367076803E-2</v>
      </c>
    </row>
    <row r="22" spans="1:21" x14ac:dyDescent="0.35">
      <c r="B22" s="33" t="s">
        <v>18</v>
      </c>
      <c r="C22" s="34">
        <v>-109.50574938449247</v>
      </c>
      <c r="D22" s="34">
        <v>-45.867073902551397</v>
      </c>
      <c r="E22" s="34">
        <v>22.3704754642784</v>
      </c>
      <c r="F22" s="37">
        <v>-4.9117316836487168</v>
      </c>
      <c r="G22" s="37">
        <v>10.680265869970944</v>
      </c>
      <c r="I22" s="33" t="s">
        <v>18</v>
      </c>
      <c r="J22" s="34">
        <v>-109.477588276196</v>
      </c>
      <c r="K22" s="34">
        <v>-45.798519573268401</v>
      </c>
      <c r="L22" s="34">
        <v>22.416111700910001</v>
      </c>
      <c r="M22" s="37">
        <v>-4.9044509283166899</v>
      </c>
      <c r="N22" s="37">
        <v>10.683211455262599</v>
      </c>
    </row>
    <row r="23" spans="1:21" x14ac:dyDescent="0.35">
      <c r="B23" s="33" t="s">
        <v>19</v>
      </c>
      <c r="C23" s="34">
        <v>111.30905490587743</v>
      </c>
      <c r="D23" s="34">
        <v>-45.373337265476266</v>
      </c>
      <c r="E23" s="34">
        <v>22.058457837033188</v>
      </c>
      <c r="F23" s="37">
        <v>-4.8570772287483601</v>
      </c>
      <c r="G23" s="37">
        <v>-10.600320926124191</v>
      </c>
      <c r="I23" s="33" t="s">
        <v>19</v>
      </c>
      <c r="J23" s="34">
        <v>111.191027447794</v>
      </c>
      <c r="K23" s="34">
        <v>-45.264255019599702</v>
      </c>
      <c r="L23" s="34">
        <v>22.185953862689001</v>
      </c>
      <c r="M23" s="37">
        <v>-4.8629823440376798</v>
      </c>
      <c r="N23" s="37">
        <v>-10.5961801600325</v>
      </c>
    </row>
    <row r="24" spans="1:21" x14ac:dyDescent="0.35">
      <c r="B24" s="33" t="s">
        <v>20</v>
      </c>
      <c r="C24" s="34">
        <v>103.07680050850013</v>
      </c>
      <c r="D24" s="34">
        <v>59.765562461414106</v>
      </c>
      <c r="E24" s="34">
        <v>30.696043547821318</v>
      </c>
      <c r="F24" s="37">
        <v>5.3079847418977879</v>
      </c>
      <c r="G24" s="37">
        <v>-10.311997748249929</v>
      </c>
      <c r="I24" s="33" t="s">
        <v>20</v>
      </c>
      <c r="J24" s="34">
        <v>102.952311045877</v>
      </c>
      <c r="K24" s="34">
        <v>59.821638887005001</v>
      </c>
      <c r="L24" s="34">
        <v>30.905636881290601</v>
      </c>
      <c r="M24" s="37">
        <v>5.3035863008634898</v>
      </c>
      <c r="N24" s="37">
        <v>-10.3157891577762</v>
      </c>
    </row>
    <row r="25" spans="1:21" x14ac:dyDescent="0.35">
      <c r="B25" s="33" t="s">
        <v>17</v>
      </c>
      <c r="C25" s="34">
        <v>-101.43057982428789</v>
      </c>
      <c r="D25" s="34">
        <v>59.402250391104644</v>
      </c>
      <c r="E25" s="34">
        <v>30.809095515339664</v>
      </c>
      <c r="F25" s="37">
        <v>5.2697831055483704</v>
      </c>
      <c r="G25" s="37">
        <v>10.41004293340197</v>
      </c>
      <c r="I25" s="33" t="s">
        <v>17</v>
      </c>
      <c r="J25" s="34">
        <v>-101.41952191601899</v>
      </c>
      <c r="K25" s="34">
        <v>59.420526900077597</v>
      </c>
      <c r="L25" s="34">
        <v>30.942453016057701</v>
      </c>
      <c r="M25" s="37">
        <v>5.2782348679329401</v>
      </c>
      <c r="N25" s="37">
        <v>10.4053162550927</v>
      </c>
    </row>
    <row r="26" spans="1:21" s="38" customFormat="1" x14ac:dyDescent="0.35">
      <c r="Q26" s="39"/>
      <c r="R26" s="39"/>
      <c r="S26" s="39"/>
      <c r="T26" s="39"/>
      <c r="U26" s="39"/>
    </row>
    <row r="27" spans="1:21" x14ac:dyDescent="0.35">
      <c r="A27" s="31" t="s">
        <v>73</v>
      </c>
      <c r="C27" s="32" t="s">
        <v>32</v>
      </c>
      <c r="D27" s="32" t="s">
        <v>33</v>
      </c>
      <c r="E27" s="32" t="s">
        <v>34</v>
      </c>
      <c r="Q27" s="25"/>
      <c r="R27" s="25"/>
      <c r="S27" s="25"/>
      <c r="T27" s="25"/>
      <c r="U27" s="25"/>
    </row>
    <row r="28" spans="1:21" x14ac:dyDescent="0.35">
      <c r="B28" s="33" t="s">
        <v>78</v>
      </c>
      <c r="C28" s="34">
        <v>133.12520000000001</v>
      </c>
      <c r="D28" s="34">
        <v>12.3429</v>
      </c>
      <c r="E28" s="34">
        <v>1289.1704</v>
      </c>
      <c r="Q28" s="25"/>
      <c r="R28" s="25"/>
      <c r="S28" s="25"/>
      <c r="T28" s="25"/>
      <c r="U28" s="25"/>
    </row>
    <row r="29" spans="1:21" x14ac:dyDescent="0.35">
      <c r="B29" s="33" t="s">
        <v>79</v>
      </c>
      <c r="C29" s="34">
        <v>-130.35310000000001</v>
      </c>
      <c r="D29" s="34">
        <v>11.661099999999999</v>
      </c>
      <c r="E29" s="34">
        <v>1289.6704</v>
      </c>
      <c r="Q29" s="25"/>
      <c r="R29" s="25"/>
      <c r="S29" s="25"/>
      <c r="T29" s="25"/>
      <c r="U29" s="25"/>
    </row>
    <row r="30" spans="1:21" x14ac:dyDescent="0.35">
      <c r="B30" s="33" t="s">
        <v>80</v>
      </c>
      <c r="C30" s="34">
        <v>-45.799700000000001</v>
      </c>
      <c r="D30" s="34">
        <v>-57.664099999999998</v>
      </c>
      <c r="E30" s="34">
        <v>1305.7271000000001</v>
      </c>
      <c r="Q30" s="25"/>
      <c r="R30" s="25"/>
      <c r="S30" s="25"/>
      <c r="T30" s="25"/>
      <c r="U30" s="25"/>
    </row>
    <row r="31" spans="1:21" x14ac:dyDescent="0.35">
      <c r="B31" s="33" t="s">
        <v>81</v>
      </c>
      <c r="C31" s="34">
        <v>50.446399999999997</v>
      </c>
      <c r="D31" s="34">
        <v>-57.497799999999998</v>
      </c>
      <c r="E31" s="34">
        <v>1305.7435</v>
      </c>
    </row>
    <row r="32" spans="1:21" x14ac:dyDescent="0.35">
      <c r="B32" s="33" t="s">
        <v>16</v>
      </c>
      <c r="C32" s="34">
        <v>1.736</v>
      </c>
      <c r="D32" s="34">
        <v>0.61260000000000003</v>
      </c>
      <c r="E32" s="34">
        <v>1292.0371</v>
      </c>
    </row>
    <row r="33" spans="2:14" x14ac:dyDescent="0.35">
      <c r="B33" s="33" t="s">
        <v>18</v>
      </c>
      <c r="C33" s="34">
        <v>129.96100000000001</v>
      </c>
      <c r="D33" s="34">
        <v>59.3996</v>
      </c>
      <c r="E33" s="34">
        <v>1278.1949</v>
      </c>
      <c r="N33"/>
    </row>
    <row r="34" spans="2:14" x14ac:dyDescent="0.35">
      <c r="B34" s="33" t="s">
        <v>19</v>
      </c>
      <c r="C34" s="34">
        <v>-126.3858</v>
      </c>
      <c r="D34" s="34">
        <v>58.765599999999999</v>
      </c>
      <c r="E34" s="34">
        <v>1278.4186999999999</v>
      </c>
      <c r="N34"/>
    </row>
    <row r="35" spans="2:14" x14ac:dyDescent="0.35">
      <c r="B35" s="33" t="s">
        <v>20</v>
      </c>
      <c r="C35" s="34">
        <v>-128.22389999999999</v>
      </c>
      <c r="D35" s="34">
        <v>-64.867400000000004</v>
      </c>
      <c r="E35" s="34">
        <v>1307.4319</v>
      </c>
      <c r="N35"/>
    </row>
    <row r="36" spans="2:14" x14ac:dyDescent="0.35">
      <c r="B36" s="33" t="s">
        <v>17</v>
      </c>
      <c r="C36" s="34">
        <v>132.04509999999999</v>
      </c>
      <c r="D36" s="34">
        <v>-64.365200000000002</v>
      </c>
      <c r="E36" s="34">
        <v>1307.155</v>
      </c>
      <c r="N36"/>
    </row>
    <row r="37" spans="2:14" x14ac:dyDescent="0.35">
      <c r="N37"/>
    </row>
    <row r="38" spans="2:14" x14ac:dyDescent="0.35">
      <c r="H38"/>
      <c r="I38"/>
      <c r="J38"/>
      <c r="K38"/>
      <c r="L38"/>
      <c r="M38"/>
      <c r="N38"/>
    </row>
    <row r="39" spans="2:14" x14ac:dyDescent="0.35">
      <c r="H39"/>
      <c r="I39"/>
      <c r="J39"/>
      <c r="K39"/>
      <c r="L39"/>
      <c r="M39"/>
      <c r="N39"/>
    </row>
    <row r="40" spans="2:14" x14ac:dyDescent="0.35">
      <c r="H40"/>
      <c r="I40"/>
      <c r="J40"/>
      <c r="K40"/>
      <c r="L40"/>
      <c r="M40"/>
      <c r="N40"/>
    </row>
    <row r="41" spans="2:14" x14ac:dyDescent="0.35">
      <c r="H41"/>
      <c r="I41"/>
      <c r="J41"/>
      <c r="K41"/>
      <c r="L41"/>
      <c r="M41"/>
      <c r="N41"/>
    </row>
    <row r="42" spans="2:14" x14ac:dyDescent="0.35">
      <c r="H42"/>
      <c r="I42"/>
      <c r="J42"/>
      <c r="K42"/>
      <c r="L42"/>
      <c r="M42"/>
    </row>
    <row r="43" spans="2:14" x14ac:dyDescent="0.35">
      <c r="H43"/>
      <c r="I43"/>
      <c r="J43"/>
      <c r="K43"/>
      <c r="L43"/>
      <c r="M43"/>
    </row>
    <row r="44" spans="2:14" x14ac:dyDescent="0.35">
      <c r="H44"/>
      <c r="I44"/>
      <c r="J44"/>
      <c r="K44"/>
      <c r="L44"/>
      <c r="M44"/>
    </row>
    <row r="45" spans="2:14" x14ac:dyDescent="0.35">
      <c r="H45"/>
      <c r="I45"/>
      <c r="J45"/>
      <c r="K45"/>
      <c r="L45"/>
      <c r="M45"/>
    </row>
    <row r="46" spans="2:14" x14ac:dyDescent="0.35">
      <c r="H46"/>
      <c r="I46"/>
      <c r="J46"/>
      <c r="K46"/>
      <c r="L46"/>
      <c r="M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8527-11B2-4FB6-A507-A02771932AD2}">
  <dimension ref="A1:C60"/>
  <sheetViews>
    <sheetView zoomScale="55" zoomScaleNormal="55" workbookViewId="0">
      <selection activeCell="A3" sqref="A3"/>
    </sheetView>
  </sheetViews>
  <sheetFormatPr defaultColWidth="8.81640625" defaultRowHeight="14.5" x14ac:dyDescent="0.35"/>
  <sheetData>
    <row r="1" spans="1:3" x14ac:dyDescent="0.35">
      <c r="A1" s="36" t="s">
        <v>37</v>
      </c>
      <c r="C1" t="s">
        <v>74</v>
      </c>
    </row>
    <row r="35" spans="1:1" x14ac:dyDescent="0.35">
      <c r="A35" s="1"/>
    </row>
    <row r="60" spans="1:1" x14ac:dyDescent="0.35">
      <c r="A6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6085-0B81-498A-AD6F-1434CB98B4BD}">
  <dimension ref="A1:W30"/>
  <sheetViews>
    <sheetView zoomScale="78" zoomScaleNormal="78" workbookViewId="0">
      <selection activeCell="C35" sqref="C35"/>
    </sheetView>
  </sheetViews>
  <sheetFormatPr defaultColWidth="9.1796875" defaultRowHeight="14.5" x14ac:dyDescent="0.35"/>
  <cols>
    <col min="7" max="7" width="19" customWidth="1"/>
    <col min="8" max="8" width="16.6328125" customWidth="1"/>
  </cols>
  <sheetData>
    <row r="1" spans="1: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Q1" t="s">
        <v>11</v>
      </c>
      <c r="R1" t="s">
        <v>12</v>
      </c>
      <c r="S1" t="s">
        <v>13</v>
      </c>
      <c r="T1" t="s">
        <v>76</v>
      </c>
      <c r="U1" t="s">
        <v>14</v>
      </c>
      <c r="V1" t="s">
        <v>15</v>
      </c>
      <c r="W1" t="s">
        <v>85</v>
      </c>
    </row>
    <row r="2" spans="1:23" x14ac:dyDescent="0.35">
      <c r="B2" t="s">
        <v>16</v>
      </c>
      <c r="C2">
        <v>939</v>
      </c>
      <c r="D2">
        <v>968</v>
      </c>
      <c r="E2">
        <v>401.6</v>
      </c>
      <c r="F2">
        <v>272.60000000000002</v>
      </c>
      <c r="G2">
        <v>-47.4</v>
      </c>
      <c r="H2">
        <v>-145.6</v>
      </c>
      <c r="I2">
        <v>-474</v>
      </c>
      <c r="J2">
        <v>-1456</v>
      </c>
      <c r="K2">
        <v>-2.81E-2</v>
      </c>
      <c r="L2">
        <v>-4.9634</v>
      </c>
      <c r="Q2">
        <v>0.65210000000000001</v>
      </c>
      <c r="R2">
        <v>1.0869</v>
      </c>
      <c r="S2">
        <v>0.94899999999999995</v>
      </c>
      <c r="T2">
        <v>0.94930000000000003</v>
      </c>
      <c r="U2">
        <v>6.6699999999999995E-2</v>
      </c>
      <c r="V2">
        <v>2.7099999999999999E-2</v>
      </c>
      <c r="W2" t="s">
        <v>86</v>
      </c>
    </row>
    <row r="3" spans="1:23" x14ac:dyDescent="0.35">
      <c r="B3" t="s">
        <v>18</v>
      </c>
      <c r="C3">
        <v>1012</v>
      </c>
      <c r="D3">
        <v>1048</v>
      </c>
      <c r="E3">
        <v>395.4</v>
      </c>
      <c r="F3">
        <v>248.7</v>
      </c>
      <c r="G3">
        <v>-71.3</v>
      </c>
      <c r="H3">
        <v>-139.4</v>
      </c>
      <c r="I3">
        <v>-713</v>
      </c>
      <c r="J3">
        <v>-1394</v>
      </c>
      <c r="K3">
        <v>-2.5499999999999998E-2</v>
      </c>
      <c r="L3">
        <v>-4.9635999999999996</v>
      </c>
      <c r="Q3">
        <v>-109.7487</v>
      </c>
      <c r="R3">
        <v>23.741099999999999</v>
      </c>
      <c r="S3">
        <v>-46.183100000000003</v>
      </c>
      <c r="T3">
        <v>-46.183900000000001</v>
      </c>
      <c r="U3">
        <v>-4.8723999999999998</v>
      </c>
      <c r="V3">
        <v>10.6751</v>
      </c>
      <c r="W3" t="s">
        <v>87</v>
      </c>
    </row>
    <row r="4" spans="1:23" x14ac:dyDescent="0.35">
      <c r="B4" t="s">
        <v>19</v>
      </c>
      <c r="C4">
        <v>931</v>
      </c>
      <c r="D4">
        <v>964</v>
      </c>
      <c r="E4">
        <v>407.8</v>
      </c>
      <c r="F4">
        <v>287.2</v>
      </c>
      <c r="G4">
        <v>-32.799999999999997</v>
      </c>
      <c r="H4">
        <v>-151.80000000000001</v>
      </c>
      <c r="I4">
        <v>-328</v>
      </c>
      <c r="J4">
        <v>-1518</v>
      </c>
      <c r="K4">
        <v>-3.0800000000000001E-2</v>
      </c>
      <c r="L4">
        <v>-4.9603000000000002</v>
      </c>
      <c r="Q4">
        <v>110.9241</v>
      </c>
      <c r="R4">
        <v>23.5426</v>
      </c>
      <c r="S4">
        <v>-45.637599999999999</v>
      </c>
      <c r="T4">
        <v>-45.637900000000002</v>
      </c>
      <c r="U4">
        <v>-4.8299000000000003</v>
      </c>
      <c r="V4">
        <v>-10.6052</v>
      </c>
      <c r="W4" t="s">
        <v>88</v>
      </c>
    </row>
    <row r="5" spans="1:23" x14ac:dyDescent="0.35">
      <c r="B5" t="s">
        <v>20</v>
      </c>
      <c r="C5">
        <v>893</v>
      </c>
      <c r="D5">
        <v>1051</v>
      </c>
      <c r="E5">
        <v>387.9</v>
      </c>
      <c r="F5">
        <v>288.5</v>
      </c>
      <c r="G5">
        <v>-31.5</v>
      </c>
      <c r="H5">
        <v>-131.9</v>
      </c>
      <c r="I5">
        <v>-315</v>
      </c>
      <c r="J5">
        <v>-1319</v>
      </c>
      <c r="K5">
        <v>-3.0099999999999998E-2</v>
      </c>
      <c r="L5">
        <v>-4.9617000000000004</v>
      </c>
      <c r="Q5">
        <v>102.6784</v>
      </c>
      <c r="R5">
        <v>32.323700000000002</v>
      </c>
      <c r="S5">
        <v>59.443100000000001</v>
      </c>
      <c r="T5">
        <v>59.442999999999998</v>
      </c>
      <c r="U5">
        <v>5.3373999999999997</v>
      </c>
      <c r="V5">
        <v>-10.324299999999999</v>
      </c>
      <c r="W5" t="s">
        <v>89</v>
      </c>
    </row>
    <row r="6" spans="1:23" x14ac:dyDescent="0.35">
      <c r="B6" t="s">
        <v>17</v>
      </c>
      <c r="C6">
        <v>894</v>
      </c>
      <c r="D6">
        <v>1052</v>
      </c>
      <c r="E6">
        <v>392.3</v>
      </c>
      <c r="F6">
        <v>248.8</v>
      </c>
      <c r="G6">
        <v>-71.2</v>
      </c>
      <c r="H6">
        <v>-136.30000000000001</v>
      </c>
      <c r="I6">
        <v>-712</v>
      </c>
      <c r="J6">
        <v>-1363</v>
      </c>
      <c r="K6">
        <v>-2.6599999999999999E-2</v>
      </c>
      <c r="L6">
        <v>-4.9645000000000001</v>
      </c>
      <c r="Q6">
        <v>-101.69670000000001</v>
      </c>
      <c r="R6">
        <v>32.329599999999999</v>
      </c>
      <c r="S6">
        <v>59.034399999999998</v>
      </c>
      <c r="T6">
        <v>59.034999999999997</v>
      </c>
      <c r="U6">
        <v>5.3109000000000002</v>
      </c>
      <c r="V6">
        <v>10.3979</v>
      </c>
      <c r="W6" t="s">
        <v>90</v>
      </c>
    </row>
    <row r="7" spans="1:23" x14ac:dyDescent="0.35">
      <c r="B7" t="s">
        <v>16</v>
      </c>
      <c r="C7">
        <v>918</v>
      </c>
      <c r="D7">
        <v>946</v>
      </c>
      <c r="E7">
        <v>402.7</v>
      </c>
      <c r="F7">
        <v>273.2</v>
      </c>
      <c r="G7">
        <v>-46.8</v>
      </c>
      <c r="H7">
        <v>-146.69999999999999</v>
      </c>
      <c r="I7">
        <v>-468</v>
      </c>
      <c r="J7">
        <v>-1467</v>
      </c>
      <c r="K7">
        <v>-3.0599999999999999E-2</v>
      </c>
      <c r="L7">
        <v>-4.9602000000000004</v>
      </c>
      <c r="Q7">
        <v>0.64900000000000002</v>
      </c>
      <c r="R7">
        <v>1.0852999999999999</v>
      </c>
      <c r="S7">
        <v>0.95030000000000003</v>
      </c>
      <c r="T7">
        <v>0.94979999999999998</v>
      </c>
      <c r="U7">
        <v>6.6900000000000001E-2</v>
      </c>
      <c r="V7">
        <v>2.6100000000000002E-2</v>
      </c>
      <c r="W7" t="s">
        <v>91</v>
      </c>
    </row>
    <row r="9" spans="1:23" x14ac:dyDescent="0.35">
      <c r="B9" t="s">
        <v>16</v>
      </c>
      <c r="C9">
        <v>25</v>
      </c>
      <c r="D9">
        <v>27</v>
      </c>
      <c r="E9">
        <v>244</v>
      </c>
      <c r="F9">
        <v>308.3</v>
      </c>
      <c r="G9">
        <v>-11.7</v>
      </c>
      <c r="H9">
        <v>12</v>
      </c>
      <c r="I9">
        <v>-117</v>
      </c>
      <c r="J9">
        <v>120</v>
      </c>
      <c r="K9">
        <v>-3.0099999999999998E-2</v>
      </c>
      <c r="L9">
        <v>-4.9603999999999999</v>
      </c>
      <c r="Q9">
        <v>0.79039999999999999</v>
      </c>
      <c r="R9">
        <v>-0.34549999999999997</v>
      </c>
      <c r="S9">
        <v>1.5705</v>
      </c>
      <c r="T9">
        <v>1.5709</v>
      </c>
      <c r="U9">
        <v>3.73E-2</v>
      </c>
      <c r="V9">
        <v>3.5400000000000001E-2</v>
      </c>
      <c r="W9" t="s">
        <v>92</v>
      </c>
    </row>
    <row r="10" spans="1:23" x14ac:dyDescent="0.35">
      <c r="B10" t="s">
        <v>18</v>
      </c>
      <c r="C10">
        <v>62</v>
      </c>
      <c r="D10">
        <v>64</v>
      </c>
      <c r="E10">
        <v>229.1</v>
      </c>
      <c r="F10">
        <v>301.89999999999998</v>
      </c>
      <c r="G10">
        <v>-18.100000000000001</v>
      </c>
      <c r="H10">
        <v>26.9</v>
      </c>
      <c r="I10">
        <v>-181</v>
      </c>
      <c r="J10">
        <v>269</v>
      </c>
      <c r="K10">
        <v>-2.63E-2</v>
      </c>
      <c r="L10">
        <v>-4.9641999999999999</v>
      </c>
      <c r="Q10">
        <v>-109.60380000000001</v>
      </c>
      <c r="R10">
        <v>22.347300000000001</v>
      </c>
      <c r="S10">
        <v>-45.547199999999997</v>
      </c>
      <c r="T10">
        <v>-45.546599999999998</v>
      </c>
      <c r="U10">
        <v>-4.9017999999999997</v>
      </c>
      <c r="V10">
        <v>10.6828</v>
      </c>
      <c r="W10" t="s">
        <v>93</v>
      </c>
    </row>
    <row r="11" spans="1:23" x14ac:dyDescent="0.35">
      <c r="B11" t="s">
        <v>19</v>
      </c>
      <c r="C11">
        <v>-1</v>
      </c>
      <c r="D11">
        <v>0</v>
      </c>
      <c r="E11">
        <v>238.9</v>
      </c>
      <c r="F11">
        <v>307</v>
      </c>
      <c r="G11">
        <v>-13</v>
      </c>
      <c r="H11">
        <v>17.100000000000001</v>
      </c>
      <c r="I11">
        <v>-130</v>
      </c>
      <c r="J11">
        <v>171</v>
      </c>
      <c r="K11">
        <v>-3.2000000000000001E-2</v>
      </c>
      <c r="L11">
        <v>-4.9623999999999997</v>
      </c>
      <c r="Q11">
        <v>111.0682</v>
      </c>
      <c r="R11">
        <v>22.117799999999999</v>
      </c>
      <c r="S11">
        <v>-45.008200000000002</v>
      </c>
      <c r="T11">
        <v>-45.008299999999998</v>
      </c>
      <c r="U11">
        <v>-4.8592000000000004</v>
      </c>
      <c r="V11">
        <v>-10.5975</v>
      </c>
      <c r="W11" t="s">
        <v>94</v>
      </c>
    </row>
    <row r="12" spans="1:23" x14ac:dyDescent="0.35">
      <c r="B12" t="s">
        <v>20</v>
      </c>
      <c r="C12">
        <v>37</v>
      </c>
      <c r="D12">
        <v>45</v>
      </c>
      <c r="E12">
        <v>234.1</v>
      </c>
      <c r="F12">
        <v>310.10000000000002</v>
      </c>
      <c r="G12">
        <v>-9.9</v>
      </c>
      <c r="H12">
        <v>21.9</v>
      </c>
      <c r="I12">
        <v>-99</v>
      </c>
      <c r="J12">
        <v>219</v>
      </c>
      <c r="K12">
        <v>-3.1699999999999999E-2</v>
      </c>
      <c r="L12">
        <v>-4.9637000000000002</v>
      </c>
      <c r="Q12">
        <v>102.82429999999999</v>
      </c>
      <c r="R12">
        <v>30.841799999999999</v>
      </c>
      <c r="S12">
        <v>60.076900000000002</v>
      </c>
      <c r="T12">
        <v>60.077199999999998</v>
      </c>
      <c r="U12">
        <v>5.3079999999999998</v>
      </c>
      <c r="V12">
        <v>-10.3161</v>
      </c>
      <c r="W12" t="s">
        <v>95</v>
      </c>
    </row>
    <row r="13" spans="1:23" x14ac:dyDescent="0.35">
      <c r="B13" t="s">
        <v>17</v>
      </c>
      <c r="C13">
        <v>-4</v>
      </c>
      <c r="D13">
        <v>-3</v>
      </c>
      <c r="E13">
        <v>240.9</v>
      </c>
      <c r="F13">
        <v>303.89999999999998</v>
      </c>
      <c r="G13">
        <v>-16.100000000000001</v>
      </c>
      <c r="H13">
        <v>15.1</v>
      </c>
      <c r="I13">
        <v>-161</v>
      </c>
      <c r="J13">
        <v>151</v>
      </c>
      <c r="K13">
        <v>-2.75E-2</v>
      </c>
      <c r="L13">
        <v>-4.9665999999999997</v>
      </c>
      <c r="Q13">
        <v>-101.5449</v>
      </c>
      <c r="R13">
        <v>30.8795</v>
      </c>
      <c r="S13">
        <v>59.672899999999998</v>
      </c>
      <c r="T13">
        <v>59.673099999999998</v>
      </c>
      <c r="U13">
        <v>5.2817999999999996</v>
      </c>
      <c r="V13">
        <v>10.405099999999999</v>
      </c>
      <c r="W13" t="s">
        <v>96</v>
      </c>
    </row>
    <row r="14" spans="1:23" x14ac:dyDescent="0.35">
      <c r="B14" t="s">
        <v>16</v>
      </c>
      <c r="C14">
        <v>25</v>
      </c>
      <c r="D14">
        <v>26</v>
      </c>
      <c r="E14">
        <v>242.3</v>
      </c>
      <c r="F14">
        <v>309.89999999999998</v>
      </c>
      <c r="G14">
        <v>-10.1</v>
      </c>
      <c r="H14">
        <v>13.7</v>
      </c>
      <c r="I14">
        <v>-101</v>
      </c>
      <c r="J14">
        <v>137</v>
      </c>
      <c r="K14">
        <v>-3.1099999999999999E-2</v>
      </c>
      <c r="L14">
        <v>-4.9608999999999996</v>
      </c>
      <c r="Q14">
        <v>0.79220000000000002</v>
      </c>
      <c r="R14">
        <v>-0.34699999999999998</v>
      </c>
      <c r="S14">
        <v>1.5713999999999999</v>
      </c>
      <c r="T14">
        <v>1.5706</v>
      </c>
      <c r="U14">
        <v>3.6900000000000002E-2</v>
      </c>
      <c r="V14">
        <v>3.4599999999999999E-2</v>
      </c>
      <c r="W14" t="s">
        <v>97</v>
      </c>
    </row>
    <row r="16" spans="1:23" ht="18.75" customHeight="1" x14ac:dyDescent="0.35">
      <c r="A16" s="42" t="s">
        <v>98</v>
      </c>
      <c r="B16" s="42" t="s">
        <v>99</v>
      </c>
      <c r="C16" s="42" t="s">
        <v>22</v>
      </c>
      <c r="D16" s="42" t="s">
        <v>24</v>
      </c>
      <c r="E16" s="42" t="s">
        <v>23</v>
      </c>
      <c r="H16" s="42" t="s">
        <v>100</v>
      </c>
      <c r="I16" s="42" t="s">
        <v>22</v>
      </c>
      <c r="J16" s="42" t="s">
        <v>24</v>
      </c>
      <c r="K16" s="42" t="s">
        <v>23</v>
      </c>
      <c r="L16" s="42" t="s">
        <v>41</v>
      </c>
      <c r="M16" s="42" t="s">
        <v>42</v>
      </c>
      <c r="N16" s="42" t="s">
        <v>101</v>
      </c>
      <c r="Q16" s="43" t="s">
        <v>102</v>
      </c>
      <c r="S16" s="43"/>
      <c r="U16" s="43"/>
    </row>
    <row r="17" spans="1:21" x14ac:dyDescent="0.35">
      <c r="A17" s="44" t="s">
        <v>103</v>
      </c>
      <c r="B17" s="44" t="str">
        <f t="shared" ref="B17:B22" si="0">B9</f>
        <v>PR1</v>
      </c>
      <c r="C17" s="44">
        <f t="shared" ref="C17:C22" si="1">(F9-1)*0.01</f>
        <v>3.0730000000000004</v>
      </c>
      <c r="D17" s="45">
        <f t="shared" ref="D17:D22" si="2">(E9-1)*0.01</f>
        <v>2.4300000000000002</v>
      </c>
      <c r="E17" s="45">
        <v>0</v>
      </c>
      <c r="H17" t="s">
        <v>16</v>
      </c>
      <c r="I17">
        <v>0.81674190955025405</v>
      </c>
      <c r="J17">
        <v>1.5365678372060401</v>
      </c>
      <c r="K17">
        <v>-0.39845430516634101</v>
      </c>
      <c r="L17">
        <v>3.5409386719856703E-2</v>
      </c>
      <c r="M17">
        <v>3.46423109833554E-2</v>
      </c>
      <c r="N17">
        <v>0</v>
      </c>
      <c r="P17" t="s">
        <v>16</v>
      </c>
      <c r="Q17">
        <f>Q9</f>
        <v>0.79039999999999999</v>
      </c>
      <c r="R17">
        <f>AVERAGE(S9:T9)</f>
        <v>1.5707</v>
      </c>
      <c r="S17">
        <f>R9</f>
        <v>-0.34549999999999997</v>
      </c>
      <c r="T17">
        <f t="shared" ref="T17:U21" si="3">U9</f>
        <v>3.73E-2</v>
      </c>
      <c r="U17">
        <f t="shared" si="3"/>
        <v>3.5400000000000001E-2</v>
      </c>
    </row>
    <row r="18" spans="1:21" x14ac:dyDescent="0.35">
      <c r="A18" s="44" t="str">
        <f>A17</f>
        <v>Imaged PR-circuit2</v>
      </c>
      <c r="B18" s="44" t="str">
        <f t="shared" si="0"/>
        <v>PR2</v>
      </c>
      <c r="C18" s="44">
        <f t="shared" si="1"/>
        <v>3.0089999999999999</v>
      </c>
      <c r="D18" s="45">
        <f t="shared" si="2"/>
        <v>2.2810000000000001</v>
      </c>
      <c r="E18" s="45">
        <f>E17</f>
        <v>0</v>
      </c>
      <c r="H18" t="s">
        <v>18</v>
      </c>
      <c r="I18">
        <v>-109.632098267895</v>
      </c>
      <c r="J18">
        <v>-45.615193695630303</v>
      </c>
      <c r="K18">
        <v>22.3017426311105</v>
      </c>
      <c r="L18">
        <v>-4.9090791353055696</v>
      </c>
      <c r="M18">
        <v>10.6798506908512</v>
      </c>
      <c r="N18">
        <v>0</v>
      </c>
      <c r="P18" t="s">
        <v>18</v>
      </c>
      <c r="Q18">
        <f>Q10</f>
        <v>-109.60380000000001</v>
      </c>
      <c r="R18">
        <f>AVERAGE(S10:T10)</f>
        <v>-45.546899999999994</v>
      </c>
      <c r="S18">
        <f>R10</f>
        <v>22.347300000000001</v>
      </c>
      <c r="T18">
        <f t="shared" si="3"/>
        <v>-4.9017999999999997</v>
      </c>
      <c r="U18">
        <f t="shared" si="3"/>
        <v>10.6828</v>
      </c>
    </row>
    <row r="19" spans="1:21" x14ac:dyDescent="0.35">
      <c r="A19" s="44" t="str">
        <f>A18</f>
        <v>Imaged PR-circuit2</v>
      </c>
      <c r="B19" s="44" t="str">
        <f t="shared" si="0"/>
        <v>PR3</v>
      </c>
      <c r="C19" s="44">
        <f t="shared" si="1"/>
        <v>3.06</v>
      </c>
      <c r="D19" s="45">
        <f t="shared" si="2"/>
        <v>2.379</v>
      </c>
      <c r="E19" s="45">
        <f>E18</f>
        <v>0</v>
      </c>
      <c r="H19" t="s">
        <v>19</v>
      </c>
      <c r="I19">
        <v>111.18609183103401</v>
      </c>
      <c r="J19">
        <v>-45.117070776165498</v>
      </c>
      <c r="K19">
        <v>21.990376600900799</v>
      </c>
      <c r="L19">
        <v>-4.8532905031501103</v>
      </c>
      <c r="M19">
        <v>-10.601639266898101</v>
      </c>
      <c r="N19">
        <v>0</v>
      </c>
      <c r="P19" t="s">
        <v>19</v>
      </c>
      <c r="Q19">
        <f>Q11</f>
        <v>111.0682</v>
      </c>
      <c r="R19">
        <f>AVERAGE(S11:T11)</f>
        <v>-45.008250000000004</v>
      </c>
      <c r="S19">
        <f>R11</f>
        <v>22.117799999999999</v>
      </c>
      <c r="T19">
        <f t="shared" si="3"/>
        <v>-4.8592000000000004</v>
      </c>
      <c r="U19">
        <f t="shared" si="3"/>
        <v>-10.5975</v>
      </c>
    </row>
    <row r="20" spans="1:21" x14ac:dyDescent="0.35">
      <c r="A20" s="44" t="str">
        <f>A19</f>
        <v>Imaged PR-circuit2</v>
      </c>
      <c r="B20" s="44" t="str">
        <f t="shared" si="0"/>
        <v>PR4</v>
      </c>
      <c r="C20" s="44">
        <f t="shared" si="1"/>
        <v>3.0910000000000002</v>
      </c>
      <c r="D20" s="45">
        <f t="shared" si="2"/>
        <v>2.331</v>
      </c>
      <c r="E20" s="45">
        <f>E19</f>
        <v>0</v>
      </c>
      <c r="H20" t="s">
        <v>20</v>
      </c>
      <c r="I20">
        <v>102.94865337818599</v>
      </c>
      <c r="J20">
        <v>60.021225868034797</v>
      </c>
      <c r="K20">
        <v>30.632270647149699</v>
      </c>
      <c r="L20">
        <v>5.3123967265341703</v>
      </c>
      <c r="M20">
        <v>-10.3123073547285</v>
      </c>
      <c r="N20">
        <v>0</v>
      </c>
      <c r="P20" t="s">
        <v>20</v>
      </c>
      <c r="Q20">
        <f>Q12</f>
        <v>102.82429999999999</v>
      </c>
      <c r="R20">
        <f>AVERAGE(S12:T12)</f>
        <v>60.07705</v>
      </c>
      <c r="S20">
        <f>R12</f>
        <v>30.841799999999999</v>
      </c>
      <c r="T20">
        <f t="shared" si="3"/>
        <v>5.3079999999999998</v>
      </c>
      <c r="U20">
        <f t="shared" si="3"/>
        <v>-10.3161</v>
      </c>
    </row>
    <row r="21" spans="1:21" x14ac:dyDescent="0.35">
      <c r="A21" s="44" t="str">
        <f>A20</f>
        <v>Imaged PR-circuit2</v>
      </c>
      <c r="B21" s="44" t="str">
        <f t="shared" si="0"/>
        <v>PR5</v>
      </c>
      <c r="C21" s="44">
        <f t="shared" si="1"/>
        <v>3.0289999999999999</v>
      </c>
      <c r="D21" s="45">
        <f t="shared" si="2"/>
        <v>2.399</v>
      </c>
      <c r="E21" s="45">
        <f>E20</f>
        <v>0</v>
      </c>
      <c r="H21" t="s">
        <v>17</v>
      </c>
      <c r="I21">
        <v>-101.556090114231</v>
      </c>
      <c r="J21">
        <v>59.654972734904497</v>
      </c>
      <c r="K21">
        <v>30.746205541314101</v>
      </c>
      <c r="L21">
        <v>5.27335354412795</v>
      </c>
      <c r="M21">
        <v>10.4098277468463</v>
      </c>
      <c r="N21">
        <v>0</v>
      </c>
      <c r="P21" t="s">
        <v>17</v>
      </c>
      <c r="Q21">
        <f>Q13</f>
        <v>-101.5449</v>
      </c>
      <c r="R21">
        <f>AVERAGE(S13:T13)</f>
        <v>59.673000000000002</v>
      </c>
      <c r="S21">
        <f>R13</f>
        <v>30.8795</v>
      </c>
      <c r="T21">
        <f t="shared" si="3"/>
        <v>5.2817999999999996</v>
      </c>
      <c r="U21">
        <f t="shared" si="3"/>
        <v>10.405099999999999</v>
      </c>
    </row>
    <row r="22" spans="1:21" x14ac:dyDescent="0.35">
      <c r="A22" s="44" t="str">
        <f>A21</f>
        <v>Imaged PR-circuit2</v>
      </c>
      <c r="B22" s="44" t="str">
        <f t="shared" si="0"/>
        <v>PR1</v>
      </c>
      <c r="C22" s="44">
        <f t="shared" si="1"/>
        <v>3.089</v>
      </c>
      <c r="D22" s="45">
        <f t="shared" si="2"/>
        <v>2.4130000000000003</v>
      </c>
      <c r="E22" s="45">
        <f>E21</f>
        <v>0</v>
      </c>
    </row>
    <row r="24" spans="1:21" ht="17.5" x14ac:dyDescent="0.35">
      <c r="A24" s="42" t="s">
        <v>98</v>
      </c>
      <c r="B24" s="42" t="s">
        <v>99</v>
      </c>
      <c r="C24" s="42" t="s">
        <v>22</v>
      </c>
      <c r="D24" s="42" t="s">
        <v>24</v>
      </c>
      <c r="E24" s="46" t="s">
        <v>77</v>
      </c>
      <c r="Q24" s="43"/>
    </row>
    <row r="25" spans="1:21" x14ac:dyDescent="0.35">
      <c r="A25" s="47" t="s">
        <v>103</v>
      </c>
      <c r="B25" s="47" t="str">
        <f t="shared" ref="B25:B30" si="4">B9</f>
        <v>PR1</v>
      </c>
      <c r="C25" s="47">
        <v>0</v>
      </c>
      <c r="D25" s="47">
        <v>0</v>
      </c>
      <c r="E25" s="48">
        <f t="shared" ref="E25:E30" si="5">D9/1000</f>
        <v>2.7E-2</v>
      </c>
    </row>
    <row r="26" spans="1:21" x14ac:dyDescent="0.35">
      <c r="A26" s="47" t="s">
        <v>103</v>
      </c>
      <c r="B26" s="47" t="str">
        <f t="shared" si="4"/>
        <v>PR2</v>
      </c>
      <c r="C26" s="47">
        <v>0</v>
      </c>
      <c r="D26" s="47">
        <v>0</v>
      </c>
      <c r="E26" s="48">
        <f t="shared" si="5"/>
        <v>6.4000000000000001E-2</v>
      </c>
    </row>
    <row r="27" spans="1:21" x14ac:dyDescent="0.35">
      <c r="A27" s="47" t="s">
        <v>103</v>
      </c>
      <c r="B27" s="47" t="str">
        <f t="shared" si="4"/>
        <v>PR3</v>
      </c>
      <c r="C27" s="47">
        <v>0</v>
      </c>
      <c r="D27" s="47">
        <v>0</v>
      </c>
      <c r="E27" s="48">
        <f t="shared" si="5"/>
        <v>0</v>
      </c>
    </row>
    <row r="28" spans="1:21" x14ac:dyDescent="0.35">
      <c r="A28" s="47" t="s">
        <v>103</v>
      </c>
      <c r="B28" s="47" t="str">
        <f t="shared" si="4"/>
        <v>PR4</v>
      </c>
      <c r="C28" s="47">
        <v>0</v>
      </c>
      <c r="D28" s="47">
        <v>0</v>
      </c>
      <c r="E28" s="48">
        <f t="shared" si="5"/>
        <v>4.4999999999999998E-2</v>
      </c>
    </row>
    <row r="29" spans="1:21" x14ac:dyDescent="0.35">
      <c r="A29" s="47" t="s">
        <v>103</v>
      </c>
      <c r="B29" s="47" t="str">
        <f t="shared" si="4"/>
        <v>PR5</v>
      </c>
      <c r="C29" s="47">
        <v>0</v>
      </c>
      <c r="D29" s="47">
        <v>0</v>
      </c>
      <c r="E29" s="48">
        <f t="shared" si="5"/>
        <v>-3.0000000000000001E-3</v>
      </c>
    </row>
    <row r="30" spans="1:21" x14ac:dyDescent="0.35">
      <c r="A30" s="47" t="s">
        <v>103</v>
      </c>
      <c r="B30" s="47" t="str">
        <f t="shared" si="4"/>
        <v>PR1</v>
      </c>
      <c r="C30" s="47">
        <v>0</v>
      </c>
      <c r="D30" s="47">
        <v>0</v>
      </c>
      <c r="E30" s="48">
        <f t="shared" si="5"/>
        <v>2.5999999999999999E-2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CD0D-27B8-47B5-9F44-3334112C4043}">
  <dimension ref="A2:AD61"/>
  <sheetViews>
    <sheetView zoomScale="55" zoomScaleNormal="55" workbookViewId="0">
      <selection activeCell="X20" sqref="X20:Y20"/>
    </sheetView>
  </sheetViews>
  <sheetFormatPr defaultColWidth="9.1796875" defaultRowHeight="15.5" x14ac:dyDescent="0.35"/>
  <cols>
    <col min="1" max="1" width="9.1796875" style="11"/>
    <col min="2" max="2" width="9.1796875" style="2"/>
    <col min="3" max="3" width="14.453125" style="2" customWidth="1"/>
    <col min="4" max="5" width="9.1796875" style="2"/>
    <col min="6" max="7" width="14.453125" style="2" bestFit="1" customWidth="1"/>
    <col min="8" max="14" width="9.1796875" style="2"/>
    <col min="15" max="15" width="13" style="22" bestFit="1" customWidth="1"/>
    <col min="16" max="19" width="13" style="2" bestFit="1" customWidth="1"/>
    <col min="20" max="25" width="9.1796875" style="2"/>
    <col min="26" max="26" width="9.1796875" style="2" customWidth="1"/>
    <col min="27" max="16384" width="9.1796875" style="2"/>
  </cols>
  <sheetData>
    <row r="2" spans="3:20" x14ac:dyDescent="0.35">
      <c r="O2" s="3"/>
    </row>
    <row r="4" spans="3:20" x14ac:dyDescent="0.35">
      <c r="C4" s="2" t="s">
        <v>38</v>
      </c>
      <c r="I4" s="2" t="s">
        <v>39</v>
      </c>
      <c r="O4" s="3" t="s">
        <v>40</v>
      </c>
    </row>
    <row r="5" spans="3:20" x14ac:dyDescent="0.35">
      <c r="O5" s="3"/>
    </row>
    <row r="6" spans="3:20" x14ac:dyDescent="0.35">
      <c r="C6" s="4">
        <v>1.00066331775217</v>
      </c>
      <c r="D6" s="4">
        <v>-1.8632702959586701E-4</v>
      </c>
      <c r="E6" s="4">
        <v>-3.7236500184224298E-4</v>
      </c>
      <c r="F6" s="4">
        <v>0</v>
      </c>
      <c r="G6" s="4">
        <v>0</v>
      </c>
      <c r="I6" s="4">
        <f t="shared" ref="I6:I16" si="0">P6*C6</f>
        <v>-109.13495239358943</v>
      </c>
      <c r="J6" s="4">
        <f t="shared" ref="J6:J16" si="1">Q6*D6</f>
        <v>2.0321312017575231E-2</v>
      </c>
      <c r="K6" s="4">
        <f t="shared" ref="K6:K16" si="2">R6*E6</f>
        <v>4.0611098686398214E-2</v>
      </c>
      <c r="L6" s="4">
        <f t="shared" ref="L6:L16" si="3">S6*F6</f>
        <v>0</v>
      </c>
      <c r="M6" s="4">
        <f t="shared" ref="M6:M16" si="4">T6*G6</f>
        <v>0</v>
      </c>
      <c r="O6" s="5" t="s">
        <v>22</v>
      </c>
      <c r="P6" s="4">
        <f>C17</f>
        <v>-109.06260922879</v>
      </c>
      <c r="Q6" s="4">
        <f>P6</f>
        <v>-109.06260922879</v>
      </c>
      <c r="R6" s="4">
        <f>Q6</f>
        <v>-109.06260922879</v>
      </c>
      <c r="S6" s="4">
        <f t="shared" ref="S6:T16" si="5">R6</f>
        <v>-109.06260922879</v>
      </c>
      <c r="T6" s="4">
        <f t="shared" si="5"/>
        <v>-109.06260922879</v>
      </c>
    </row>
    <row r="7" spans="3:20" x14ac:dyDescent="0.35">
      <c r="C7" s="6">
        <v>3.8836216829225397E-5</v>
      </c>
      <c r="D7" s="4">
        <v>1.00058848867175</v>
      </c>
      <c r="E7" s="4">
        <v>-5.8617491854348201E-4</v>
      </c>
      <c r="F7" s="4">
        <v>0</v>
      </c>
      <c r="G7" s="4">
        <v>0</v>
      </c>
      <c r="I7" s="4">
        <f t="shared" si="0"/>
        <v>-1.7222236977168268E-4</v>
      </c>
      <c r="J7" s="4">
        <f t="shared" si="1"/>
        <v>-4.4371912290807014</v>
      </c>
      <c r="K7" s="4">
        <f t="shared" si="2"/>
        <v>2.5994404660011029E-3</v>
      </c>
      <c r="L7" s="4">
        <f t="shared" si="3"/>
        <v>0</v>
      </c>
      <c r="M7" s="4">
        <f t="shared" si="4"/>
        <v>0</v>
      </c>
      <c r="O7" s="5" t="s">
        <v>24</v>
      </c>
      <c r="P7" s="4">
        <f>D17</f>
        <v>-4.4345815280874703</v>
      </c>
      <c r="Q7" s="4">
        <f t="shared" ref="Q7:R16" si="6">P7</f>
        <v>-4.4345815280874703</v>
      </c>
      <c r="R7" s="4">
        <f t="shared" si="6"/>
        <v>-4.4345815280874703</v>
      </c>
      <c r="S7" s="4">
        <f t="shared" si="5"/>
        <v>-4.4345815280874703</v>
      </c>
      <c r="T7" s="4">
        <f t="shared" si="5"/>
        <v>-4.4345815280874703</v>
      </c>
    </row>
    <row r="8" spans="3:20" x14ac:dyDescent="0.35">
      <c r="C8" s="4">
        <v>8.9967410285974497E-4</v>
      </c>
      <c r="D8" s="4">
        <v>-1.1899273058784399E-3</v>
      </c>
      <c r="E8" s="4">
        <v>0.99729741787917103</v>
      </c>
      <c r="F8" s="4">
        <v>0</v>
      </c>
      <c r="G8" s="4">
        <v>0</v>
      </c>
      <c r="I8" s="4">
        <f t="shared" si="0"/>
        <v>1.9301656106606727E-2</v>
      </c>
      <c r="J8" s="4">
        <f t="shared" si="1"/>
        <v>-2.5528763778929424E-2</v>
      </c>
      <c r="K8" s="4">
        <f t="shared" si="2"/>
        <v>21.396071905063529</v>
      </c>
      <c r="L8" s="4">
        <f t="shared" si="3"/>
        <v>0</v>
      </c>
      <c r="M8" s="4">
        <f t="shared" si="4"/>
        <v>0</v>
      </c>
      <c r="O8" s="5" t="s">
        <v>23</v>
      </c>
      <c r="P8" s="4">
        <f>E17</f>
        <v>21.454053245784898</v>
      </c>
      <c r="Q8" s="4">
        <f t="shared" si="6"/>
        <v>21.454053245784898</v>
      </c>
      <c r="R8" s="4">
        <f t="shared" si="6"/>
        <v>21.454053245784898</v>
      </c>
      <c r="S8" s="4">
        <f t="shared" si="5"/>
        <v>21.454053245784898</v>
      </c>
      <c r="T8" s="4">
        <f t="shared" si="5"/>
        <v>21.454053245784898</v>
      </c>
    </row>
    <row r="9" spans="3:20" x14ac:dyDescent="0.35">
      <c r="C9" s="7">
        <v>2.60674605557022E-2</v>
      </c>
      <c r="D9" s="7">
        <v>-3.5320348950670502E-2</v>
      </c>
      <c r="E9" s="7">
        <v>-5.2673025047074801E-2</v>
      </c>
      <c r="F9" s="4">
        <v>0</v>
      </c>
      <c r="G9" s="4">
        <v>0</v>
      </c>
      <c r="I9" s="4">
        <f t="shared" si="0"/>
        <v>2.60674605557022E-2</v>
      </c>
      <c r="J9" s="4">
        <f t="shared" si="1"/>
        <v>-3.5320348950670502E-2</v>
      </c>
      <c r="K9" s="4">
        <f t="shared" si="2"/>
        <v>-5.2673025047074801E-2</v>
      </c>
      <c r="L9" s="4">
        <f t="shared" si="3"/>
        <v>0</v>
      </c>
      <c r="M9" s="4">
        <f t="shared" si="4"/>
        <v>0</v>
      </c>
      <c r="O9" s="5">
        <v>1</v>
      </c>
      <c r="P9" s="4">
        <v>1</v>
      </c>
      <c r="Q9" s="4">
        <f t="shared" si="6"/>
        <v>1</v>
      </c>
      <c r="R9" s="4">
        <f t="shared" si="6"/>
        <v>1</v>
      </c>
      <c r="S9" s="4">
        <f t="shared" si="5"/>
        <v>1</v>
      </c>
      <c r="T9" s="4">
        <f t="shared" si="5"/>
        <v>1</v>
      </c>
    </row>
    <row r="10" spans="3:20" x14ac:dyDescent="0.35">
      <c r="C10" s="4">
        <v>0</v>
      </c>
      <c r="D10" s="4">
        <v>0</v>
      </c>
      <c r="E10" s="4">
        <v>0</v>
      </c>
      <c r="F10" s="4">
        <v>0.99962484791477801</v>
      </c>
      <c r="G10" s="4">
        <v>1.17597875821841E-3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4">
        <f t="shared" si="3"/>
        <v>-0.93266442040074038</v>
      </c>
      <c r="M10" s="4">
        <f t="shared" si="4"/>
        <v>-1.0972051657432006E-3</v>
      </c>
      <c r="O10" s="5" t="s">
        <v>41</v>
      </c>
      <c r="P10" s="4">
        <f>F17</f>
        <v>-0.93301444271446698</v>
      </c>
      <c r="Q10" s="4">
        <f t="shared" si="6"/>
        <v>-0.93301444271446698</v>
      </c>
      <c r="R10" s="4">
        <f t="shared" si="6"/>
        <v>-0.93301444271446698</v>
      </c>
      <c r="S10" s="4">
        <f t="shared" si="5"/>
        <v>-0.93301444271446698</v>
      </c>
      <c r="T10" s="4">
        <f t="shared" si="5"/>
        <v>-0.93301444271446698</v>
      </c>
    </row>
    <row r="11" spans="3:20" x14ac:dyDescent="0.35">
      <c r="C11" s="4">
        <v>0</v>
      </c>
      <c r="D11" s="4">
        <v>0</v>
      </c>
      <c r="E11" s="4">
        <v>0</v>
      </c>
      <c r="F11" s="4">
        <v>-6.0253426392082503E-4</v>
      </c>
      <c r="G11" s="4">
        <v>0.99986454759913901</v>
      </c>
      <c r="I11" s="4">
        <f t="shared" si="0"/>
        <v>0</v>
      </c>
      <c r="J11" s="4">
        <f t="shared" si="1"/>
        <v>0</v>
      </c>
      <c r="K11" s="4">
        <f t="shared" si="2"/>
        <v>0</v>
      </c>
      <c r="L11" s="4">
        <f t="shared" si="3"/>
        <v>-6.5105449710928841E-3</v>
      </c>
      <c r="M11" s="4">
        <f t="shared" si="4"/>
        <v>10.803805678677598</v>
      </c>
      <c r="O11" s="5" t="s">
        <v>42</v>
      </c>
      <c r="P11" s="4">
        <f>G17</f>
        <v>10.8052692783433</v>
      </c>
      <c r="Q11" s="4">
        <f t="shared" si="6"/>
        <v>10.8052692783433</v>
      </c>
      <c r="R11" s="4">
        <f t="shared" si="6"/>
        <v>10.8052692783433</v>
      </c>
      <c r="S11" s="4">
        <f t="shared" si="5"/>
        <v>10.8052692783433</v>
      </c>
      <c r="T11" s="4">
        <f t="shared" si="5"/>
        <v>10.8052692783433</v>
      </c>
    </row>
    <row r="12" spans="3:20" x14ac:dyDescent="0.35">
      <c r="C12" s="4">
        <v>0</v>
      </c>
      <c r="D12" s="4">
        <v>0</v>
      </c>
      <c r="E12" s="4">
        <v>0</v>
      </c>
      <c r="F12" s="7">
        <v>-1.8553285171104101E-3</v>
      </c>
      <c r="G12" s="7">
        <v>-7.9680998688065705E-4</v>
      </c>
      <c r="I12" s="4">
        <f t="shared" si="0"/>
        <v>0</v>
      </c>
      <c r="J12" s="4">
        <f t="shared" si="1"/>
        <v>0</v>
      </c>
      <c r="K12" s="4">
        <f t="shared" si="2"/>
        <v>0</v>
      </c>
      <c r="L12" s="4">
        <f t="shared" si="3"/>
        <v>-1.8553285171104101E-3</v>
      </c>
      <c r="M12" s="4">
        <f t="shared" si="4"/>
        <v>-7.9680998688065705E-4</v>
      </c>
      <c r="O12" s="5">
        <v>1</v>
      </c>
      <c r="P12" s="4">
        <v>1</v>
      </c>
      <c r="Q12" s="4">
        <f t="shared" si="6"/>
        <v>1</v>
      </c>
      <c r="R12" s="4">
        <f t="shared" si="6"/>
        <v>1</v>
      </c>
      <c r="S12" s="4">
        <f t="shared" si="5"/>
        <v>1</v>
      </c>
      <c r="T12" s="4">
        <f t="shared" si="5"/>
        <v>1</v>
      </c>
    </row>
    <row r="13" spans="3:20" x14ac:dyDescent="0.35">
      <c r="C13" s="4">
        <v>0</v>
      </c>
      <c r="D13" s="4">
        <v>0</v>
      </c>
      <c r="E13" s="4">
        <v>0</v>
      </c>
      <c r="F13" s="6">
        <v>2.9537838143203701E-5</v>
      </c>
      <c r="G13" s="6">
        <v>3.6135937429535898E-5</v>
      </c>
      <c r="I13" s="4">
        <f t="shared" si="0"/>
        <v>0</v>
      </c>
      <c r="J13" s="4">
        <f t="shared" si="1"/>
        <v>0</v>
      </c>
      <c r="K13" s="4">
        <f t="shared" si="2"/>
        <v>0</v>
      </c>
      <c r="L13" s="4">
        <f t="shared" si="3"/>
        <v>2.5713159241445807E-5</v>
      </c>
      <c r="M13" s="4">
        <f t="shared" si="4"/>
        <v>3.1456909911952004E-5</v>
      </c>
      <c r="O13" s="5" t="s">
        <v>43</v>
      </c>
      <c r="P13" s="4">
        <f>P10^2</f>
        <v>0.87051595031378737</v>
      </c>
      <c r="Q13" s="4">
        <f t="shared" si="6"/>
        <v>0.87051595031378737</v>
      </c>
      <c r="R13" s="4">
        <f t="shared" si="6"/>
        <v>0.87051595031378737</v>
      </c>
      <c r="S13" s="4">
        <f t="shared" si="5"/>
        <v>0.87051595031378737</v>
      </c>
      <c r="T13" s="4">
        <f t="shared" si="5"/>
        <v>0.87051595031378737</v>
      </c>
    </row>
    <row r="14" spans="3:20" x14ac:dyDescent="0.35">
      <c r="C14" s="4">
        <v>0</v>
      </c>
      <c r="D14" s="4">
        <v>0</v>
      </c>
      <c r="E14" s="4">
        <v>0</v>
      </c>
      <c r="F14" s="6">
        <v>-2.7328062586580001E-6</v>
      </c>
      <c r="G14" s="6">
        <v>1.9715675593999601E-6</v>
      </c>
      <c r="I14" s="4">
        <f t="shared" si="0"/>
        <v>0</v>
      </c>
      <c r="J14" s="4">
        <f t="shared" si="1"/>
        <v>0</v>
      </c>
      <c r="K14" s="4">
        <f t="shared" si="2"/>
        <v>0</v>
      </c>
      <c r="L14" s="4">
        <f t="shared" si="3"/>
        <v>-3.1906563609067899E-4</v>
      </c>
      <c r="M14" s="4">
        <f t="shared" si="4"/>
        <v>2.3018809161561571E-4</v>
      </c>
      <c r="O14" s="5" t="s">
        <v>44</v>
      </c>
      <c r="P14" s="4">
        <f>P11^2</f>
        <v>116.75384417750954</v>
      </c>
      <c r="Q14" s="4">
        <f t="shared" si="6"/>
        <v>116.75384417750954</v>
      </c>
      <c r="R14" s="4">
        <f t="shared" si="6"/>
        <v>116.75384417750954</v>
      </c>
      <c r="S14" s="4">
        <f t="shared" si="5"/>
        <v>116.75384417750954</v>
      </c>
      <c r="T14" s="4">
        <f t="shared" si="5"/>
        <v>116.75384417750954</v>
      </c>
    </row>
    <row r="15" spans="3:20" x14ac:dyDescent="0.35">
      <c r="C15" s="4">
        <v>0</v>
      </c>
      <c r="D15" s="4">
        <v>0</v>
      </c>
      <c r="E15" s="4">
        <v>0</v>
      </c>
      <c r="F15" s="6">
        <v>8.8315824157293806E-6</v>
      </c>
      <c r="G15" s="6">
        <v>-1.62513550779021E-5</v>
      </c>
      <c r="I15" s="4">
        <f t="shared" si="0"/>
        <v>0</v>
      </c>
      <c r="J15" s="4">
        <f t="shared" si="1"/>
        <v>0</v>
      </c>
      <c r="K15" s="4">
        <f t="shared" si="2"/>
        <v>0</v>
      </c>
      <c r="L15" s="4">
        <f t="shared" si="3"/>
        <v>-7.1730461603938037E-6</v>
      </c>
      <c r="M15" s="4">
        <f t="shared" si="4"/>
        <v>1.3199414856291596E-5</v>
      </c>
      <c r="O15" s="5" t="s">
        <v>45</v>
      </c>
      <c r="P15" s="4">
        <f>P10^3</f>
        <v>-0.81220395425607295</v>
      </c>
      <c r="Q15" s="4">
        <f t="shared" si="6"/>
        <v>-0.81220395425607295</v>
      </c>
      <c r="R15" s="4">
        <f t="shared" si="6"/>
        <v>-0.81220395425607295</v>
      </c>
      <c r="S15" s="4">
        <f t="shared" si="5"/>
        <v>-0.81220395425607295</v>
      </c>
      <c r="T15" s="4">
        <f t="shared" si="5"/>
        <v>-0.81220395425607295</v>
      </c>
    </row>
    <row r="16" spans="3:20" x14ac:dyDescent="0.35">
      <c r="C16" s="4">
        <v>0</v>
      </c>
      <c r="D16" s="4">
        <v>0</v>
      </c>
      <c r="E16" s="4">
        <v>0</v>
      </c>
      <c r="F16" s="6">
        <v>-1.5064056793324099E-7</v>
      </c>
      <c r="G16" s="6">
        <v>1.6828188403057299E-6</v>
      </c>
      <c r="I16" s="4">
        <f t="shared" si="0"/>
        <v>0</v>
      </c>
      <c r="J16" s="4">
        <f t="shared" si="1"/>
        <v>0</v>
      </c>
      <c r="K16" s="4">
        <f t="shared" si="2"/>
        <v>0</v>
      </c>
      <c r="L16" s="4">
        <f t="shared" si="3"/>
        <v>-1.900416216273552E-4</v>
      </c>
      <c r="M16" s="4">
        <f t="shared" si="4"/>
        <v>2.1229714259872788E-3</v>
      </c>
      <c r="O16" s="5" t="s">
        <v>46</v>
      </c>
      <c r="P16" s="4">
        <f>P11^3</f>
        <v>1261.5567256197246</v>
      </c>
      <c r="Q16" s="4">
        <f t="shared" si="6"/>
        <v>1261.5567256197246</v>
      </c>
      <c r="R16" s="4">
        <f t="shared" si="6"/>
        <v>1261.5567256197246</v>
      </c>
      <c r="S16" s="4">
        <f t="shared" si="5"/>
        <v>1261.5567256197246</v>
      </c>
      <c r="T16" s="4">
        <f t="shared" si="5"/>
        <v>1261.5567256197246</v>
      </c>
    </row>
    <row r="17" spans="2:20" x14ac:dyDescent="0.35">
      <c r="C17" s="34">
        <f>Z36</f>
        <v>-109.06260922879</v>
      </c>
      <c r="D17" s="34">
        <f t="shared" ref="D17:G17" si="7">AA36</f>
        <v>-4.4345815280874703</v>
      </c>
      <c r="E17" s="34">
        <f t="shared" si="7"/>
        <v>21.454053245784898</v>
      </c>
      <c r="F17" s="34">
        <f t="shared" si="7"/>
        <v>-0.93301444271446698</v>
      </c>
      <c r="G17" s="34">
        <f t="shared" si="7"/>
        <v>10.8052692783433</v>
      </c>
      <c r="I17" s="8">
        <f>SUM(I6:I16)</f>
        <v>-109.08975549929688</v>
      </c>
      <c r="J17" s="8">
        <f t="shared" ref="J17:M17" si="8">SUM(J6:J16)</f>
        <v>-4.4777190297927261</v>
      </c>
      <c r="K17" s="8">
        <f t="shared" si="8"/>
        <v>21.386609419168852</v>
      </c>
      <c r="L17" s="8">
        <f t="shared" si="8"/>
        <v>-0.94152086103358068</v>
      </c>
      <c r="M17" s="8">
        <f t="shared" si="8"/>
        <v>10.804309479367346</v>
      </c>
      <c r="O17" s="3"/>
    </row>
    <row r="18" spans="2:20" x14ac:dyDescent="0.35">
      <c r="C18" s="9">
        <f>I17</f>
        <v>-109.08975549929688</v>
      </c>
      <c r="D18" s="9">
        <f t="shared" ref="D18:G18" si="9">J17</f>
        <v>-4.4777190297927261</v>
      </c>
      <c r="E18" s="9">
        <f t="shared" si="9"/>
        <v>21.386609419168852</v>
      </c>
      <c r="F18" s="9">
        <f t="shared" si="9"/>
        <v>-0.94152086103358068</v>
      </c>
      <c r="G18" s="9">
        <f t="shared" si="9"/>
        <v>10.804309479367346</v>
      </c>
      <c r="O18" s="3"/>
    </row>
    <row r="19" spans="2:20" x14ac:dyDescent="0.35">
      <c r="B19" s="2" t="s">
        <v>47</v>
      </c>
      <c r="C19" s="40">
        <f>C18-S36</f>
        <v>-5.7399000752411666E-7</v>
      </c>
      <c r="D19" s="40">
        <f t="shared" ref="D19:G19" si="10">D18-T36</f>
        <v>3.5332225509776549E-6</v>
      </c>
      <c r="E19" s="40">
        <f t="shared" si="10"/>
        <v>-3.6357539521247872E-6</v>
      </c>
      <c r="F19" s="40">
        <f t="shared" si="10"/>
        <v>-7.0803915083184066E-6</v>
      </c>
      <c r="G19" s="40">
        <f t="shared" si="10"/>
        <v>1.1492549740310665E-5</v>
      </c>
      <c r="O19" s="3"/>
    </row>
    <row r="20" spans="2:20" x14ac:dyDescent="0.35">
      <c r="C20" s="2" t="s">
        <v>48</v>
      </c>
      <c r="O20" s="3" t="s">
        <v>40</v>
      </c>
    </row>
    <row r="21" spans="2:20" x14ac:dyDescent="0.35">
      <c r="O21" s="3"/>
    </row>
    <row r="22" spans="2:20" x14ac:dyDescent="0.35">
      <c r="C22" s="4">
        <v>0.99933677205935001</v>
      </c>
      <c r="D22" s="4">
        <v>1.86537078472866E-4</v>
      </c>
      <c r="E22" s="4">
        <v>3.7323218028949702E-4</v>
      </c>
      <c r="F22" s="4">
        <v>0</v>
      </c>
      <c r="G22" s="4">
        <v>0</v>
      </c>
      <c r="I22" s="4">
        <f t="shared" ref="I22:I32" si="11">P22*C22</f>
        <v>-109.01740355180175</v>
      </c>
      <c r="J22" s="4">
        <f t="shared" ref="J22:J32" si="12">Q22*D22</f>
        <v>-2.034928417508769E-2</v>
      </c>
      <c r="K22" s="4">
        <f t="shared" ref="K22:K32" si="13">R22*E22</f>
        <v>-4.0715807078019181E-2</v>
      </c>
      <c r="L22" s="4">
        <f t="shared" ref="L22:L32" si="14">S22*F22</f>
        <v>0</v>
      </c>
      <c r="M22" s="4">
        <f t="shared" ref="M22:M32" si="15">T22*G22</f>
        <v>0</v>
      </c>
      <c r="O22" s="5" t="s">
        <v>22</v>
      </c>
      <c r="P22" s="4">
        <f>C33</f>
        <v>-109.08975492530688</v>
      </c>
      <c r="Q22" s="4">
        <f>P22</f>
        <v>-109.08975492530688</v>
      </c>
      <c r="R22" s="4">
        <f>Q22</f>
        <v>-109.08975492530688</v>
      </c>
      <c r="S22" s="4">
        <f t="shared" ref="S22:T22" si="16">R22</f>
        <v>-109.08975492530688</v>
      </c>
      <c r="T22" s="4">
        <f t="shared" si="16"/>
        <v>-109.08975492530688</v>
      </c>
    </row>
    <row r="23" spans="2:20" x14ac:dyDescent="0.35">
      <c r="C23" s="6">
        <v>-3.9304859810406001E-5</v>
      </c>
      <c r="D23" s="4">
        <v>0.99941247091479601</v>
      </c>
      <c r="E23" s="4">
        <v>5.8746075526166499E-4</v>
      </c>
      <c r="F23" s="4">
        <v>0</v>
      </c>
      <c r="G23" s="4">
        <v>0</v>
      </c>
      <c r="I23" s="4">
        <f t="shared" si="11"/>
        <v>1.7599625760920731E-4</v>
      </c>
      <c r="J23" s="4">
        <f t="shared" si="12"/>
        <v>-4.4750917707740312</v>
      </c>
      <c r="K23" s="4">
        <f t="shared" si="13"/>
        <v>-2.630486278721153E-3</v>
      </c>
      <c r="L23" s="4">
        <f t="shared" si="14"/>
        <v>0</v>
      </c>
      <c r="M23" s="4">
        <f t="shared" si="15"/>
        <v>0</v>
      </c>
      <c r="O23" s="5" t="s">
        <v>24</v>
      </c>
      <c r="P23" s="4">
        <f>D33</f>
        <v>-4.477722563015277</v>
      </c>
      <c r="Q23" s="4">
        <f t="shared" ref="Q23:T32" si="17">P23</f>
        <v>-4.477722563015277</v>
      </c>
      <c r="R23" s="4">
        <f t="shared" si="17"/>
        <v>-4.477722563015277</v>
      </c>
      <c r="S23" s="4">
        <f t="shared" si="17"/>
        <v>-4.477722563015277</v>
      </c>
      <c r="T23" s="4">
        <f t="shared" si="17"/>
        <v>-4.477722563015277</v>
      </c>
    </row>
    <row r="24" spans="2:20" x14ac:dyDescent="0.35">
      <c r="C24" s="4">
        <v>-9.0180214664585198E-4</v>
      </c>
      <c r="D24" s="4">
        <v>1.1926896257051401E-3</v>
      </c>
      <c r="E24" s="4">
        <v>1.0027096545496601</v>
      </c>
      <c r="F24" s="4">
        <v>0</v>
      </c>
      <c r="G24" s="4">
        <v>0</v>
      </c>
      <c r="I24" s="4">
        <f t="shared" si="11"/>
        <v>-1.9286493562413586E-2</v>
      </c>
      <c r="J24" s="4">
        <f t="shared" si="12"/>
        <v>2.5507591519576541E-2</v>
      </c>
      <c r="K24" s="4">
        <f t="shared" si="13"/>
        <v>21.444563388288895</v>
      </c>
      <c r="L24" s="4">
        <f t="shared" si="14"/>
        <v>0</v>
      </c>
      <c r="M24" s="4">
        <f t="shared" si="15"/>
        <v>0</v>
      </c>
      <c r="O24" s="5" t="s">
        <v>23</v>
      </c>
      <c r="P24" s="4">
        <f>E33</f>
        <v>21.386613054922805</v>
      </c>
      <c r="Q24" s="4">
        <f t="shared" si="17"/>
        <v>21.386613054922805</v>
      </c>
      <c r="R24" s="4">
        <f t="shared" si="17"/>
        <v>21.386613054922805</v>
      </c>
      <c r="S24" s="4">
        <f t="shared" si="17"/>
        <v>21.386613054922805</v>
      </c>
      <c r="T24" s="4">
        <f t="shared" si="17"/>
        <v>21.386613054922805</v>
      </c>
    </row>
    <row r="25" spans="2:20" x14ac:dyDescent="0.35">
      <c r="C25" s="7">
        <v>-2.6095204978146401E-2</v>
      </c>
      <c r="D25" s="7">
        <v>3.5351935327951597E-2</v>
      </c>
      <c r="E25" s="7">
        <v>5.2836155779479498E-2</v>
      </c>
      <c r="F25" s="4">
        <v>0</v>
      </c>
      <c r="G25" s="4">
        <v>0</v>
      </c>
      <c r="I25" s="4">
        <f t="shared" si="11"/>
        <v>-2.6095204978146401E-2</v>
      </c>
      <c r="J25" s="4">
        <f t="shared" si="12"/>
        <v>3.5351935327951597E-2</v>
      </c>
      <c r="K25" s="4">
        <f t="shared" si="13"/>
        <v>5.2836155779479498E-2</v>
      </c>
      <c r="L25" s="4">
        <f t="shared" si="14"/>
        <v>0</v>
      </c>
      <c r="M25" s="4">
        <f t="shared" si="15"/>
        <v>0</v>
      </c>
      <c r="O25" s="5">
        <v>1</v>
      </c>
      <c r="P25" s="4">
        <v>1</v>
      </c>
      <c r="Q25" s="4">
        <f t="shared" si="17"/>
        <v>1</v>
      </c>
      <c r="R25" s="4">
        <f t="shared" si="17"/>
        <v>1</v>
      </c>
      <c r="S25" s="4">
        <f t="shared" si="17"/>
        <v>1</v>
      </c>
      <c r="T25" s="4">
        <f t="shared" si="17"/>
        <v>1</v>
      </c>
    </row>
    <row r="26" spans="2:20" x14ac:dyDescent="0.35">
      <c r="C26" s="4">
        <v>0</v>
      </c>
      <c r="D26" s="4">
        <v>0</v>
      </c>
      <c r="E26" s="4">
        <v>0</v>
      </c>
      <c r="F26" s="4">
        <v>1.00037131235778</v>
      </c>
      <c r="G26" s="4">
        <v>-1.1794083606410401E-3</v>
      </c>
      <c r="I26" s="4">
        <f t="shared" si="11"/>
        <v>0</v>
      </c>
      <c r="J26" s="4">
        <f t="shared" si="12"/>
        <v>0</v>
      </c>
      <c r="K26" s="4">
        <f t="shared" si="13"/>
        <v>0</v>
      </c>
      <c r="L26" s="4">
        <f t="shared" si="14"/>
        <v>-0.94186337634384487</v>
      </c>
      <c r="M26" s="4">
        <f t="shared" si="15"/>
        <v>1.1104292245480143E-3</v>
      </c>
      <c r="O26" s="5" t="s">
        <v>41</v>
      </c>
      <c r="P26" s="4">
        <f>F33</f>
        <v>-0.94151378064207236</v>
      </c>
      <c r="Q26" s="4">
        <f t="shared" si="17"/>
        <v>-0.94151378064207236</v>
      </c>
      <c r="R26" s="4">
        <f t="shared" si="17"/>
        <v>-0.94151378064207236</v>
      </c>
      <c r="S26" s="4">
        <f t="shared" si="17"/>
        <v>-0.94151378064207236</v>
      </c>
      <c r="T26" s="4">
        <f t="shared" si="17"/>
        <v>-0.94151378064207236</v>
      </c>
    </row>
    <row r="27" spans="2:20" x14ac:dyDescent="0.35">
      <c r="C27" s="4">
        <v>0</v>
      </c>
      <c r="D27" s="4">
        <v>0</v>
      </c>
      <c r="E27" s="4">
        <v>0</v>
      </c>
      <c r="F27" s="4">
        <v>6.0267095615451995E-4</v>
      </c>
      <c r="G27" s="4">
        <v>1.0001347314443001</v>
      </c>
      <c r="I27" s="4">
        <f t="shared" si="11"/>
        <v>0</v>
      </c>
      <c r="J27" s="4">
        <f t="shared" si="12"/>
        <v>0</v>
      </c>
      <c r="K27" s="4">
        <f t="shared" si="13"/>
        <v>0</v>
      </c>
      <c r="L27" s="4">
        <f t="shared" si="14"/>
        <v>6.5114365982937216E-3</v>
      </c>
      <c r="M27" s="4">
        <f t="shared" si="15"/>
        <v>10.805753665490018</v>
      </c>
      <c r="O27" s="5" t="s">
        <v>42</v>
      </c>
      <c r="P27" s="4">
        <f>G33</f>
        <v>10.804297986817605</v>
      </c>
      <c r="Q27" s="4">
        <f t="shared" si="17"/>
        <v>10.804297986817605</v>
      </c>
      <c r="R27" s="4">
        <f t="shared" si="17"/>
        <v>10.804297986817605</v>
      </c>
      <c r="S27" s="4">
        <f t="shared" si="17"/>
        <v>10.804297986817605</v>
      </c>
      <c r="T27" s="4">
        <f t="shared" si="17"/>
        <v>10.804297986817605</v>
      </c>
    </row>
    <row r="28" spans="2:20" x14ac:dyDescent="0.35">
      <c r="C28" s="4">
        <v>0</v>
      </c>
      <c r="D28" s="4">
        <v>0</v>
      </c>
      <c r="E28" s="4">
        <v>0</v>
      </c>
      <c r="F28" s="7">
        <v>1.85482743449731E-3</v>
      </c>
      <c r="G28" s="7">
        <v>7.9211360365687297E-4</v>
      </c>
      <c r="I28" s="4">
        <f t="shared" si="11"/>
        <v>0</v>
      </c>
      <c r="J28" s="4">
        <f t="shared" si="12"/>
        <v>0</v>
      </c>
      <c r="K28" s="4">
        <f t="shared" si="13"/>
        <v>0</v>
      </c>
      <c r="L28" s="4">
        <f t="shared" si="14"/>
        <v>1.85482743449731E-3</v>
      </c>
      <c r="M28" s="4">
        <f t="shared" si="15"/>
        <v>7.9211360365687297E-4</v>
      </c>
      <c r="O28" s="5">
        <v>1</v>
      </c>
      <c r="P28" s="4">
        <v>1</v>
      </c>
      <c r="Q28" s="4">
        <f t="shared" si="17"/>
        <v>1</v>
      </c>
      <c r="R28" s="4">
        <f t="shared" si="17"/>
        <v>1</v>
      </c>
      <c r="S28" s="4">
        <f t="shared" si="17"/>
        <v>1</v>
      </c>
      <c r="T28" s="4">
        <f t="shared" si="17"/>
        <v>1</v>
      </c>
    </row>
    <row r="29" spans="2:20" x14ac:dyDescent="0.35">
      <c r="C29" s="4">
        <v>0</v>
      </c>
      <c r="D29" s="4">
        <v>0</v>
      </c>
      <c r="E29" s="4">
        <v>0</v>
      </c>
      <c r="F29" s="6">
        <v>-2.9379072670801601E-5</v>
      </c>
      <c r="G29" s="6">
        <v>-3.6134655073518003E-5</v>
      </c>
      <c r="I29" s="4">
        <f t="shared" si="11"/>
        <v>0</v>
      </c>
      <c r="J29" s="4">
        <f t="shared" si="12"/>
        <v>0</v>
      </c>
      <c r="K29" s="4">
        <f t="shared" si="13"/>
        <v>0</v>
      </c>
      <c r="L29" s="4">
        <f t="shared" si="14"/>
        <v>-2.6043026061403786E-5</v>
      </c>
      <c r="M29" s="4">
        <f t="shared" si="15"/>
        <v>-3.2031499916426376E-5</v>
      </c>
      <c r="O29" s="5" t="s">
        <v>43</v>
      </c>
      <c r="P29" s="4">
        <f>P26^2</f>
        <v>0.88644819913892836</v>
      </c>
      <c r="Q29" s="4">
        <f t="shared" si="17"/>
        <v>0.88644819913892836</v>
      </c>
      <c r="R29" s="4">
        <f t="shared" si="17"/>
        <v>0.88644819913892836</v>
      </c>
      <c r="S29" s="4">
        <f t="shared" si="17"/>
        <v>0.88644819913892836</v>
      </c>
      <c r="T29" s="4">
        <f t="shared" si="17"/>
        <v>0.88644819913892836</v>
      </c>
    </row>
    <row r="30" spans="2:20" x14ac:dyDescent="0.35">
      <c r="C30" s="4">
        <v>0</v>
      </c>
      <c r="D30" s="4">
        <v>0</v>
      </c>
      <c r="E30" s="4">
        <v>0</v>
      </c>
      <c r="F30" s="6">
        <v>2.6904131055019201E-6</v>
      </c>
      <c r="G30" s="6">
        <v>-1.9395585104272202E-6</v>
      </c>
      <c r="I30" s="4">
        <f t="shared" si="11"/>
        <v>0</v>
      </c>
      <c r="J30" s="4">
        <f t="shared" si="12"/>
        <v>0</v>
      </c>
      <c r="K30" s="4">
        <f t="shared" si="13"/>
        <v>0</v>
      </c>
      <c r="L30" s="4">
        <f t="shared" si="14"/>
        <v>3.1405960290223844E-4</v>
      </c>
      <c r="M30" s="4">
        <f t="shared" si="15"/>
        <v>-2.2641020233834687E-4</v>
      </c>
      <c r="O30" s="5" t="s">
        <v>44</v>
      </c>
      <c r="P30" s="4">
        <f>P27^2</f>
        <v>116.73285498795096</v>
      </c>
      <c r="Q30" s="4">
        <f t="shared" si="17"/>
        <v>116.73285498795096</v>
      </c>
      <c r="R30" s="4">
        <f t="shared" si="17"/>
        <v>116.73285498795096</v>
      </c>
      <c r="S30" s="4">
        <f t="shared" si="17"/>
        <v>116.73285498795096</v>
      </c>
      <c r="T30" s="4">
        <f t="shared" si="17"/>
        <v>116.73285498795096</v>
      </c>
    </row>
    <row r="31" spans="2:20" x14ac:dyDescent="0.35">
      <c r="C31" s="4">
        <v>0</v>
      </c>
      <c r="D31" s="4">
        <v>0</v>
      </c>
      <c r="E31" s="4">
        <v>0</v>
      </c>
      <c r="F31" s="6">
        <v>-8.7253532330589802E-6</v>
      </c>
      <c r="G31" s="6">
        <v>1.63940532363896E-5</v>
      </c>
      <c r="I31" s="4">
        <f t="shared" si="11"/>
        <v>0</v>
      </c>
      <c r="J31" s="4">
        <f t="shared" si="12"/>
        <v>0</v>
      </c>
      <c r="K31" s="4">
        <f t="shared" si="13"/>
        <v>0</v>
      </c>
      <c r="L31" s="4">
        <f t="shared" si="14"/>
        <v>7.2822076885600288E-6</v>
      </c>
      <c r="M31" s="4">
        <f t="shared" si="15"/>
        <v>-1.3682529215249225E-5</v>
      </c>
      <c r="O31" s="5" t="s">
        <v>45</v>
      </c>
      <c r="P31" s="4">
        <f>P26^3</f>
        <v>-0.8346031953146491</v>
      </c>
      <c r="Q31" s="4">
        <f t="shared" si="17"/>
        <v>-0.8346031953146491</v>
      </c>
      <c r="R31" s="4">
        <f t="shared" si="17"/>
        <v>-0.8346031953146491</v>
      </c>
      <c r="S31" s="4">
        <f t="shared" si="17"/>
        <v>-0.8346031953146491</v>
      </c>
      <c r="T31" s="4">
        <f t="shared" si="17"/>
        <v>-0.8346031953146491</v>
      </c>
    </row>
    <row r="32" spans="2:20" x14ac:dyDescent="0.35">
      <c r="C32" s="4">
        <v>0</v>
      </c>
      <c r="D32" s="4">
        <v>0</v>
      </c>
      <c r="E32" s="4">
        <v>0</v>
      </c>
      <c r="F32" s="6">
        <v>1.4856383531969799E-7</v>
      </c>
      <c r="G32" s="6">
        <v>-1.67680080352963E-6</v>
      </c>
      <c r="I32" s="4">
        <f t="shared" si="11"/>
        <v>0</v>
      </c>
      <c r="J32" s="4">
        <f t="shared" si="12"/>
        <v>0</v>
      </c>
      <c r="K32" s="4">
        <f t="shared" si="13"/>
        <v>0</v>
      </c>
      <c r="L32" s="4">
        <f t="shared" si="14"/>
        <v>1.8737116785774252E-4</v>
      </c>
      <c r="M32" s="4">
        <f t="shared" si="15"/>
        <v>-2.1148089247026215E-3</v>
      </c>
      <c r="O32" s="5" t="s">
        <v>46</v>
      </c>
      <c r="P32" s="4">
        <f>P27^3</f>
        <v>1261.2165501417901</v>
      </c>
      <c r="Q32" s="4">
        <f t="shared" si="17"/>
        <v>1261.2165501417901</v>
      </c>
      <c r="R32" s="4">
        <f t="shared" si="17"/>
        <v>1261.2165501417901</v>
      </c>
      <c r="S32" s="4">
        <f t="shared" si="17"/>
        <v>1261.2165501417901</v>
      </c>
      <c r="T32" s="4">
        <f t="shared" si="17"/>
        <v>1261.2165501417901</v>
      </c>
    </row>
    <row r="33" spans="1:30" x14ac:dyDescent="0.35">
      <c r="C33" s="34">
        <f>S36</f>
        <v>-109.08975492530688</v>
      </c>
      <c r="D33" s="34">
        <f t="shared" ref="D33:G33" si="18">T36</f>
        <v>-4.477722563015277</v>
      </c>
      <c r="E33" s="34">
        <f t="shared" si="18"/>
        <v>21.386613054922805</v>
      </c>
      <c r="F33" s="34">
        <f t="shared" si="18"/>
        <v>-0.94151378064207236</v>
      </c>
      <c r="G33" s="34">
        <f t="shared" si="18"/>
        <v>10.804297986817605</v>
      </c>
      <c r="I33" s="12">
        <f>SUM(I22:I32)</f>
        <v>-109.06260925408471</v>
      </c>
      <c r="J33" s="12">
        <f t="shared" ref="J33:M33" si="19">SUM(J22:J32)</f>
        <v>-4.4345815281015906</v>
      </c>
      <c r="K33" s="12">
        <f t="shared" si="19"/>
        <v>21.454053250711635</v>
      </c>
      <c r="L33" s="12">
        <f t="shared" si="19"/>
        <v>-0.93301444235866682</v>
      </c>
      <c r="M33" s="12">
        <f t="shared" si="19"/>
        <v>10.805269275162052</v>
      </c>
      <c r="O33" s="3"/>
    </row>
    <row r="34" spans="1:30" x14ac:dyDescent="0.35">
      <c r="C34" s="13">
        <f>I33</f>
        <v>-109.06260925408471</v>
      </c>
      <c r="D34" s="13">
        <f t="shared" ref="D34:G34" si="20">J33</f>
        <v>-4.4345815281015906</v>
      </c>
      <c r="E34" s="13">
        <f t="shared" si="20"/>
        <v>21.454053250711635</v>
      </c>
      <c r="F34" s="13">
        <f t="shared" si="20"/>
        <v>-0.93301444235866682</v>
      </c>
      <c r="G34" s="13">
        <f t="shared" si="20"/>
        <v>10.805269275162052</v>
      </c>
      <c r="Q34" s="22" t="s">
        <v>25</v>
      </c>
      <c r="R34" s="22" t="s">
        <v>84</v>
      </c>
      <c r="Y34" s="22" t="s">
        <v>83</v>
      </c>
    </row>
    <row r="35" spans="1:30" x14ac:dyDescent="0.35">
      <c r="B35" s="2" t="s">
        <v>47</v>
      </c>
      <c r="C35" s="40">
        <f>C34-Z36</f>
        <v>-2.5294710326306813E-8</v>
      </c>
      <c r="D35" s="40">
        <f t="shared" ref="D35:G35" si="21">D34-AA36</f>
        <v>-1.4120260516392591E-11</v>
      </c>
      <c r="E35" s="40">
        <f t="shared" si="21"/>
        <v>4.9267363522176311E-9</v>
      </c>
      <c r="F35" s="40">
        <f t="shared" si="21"/>
        <v>3.5580016710667905E-10</v>
      </c>
      <c r="G35" s="40">
        <f t="shared" si="21"/>
        <v>-3.1812472656156388E-9</v>
      </c>
      <c r="O35" s="2"/>
      <c r="R35" s="2" t="s">
        <v>26</v>
      </c>
      <c r="S35" s="32" t="s">
        <v>27</v>
      </c>
      <c r="T35" s="32" t="s">
        <v>28</v>
      </c>
      <c r="U35" s="32" t="s">
        <v>29</v>
      </c>
      <c r="V35" s="35" t="s">
        <v>30</v>
      </c>
      <c r="W35" s="35" t="s">
        <v>31</v>
      </c>
      <c r="Y35" s="2" t="s">
        <v>26</v>
      </c>
      <c r="Z35" s="32" t="s">
        <v>32</v>
      </c>
      <c r="AA35" s="32" t="s">
        <v>33</v>
      </c>
      <c r="AB35" s="32" t="s">
        <v>34</v>
      </c>
      <c r="AC35" s="35" t="s">
        <v>35</v>
      </c>
      <c r="AD35" s="35" t="s">
        <v>36</v>
      </c>
    </row>
    <row r="36" spans="1:30" x14ac:dyDescent="0.35">
      <c r="C36" s="10"/>
      <c r="D36" s="10"/>
      <c r="E36" s="10"/>
      <c r="F36" s="10"/>
      <c r="G36" s="10"/>
      <c r="O36" s="2"/>
      <c r="R36" s="33" t="s">
        <v>78</v>
      </c>
      <c r="S36" s="34">
        <v>-109.08975492530688</v>
      </c>
      <c r="T36" s="34">
        <v>-4.477722563015277</v>
      </c>
      <c r="U36" s="34">
        <v>21.386613054922805</v>
      </c>
      <c r="V36" s="37">
        <v>-0.94151378064207236</v>
      </c>
      <c r="W36" s="37">
        <v>10.804297986817605</v>
      </c>
      <c r="Y36" s="33" t="s">
        <v>78</v>
      </c>
      <c r="Z36" s="34">
        <v>-109.06260922879</v>
      </c>
      <c r="AA36" s="34">
        <v>-4.4345815280874703</v>
      </c>
      <c r="AB36" s="34">
        <v>21.454053245784898</v>
      </c>
      <c r="AC36" s="37">
        <v>-0.93301444271446698</v>
      </c>
      <c r="AD36" s="37">
        <v>10.8052692783433</v>
      </c>
    </row>
    <row r="37" spans="1:30" s="15" customFormat="1" ht="26" x14ac:dyDescent="0.6">
      <c r="A37" s="14"/>
      <c r="B37" s="15" t="s">
        <v>49</v>
      </c>
      <c r="I37" s="15" t="s">
        <v>50</v>
      </c>
      <c r="P37" s="2"/>
      <c r="Q37" s="2"/>
      <c r="R37" s="33" t="s">
        <v>79</v>
      </c>
      <c r="S37" s="34">
        <v>111.4295114089765</v>
      </c>
      <c r="T37" s="34">
        <v>-3.8284530548986595</v>
      </c>
      <c r="U37" s="34">
        <v>21.66424640143623</v>
      </c>
      <c r="V37" s="37">
        <v>-0.88432289189175117</v>
      </c>
      <c r="W37" s="37">
        <v>-10.784783889202348</v>
      </c>
      <c r="X37" s="2"/>
      <c r="Y37" s="33" t="s">
        <v>79</v>
      </c>
      <c r="Z37" s="34">
        <v>111.31012664255</v>
      </c>
      <c r="AA37" s="34">
        <v>-3.7442273347086799</v>
      </c>
      <c r="AB37" s="34">
        <v>21.8151251931674</v>
      </c>
      <c r="AC37" s="37">
        <v>-0.889186473275275</v>
      </c>
      <c r="AD37" s="37">
        <v>-10.782563666322099</v>
      </c>
    </row>
    <row r="38" spans="1:30" s="17" customFormat="1" ht="18.5" x14ac:dyDescent="0.45">
      <c r="A38" s="16"/>
      <c r="B38" s="17" t="s">
        <v>22</v>
      </c>
      <c r="C38" s="17" t="s">
        <v>24</v>
      </c>
      <c r="D38" s="17" t="s">
        <v>23</v>
      </c>
      <c r="E38" s="17" t="s">
        <v>35</v>
      </c>
      <c r="F38" s="17" t="s">
        <v>36</v>
      </c>
      <c r="I38" s="17" t="s">
        <v>22</v>
      </c>
      <c r="J38" s="17" t="s">
        <v>24</v>
      </c>
      <c r="K38" s="17" t="s">
        <v>23</v>
      </c>
      <c r="L38" s="17" t="s">
        <v>35</v>
      </c>
      <c r="M38" s="17" t="s">
        <v>36</v>
      </c>
      <c r="P38" s="2"/>
      <c r="Q38" s="2"/>
      <c r="R38" s="33" t="s">
        <v>80</v>
      </c>
      <c r="S38" s="34">
        <v>39.795277544371402</v>
      </c>
      <c r="T38" s="34">
        <v>52.011229480844804</v>
      </c>
      <c r="U38" s="34">
        <v>11.044960685067679</v>
      </c>
      <c r="V38" s="37">
        <v>4.7415832961247029</v>
      </c>
      <c r="W38" s="37">
        <v>-3.798262293482944</v>
      </c>
      <c r="X38" s="2"/>
      <c r="Y38" s="33" t="s">
        <v>80</v>
      </c>
      <c r="Z38" s="34">
        <v>39.7307843317083</v>
      </c>
      <c r="AA38" s="34">
        <v>52.0366198100918</v>
      </c>
      <c r="AB38" s="34">
        <v>11.1731323081178</v>
      </c>
      <c r="AC38" s="37">
        <v>4.7413496340836003</v>
      </c>
      <c r="AD38" s="37">
        <v>-3.8025750293687701</v>
      </c>
    </row>
    <row r="39" spans="1:30" x14ac:dyDescent="0.35">
      <c r="A39" s="18" t="s">
        <v>16</v>
      </c>
      <c r="B39" s="4">
        <v>1.3163</v>
      </c>
      <c r="C39" s="4">
        <v>-0.63429999999999997</v>
      </c>
      <c r="D39" s="4">
        <v>0.5958</v>
      </c>
      <c r="E39" s="4">
        <v>-7.8700000000000006E-2</v>
      </c>
      <c r="F39" s="4">
        <v>1.2200000000000001E-2</v>
      </c>
      <c r="H39" s="4" t="s">
        <v>16</v>
      </c>
      <c r="I39" s="4">
        <v>1.3556999999999999</v>
      </c>
      <c r="J39" s="4">
        <v>-0.66010000000000002</v>
      </c>
      <c r="K39" s="4">
        <v>0.55179999999999996</v>
      </c>
      <c r="L39" s="4">
        <v>-8.1699999999999995E-2</v>
      </c>
      <c r="M39" s="4">
        <v>1.1599999999999999E-2</v>
      </c>
      <c r="O39" s="2"/>
      <c r="R39" s="33" t="s">
        <v>81</v>
      </c>
      <c r="S39" s="34">
        <v>-38.81083314587724</v>
      </c>
      <c r="T39" s="34">
        <v>51.903508283340216</v>
      </c>
      <c r="U39" s="34">
        <v>11.309534281606432</v>
      </c>
      <c r="V39" s="37">
        <v>4.7280980955903527</v>
      </c>
      <c r="W39" s="37">
        <v>3.9610313115629867</v>
      </c>
      <c r="Y39" s="33" t="s">
        <v>81</v>
      </c>
      <c r="Z39" s="34">
        <v>-38.823426948441103</v>
      </c>
      <c r="AA39" s="34">
        <v>51.914614499367701</v>
      </c>
      <c r="AB39" s="34">
        <v>11.4090211890953</v>
      </c>
      <c r="AC39" s="37">
        <v>4.7325681646866</v>
      </c>
      <c r="AD39" s="37">
        <v>3.95757110452216</v>
      </c>
    </row>
    <row r="40" spans="1:30" x14ac:dyDescent="0.35">
      <c r="A40" s="18" t="s">
        <v>51</v>
      </c>
      <c r="B40" s="4">
        <v>-101.0675</v>
      </c>
      <c r="C40" s="4">
        <v>57.4315</v>
      </c>
      <c r="D40" s="4">
        <v>31.473700000000001</v>
      </c>
      <c r="E40" s="4">
        <v>5.1726999999999999</v>
      </c>
      <c r="F40" s="4">
        <v>10.3865</v>
      </c>
      <c r="H40" s="4" t="s">
        <v>51</v>
      </c>
      <c r="I40" s="4">
        <v>-101.0699</v>
      </c>
      <c r="J40" s="4">
        <v>57.426400000000001</v>
      </c>
      <c r="K40" s="4">
        <v>31.335999999999999</v>
      </c>
      <c r="L40" s="4">
        <v>5.1651999999999996</v>
      </c>
      <c r="M40" s="4">
        <v>10.3919</v>
      </c>
      <c r="O40" s="2"/>
      <c r="R40" s="33" t="s">
        <v>16</v>
      </c>
      <c r="S40" s="34">
        <v>0.94359387000368855</v>
      </c>
      <c r="T40" s="34">
        <v>1.2806947076628603</v>
      </c>
      <c r="U40" s="34">
        <v>-0.33838593568344777</v>
      </c>
      <c r="V40" s="37">
        <v>3.1452721673217443E-2</v>
      </c>
      <c r="W40" s="37">
        <v>3.5137091190604951E-2</v>
      </c>
      <c r="Y40" s="33" t="s">
        <v>16</v>
      </c>
      <c r="Z40" s="34">
        <v>0.917127666840165</v>
      </c>
      <c r="AA40" s="34">
        <v>1.3150666237861599</v>
      </c>
      <c r="AB40" s="34">
        <v>-0.28536215173371499</v>
      </c>
      <c r="AC40" s="37">
        <v>3.3340378315723701E-2</v>
      </c>
      <c r="AD40" s="37">
        <v>3.5896805367076803E-2</v>
      </c>
    </row>
    <row r="41" spans="1:30" x14ac:dyDescent="0.35">
      <c r="A41" s="18" t="s">
        <v>18</v>
      </c>
      <c r="B41" s="4">
        <v>-109.0247</v>
      </c>
      <c r="C41" s="4">
        <v>-47.78</v>
      </c>
      <c r="D41" s="4">
        <v>23.322700000000001</v>
      </c>
      <c r="E41" s="4">
        <v>-5.0084</v>
      </c>
      <c r="F41" s="4">
        <v>10.6622</v>
      </c>
      <c r="H41" s="4" t="s">
        <v>18</v>
      </c>
      <c r="I41" s="4">
        <v>-109.0603</v>
      </c>
      <c r="J41" s="4">
        <v>-47.853700000000003</v>
      </c>
      <c r="K41" s="4">
        <v>23.277999999999999</v>
      </c>
      <c r="L41" s="4">
        <v>-5.0164999999999997</v>
      </c>
      <c r="M41" s="4">
        <v>10.6593</v>
      </c>
      <c r="O41" s="2"/>
      <c r="R41" s="33" t="s">
        <v>18</v>
      </c>
      <c r="S41" s="34">
        <v>-109.50574938449247</v>
      </c>
      <c r="T41" s="34">
        <v>-45.867073902551397</v>
      </c>
      <c r="U41" s="34">
        <v>22.3704754642784</v>
      </c>
      <c r="V41" s="37">
        <v>-4.9117316836487168</v>
      </c>
      <c r="W41" s="37">
        <v>10.680265869970944</v>
      </c>
      <c r="Y41" s="33" t="s">
        <v>18</v>
      </c>
      <c r="Z41" s="34">
        <v>-109.477588276196</v>
      </c>
      <c r="AA41" s="34">
        <v>-45.798519573268401</v>
      </c>
      <c r="AB41" s="34">
        <v>22.416111700910001</v>
      </c>
      <c r="AC41" s="37">
        <v>-4.9044509283166899</v>
      </c>
      <c r="AD41" s="37">
        <v>10.683211455262599</v>
      </c>
    </row>
    <row r="42" spans="1:30" x14ac:dyDescent="0.35">
      <c r="A42" s="18" t="s">
        <v>19</v>
      </c>
      <c r="B42" s="4">
        <v>111.5831</v>
      </c>
      <c r="C42" s="4">
        <v>-47.128799999999998</v>
      </c>
      <c r="D42" s="4">
        <v>23.084499999999998</v>
      </c>
      <c r="E42" s="4">
        <v>-4.9711999999999996</v>
      </c>
      <c r="F42" s="4">
        <v>-10.619300000000001</v>
      </c>
      <c r="H42" s="4" t="s">
        <v>19</v>
      </c>
      <c r="I42" s="4">
        <v>111.70959999999999</v>
      </c>
      <c r="J42" s="4">
        <v>-47.2438</v>
      </c>
      <c r="K42" s="4">
        <v>22.961200000000002</v>
      </c>
      <c r="L42" s="4">
        <v>-4.9645000000000001</v>
      </c>
      <c r="M42" s="4">
        <v>-10.6235</v>
      </c>
      <c r="O42" s="2"/>
      <c r="R42" s="33" t="s">
        <v>19</v>
      </c>
      <c r="S42" s="34">
        <v>111.30905490587743</v>
      </c>
      <c r="T42" s="34">
        <v>-45.373337265476266</v>
      </c>
      <c r="U42" s="34">
        <v>22.058457837033188</v>
      </c>
      <c r="V42" s="37">
        <v>-4.8570772287483601</v>
      </c>
      <c r="W42" s="37">
        <v>-10.600320926124191</v>
      </c>
      <c r="Y42" s="33" t="s">
        <v>19</v>
      </c>
      <c r="Z42" s="34">
        <v>111.191027447794</v>
      </c>
      <c r="AA42" s="34">
        <v>-45.264255019599702</v>
      </c>
      <c r="AB42" s="34">
        <v>22.185953862689001</v>
      </c>
      <c r="AC42" s="37">
        <v>-4.8629823440376798</v>
      </c>
      <c r="AD42" s="37">
        <v>-10.5961801600325</v>
      </c>
    </row>
    <row r="43" spans="1:30" x14ac:dyDescent="0.35">
      <c r="A43" s="18" t="s">
        <v>20</v>
      </c>
      <c r="B43" s="4">
        <v>103.295</v>
      </c>
      <c r="C43" s="4">
        <v>57.918300000000002</v>
      </c>
      <c r="D43" s="4">
        <v>31.552399999999999</v>
      </c>
      <c r="E43" s="4">
        <v>5.1938000000000004</v>
      </c>
      <c r="F43" s="4">
        <v>-10.336499999999999</v>
      </c>
      <c r="H43" s="4" t="s">
        <v>20</v>
      </c>
      <c r="I43" s="4">
        <v>103.4194</v>
      </c>
      <c r="J43" s="4">
        <v>57.862900000000003</v>
      </c>
      <c r="K43" s="4">
        <v>31.339300000000001</v>
      </c>
      <c r="L43" s="4">
        <v>5.1966000000000001</v>
      </c>
      <c r="M43" s="4">
        <v>-10.332700000000001</v>
      </c>
      <c r="O43" s="2"/>
      <c r="R43" s="33" t="s">
        <v>20</v>
      </c>
      <c r="S43" s="34">
        <v>103.07680050850013</v>
      </c>
      <c r="T43" s="34">
        <v>59.765562461414106</v>
      </c>
      <c r="U43" s="34">
        <v>30.696043547821318</v>
      </c>
      <c r="V43" s="37">
        <v>5.3079847418977879</v>
      </c>
      <c r="W43" s="37">
        <v>-10.311997748249929</v>
      </c>
      <c r="Y43" s="33" t="s">
        <v>20</v>
      </c>
      <c r="Z43" s="34">
        <v>102.952311045877</v>
      </c>
      <c r="AA43" s="34">
        <v>59.821638887005001</v>
      </c>
      <c r="AB43" s="34">
        <v>30.905636881290601</v>
      </c>
      <c r="AC43" s="37">
        <v>5.3035863008634898</v>
      </c>
      <c r="AD43" s="37">
        <v>-10.3157891577762</v>
      </c>
    </row>
    <row r="44" spans="1:30" x14ac:dyDescent="0.35">
      <c r="A44" s="18" t="s">
        <v>52</v>
      </c>
      <c r="B44" s="4">
        <v>58.904200000000003</v>
      </c>
      <c r="C44" s="4">
        <v>-17.299849999999999</v>
      </c>
      <c r="D44" s="4">
        <v>5.5555000000000003</v>
      </c>
      <c r="E44" s="4">
        <v>-1.74492</v>
      </c>
      <c r="F44" s="4">
        <v>-5.4990100000000002</v>
      </c>
      <c r="H44" s="4" t="s">
        <v>52</v>
      </c>
      <c r="I44" s="4">
        <v>58.967599999999997</v>
      </c>
      <c r="J44" s="4">
        <v>-17.361799999999999</v>
      </c>
      <c r="K44" s="4">
        <v>5.4703999999999997</v>
      </c>
      <c r="L44" s="4">
        <v>-1.7418</v>
      </c>
      <c r="M44" s="4">
        <v>-5.5011000000000001</v>
      </c>
      <c r="O44" s="2"/>
      <c r="R44" s="33" t="s">
        <v>17</v>
      </c>
      <c r="S44" s="34">
        <v>-101.43057982428789</v>
      </c>
      <c r="T44" s="34">
        <v>59.402250391104644</v>
      </c>
      <c r="U44" s="34">
        <v>30.809095515339664</v>
      </c>
      <c r="V44" s="37">
        <v>5.2697831055483704</v>
      </c>
      <c r="W44" s="37">
        <v>10.41004293340197</v>
      </c>
      <c r="Y44" s="33" t="s">
        <v>17</v>
      </c>
      <c r="Z44" s="34">
        <v>-101.41952191601899</v>
      </c>
      <c r="AA44" s="34">
        <v>59.420526900077597</v>
      </c>
      <c r="AB44" s="34">
        <v>30.942453016057701</v>
      </c>
      <c r="AC44" s="37">
        <v>5.2782348679329401</v>
      </c>
      <c r="AD44" s="37">
        <v>10.4053162550927</v>
      </c>
    </row>
    <row r="45" spans="1:30" x14ac:dyDescent="0.35">
      <c r="A45" s="18" t="s">
        <v>53</v>
      </c>
      <c r="B45" s="4">
        <v>55.346992190000002</v>
      </c>
      <c r="C45" s="4">
        <v>61.180137530000003</v>
      </c>
      <c r="D45" s="4">
        <v>17.79617107</v>
      </c>
      <c r="E45" s="4">
        <v>5.665554126</v>
      </c>
      <c r="F45" s="4">
        <v>-5.3880285929999996</v>
      </c>
      <c r="H45" s="4" t="s">
        <v>53</v>
      </c>
      <c r="I45" s="4">
        <v>55.427500000000002</v>
      </c>
      <c r="J45" s="4">
        <v>61.1355</v>
      </c>
      <c r="K45" s="4">
        <v>17.651900000000001</v>
      </c>
      <c r="L45" s="4">
        <v>5.6664000000000003</v>
      </c>
      <c r="M45" s="4">
        <v>-5.3840000000000003</v>
      </c>
      <c r="O45" s="2"/>
    </row>
    <row r="46" spans="1:30" x14ac:dyDescent="0.35">
      <c r="A46" s="18" t="s">
        <v>54</v>
      </c>
      <c r="B46" s="4">
        <v>-56.1265</v>
      </c>
      <c r="C46" s="4">
        <v>-17.42775</v>
      </c>
      <c r="D46" s="4">
        <v>5.5714499999999996</v>
      </c>
      <c r="E46" s="4">
        <v>-1.74176</v>
      </c>
      <c r="F46" s="4">
        <v>5.5130600000000003</v>
      </c>
      <c r="H46" s="4" t="s">
        <v>54</v>
      </c>
      <c r="I46" s="4">
        <v>-56.129100000000001</v>
      </c>
      <c r="J46" s="4">
        <v>-17.4755</v>
      </c>
      <c r="K46" s="4">
        <v>5.5286999999999997</v>
      </c>
      <c r="L46" s="4">
        <v>-1.7467999999999999</v>
      </c>
      <c r="M46" s="4">
        <v>5.5103</v>
      </c>
      <c r="O46" s="2"/>
    </row>
    <row r="47" spans="1:30" x14ac:dyDescent="0.35">
      <c r="A47" s="18" t="s">
        <v>55</v>
      </c>
      <c r="B47" s="4">
        <v>-52.736778119999997</v>
      </c>
      <c r="C47" s="4">
        <v>61.065494860000001</v>
      </c>
      <c r="D47" s="4">
        <v>17.816566030000001</v>
      </c>
      <c r="E47" s="4">
        <v>5.6690193940000002</v>
      </c>
      <c r="F47" s="4">
        <v>5.4039509209999999</v>
      </c>
      <c r="H47" s="4" t="s">
        <v>55</v>
      </c>
      <c r="I47" s="4">
        <v>-52.725700000000003</v>
      </c>
      <c r="J47" s="4">
        <v>61.037999999999997</v>
      </c>
      <c r="K47" s="4">
        <v>17.7042</v>
      </c>
      <c r="L47" s="4">
        <v>5.6651999999999996</v>
      </c>
      <c r="M47" s="4">
        <v>5.4074999999999998</v>
      </c>
      <c r="O47" s="2"/>
    </row>
    <row r="48" spans="1:30" x14ac:dyDescent="0.35">
      <c r="A48" s="18" t="s">
        <v>56</v>
      </c>
      <c r="B48" s="4">
        <v>1.3212762440000001</v>
      </c>
      <c r="C48" s="4">
        <v>49.739113080000003</v>
      </c>
      <c r="D48" s="4">
        <v>8.9108711120000006</v>
      </c>
      <c r="E48" s="4">
        <v>4.6341827090000001</v>
      </c>
      <c r="F48" s="4">
        <v>7.6566380000000003E-3</v>
      </c>
      <c r="H48" s="4" t="s">
        <v>56</v>
      </c>
      <c r="I48" s="4">
        <v>1.3485</v>
      </c>
      <c r="J48" s="4">
        <v>49.730699999999999</v>
      </c>
      <c r="K48" s="4">
        <v>8.7958999999999996</v>
      </c>
      <c r="L48" s="4">
        <v>4.6326999999999998</v>
      </c>
      <c r="M48" s="4">
        <v>1.1599999999999999E-2</v>
      </c>
      <c r="O48" s="2"/>
    </row>
    <row r="49" spans="1:19" x14ac:dyDescent="0.35">
      <c r="A49" s="18" t="s">
        <v>57</v>
      </c>
      <c r="B49" s="4">
        <v>94.405708706884795</v>
      </c>
      <c r="C49" s="4">
        <v>8.7297578854358502</v>
      </c>
      <c r="D49" s="4">
        <v>17.015852605506801</v>
      </c>
      <c r="E49" s="4">
        <v>0.50678237685554295</v>
      </c>
      <c r="F49" s="4">
        <v>-9.1029151327403905</v>
      </c>
      <c r="H49" s="4" t="s">
        <v>57</v>
      </c>
      <c r="I49" s="19">
        <v>94.505499999999998</v>
      </c>
      <c r="J49" s="19">
        <v>8.6684999999999999</v>
      </c>
      <c r="K49" s="19">
        <v>16.8672</v>
      </c>
      <c r="L49" s="19">
        <v>0.51095000000000002</v>
      </c>
      <c r="M49" s="19">
        <v>-9.1026799999999994</v>
      </c>
      <c r="N49" s="20"/>
      <c r="O49" s="2"/>
    </row>
    <row r="50" spans="1:19" x14ac:dyDescent="0.35">
      <c r="A50" s="18" t="s">
        <v>58</v>
      </c>
      <c r="B50" s="4">
        <v>-91.700979568878296</v>
      </c>
      <c r="C50" s="4">
        <v>8.5262334140320402</v>
      </c>
      <c r="D50" s="4">
        <v>17.0534630569251</v>
      </c>
      <c r="E50" s="4">
        <v>0.51201923838250996</v>
      </c>
      <c r="F50" s="4">
        <v>9.1200121822280398</v>
      </c>
      <c r="H50" s="4" t="s">
        <v>58</v>
      </c>
      <c r="I50" s="19">
        <v>-91.723100000000002</v>
      </c>
      <c r="J50" s="19">
        <v>8.4908999999999999</v>
      </c>
      <c r="K50" s="19">
        <v>16.984500000000001</v>
      </c>
      <c r="L50" s="19">
        <v>0.50380000000000003</v>
      </c>
      <c r="M50" s="19">
        <v>9.1189599999999995</v>
      </c>
      <c r="N50" s="20"/>
      <c r="O50" s="2"/>
    </row>
    <row r="51" spans="1:19" x14ac:dyDescent="0.35">
      <c r="O51" s="2"/>
    </row>
    <row r="52" spans="1:19" s="17" customFormat="1" ht="18.5" x14ac:dyDescent="0.45">
      <c r="A52" s="16"/>
      <c r="B52" s="17" t="s">
        <v>59</v>
      </c>
      <c r="I52" s="17" t="s">
        <v>60</v>
      </c>
    </row>
    <row r="53" spans="1:19" x14ac:dyDescent="0.35">
      <c r="A53" s="18" t="s">
        <v>21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H53" s="4" t="s">
        <v>21</v>
      </c>
      <c r="I53" s="19">
        <v>5.4100000000000002E-2</v>
      </c>
      <c r="J53" s="19">
        <v>-4.2900000000000001E-2</v>
      </c>
      <c r="K53" s="19">
        <v>-4.0399999999999998E-2</v>
      </c>
      <c r="L53" s="19">
        <v>2.1900000000000001E-3</v>
      </c>
      <c r="M53" s="19">
        <v>-3.8800000000000002E-3</v>
      </c>
      <c r="N53" s="20"/>
      <c r="O53" s="2"/>
    </row>
    <row r="54" spans="1:19" x14ac:dyDescent="0.35">
      <c r="A54" s="18" t="s">
        <v>61</v>
      </c>
      <c r="B54" s="4">
        <v>-100.1104</v>
      </c>
      <c r="C54" s="4">
        <v>55.954000000000001</v>
      </c>
      <c r="D54" s="4">
        <v>30.809799999999999</v>
      </c>
      <c r="E54" s="4">
        <v>5.0303000000000004</v>
      </c>
      <c r="F54" s="4">
        <v>10.2765</v>
      </c>
      <c r="H54" s="4" t="s">
        <v>61</v>
      </c>
      <c r="I54" s="19">
        <v>-100.13079999999999</v>
      </c>
      <c r="J54" s="19">
        <v>55.934100000000001</v>
      </c>
      <c r="K54" s="19">
        <v>30.688199999999998</v>
      </c>
      <c r="L54" s="19">
        <v>5.0217499999999999</v>
      </c>
      <c r="M54" s="19">
        <v>10.279350000000001</v>
      </c>
      <c r="N54" s="20"/>
      <c r="O54" s="2"/>
    </row>
    <row r="55" spans="1:19" x14ac:dyDescent="0.35">
      <c r="O55" s="2"/>
    </row>
    <row r="56" spans="1:19" x14ac:dyDescent="0.35">
      <c r="A56" s="11" t="s">
        <v>62</v>
      </c>
      <c r="O56" s="2"/>
    </row>
    <row r="57" spans="1:19" x14ac:dyDescent="0.35">
      <c r="B57" s="4">
        <v>2.8007033375474801E-2</v>
      </c>
      <c r="C57" s="4">
        <v>-7.5609526792261997E-3</v>
      </c>
      <c r="D57" s="4">
        <v>1.23216755302262E-2</v>
      </c>
      <c r="E57" s="4">
        <v>4.0532938035801602E-3</v>
      </c>
      <c r="F57" s="4">
        <v>-3.1110067514876901E-3</v>
      </c>
      <c r="I57" s="4">
        <v>2.60674605557022E-2</v>
      </c>
      <c r="J57" s="4">
        <v>-3.5320348950670502E-2</v>
      </c>
      <c r="K57" s="4">
        <v>-5.2673025047074801E-2</v>
      </c>
      <c r="L57" s="4">
        <v>-1.8553285171104101E-3</v>
      </c>
      <c r="M57" s="4">
        <v>-7.9680998688065705E-4</v>
      </c>
      <c r="O57" s="2"/>
    </row>
    <row r="58" spans="1:19" x14ac:dyDescent="0.35">
      <c r="B58" s="4">
        <v>-100.120358827294</v>
      </c>
      <c r="C58" s="4">
        <v>55.954512415597598</v>
      </c>
      <c r="D58" s="4">
        <v>30.819677628363099</v>
      </c>
      <c r="E58" s="4">
        <v>5.0303143398330601</v>
      </c>
      <c r="F58" s="4">
        <v>10.2747929768848</v>
      </c>
      <c r="I58" s="4">
        <v>-100.12084572409</v>
      </c>
      <c r="J58" s="4">
        <v>55.933599797343497</v>
      </c>
      <c r="K58" s="4">
        <v>30.678339738214898</v>
      </c>
      <c r="L58" s="4">
        <v>5.0217850761984302</v>
      </c>
      <c r="M58" s="4">
        <v>10.2811070594698</v>
      </c>
      <c r="O58" s="2"/>
    </row>
    <row r="59" spans="1:19" x14ac:dyDescent="0.35">
      <c r="A59" s="11" t="s">
        <v>63</v>
      </c>
      <c r="O59" s="2"/>
    </row>
    <row r="60" spans="1:19" x14ac:dyDescent="0.35">
      <c r="B60" s="4">
        <f t="shared" ref="B60:F61" si="22">B53-B57</f>
        <v>-2.8007033375474801E-2</v>
      </c>
      <c r="C60" s="4">
        <f t="shared" si="22"/>
        <v>7.5609526792261997E-3</v>
      </c>
      <c r="D60" s="4">
        <f t="shared" si="22"/>
        <v>-1.23216755302262E-2</v>
      </c>
      <c r="E60" s="4">
        <f t="shared" si="22"/>
        <v>-4.0532938035801602E-3</v>
      </c>
      <c r="F60" s="4">
        <f t="shared" si="22"/>
        <v>3.1110067514876901E-3</v>
      </c>
      <c r="I60" s="4">
        <f t="shared" ref="I60:M61" si="23">I53-I57</f>
        <v>2.8032539444297802E-2</v>
      </c>
      <c r="J60" s="4">
        <f t="shared" si="23"/>
        <v>-7.5796510493294986E-3</v>
      </c>
      <c r="K60" s="4">
        <f t="shared" si="23"/>
        <v>1.2273025047074802E-2</v>
      </c>
      <c r="L60" s="4">
        <f t="shared" si="23"/>
        <v>4.04532851711041E-3</v>
      </c>
      <c r="M60" s="4">
        <f t="shared" si="23"/>
        <v>-3.0831900131193433E-3</v>
      </c>
      <c r="O60" s="21"/>
      <c r="P60" s="21"/>
      <c r="Q60" s="21"/>
      <c r="R60" s="21"/>
      <c r="S60" s="21"/>
    </row>
    <row r="61" spans="1:19" x14ac:dyDescent="0.35">
      <c r="B61" s="4">
        <f t="shared" si="22"/>
        <v>9.9588272939996614E-3</v>
      </c>
      <c r="C61" s="4">
        <f t="shared" si="22"/>
        <v>-5.1241559759773736E-4</v>
      </c>
      <c r="D61" s="4">
        <f t="shared" si="22"/>
        <v>-9.8776283630996886E-3</v>
      </c>
      <c r="E61" s="4">
        <f t="shared" si="22"/>
        <v>-1.4339833059651141E-5</v>
      </c>
      <c r="F61" s="4">
        <f t="shared" si="22"/>
        <v>1.7070231152001014E-3</v>
      </c>
      <c r="I61" s="4">
        <f t="shared" si="23"/>
        <v>-9.9542759099904288E-3</v>
      </c>
      <c r="J61" s="4">
        <f t="shared" si="23"/>
        <v>5.002026565037454E-4</v>
      </c>
      <c r="K61" s="4">
        <f t="shared" si="23"/>
        <v>9.8602617851000218E-3</v>
      </c>
      <c r="L61" s="4">
        <f t="shared" si="23"/>
        <v>-3.5076198430239458E-5</v>
      </c>
      <c r="M61" s="4">
        <f t="shared" si="23"/>
        <v>-1.7570594697993158E-3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5C8BFFB715694EA624865142195CE5" ma:contentTypeVersion="12" ma:contentTypeDescription="Create a new document." ma:contentTypeScope="" ma:versionID="407c95df1fbdf2f4ce03093847920e1f">
  <xsd:schema xmlns:xsd="http://www.w3.org/2001/XMLSchema" xmlns:xs="http://www.w3.org/2001/XMLSchema" xmlns:p="http://schemas.microsoft.com/office/2006/metadata/properties" xmlns:ns2="01eee777-8602-42d0-a9c8-03c6289e8509" xmlns:ns3="d1b7d55b-5279-4414-bf60-dbde09f11675" xmlns:ns4="d900e117-17a0-4b24-9e47-511ef1d02c43" targetNamespace="http://schemas.microsoft.com/office/2006/metadata/properties" ma:root="true" ma:fieldsID="12bff7c2ede26fb51b9021c609cdaecb" ns2:_="" ns3:_="" ns4:_="">
    <xsd:import namespace="01eee777-8602-42d0-a9c8-03c6289e8509"/>
    <xsd:import namespace="d1b7d55b-5279-4414-bf60-dbde09f11675"/>
    <xsd:import namespace="d900e117-17a0-4b24-9e47-511ef1d02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ee777-8602-42d0-a9c8-03c6289e85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b68aea-d2ee-4a6c-85e6-e4b5686e96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7d55b-5279-4414-bf60-dbde09f1167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0e117-17a0-4b24-9e47-511ef1d02c4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a25295-6bfd-4cad-95bf-b6529d71ac1c}" ma:internalName="TaxCatchAll" ma:showField="CatchAllData" ma:web="d1b7d55b-5279-4414-bf60-dbde09f1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00e117-17a0-4b24-9e47-511ef1d02c43" xsi:nil="true"/>
    <lcf76f155ced4ddcb4097134ff3c332f xmlns="01eee777-8602-42d0-a9c8-03c6289e85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41B06C-AA93-4E52-BE40-FE79B917D061}"/>
</file>

<file path=customXml/itemProps2.xml><?xml version="1.0" encoding="utf-8"?>
<ds:datastoreItem xmlns:ds="http://schemas.openxmlformats.org/officeDocument/2006/customXml" ds:itemID="{4096F0E8-EBE2-4E65-92AE-91FCE6AF7546}"/>
</file>

<file path=customXml/itemProps3.xml><?xml version="1.0" encoding="utf-8"?>
<ds:datastoreItem xmlns:ds="http://schemas.openxmlformats.org/officeDocument/2006/customXml" ds:itemID="{4BE53DFD-1010-4577-A048-F3BE7C6472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for Tyler analysis</vt:lpstr>
      <vt:lpstr>BF</vt:lpstr>
      <vt:lpstr>FDPR cold#3</vt:lpstr>
      <vt:lpstr>mapping 03042023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Khreishi, Manal A. (GSFC-5510)</dc:creator>
  <cp:keywords/>
  <dc:description/>
  <cp:lastModifiedBy>Kirk, Jeffrey R. (GSFC-448.0)[AERODYNE INDUSTRIES]</cp:lastModifiedBy>
  <cp:revision/>
  <dcterms:created xsi:type="dcterms:W3CDTF">2023-03-02T17:16:17Z</dcterms:created>
  <dcterms:modified xsi:type="dcterms:W3CDTF">2023-04-08T06:33:20Z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0x010100E55C8BFFB715694EA624865142195CE5</vt:lpwstr>
  </property>
</Properties>
</file>