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xr:revisionPtr revIDLastSave="0" documentId="13_ncr:1_{9FF5548F-7FA0-4147-8F89-763171CC1924}" xr6:coauthVersionLast="44" xr6:coauthVersionMax="44" xr10:uidLastSave="{00000000-0000-0000-0000-000000000000}"/>
  <bookViews>
    <workbookView xWindow="-96" yWindow="-96" windowWidth="23232" windowHeight="12552" xr2:uid="{DD7AF421-ED36-48EB-A3AC-A878F9B63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I42" i="1"/>
  <c r="AI43" i="1"/>
  <c r="AI44" i="1"/>
  <c r="AJ41" i="1"/>
  <c r="AJ42" i="1"/>
  <c r="AJ43" i="1"/>
  <c r="AJ44" i="1"/>
  <c r="P23" i="1"/>
  <c r="P24" i="1"/>
  <c r="P25" i="1"/>
  <c r="P26" i="1"/>
  <c r="P22" i="1"/>
  <c r="K23" i="1"/>
  <c r="K24" i="1"/>
  <c r="K25" i="1"/>
  <c r="K26" i="1"/>
  <c r="K22" i="1"/>
  <c r="AD44" i="1" l="1"/>
  <c r="AC44" i="1"/>
  <c r="AE44" i="1" s="1"/>
  <c r="AD43" i="1"/>
  <c r="AC43" i="1"/>
  <c r="AE43" i="1" s="1"/>
  <c r="AD42" i="1"/>
  <c r="AC42" i="1"/>
  <c r="AE42" i="1" s="1"/>
  <c r="AD41" i="1"/>
  <c r="AC41" i="1"/>
  <c r="AE41" i="1" s="1"/>
  <c r="AD40" i="1"/>
  <c r="AC40" i="1"/>
  <c r="AE40" i="1" s="1"/>
  <c r="AD35" i="1"/>
  <c r="AC35" i="1"/>
  <c r="AE35" i="1" s="1"/>
  <c r="AD34" i="1"/>
  <c r="AC34" i="1"/>
  <c r="AE34" i="1" s="1"/>
  <c r="AD33" i="1"/>
  <c r="AC33" i="1"/>
  <c r="AE33" i="1" s="1"/>
  <c r="AD32" i="1"/>
  <c r="AC32" i="1"/>
  <c r="AE32" i="1" s="1"/>
  <c r="AD31" i="1"/>
  <c r="AC31" i="1"/>
  <c r="AE31" i="1" s="1"/>
  <c r="V32" i="1"/>
  <c r="V33" i="1"/>
  <c r="V34" i="1"/>
  <c r="V35" i="1"/>
  <c r="V31" i="1"/>
  <c r="U32" i="1"/>
  <c r="W32" i="1" s="1"/>
  <c r="U33" i="1"/>
  <c r="W33" i="1" s="1"/>
  <c r="U34" i="1"/>
  <c r="W34" i="1" s="1"/>
  <c r="U35" i="1"/>
  <c r="W35" i="1" s="1"/>
  <c r="U31" i="1"/>
  <c r="W31" i="1" s="1"/>
  <c r="U40" i="1"/>
  <c r="W40" i="1" s="1"/>
  <c r="V44" i="1"/>
  <c r="U44" i="1"/>
  <c r="W44" i="1" s="1"/>
  <c r="V43" i="1"/>
  <c r="U43" i="1"/>
  <c r="W43" i="1" s="1"/>
  <c r="V42" i="1"/>
  <c r="U42" i="1"/>
  <c r="W42" i="1" s="1"/>
  <c r="V41" i="1"/>
  <c r="U41" i="1"/>
  <c r="W41" i="1" s="1"/>
  <c r="V40" i="1"/>
  <c r="N32" i="1"/>
  <c r="N33" i="1"/>
  <c r="N34" i="1"/>
  <c r="N35" i="1"/>
  <c r="N31" i="1"/>
  <c r="M32" i="1"/>
  <c r="O32" i="1" s="1"/>
  <c r="M33" i="1"/>
  <c r="O33" i="1" s="1"/>
  <c r="M34" i="1"/>
  <c r="O34" i="1" s="1"/>
  <c r="M35" i="1"/>
  <c r="P35" i="1" s="1"/>
  <c r="M31" i="1"/>
  <c r="O31" i="1" s="1"/>
  <c r="N41" i="1"/>
  <c r="N42" i="1"/>
  <c r="N43" i="1"/>
  <c r="N44" i="1"/>
  <c r="N40" i="1"/>
  <c r="M41" i="1"/>
  <c r="P41" i="1" s="1"/>
  <c r="M42" i="1"/>
  <c r="O42" i="1" s="1"/>
  <c r="M43" i="1"/>
  <c r="O43" i="1" s="1"/>
  <c r="M44" i="1"/>
  <c r="P44" i="1" s="1"/>
  <c r="M40" i="1"/>
  <c r="P40" i="1" s="1"/>
  <c r="J41" i="1"/>
  <c r="K41" i="1"/>
  <c r="L41" i="1"/>
  <c r="J42" i="1"/>
  <c r="K42" i="1"/>
  <c r="L42" i="1"/>
  <c r="J43" i="1"/>
  <c r="K43" i="1"/>
  <c r="L43" i="1"/>
  <c r="J44" i="1"/>
  <c r="K44" i="1"/>
  <c r="L44" i="1"/>
  <c r="L40" i="1"/>
  <c r="K40" i="1"/>
  <c r="J40" i="1"/>
  <c r="L32" i="1"/>
  <c r="L33" i="1"/>
  <c r="L34" i="1"/>
  <c r="L35" i="1"/>
  <c r="L31" i="1"/>
  <c r="K32" i="1"/>
  <c r="K33" i="1"/>
  <c r="K34" i="1"/>
  <c r="K35" i="1"/>
  <c r="K31" i="1"/>
  <c r="J32" i="1"/>
  <c r="J33" i="1"/>
  <c r="J34" i="1"/>
  <c r="J35" i="1"/>
  <c r="J31" i="1"/>
  <c r="I44" i="1"/>
  <c r="I43" i="1"/>
  <c r="I42" i="1"/>
  <c r="I41" i="1"/>
  <c r="I40" i="1"/>
  <c r="I35" i="1"/>
  <c r="I34" i="1"/>
  <c r="I33" i="1"/>
  <c r="I32" i="1"/>
  <c r="I3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I4" i="1"/>
  <c r="Q35" i="1" l="1"/>
  <c r="R35" i="1" s="1"/>
  <c r="L26" i="1" s="1"/>
  <c r="AF34" i="1"/>
  <c r="AG34" i="1" s="1"/>
  <c r="AH34" i="1" s="1"/>
  <c r="AF32" i="1"/>
  <c r="AG32" i="1" s="1"/>
  <c r="AH32" i="1" s="1"/>
  <c r="AF42" i="1"/>
  <c r="AG42" i="1" s="1"/>
  <c r="AF33" i="1"/>
  <c r="AG33" i="1" s="1"/>
  <c r="AH33" i="1" s="1"/>
  <c r="AF41" i="1"/>
  <c r="AG41" i="1" s="1"/>
  <c r="AH41" i="1" s="1"/>
  <c r="AF44" i="1"/>
  <c r="AG44" i="1" s="1"/>
  <c r="AF35" i="1"/>
  <c r="AG35" i="1" s="1"/>
  <c r="AH35" i="1" s="1"/>
  <c r="AF40" i="1"/>
  <c r="AG40" i="1" s="1"/>
  <c r="AF31" i="1"/>
  <c r="AF43" i="1"/>
  <c r="AG43" i="1" s="1"/>
  <c r="AE45" i="1"/>
  <c r="AI40" i="1" s="1"/>
  <c r="AE36" i="1"/>
  <c r="X41" i="1"/>
  <c r="Y41" i="1" s="1"/>
  <c r="Z41" i="1" s="1"/>
  <c r="X42" i="1"/>
  <c r="Y42" i="1" s="1"/>
  <c r="Z42" i="1" s="1"/>
  <c r="X40" i="1"/>
  <c r="Y40" i="1" s="1"/>
  <c r="Z40" i="1" s="1"/>
  <c r="X43" i="1"/>
  <c r="Y43" i="1" s="1"/>
  <c r="Z43" i="1" s="1"/>
  <c r="X44" i="1"/>
  <c r="Y44" i="1" s="1"/>
  <c r="Z44" i="1" s="1"/>
  <c r="W45" i="1"/>
  <c r="X34" i="1"/>
  <c r="X33" i="1"/>
  <c r="X35" i="1"/>
  <c r="X32" i="1"/>
  <c r="X31" i="1"/>
  <c r="Y31" i="1" s="1"/>
  <c r="P33" i="1"/>
  <c r="Q33" i="1" s="1"/>
  <c r="P31" i="1"/>
  <c r="Q31" i="1" s="1"/>
  <c r="P34" i="1"/>
  <c r="P32" i="1"/>
  <c r="Q32" i="1" s="1"/>
  <c r="O35" i="1"/>
  <c r="K36" i="1"/>
  <c r="J36" i="1"/>
  <c r="Q41" i="1"/>
  <c r="R41" i="1" s="1"/>
  <c r="Q23" i="1" s="1"/>
  <c r="Q40" i="1"/>
  <c r="R40" i="1" s="1"/>
  <c r="Q22" i="1" s="1"/>
  <c r="Q44" i="1"/>
  <c r="R44" i="1" s="1"/>
  <c r="Q26" i="1" s="1"/>
  <c r="P43" i="1"/>
  <c r="P42" i="1"/>
  <c r="O41" i="1"/>
  <c r="O40" i="1"/>
  <c r="O44" i="1"/>
  <c r="K45" i="1"/>
  <c r="L45" i="1"/>
  <c r="J45" i="1"/>
  <c r="L36" i="1"/>
  <c r="AH42" i="1" l="1"/>
  <c r="AH40" i="1"/>
  <c r="AF36" i="1"/>
  <c r="AJ32" i="1" s="1"/>
  <c r="AF45" i="1"/>
  <c r="AJ40" i="1" s="1"/>
  <c r="AH44" i="1"/>
  <c r="AH43" i="1"/>
  <c r="AG31" i="1"/>
  <c r="AH31" i="1" s="1"/>
  <c r="AH36" i="1" s="1"/>
  <c r="AI35" i="1"/>
  <c r="AI33" i="1"/>
  <c r="AI31" i="1"/>
  <c r="AI34" i="1"/>
  <c r="AI32" i="1"/>
  <c r="Z31" i="1"/>
  <c r="Z45" i="1"/>
  <c r="X45" i="1"/>
  <c r="Y34" i="1"/>
  <c r="Z34" i="1" s="1"/>
  <c r="Y32" i="1"/>
  <c r="Z32" i="1" s="1"/>
  <c r="Y35" i="1"/>
  <c r="Z35" i="1" s="1"/>
  <c r="Y33" i="1"/>
  <c r="Z33" i="1" s="1"/>
  <c r="X36" i="1"/>
  <c r="AB31" i="1" s="1"/>
  <c r="W36" i="1"/>
  <c r="Q34" i="1"/>
  <c r="R34" i="1" s="1"/>
  <c r="L25" i="1" s="1"/>
  <c r="P45" i="1"/>
  <c r="T41" i="1" s="1"/>
  <c r="S23" i="1" s="1"/>
  <c r="Q43" i="1"/>
  <c r="R43" i="1" s="1"/>
  <c r="Q25" i="1" s="1"/>
  <c r="O45" i="1"/>
  <c r="Q42" i="1"/>
  <c r="R42" i="1" s="1"/>
  <c r="Q24" i="1" s="1"/>
  <c r="R32" i="1"/>
  <c r="L23" i="1" s="1"/>
  <c r="O36" i="1"/>
  <c r="P36" i="1"/>
  <c r="Q57" i="1" l="1"/>
  <c r="Q54" i="1"/>
  <c r="AJ33" i="1"/>
  <c r="AJ31" i="1"/>
  <c r="AJ34" i="1"/>
  <c r="AJ35" i="1"/>
  <c r="AH45" i="1"/>
  <c r="Q58" i="1" s="1"/>
  <c r="AI36" i="1"/>
  <c r="AI45" i="1"/>
  <c r="AB40" i="1"/>
  <c r="AB41" i="1"/>
  <c r="AB42" i="1"/>
  <c r="AB43" i="1"/>
  <c r="AB44" i="1"/>
  <c r="AA40" i="1"/>
  <c r="AA41" i="1"/>
  <c r="AA42" i="1"/>
  <c r="AA43" i="1"/>
  <c r="AA44" i="1"/>
  <c r="AA31" i="1"/>
  <c r="AA32" i="1"/>
  <c r="AA33" i="1"/>
  <c r="AA34" i="1"/>
  <c r="AA35" i="1"/>
  <c r="Z36" i="1"/>
  <c r="AB34" i="1"/>
  <c r="AB33" i="1"/>
  <c r="AB32" i="1"/>
  <c r="AB35" i="1"/>
  <c r="T31" i="1"/>
  <c r="N22" i="1" s="1"/>
  <c r="T32" i="1"/>
  <c r="N23" i="1" s="1"/>
  <c r="T33" i="1"/>
  <c r="N24" i="1" s="1"/>
  <c r="T34" i="1"/>
  <c r="N25" i="1" s="1"/>
  <c r="T35" i="1"/>
  <c r="N26" i="1" s="1"/>
  <c r="S31" i="1"/>
  <c r="M22" i="1" s="1"/>
  <c r="S32" i="1"/>
  <c r="M23" i="1" s="1"/>
  <c r="S35" i="1"/>
  <c r="M26" i="1" s="1"/>
  <c r="S33" i="1"/>
  <c r="M24" i="1" s="1"/>
  <c r="S34" i="1"/>
  <c r="M25" i="1" s="1"/>
  <c r="R33" i="1"/>
  <c r="L24" i="1" s="1"/>
  <c r="R31" i="1"/>
  <c r="L22" i="1" s="1"/>
  <c r="T40" i="1"/>
  <c r="S22" i="1" s="1"/>
  <c r="T43" i="1"/>
  <c r="S25" i="1" s="1"/>
  <c r="T44" i="1"/>
  <c r="S26" i="1" s="1"/>
  <c r="T42" i="1"/>
  <c r="S24" i="1" s="1"/>
  <c r="R45" i="1"/>
  <c r="S40" i="1"/>
  <c r="R22" i="1" s="1"/>
  <c r="S41" i="1"/>
  <c r="R23" i="1" s="1"/>
  <c r="S42" i="1"/>
  <c r="R24" i="1" s="1"/>
  <c r="S43" i="1"/>
  <c r="R25" i="1" s="1"/>
  <c r="S44" i="1"/>
  <c r="R26" i="1" s="1"/>
  <c r="Q53" i="1" l="1"/>
  <c r="Q50" i="1"/>
  <c r="AJ45" i="1"/>
  <c r="AJ36" i="1"/>
  <c r="AA45" i="1"/>
  <c r="AB45" i="1"/>
  <c r="AB36" i="1"/>
  <c r="AA36" i="1"/>
  <c r="R36" i="1"/>
  <c r="S45" i="1"/>
  <c r="T45" i="1"/>
  <c r="T36" i="1"/>
  <c r="S36" i="1"/>
  <c r="Q49" i="1" l="1"/>
  <c r="T49" i="1" s="1"/>
  <c r="L18" i="1" s="1"/>
  <c r="T50" i="1" l="1"/>
  <c r="Q18" i="1" s="1"/>
  <c r="T51" i="1"/>
  <c r="O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Matthew Stiger</author>
  </authors>
  <commentList>
    <comment ref="I30" authorId="0" shapeId="0" xr:uid="{F1502238-3D6D-4FFB-99B2-631BC5768B50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of shots are 3 point attempts
</t>
        </r>
      </text>
    </comment>
    <comment ref="J30" authorId="0" shapeId="0" xr:uid="{1C75F810-1AFC-4B53-9A95-B969FE7D94F0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Chance player takes a shot for the possession</t>
        </r>
      </text>
    </comment>
    <comment ref="K30" authorId="0" shapeId="0" xr:uid="{C0443AFE-7E6A-4185-89D9-675E3321A232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Chance player assists on the possession</t>
        </r>
      </text>
    </comment>
    <comment ref="L30" authorId="0" shapeId="0" xr:uid="{4555F435-EA3B-4641-8C19-5D88AD1012C5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Chance player rebounds a miss</t>
        </r>
      </text>
    </comment>
    <comment ref="M30" authorId="0" shapeId="0" xr:uid="{BD792DEE-52A7-476E-A38E-D640F772A2FA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FG%</t>
        </r>
      </text>
    </comment>
    <comment ref="N30" authorId="0" shapeId="0" xr:uid="{8E8739A0-BBF0-4F16-9D34-562CF28AEF72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3P%</t>
        </r>
      </text>
    </comment>
    <comment ref="U30" authorId="0" shapeId="0" xr:uid="{150FD134-C33E-4D75-9DC1-8148A2D3C6DD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FG%</t>
        </r>
      </text>
    </comment>
    <comment ref="V30" authorId="0" shapeId="0" xr:uid="{D1D82C03-2C2B-4993-A29D-BD1925991B91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3P%</t>
        </r>
      </text>
    </comment>
    <comment ref="AC30" authorId="0" shapeId="0" xr:uid="{544221F0-EE38-4085-9385-9611B8CB299D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FG%</t>
        </r>
      </text>
    </comment>
    <comment ref="AD30" authorId="0" shapeId="0" xr:uid="{A89BB648-A6DB-4493-934F-DDF363C3AFB3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3P%</t>
        </r>
      </text>
    </comment>
    <comment ref="J39" authorId="0" shapeId="0" xr:uid="{CF9A24C6-FFFF-4887-937A-73D89853115B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Chance player takes a shot for the possession</t>
        </r>
      </text>
    </comment>
    <comment ref="K39" authorId="0" shapeId="0" xr:uid="{C19E9888-80D7-4949-9400-8090C2A16EF2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Chance player assists on the possession</t>
        </r>
      </text>
    </comment>
    <comment ref="L39" authorId="0" shapeId="0" xr:uid="{94B7D3E4-409F-4C66-B6D9-82188062577D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% Chance player rebounds a miss</t>
        </r>
      </text>
    </comment>
    <comment ref="M39" authorId="0" shapeId="0" xr:uid="{095750C9-BF80-4FD0-A714-FA22F5366A76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FG%</t>
        </r>
      </text>
    </comment>
    <comment ref="N39" authorId="0" shapeId="0" xr:uid="{CFF423CE-D36D-4B76-9F55-E56B51008837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3P%</t>
        </r>
      </text>
    </comment>
    <comment ref="U39" authorId="0" shapeId="0" xr:uid="{C951611D-297E-4EAB-807A-DB0E95AAC176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FG%</t>
        </r>
      </text>
    </comment>
    <comment ref="V39" authorId="0" shapeId="0" xr:uid="{E9B78633-3378-4F38-813F-DC8E21C80880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3P%</t>
        </r>
      </text>
    </comment>
    <comment ref="AC39" authorId="0" shapeId="0" xr:uid="{D41FB3A9-5DD4-4C19-A984-70B77976F552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FG%</t>
        </r>
      </text>
    </comment>
    <comment ref="AD39" authorId="0" shapeId="0" xr:uid="{9E36A4A4-C156-48DD-BBBC-D03C81B6DCDD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Normal distribution of 3P%</t>
        </r>
      </text>
    </comment>
    <comment ref="A53" authorId="0" shapeId="0" xr:uid="{08ACCA97-59F4-4839-BEB5-6EF0A58AFA62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Raise for more scoring</t>
        </r>
      </text>
    </comment>
    <comment ref="A55" authorId="0" shapeId="0" xr:uid="{16A06391-FBF1-4133-A41E-4EF17B1D50F5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How often shots are assisted</t>
        </r>
      </text>
    </comment>
    <comment ref="A56" authorId="0" shapeId="0" xr:uid="{B301EC24-99BF-4BE7-AEFE-764D8075800F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Overtime Stadnard deviation slightly higher than regulation. Players get tired/star players take over 
</t>
        </r>
      </text>
    </comment>
    <comment ref="A58" authorId="0" shapeId="0" xr:uid="{94767A98-2831-4ECD-98F3-B3A19528D579}">
      <text>
        <r>
          <rPr>
            <b/>
            <sz val="9"/>
            <color indexed="81"/>
            <rFont val="Tahoma"/>
            <family val="2"/>
          </rPr>
          <t>Matthew Stiger:</t>
        </r>
        <r>
          <rPr>
            <sz val="9"/>
            <color indexed="81"/>
            <rFont val="Tahoma"/>
            <family val="2"/>
          </rPr>
          <t xml:space="preserve">
Value that overtime stats will be multiplied by because OT is shorter. About 10% in real life, but resulted in lots of ties and numbers were slightly low</t>
        </r>
      </text>
    </comment>
  </commentList>
</comments>
</file>

<file path=xl/sharedStrings.xml><?xml version="1.0" encoding="utf-8"?>
<sst xmlns="http://schemas.openxmlformats.org/spreadsheetml/2006/main" count="174" uniqueCount="86">
  <si>
    <t>Player</t>
  </si>
  <si>
    <t>PPG</t>
  </si>
  <si>
    <t>APG</t>
  </si>
  <si>
    <t>RPG</t>
  </si>
  <si>
    <t>Anthony Davis</t>
  </si>
  <si>
    <t>James Harden</t>
  </si>
  <si>
    <t>Kawhi Leonard</t>
  </si>
  <si>
    <t>Luka Doncic</t>
  </si>
  <si>
    <t>Lebron James</t>
  </si>
  <si>
    <t>Devon Booker</t>
  </si>
  <si>
    <t>Chris Paul</t>
  </si>
  <si>
    <t>Damian Lillard</t>
  </si>
  <si>
    <t>Nikola Jokic</t>
  </si>
  <si>
    <t>Ben Simmons</t>
  </si>
  <si>
    <t>Domantas Sabonis</t>
  </si>
  <si>
    <t>Jaysom Tatum</t>
  </si>
  <si>
    <t>Russell Westbrook</t>
  </si>
  <si>
    <t>Giannis Antetokounmpo</t>
  </si>
  <si>
    <t>Joel Embiid</t>
  </si>
  <si>
    <t>Pascal Siakam</t>
  </si>
  <si>
    <t>Kemba Walker</t>
  </si>
  <si>
    <t>Trae Young</t>
  </si>
  <si>
    <t>Ben Adebayo</t>
  </si>
  <si>
    <t>Brandon Ingram</t>
  </si>
  <si>
    <t>Donovan Mitchel</t>
  </si>
  <si>
    <t>Jimmy Butler</t>
  </si>
  <si>
    <t>Rudy Gobert</t>
  </si>
  <si>
    <t>Kyle Lowry</t>
  </si>
  <si>
    <t>Khris Middleton</t>
  </si>
  <si>
    <t>Player Pool</t>
  </si>
  <si>
    <t>Team 1</t>
  </si>
  <si>
    <t>Team 1, Team Name:</t>
  </si>
  <si>
    <t>Team 2, Team Name:</t>
  </si>
  <si>
    <t>Game Settings</t>
  </si>
  <si>
    <t>Quarters</t>
  </si>
  <si>
    <t>Quarter Length</t>
  </si>
  <si>
    <t>FG%</t>
  </si>
  <si>
    <t>3P%</t>
  </si>
  <si>
    <t>FGA</t>
  </si>
  <si>
    <t>3PA</t>
  </si>
  <si>
    <t>3PRate</t>
  </si>
  <si>
    <t>Shot%</t>
  </si>
  <si>
    <t>Rebound%</t>
  </si>
  <si>
    <t>Assist%</t>
  </si>
  <si>
    <t>Overtime Length</t>
  </si>
  <si>
    <t>adj_FG%</t>
  </si>
  <si>
    <t>FG% Stdev</t>
  </si>
  <si>
    <t>adj_3P%</t>
  </si>
  <si>
    <t>3P% Stdev</t>
  </si>
  <si>
    <t>Final Score</t>
  </si>
  <si>
    <t>Team 2</t>
  </si>
  <si>
    <t>OT</t>
  </si>
  <si>
    <t>OT%</t>
  </si>
  <si>
    <t>FG% Boost</t>
  </si>
  <si>
    <t>3Pt% Boost</t>
  </si>
  <si>
    <t>Pts</t>
  </si>
  <si>
    <t>Reb</t>
  </si>
  <si>
    <t>Ast</t>
  </si>
  <si>
    <t>Assist Rate</t>
  </si>
  <si>
    <t>3PTM</t>
  </si>
  <si>
    <t>FGMiss</t>
  </si>
  <si>
    <t>FGMade</t>
  </si>
  <si>
    <t>OT FG% Stdev</t>
  </si>
  <si>
    <t>Ot 3P% Stdev</t>
  </si>
  <si>
    <t>Regulation Stats</t>
  </si>
  <si>
    <t>Regulation</t>
  </si>
  <si>
    <t>First Overtime Stats</t>
  </si>
  <si>
    <t>Second Overtime Stats</t>
  </si>
  <si>
    <t>2OT</t>
  </si>
  <si>
    <t>To do:</t>
  </si>
  <si>
    <t>VBA input team name, rosters</t>
  </si>
  <si>
    <t>Functions included (from project requirements):</t>
  </si>
  <si>
    <t>IF functions</t>
  </si>
  <si>
    <t>Random numbers</t>
  </si>
  <si>
    <t>AND functions</t>
  </si>
  <si>
    <t>Use of color and/or borders</t>
  </si>
  <si>
    <t>Incorporate player pictures?</t>
  </si>
  <si>
    <t>Anchoring of cell references</t>
  </si>
  <si>
    <t>Score Calculations</t>
  </si>
  <si>
    <t>Ended in:</t>
  </si>
  <si>
    <t>Points</t>
  </si>
  <si>
    <t>Rebounds</t>
  </si>
  <si>
    <t>Assists</t>
  </si>
  <si>
    <t>Box Score</t>
  </si>
  <si>
    <t>Scoreboard</t>
  </si>
  <si>
    <t>These can be used for play by play if we end up doing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</si>
</sst>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9" borderId="0" applyNumberFormat="0" applyBorder="0" applyAlignment="0" applyProtection="0"/>
  </cellStyleXfs>
  <cellXfs count="45">
    <xf numFmtId="0" fontId="0" fillId="0" borderId="0" xfId="0"/>
    <xf numFmtId="0" fontId="2" fillId="2" borderId="0" xfId="1"/>
    <xf numFmtId="0" fontId="0" fillId="0" borderId="1" xfId="0" applyBorder="1"/>
    <xf numFmtId="0" fontId="0" fillId="6" borderId="3" xfId="0" applyFill="1" applyBorder="1"/>
    <xf numFmtId="0" fontId="1" fillId="3" borderId="2" xfId="2" applyBorder="1"/>
    <xf numFmtId="0" fontId="0" fillId="3" borderId="2" xfId="2" applyFont="1" applyBorder="1"/>
    <xf numFmtId="0" fontId="0" fillId="0" borderId="2" xfId="0" applyBorder="1"/>
    <xf numFmtId="0" fontId="0" fillId="0" borderId="2" xfId="0" applyFill="1" applyBorder="1"/>
    <xf numFmtId="164" fontId="0" fillId="0" borderId="2" xfId="0" applyNumberFormat="1" applyBorder="1"/>
    <xf numFmtId="0" fontId="0" fillId="4" borderId="1" xfId="3" applyFont="1" applyBorder="1"/>
    <xf numFmtId="0" fontId="0" fillId="4" borderId="4" xfId="3" applyFont="1" applyBorder="1"/>
    <xf numFmtId="0" fontId="0" fillId="0" borderId="4" xfId="0" applyBorder="1"/>
    <xf numFmtId="0" fontId="5" fillId="0" borderId="0" xfId="0" applyFont="1"/>
    <xf numFmtId="0" fontId="0" fillId="7" borderId="1" xfId="0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1" xfId="0" applyFill="1" applyBorder="1"/>
    <xf numFmtId="0" fontId="0" fillId="0" borderId="1" xfId="0" applyBorder="1" applyAlignment="1">
      <alignment horizontal="center"/>
    </xf>
    <xf numFmtId="0" fontId="2" fillId="2" borderId="0" xfId="1" applyAlignment="1">
      <alignment horizontal="center"/>
    </xf>
    <xf numFmtId="0" fontId="2" fillId="5" borderId="0" xfId="4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/>
    <xf numFmtId="0" fontId="1" fillId="3" borderId="0" xfId="2" applyBorder="1" applyAlignment="1">
      <alignment horizontal="center"/>
    </xf>
    <xf numFmtId="0" fontId="1" fillId="9" borderId="1" xfId="5" applyBorder="1"/>
    <xf numFmtId="0" fontId="7" fillId="2" borderId="11" xfId="1" applyFont="1" applyBorder="1" applyAlignment="1">
      <alignment horizontal="center" vertical="center"/>
    </xf>
    <xf numFmtId="0" fontId="7" fillId="2" borderId="12" xfId="1" applyFont="1" applyBorder="1" applyAlignment="1">
      <alignment horizontal="center" vertical="center"/>
    </xf>
    <xf numFmtId="0" fontId="7" fillId="2" borderId="13" xfId="1" applyFont="1" applyBorder="1" applyAlignment="1">
      <alignment horizontal="center" vertical="center"/>
    </xf>
    <xf numFmtId="0" fontId="7" fillId="2" borderId="14" xfId="1" applyFont="1" applyBorder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2" borderId="15" xfId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1" fillId="3" borderId="14" xfId="2" applyBorder="1" applyAlignment="1">
      <alignment horizontal="center"/>
    </xf>
    <xf numFmtId="0" fontId="1" fillId="3" borderId="15" xfId="2" applyBorder="1" applyAlignment="1">
      <alignment horizontal="center"/>
    </xf>
    <xf numFmtId="0" fontId="1" fillId="9" borderId="16" xfId="5" applyBorder="1"/>
    <xf numFmtId="0" fontId="1" fillId="9" borderId="17" xfId="5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6">
    <cellStyle name="20% - Accent1" xfId="5" builtinId="30"/>
    <cellStyle name="40% - Accent1" xfId="2" builtinId="31"/>
    <cellStyle name="40% - Accent2" xfId="3" builtinId="35"/>
    <cellStyle name="Accent1" xfId="1" builtinId="29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313989</xdr:colOff>
          <xdr:row>12</xdr:row>
          <xdr:rowOff>161363</xdr:rowOff>
        </xdr:from>
        <xdr:to>
          <xdr:col>15</xdr:col>
          <xdr:colOff>246529</xdr:colOff>
          <xdr:row>14</xdr:row>
          <xdr:rowOff>116764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A65423A3-E807-40C2-A7DE-9777942DEB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E214-8228-4881-8FD8-98E10E978A17}">
  <dimension ref="A1:AJ58"/>
  <sheetViews>
    <sheetView tabSelected="1" topLeftCell="A6" zoomScale="85" zoomScaleNormal="85" workbookViewId="0">
      <selection activeCell="J17" sqref="J17"/>
    </sheetView>
  </sheetViews>
  <sheetFormatPr defaultRowHeight="14.4" x14ac:dyDescent="0.55000000000000004"/>
  <cols>
    <col min="1" max="1" width="19.89453125" bestFit="1" customWidth="1"/>
    <col min="6" max="6" width="8.83984375" customWidth="1"/>
    <col min="11" max="11" width="19.578125" customWidth="1"/>
    <col min="16" max="16" width="19.62890625" customWidth="1"/>
  </cols>
  <sheetData>
    <row r="1" spans="1:19" ht="14.7" thickBot="1" x14ac:dyDescent="0.6">
      <c r="A1" s="22" t="s">
        <v>29</v>
      </c>
      <c r="B1" s="22"/>
      <c r="C1" s="22"/>
      <c r="D1" s="22"/>
      <c r="E1" s="22"/>
      <c r="F1" s="22"/>
      <c r="G1" s="22"/>
      <c r="H1" s="22"/>
      <c r="I1" s="22"/>
    </row>
    <row r="2" spans="1:19" ht="15" thickTop="1" thickBot="1" x14ac:dyDescent="0.6">
      <c r="A2" s="4" t="s">
        <v>0</v>
      </c>
      <c r="B2" s="4" t="s">
        <v>1</v>
      </c>
      <c r="C2" s="4" t="s">
        <v>2</v>
      </c>
      <c r="D2" s="4" t="s">
        <v>3</v>
      </c>
      <c r="E2" s="5" t="s">
        <v>36</v>
      </c>
      <c r="F2" s="5" t="s">
        <v>37</v>
      </c>
      <c r="G2" s="5" t="s">
        <v>38</v>
      </c>
      <c r="H2" s="5" t="s">
        <v>39</v>
      </c>
      <c r="I2" s="5" t="s">
        <v>40</v>
      </c>
    </row>
    <row r="3" spans="1:19" ht="15" thickTop="1" thickBot="1" x14ac:dyDescent="0.6">
      <c r="A3" s="6" t="s">
        <v>4</v>
      </c>
      <c r="B3" s="6">
        <v>26.6</v>
      </c>
      <c r="C3" s="6">
        <v>3.3</v>
      </c>
      <c r="D3" s="6">
        <v>9.1999999999999993</v>
      </c>
      <c r="E3" s="7">
        <v>0.51100000000000001</v>
      </c>
      <c r="F3" s="7">
        <v>0.33500000000000002</v>
      </c>
      <c r="G3" s="7">
        <v>18.100000000000001</v>
      </c>
      <c r="H3" s="7">
        <v>3.5</v>
      </c>
      <c r="I3" s="8">
        <f>H3/G3</f>
        <v>0.19337016574585633</v>
      </c>
      <c r="K3" s="12" t="s">
        <v>69</v>
      </c>
    </row>
    <row r="4" spans="1:19" ht="15" thickTop="1" thickBot="1" x14ac:dyDescent="0.6">
      <c r="A4" s="6" t="s">
        <v>5</v>
      </c>
      <c r="B4" s="6">
        <v>35.299999999999997</v>
      </c>
      <c r="C4" s="6">
        <v>7.3</v>
      </c>
      <c r="D4" s="6">
        <v>6.5</v>
      </c>
      <c r="E4" s="7">
        <v>0.435</v>
      </c>
      <c r="F4" s="7">
        <v>0.35199999999999998</v>
      </c>
      <c r="G4" s="7">
        <v>22.7</v>
      </c>
      <c r="H4" s="7">
        <v>12.6</v>
      </c>
      <c r="I4" s="8">
        <f>H4/G4</f>
        <v>0.55506607929515417</v>
      </c>
      <c r="K4" t="s">
        <v>70</v>
      </c>
    </row>
    <row r="5" spans="1:19" ht="15" thickTop="1" thickBot="1" x14ac:dyDescent="0.6">
      <c r="A5" s="6" t="s">
        <v>6</v>
      </c>
      <c r="B5" s="6">
        <v>27.1</v>
      </c>
      <c r="C5" s="6">
        <v>5.3</v>
      </c>
      <c r="D5" s="6">
        <v>7.4</v>
      </c>
      <c r="E5" s="7">
        <v>0.46899999999999997</v>
      </c>
      <c r="F5" s="7">
        <v>0.36599999999999999</v>
      </c>
      <c r="G5" s="7">
        <v>19.899999999999999</v>
      </c>
      <c r="H5" s="7">
        <v>5.7</v>
      </c>
      <c r="I5" s="8">
        <f t="shared" ref="I5:I27" si="0">H5/G5</f>
        <v>0.28643216080402012</v>
      </c>
      <c r="K5" t="s">
        <v>76</v>
      </c>
    </row>
    <row r="6" spans="1:19" ht="15" thickTop="1" thickBot="1" x14ac:dyDescent="0.6">
      <c r="A6" s="6" t="s">
        <v>7</v>
      </c>
      <c r="B6" s="6">
        <v>28.9</v>
      </c>
      <c r="C6" s="6">
        <v>8.6999999999999993</v>
      </c>
      <c r="D6" s="6">
        <v>9.5</v>
      </c>
      <c r="E6" s="7">
        <v>0.46100000000000002</v>
      </c>
      <c r="F6" s="7">
        <v>0.318</v>
      </c>
      <c r="G6" s="7">
        <v>20.6</v>
      </c>
      <c r="H6" s="7">
        <v>9.1</v>
      </c>
      <c r="I6" s="8">
        <f t="shared" si="0"/>
        <v>0.44174757281553395</v>
      </c>
    </row>
    <row r="7" spans="1:19" ht="15" thickTop="1" thickBot="1" x14ac:dyDescent="0.6">
      <c r="A7" s="6" t="s">
        <v>8</v>
      </c>
      <c r="B7" s="6">
        <v>25</v>
      </c>
      <c r="C7" s="6">
        <v>10.8</v>
      </c>
      <c r="D7" s="6">
        <v>7.8</v>
      </c>
      <c r="E7" s="7">
        <v>0.498</v>
      </c>
      <c r="F7" s="7">
        <v>0.34899999999999998</v>
      </c>
      <c r="G7" s="7">
        <v>19.600000000000001</v>
      </c>
      <c r="H7" s="7">
        <v>6.3</v>
      </c>
      <c r="I7" s="8">
        <f t="shared" si="0"/>
        <v>0.3214285714285714</v>
      </c>
      <c r="K7" s="12" t="s">
        <v>71</v>
      </c>
    </row>
    <row r="8" spans="1:19" ht="15" thickTop="1" thickBot="1" x14ac:dyDescent="0.6">
      <c r="A8" s="6" t="s">
        <v>9</v>
      </c>
      <c r="B8" s="6">
        <v>26.4</v>
      </c>
      <c r="C8" s="6">
        <v>6.3</v>
      </c>
      <c r="D8" s="6">
        <v>4.2</v>
      </c>
      <c r="E8" s="7">
        <v>0.48699999999999999</v>
      </c>
      <c r="F8" s="7">
        <v>0.36</v>
      </c>
      <c r="G8" s="7">
        <v>18</v>
      </c>
      <c r="H8" s="7">
        <v>5.6</v>
      </c>
      <c r="I8" s="8">
        <f t="shared" si="0"/>
        <v>0.31111111111111112</v>
      </c>
      <c r="K8" t="s">
        <v>72</v>
      </c>
    </row>
    <row r="9" spans="1:19" ht="15" thickTop="1" thickBot="1" x14ac:dyDescent="0.6">
      <c r="A9" s="6" t="s">
        <v>10</v>
      </c>
      <c r="B9" s="6">
        <v>17.5</v>
      </c>
      <c r="C9" s="6">
        <v>6.6</v>
      </c>
      <c r="D9" s="6">
        <v>5</v>
      </c>
      <c r="E9" s="7">
        <v>0.48899999999999999</v>
      </c>
      <c r="F9" s="7">
        <v>0.36199999999999999</v>
      </c>
      <c r="G9" s="7">
        <v>12.8</v>
      </c>
      <c r="H9" s="7">
        <v>4.4000000000000004</v>
      </c>
      <c r="I9" s="8">
        <f t="shared" si="0"/>
        <v>0.34375</v>
      </c>
      <c r="K9" t="s">
        <v>73</v>
      </c>
    </row>
    <row r="10" spans="1:19" ht="15" thickTop="1" thickBot="1" x14ac:dyDescent="0.6">
      <c r="A10" s="6" t="s">
        <v>11</v>
      </c>
      <c r="B10" s="6">
        <v>29.5</v>
      </c>
      <c r="C10" s="6">
        <v>7.9</v>
      </c>
      <c r="D10" s="6">
        <v>4.4000000000000004</v>
      </c>
      <c r="E10" s="7">
        <v>0.45700000000000002</v>
      </c>
      <c r="F10" s="7">
        <v>0.39400000000000002</v>
      </c>
      <c r="G10" s="7">
        <v>20</v>
      </c>
      <c r="H10" s="7">
        <v>9.9</v>
      </c>
      <c r="I10" s="8">
        <f t="shared" si="0"/>
        <v>0.495</v>
      </c>
      <c r="K10" t="s">
        <v>74</v>
      </c>
    </row>
    <row r="11" spans="1:19" ht="15" thickTop="1" thickBot="1" x14ac:dyDescent="0.6">
      <c r="A11" s="6" t="s">
        <v>12</v>
      </c>
      <c r="B11" s="6">
        <v>20.6</v>
      </c>
      <c r="C11" s="6">
        <v>6.9</v>
      </c>
      <c r="D11" s="6">
        <v>10.199999999999999</v>
      </c>
      <c r="E11" s="7">
        <v>0.52800000000000002</v>
      </c>
      <c r="F11" s="7">
        <v>0.314</v>
      </c>
      <c r="G11" s="7">
        <v>14.9</v>
      </c>
      <c r="H11" s="7">
        <v>3.5</v>
      </c>
      <c r="I11" s="8">
        <f t="shared" si="0"/>
        <v>0.2348993288590604</v>
      </c>
      <c r="K11" t="s">
        <v>75</v>
      </c>
    </row>
    <row r="12" spans="1:19" ht="15" thickTop="1" thickBot="1" x14ac:dyDescent="0.6">
      <c r="A12" s="6" t="s">
        <v>13</v>
      </c>
      <c r="B12" s="6">
        <v>16.899999999999999</v>
      </c>
      <c r="C12" s="6">
        <v>8.3000000000000007</v>
      </c>
      <c r="D12" s="6">
        <v>7.9</v>
      </c>
      <c r="E12" s="7">
        <v>0.58499999999999996</v>
      </c>
      <c r="F12" s="7">
        <v>0.33300000000000002</v>
      </c>
      <c r="G12" s="7">
        <v>11.4</v>
      </c>
      <c r="H12" s="7">
        <v>0.1</v>
      </c>
      <c r="I12" s="8">
        <f t="shared" si="0"/>
        <v>8.771929824561403E-3</v>
      </c>
      <c r="K12" t="s">
        <v>77</v>
      </c>
    </row>
    <row r="13" spans="1:19" ht="15" thickTop="1" thickBot="1" x14ac:dyDescent="0.6">
      <c r="A13" s="6" t="s">
        <v>14</v>
      </c>
      <c r="B13" s="6">
        <v>18.3</v>
      </c>
      <c r="C13" s="6">
        <v>4.8</v>
      </c>
      <c r="D13" s="6">
        <v>12.5</v>
      </c>
      <c r="E13" s="7">
        <v>0.54</v>
      </c>
      <c r="F13" s="7">
        <v>0.254</v>
      </c>
      <c r="G13" s="7">
        <v>13.7</v>
      </c>
      <c r="H13" s="7">
        <v>1.1000000000000001</v>
      </c>
      <c r="I13" s="8">
        <f t="shared" si="0"/>
        <v>8.0291970802919721E-2</v>
      </c>
    </row>
    <row r="14" spans="1:19" ht="15" thickTop="1" thickBot="1" x14ac:dyDescent="0.6">
      <c r="A14" s="6" t="s">
        <v>15</v>
      </c>
      <c r="B14" s="6">
        <v>22.1</v>
      </c>
      <c r="C14" s="6">
        <v>3</v>
      </c>
      <c r="D14" s="6">
        <v>6.9</v>
      </c>
      <c r="E14" s="7">
        <v>0.44800000000000001</v>
      </c>
      <c r="F14" s="7">
        <v>0.39800000000000002</v>
      </c>
      <c r="G14" s="7">
        <v>18.899999999999999</v>
      </c>
      <c r="H14" s="7">
        <v>7.1</v>
      </c>
      <c r="I14" s="8">
        <f t="shared" si="0"/>
        <v>0.3756613756613757</v>
      </c>
    </row>
    <row r="15" spans="1:19" ht="15" thickTop="1" thickBot="1" x14ac:dyDescent="0.6">
      <c r="A15" s="6" t="s">
        <v>16</v>
      </c>
      <c r="B15" s="6">
        <v>27.2</v>
      </c>
      <c r="C15" s="6">
        <v>7.2</v>
      </c>
      <c r="D15" s="6">
        <v>8</v>
      </c>
      <c r="E15" s="7">
        <v>0.47399999999999998</v>
      </c>
      <c r="F15" s="7">
        <v>0.254</v>
      </c>
      <c r="G15" s="7">
        <v>22.6</v>
      </c>
      <c r="H15" s="7">
        <v>3.8</v>
      </c>
      <c r="I15" s="8">
        <f t="shared" si="0"/>
        <v>0.16814159292035397</v>
      </c>
    </row>
    <row r="16" spans="1:19" ht="15" thickTop="1" thickBot="1" x14ac:dyDescent="0.6">
      <c r="A16" s="6" t="s">
        <v>17</v>
      </c>
      <c r="B16" s="6">
        <v>30</v>
      </c>
      <c r="C16" s="6">
        <v>5.8</v>
      </c>
      <c r="D16" s="6">
        <v>13.5</v>
      </c>
      <c r="E16" s="7">
        <v>0.54700000000000004</v>
      </c>
      <c r="F16" s="7">
        <v>0.30599999999999999</v>
      </c>
      <c r="G16" s="7">
        <v>20</v>
      </c>
      <c r="H16" s="7">
        <v>4.8</v>
      </c>
      <c r="I16" s="8">
        <f t="shared" si="0"/>
        <v>0.24</v>
      </c>
      <c r="K16" s="28" t="s">
        <v>84</v>
      </c>
      <c r="L16" s="29"/>
      <c r="M16" s="29"/>
      <c r="N16" s="29"/>
      <c r="O16" s="29"/>
      <c r="P16" s="29"/>
      <c r="Q16" s="29"/>
      <c r="R16" s="29"/>
      <c r="S16" s="30"/>
    </row>
    <row r="17" spans="1:36" ht="15" thickTop="1" thickBot="1" x14ac:dyDescent="0.6">
      <c r="A17" s="6" t="s">
        <v>18</v>
      </c>
      <c r="B17" s="6">
        <v>22.9</v>
      </c>
      <c r="C17" s="6">
        <v>3.2</v>
      </c>
      <c r="D17" s="6">
        <v>11.9</v>
      </c>
      <c r="E17" s="7">
        <v>0.47399999999999998</v>
      </c>
      <c r="F17" s="7">
        <v>0.34799999999999998</v>
      </c>
      <c r="G17" s="7">
        <v>15.9</v>
      </c>
      <c r="H17" s="7">
        <v>3.7</v>
      </c>
      <c r="I17" s="8">
        <f t="shared" si="0"/>
        <v>0.23270440251572327</v>
      </c>
      <c r="K17" s="31"/>
      <c r="L17" s="32"/>
      <c r="M17" s="32"/>
      <c r="N17" s="32"/>
      <c r="O17" s="32"/>
      <c r="P17" s="32"/>
      <c r="Q17" s="32"/>
      <c r="R17" s="32"/>
      <c r="S17" s="33"/>
    </row>
    <row r="18" spans="1:36" ht="15" thickTop="1" thickBot="1" x14ac:dyDescent="0.6">
      <c r="A18" s="6" t="s">
        <v>19</v>
      </c>
      <c r="B18" s="6">
        <v>23.5</v>
      </c>
      <c r="C18" s="6">
        <v>3.5</v>
      </c>
      <c r="D18" s="6">
        <v>7.5</v>
      </c>
      <c r="E18" s="7">
        <v>0.45900000000000002</v>
      </c>
      <c r="F18" s="7">
        <v>0.35899999999999999</v>
      </c>
      <c r="G18" s="7">
        <v>18.899999999999999</v>
      </c>
      <c r="H18" s="7">
        <v>6</v>
      </c>
      <c r="I18" s="8">
        <f t="shared" si="0"/>
        <v>0.3174603174603175</v>
      </c>
      <c r="K18" s="34" t="s">
        <v>30</v>
      </c>
      <c r="L18" s="24">
        <f ca="1">T49</f>
        <v>142</v>
      </c>
      <c r="M18" s="16"/>
      <c r="N18" s="16"/>
      <c r="O18" s="16"/>
      <c r="P18" s="24" t="s">
        <v>50</v>
      </c>
      <c r="Q18" s="24">
        <f ca="1">T50</f>
        <v>134</v>
      </c>
      <c r="R18" s="16"/>
      <c r="S18" s="35"/>
    </row>
    <row r="19" spans="1:36" ht="15" thickTop="1" thickBot="1" x14ac:dyDescent="0.6">
      <c r="A19" s="6" t="s">
        <v>20</v>
      </c>
      <c r="B19" s="6">
        <v>21.8</v>
      </c>
      <c r="C19" s="6">
        <v>5</v>
      </c>
      <c r="D19" s="6">
        <v>4</v>
      </c>
      <c r="E19" s="7">
        <v>0.42099999999999999</v>
      </c>
      <c r="F19" s="7">
        <v>0.377</v>
      </c>
      <c r="G19" s="7">
        <v>16.600000000000001</v>
      </c>
      <c r="H19" s="7">
        <v>8.8000000000000007</v>
      </c>
      <c r="I19" s="8">
        <f t="shared" si="0"/>
        <v>0.53012048192771088</v>
      </c>
      <c r="K19" s="34"/>
      <c r="L19" s="24"/>
      <c r="M19" s="16"/>
      <c r="N19" s="16"/>
      <c r="O19" s="16" t="str">
        <f ca="1">T51</f>
        <v>Regulation</v>
      </c>
      <c r="P19" s="24"/>
      <c r="Q19" s="24"/>
      <c r="R19" s="16"/>
      <c r="S19" s="35"/>
    </row>
    <row r="20" spans="1:36" ht="15" thickTop="1" thickBot="1" x14ac:dyDescent="0.6">
      <c r="A20" s="6" t="s">
        <v>21</v>
      </c>
      <c r="B20" s="6">
        <v>29.7</v>
      </c>
      <c r="C20" s="6">
        <v>9.1999999999999993</v>
      </c>
      <c r="D20" s="6">
        <v>4.4000000000000004</v>
      </c>
      <c r="E20" s="7">
        <v>0.437</v>
      </c>
      <c r="F20" s="7">
        <v>0.36099999999999999</v>
      </c>
      <c r="G20" s="7">
        <v>20.8</v>
      </c>
      <c r="H20" s="7">
        <v>9.5</v>
      </c>
      <c r="I20" s="8">
        <f t="shared" si="0"/>
        <v>0.45673076923076922</v>
      </c>
      <c r="K20" s="36" t="s">
        <v>83</v>
      </c>
      <c r="L20" s="26"/>
      <c r="M20" s="26"/>
      <c r="N20" s="26"/>
      <c r="O20" s="16"/>
      <c r="P20" s="26" t="s">
        <v>83</v>
      </c>
      <c r="Q20" s="26"/>
      <c r="R20" s="26"/>
      <c r="S20" s="37"/>
    </row>
    <row r="21" spans="1:36" ht="15" thickTop="1" thickBot="1" x14ac:dyDescent="0.6">
      <c r="A21" s="6" t="s">
        <v>22</v>
      </c>
      <c r="B21" s="6">
        <v>15.8</v>
      </c>
      <c r="C21" s="6">
        <v>4.9000000000000004</v>
      </c>
      <c r="D21" s="6">
        <v>10.4</v>
      </c>
      <c r="E21" s="7">
        <v>0.56699999999999995</v>
      </c>
      <c r="F21" s="7">
        <v>7.6999999999999999E-2</v>
      </c>
      <c r="G21" s="7">
        <v>11.1</v>
      </c>
      <c r="H21" s="7">
        <v>0.2</v>
      </c>
      <c r="I21" s="8">
        <f t="shared" si="0"/>
        <v>1.8018018018018018E-2</v>
      </c>
      <c r="K21" s="38" t="s">
        <v>0</v>
      </c>
      <c r="L21" s="27" t="s">
        <v>80</v>
      </c>
      <c r="M21" s="27" t="s">
        <v>81</v>
      </c>
      <c r="N21" s="27" t="s">
        <v>82</v>
      </c>
      <c r="O21" s="16"/>
      <c r="P21" s="27" t="s">
        <v>0</v>
      </c>
      <c r="Q21" s="27" t="s">
        <v>80</v>
      </c>
      <c r="R21" s="27" t="s">
        <v>81</v>
      </c>
      <c r="S21" s="39" t="s">
        <v>82</v>
      </c>
    </row>
    <row r="22" spans="1:36" ht="15" thickTop="1" thickBot="1" x14ac:dyDescent="0.6">
      <c r="A22" s="6" t="s">
        <v>23</v>
      </c>
      <c r="B22" s="6">
        <v>24.9</v>
      </c>
      <c r="C22" s="6">
        <v>4.2</v>
      </c>
      <c r="D22" s="6">
        <v>6.4</v>
      </c>
      <c r="E22" s="7">
        <v>0.46600000000000003</v>
      </c>
      <c r="F22" s="7">
        <v>0.38700000000000001</v>
      </c>
      <c r="G22" s="7">
        <v>18</v>
      </c>
      <c r="H22" s="7">
        <v>6.3</v>
      </c>
      <c r="I22" s="8">
        <f t="shared" si="0"/>
        <v>0.35</v>
      </c>
      <c r="K22" s="40" t="str">
        <f>A31</f>
        <v>Anthony Davis</v>
      </c>
      <c r="L22" s="2">
        <f ca="1">R31</f>
        <v>28</v>
      </c>
      <c r="M22" s="2">
        <f t="shared" ref="M22:N26" ca="1" si="1">S31</f>
        <v>12</v>
      </c>
      <c r="N22" s="2">
        <f t="shared" ca="1" si="1"/>
        <v>3</v>
      </c>
      <c r="O22" s="16"/>
      <c r="P22" s="2" t="str">
        <f>A40</f>
        <v>Giannis Antetokounmpo</v>
      </c>
      <c r="Q22" s="2">
        <f ca="1">R40</f>
        <v>22</v>
      </c>
      <c r="R22" s="2">
        <f t="shared" ref="R22:S22" ca="1" si="2">S40</f>
        <v>16</v>
      </c>
      <c r="S22" s="41">
        <f t="shared" ca="1" si="2"/>
        <v>7</v>
      </c>
    </row>
    <row r="23" spans="1:36" ht="15" thickTop="1" thickBot="1" x14ac:dyDescent="0.6">
      <c r="A23" s="6" t="s">
        <v>24</v>
      </c>
      <c r="B23" s="6">
        <v>24.3</v>
      </c>
      <c r="C23" s="6">
        <v>4.3</v>
      </c>
      <c r="D23" s="6">
        <v>4.3</v>
      </c>
      <c r="E23" s="7">
        <v>0.45300000000000001</v>
      </c>
      <c r="F23" s="7">
        <v>0.36399999999999999</v>
      </c>
      <c r="G23" s="7">
        <v>19.600000000000001</v>
      </c>
      <c r="H23" s="7">
        <v>4.5999999999999996</v>
      </c>
      <c r="I23" s="8">
        <f t="shared" si="0"/>
        <v>0.23469387755102036</v>
      </c>
      <c r="K23" s="40" t="str">
        <f>A32</f>
        <v>James Harden</v>
      </c>
      <c r="L23" s="2">
        <f t="shared" ref="L23:L26" ca="1" si="3">R32</f>
        <v>26</v>
      </c>
      <c r="M23" s="2">
        <f t="shared" ca="1" si="1"/>
        <v>9</v>
      </c>
      <c r="N23" s="2">
        <f t="shared" ca="1" si="1"/>
        <v>7</v>
      </c>
      <c r="O23" s="16"/>
      <c r="P23" s="2" t="str">
        <f t="shared" ref="P23:P26" si="4">A41</f>
        <v>Joel Embiid</v>
      </c>
      <c r="Q23" s="2">
        <f t="shared" ref="Q23:S26" ca="1" si="5">R41</f>
        <v>20</v>
      </c>
      <c r="R23" s="2">
        <f t="shared" ca="1" si="5"/>
        <v>14</v>
      </c>
      <c r="S23" s="41">
        <f t="shared" ca="1" si="5"/>
        <v>4</v>
      </c>
    </row>
    <row r="24" spans="1:36" ht="15" thickTop="1" thickBot="1" x14ac:dyDescent="0.6">
      <c r="A24" s="6" t="s">
        <v>25</v>
      </c>
      <c r="B24" s="6">
        <v>20.6</v>
      </c>
      <c r="C24" s="6">
        <v>6.1</v>
      </c>
      <c r="D24" s="6">
        <v>6.8</v>
      </c>
      <c r="E24" s="7">
        <v>0.45400000000000001</v>
      </c>
      <c r="F24" s="7">
        <v>0.248</v>
      </c>
      <c r="G24" s="7">
        <v>13.4</v>
      </c>
      <c r="H24" s="7">
        <v>2.2000000000000002</v>
      </c>
      <c r="I24" s="8">
        <f t="shared" si="0"/>
        <v>0.16417910447761194</v>
      </c>
      <c r="K24" s="40" t="str">
        <f>A33</f>
        <v>Kawhi Leonard</v>
      </c>
      <c r="L24" s="2">
        <f t="shared" ca="1" si="3"/>
        <v>27</v>
      </c>
      <c r="M24" s="2">
        <f t="shared" ca="1" si="1"/>
        <v>10</v>
      </c>
      <c r="N24" s="2">
        <f t="shared" ca="1" si="1"/>
        <v>5</v>
      </c>
      <c r="O24" s="16"/>
      <c r="P24" s="2" t="str">
        <f t="shared" si="4"/>
        <v>Pascal Siakam</v>
      </c>
      <c r="Q24" s="2">
        <f t="shared" ca="1" si="5"/>
        <v>36</v>
      </c>
      <c r="R24" s="2">
        <f t="shared" ca="1" si="5"/>
        <v>9</v>
      </c>
      <c r="S24" s="41">
        <f t="shared" ca="1" si="5"/>
        <v>4</v>
      </c>
    </row>
    <row r="25" spans="1:36" ht="15" thickTop="1" thickBot="1" x14ac:dyDescent="0.6">
      <c r="A25" s="6" t="s">
        <v>26</v>
      </c>
      <c r="B25" s="6">
        <v>15.6</v>
      </c>
      <c r="C25" s="6">
        <v>1.5</v>
      </c>
      <c r="D25" s="6">
        <v>14.6</v>
      </c>
      <c r="E25" s="7">
        <v>0.69799999999999995</v>
      </c>
      <c r="F25" s="7">
        <v>0</v>
      </c>
      <c r="G25" s="7">
        <v>8.1999999999999993</v>
      </c>
      <c r="H25" s="7">
        <v>0</v>
      </c>
      <c r="I25" s="8">
        <f t="shared" si="0"/>
        <v>0</v>
      </c>
      <c r="K25" s="40" t="str">
        <f>A34</f>
        <v>Luka Doncic</v>
      </c>
      <c r="L25" s="2">
        <f t="shared" ca="1" si="3"/>
        <v>32</v>
      </c>
      <c r="M25" s="2">
        <f t="shared" ca="1" si="1"/>
        <v>13</v>
      </c>
      <c r="N25" s="2">
        <f t="shared" ca="1" si="1"/>
        <v>8</v>
      </c>
      <c r="O25" s="16"/>
      <c r="P25" s="2" t="str">
        <f t="shared" si="4"/>
        <v>Kemba Walker</v>
      </c>
      <c r="Q25" s="2">
        <f t="shared" ca="1" si="5"/>
        <v>21</v>
      </c>
      <c r="R25" s="2">
        <f t="shared" ca="1" si="5"/>
        <v>5</v>
      </c>
      <c r="S25" s="41">
        <f t="shared" ca="1" si="5"/>
        <v>6</v>
      </c>
    </row>
    <row r="26" spans="1:36" ht="15" thickTop="1" thickBot="1" x14ac:dyDescent="0.6">
      <c r="A26" s="6" t="s">
        <v>27</v>
      </c>
      <c r="B26" s="6">
        <v>19.600000000000001</v>
      </c>
      <c r="C26" s="6">
        <v>7.6</v>
      </c>
      <c r="D26" s="6">
        <v>4.7</v>
      </c>
      <c r="E26" s="7">
        <v>0.41699999999999998</v>
      </c>
      <c r="F26" s="7">
        <v>0.35399999999999998</v>
      </c>
      <c r="G26" s="7">
        <v>14.2</v>
      </c>
      <c r="H26" s="7">
        <v>8.3000000000000007</v>
      </c>
      <c r="I26" s="8">
        <f t="shared" si="0"/>
        <v>0.58450704225352124</v>
      </c>
      <c r="K26" s="42" t="str">
        <f>A35</f>
        <v>Lebron James</v>
      </c>
      <c r="L26" s="43">
        <f t="shared" ca="1" si="3"/>
        <v>29</v>
      </c>
      <c r="M26" s="43">
        <f t="shared" ca="1" si="1"/>
        <v>10</v>
      </c>
      <c r="N26" s="43">
        <f t="shared" ca="1" si="1"/>
        <v>10</v>
      </c>
      <c r="O26" s="25"/>
      <c r="P26" s="43" t="str">
        <f t="shared" si="4"/>
        <v>Trae Young</v>
      </c>
      <c r="Q26" s="43">
        <f t="shared" ca="1" si="5"/>
        <v>35</v>
      </c>
      <c r="R26" s="43">
        <f t="shared" ca="1" si="5"/>
        <v>5</v>
      </c>
      <c r="S26" s="44">
        <f t="shared" ca="1" si="5"/>
        <v>10</v>
      </c>
    </row>
    <row r="27" spans="1:36" ht="15" thickTop="1" thickBot="1" x14ac:dyDescent="0.6">
      <c r="A27" s="6" t="s">
        <v>28</v>
      </c>
      <c r="B27" s="6">
        <v>20.399999999999999</v>
      </c>
      <c r="C27" s="6">
        <v>4.3</v>
      </c>
      <c r="D27" s="6">
        <v>6.1</v>
      </c>
      <c r="E27" s="7">
        <v>0.499</v>
      </c>
      <c r="F27" s="7">
        <v>0.41799999999999998</v>
      </c>
      <c r="G27" s="7">
        <v>15.5</v>
      </c>
      <c r="H27" s="7">
        <v>5.8</v>
      </c>
      <c r="I27" s="8">
        <f t="shared" si="0"/>
        <v>0.37419354838709679</v>
      </c>
    </row>
    <row r="28" spans="1:36" ht="14.7" thickTop="1" x14ac:dyDescent="0.55000000000000004"/>
    <row r="29" spans="1:36" ht="14.7" thickBot="1" x14ac:dyDescent="0.6">
      <c r="A29" s="1" t="s">
        <v>31</v>
      </c>
      <c r="B29" s="3"/>
      <c r="M29" s="22" t="s">
        <v>64</v>
      </c>
      <c r="N29" s="22"/>
      <c r="O29" s="22"/>
      <c r="P29" s="22"/>
      <c r="Q29" s="22"/>
      <c r="R29" s="22"/>
      <c r="S29" s="22"/>
      <c r="T29" s="22"/>
      <c r="U29" s="23" t="s">
        <v>66</v>
      </c>
      <c r="V29" s="23"/>
      <c r="W29" s="23"/>
      <c r="X29" s="23"/>
      <c r="Y29" s="23"/>
      <c r="Z29" s="23"/>
      <c r="AA29" s="23"/>
      <c r="AB29" s="23"/>
      <c r="AC29" s="23" t="s">
        <v>67</v>
      </c>
      <c r="AD29" s="23"/>
      <c r="AE29" s="23"/>
      <c r="AF29" s="23"/>
      <c r="AG29" s="23"/>
      <c r="AH29" s="23"/>
      <c r="AI29" s="23"/>
      <c r="AJ29" s="23"/>
    </row>
    <row r="30" spans="1:36" ht="15" thickTop="1" thickBot="1" x14ac:dyDescent="0.6">
      <c r="A30" s="4" t="s">
        <v>0</v>
      </c>
      <c r="B30" s="4" t="s">
        <v>1</v>
      </c>
      <c r="C30" s="4" t="s">
        <v>2</v>
      </c>
      <c r="D30" s="4" t="s">
        <v>3</v>
      </c>
      <c r="E30" s="5" t="s">
        <v>36</v>
      </c>
      <c r="F30" s="5" t="s">
        <v>37</v>
      </c>
      <c r="G30" s="5" t="s">
        <v>38</v>
      </c>
      <c r="H30" s="5" t="s">
        <v>39</v>
      </c>
      <c r="I30" s="5" t="s">
        <v>40</v>
      </c>
      <c r="J30" s="10" t="s">
        <v>41</v>
      </c>
      <c r="K30" s="9" t="s">
        <v>43</v>
      </c>
      <c r="L30" s="9" t="s">
        <v>42</v>
      </c>
      <c r="M30" s="9" t="s">
        <v>45</v>
      </c>
      <c r="N30" s="9" t="s">
        <v>47</v>
      </c>
      <c r="O30" s="9" t="s">
        <v>60</v>
      </c>
      <c r="P30" s="9" t="s">
        <v>61</v>
      </c>
      <c r="Q30" s="9" t="s">
        <v>59</v>
      </c>
      <c r="R30" s="9" t="s">
        <v>55</v>
      </c>
      <c r="S30" s="9" t="s">
        <v>56</v>
      </c>
      <c r="T30" s="9" t="s">
        <v>57</v>
      </c>
      <c r="U30" s="9" t="s">
        <v>45</v>
      </c>
      <c r="V30" s="9" t="s">
        <v>47</v>
      </c>
      <c r="W30" s="9" t="s">
        <v>60</v>
      </c>
      <c r="X30" s="9" t="s">
        <v>61</v>
      </c>
      <c r="Y30" s="9" t="s">
        <v>59</v>
      </c>
      <c r="Z30" s="9" t="s">
        <v>55</v>
      </c>
      <c r="AA30" s="9" t="s">
        <v>56</v>
      </c>
      <c r="AB30" s="9" t="s">
        <v>57</v>
      </c>
      <c r="AC30" s="9" t="s">
        <v>45</v>
      </c>
      <c r="AD30" s="9" t="s">
        <v>47</v>
      </c>
      <c r="AE30" s="9" t="s">
        <v>60</v>
      </c>
      <c r="AF30" s="9" t="s">
        <v>61</v>
      </c>
      <c r="AG30" s="9" t="s">
        <v>59</v>
      </c>
      <c r="AH30" s="9" t="s">
        <v>55</v>
      </c>
      <c r="AI30" s="9" t="s">
        <v>56</v>
      </c>
      <c r="AJ30" s="9" t="s">
        <v>57</v>
      </c>
    </row>
    <row r="31" spans="1:36" ht="15" thickTop="1" thickBot="1" x14ac:dyDescent="0.6">
      <c r="A31" s="6" t="s">
        <v>4</v>
      </c>
      <c r="B31" s="6">
        <v>26.6</v>
      </c>
      <c r="C31" s="6">
        <v>3.3</v>
      </c>
      <c r="D31" s="6">
        <v>9.1999999999999993</v>
      </c>
      <c r="E31" s="7">
        <v>0.51100000000000001</v>
      </c>
      <c r="F31" s="7">
        <v>0.33500000000000002</v>
      </c>
      <c r="G31" s="7">
        <v>18.100000000000001</v>
      </c>
      <c r="H31" s="7">
        <v>3.5</v>
      </c>
      <c r="I31" s="8">
        <f>H31/G31</f>
        <v>0.19337016574585633</v>
      </c>
      <c r="J31" s="11">
        <f>G31/SUM($G$31:$G$35)</f>
        <v>0.17938553022794848</v>
      </c>
      <c r="K31" s="2">
        <f>C31/SUM($C$31:$C$35)</f>
        <v>9.3220338983050849E-2</v>
      </c>
      <c r="L31" s="2">
        <f>D31/SUM($D$31:$D$35)</f>
        <v>0.2277227722772277</v>
      </c>
      <c r="M31" s="2">
        <f ca="1">NORMINV(RAND(),$E31+$B$53,$B$51)</f>
        <v>0.61248647389500677</v>
      </c>
      <c r="N31" s="2">
        <f ca="1">NORMINV(RAND(),$F31+$B$54,$B$52)</f>
        <v>0.3689579263818254</v>
      </c>
      <c r="O31" s="2">
        <f ca="1">ROUND((1-M31)*$G31,0)</f>
        <v>7</v>
      </c>
      <c r="P31" s="2">
        <f ca="1">ROUND(M31*$G31,0)</f>
        <v>11</v>
      </c>
      <c r="Q31" s="2">
        <f ca="1">ROUND(P31*$I31,0)</f>
        <v>2</v>
      </c>
      <c r="R31" s="2">
        <f ca="1">(P31*2)+(Q31*3)</f>
        <v>28</v>
      </c>
      <c r="S31" s="2">
        <f ca="1">ROUND(O$36*$L31,0)</f>
        <v>12</v>
      </c>
      <c r="T31" s="2">
        <f ca="1">ROUND(P$36*$K31*$B$55,0)</f>
        <v>3</v>
      </c>
      <c r="U31" s="2">
        <f ca="1">NORMINV(RAND(),$E31+$B$53,$B$56)</f>
        <v>0.47990763083688398</v>
      </c>
      <c r="V31" s="2">
        <f ca="1">NORMINV(RAND(),$F31+$B$54,$B$57)</f>
        <v>0.31624913456636644</v>
      </c>
      <c r="W31" s="2">
        <f ca="1">ROUND((1-U31)*$G31*$B$58,0)</f>
        <v>1</v>
      </c>
      <c r="X31" s="2">
        <f ca="1">ROUND(U31*$G31*$B$58,0)</f>
        <v>1</v>
      </c>
      <c r="Y31" s="2">
        <f ca="1">ROUND(X31*$I31*$B$58,0)</f>
        <v>0</v>
      </c>
      <c r="Z31" s="2">
        <f ca="1">(X31*2)+(Y31*3)</f>
        <v>2</v>
      </c>
      <c r="AA31" s="2">
        <f ca="1">ROUND(W$36*$L31,0)</f>
        <v>1</v>
      </c>
      <c r="AB31" s="2">
        <f ca="1">ROUND(X$36*$K31*$B$55,0)</f>
        <v>1</v>
      </c>
      <c r="AC31" s="2">
        <f ca="1">NORMINV(RAND(),$E31+$B$53,$B$56)</f>
        <v>0.46168124998419774</v>
      </c>
      <c r="AD31" s="2">
        <f ca="1">NORMINV(RAND(),$F31+$B$54,$B$57)</f>
        <v>0.43037773847229932</v>
      </c>
      <c r="AE31" s="2">
        <f ca="1">ROUND((1-AC31)*$G31*$B$58,0)</f>
        <v>1</v>
      </c>
      <c r="AF31" s="2">
        <f ca="1">ROUND(AC31*$G31*$B$58,0)</f>
        <v>1</v>
      </c>
      <c r="AG31" s="2">
        <f ca="1">ROUND(AF31*$I31*$B$58,0)</f>
        <v>0</v>
      </c>
      <c r="AH31" s="2">
        <f ca="1">(AF31*2)+(AG31*3)</f>
        <v>2</v>
      </c>
      <c r="AI31" s="2">
        <f ca="1">ROUND(AE$36*$L31,0)</f>
        <v>2</v>
      </c>
      <c r="AJ31" s="2">
        <f ca="1">ROUND(AF$36*$K31*$B$55,0)</f>
        <v>0</v>
      </c>
    </row>
    <row r="32" spans="1:36" ht="15" thickTop="1" thickBot="1" x14ac:dyDescent="0.6">
      <c r="A32" s="6" t="s">
        <v>5</v>
      </c>
      <c r="B32" s="6">
        <v>35.299999999999997</v>
      </c>
      <c r="C32" s="6">
        <v>7.3</v>
      </c>
      <c r="D32" s="6">
        <v>6.5</v>
      </c>
      <c r="E32" s="7">
        <v>0.435</v>
      </c>
      <c r="F32" s="7">
        <v>0.35199999999999998</v>
      </c>
      <c r="G32" s="7">
        <v>22.7</v>
      </c>
      <c r="H32" s="7">
        <v>12.6</v>
      </c>
      <c r="I32" s="8">
        <f>H32/G32</f>
        <v>0.55506607929515417</v>
      </c>
      <c r="J32" s="11">
        <f t="shared" ref="J32:J35" si="6">G32/SUM($G$31:$G$35)</f>
        <v>0.22497522299306241</v>
      </c>
      <c r="K32" s="2">
        <f t="shared" ref="K32:K35" si="7">C32/SUM($C$31:$C$35)</f>
        <v>0.20621468926553674</v>
      </c>
      <c r="L32" s="2">
        <f t="shared" ref="L32:L35" si="8">D32/SUM($D$31:$D$35)</f>
        <v>0.1608910891089109</v>
      </c>
      <c r="M32" s="2">
        <f t="shared" ref="M32:M35" ca="1" si="9">NORMINV(RAND(),$E32+$B$53,$B$51)</f>
        <v>0.31866635853639907</v>
      </c>
      <c r="N32" s="2">
        <f t="shared" ref="N32:N35" ca="1" si="10">NORMINV(RAND(),$F32+$B$54,$B$52)</f>
        <v>0.41332574990861554</v>
      </c>
      <c r="O32" s="2">
        <f t="shared" ref="O32:O35" ca="1" si="11">ROUND((1-M32)*$G32,0)</f>
        <v>15</v>
      </c>
      <c r="P32" s="2">
        <f t="shared" ref="P32:P35" ca="1" si="12">ROUND(M32*$G32,0)</f>
        <v>7</v>
      </c>
      <c r="Q32" s="2">
        <f t="shared" ref="Q32:Q35" ca="1" si="13">ROUND(P32*$I32,0)</f>
        <v>4</v>
      </c>
      <c r="R32" s="2">
        <f t="shared" ref="R32:R35" ca="1" si="14">(P32*2)+(Q32*3)</f>
        <v>26</v>
      </c>
      <c r="S32" s="2">
        <f t="shared" ref="S32:S35" ca="1" si="15">ROUND(O$36*$L32,0)</f>
        <v>9</v>
      </c>
      <c r="T32" s="2">
        <f t="shared" ref="T32:T35" ca="1" si="16">ROUND(P$36*$K32*$B$55,0)</f>
        <v>7</v>
      </c>
      <c r="U32" s="2">
        <f t="shared" ref="U32:U35" ca="1" si="17">NORMINV(RAND(),$E32+$B$53,$B$56)</f>
        <v>0.77990973609126113</v>
      </c>
      <c r="V32" s="2">
        <f t="shared" ref="V32:V35" ca="1" si="18">NORMINV(RAND(),$F32+$B$54,$B$57)</f>
        <v>0.36495068888365562</v>
      </c>
      <c r="W32" s="2">
        <f ca="1">ROUND((1-U32)*$G32*$B$58,0)</f>
        <v>1</v>
      </c>
      <c r="X32" s="2">
        <f ca="1">ROUND(U32*$G32*$B$58,0)</f>
        <v>3</v>
      </c>
      <c r="Y32" s="2">
        <f ca="1">ROUND(X32*$I32*$B$58,0)</f>
        <v>0</v>
      </c>
      <c r="Z32" s="2">
        <f t="shared" ref="Z32:Z35" ca="1" si="19">(X32*2)+(Y32*3)</f>
        <v>6</v>
      </c>
      <c r="AA32" s="2">
        <f t="shared" ref="AA32:AA35" ca="1" si="20">ROUND(W$36*$L32,0)</f>
        <v>1</v>
      </c>
      <c r="AB32" s="2">
        <f ca="1">ROUND(X$36*$K32*$B$55*$B$58,0)</f>
        <v>0</v>
      </c>
      <c r="AC32" s="2">
        <f t="shared" ref="AC32:AC35" ca="1" si="21">NORMINV(RAND(),$E32+$B$53,$B$56)</f>
        <v>0.40943486510425481</v>
      </c>
      <c r="AD32" s="2">
        <f t="shared" ref="AD32:AD35" ca="1" si="22">NORMINV(RAND(),$F32+$B$54,$B$57)</f>
        <v>0.37684442061232232</v>
      </c>
      <c r="AE32" s="2">
        <f ca="1">ROUND((1-AC32)*$G32*$B$58,0)</f>
        <v>2</v>
      </c>
      <c r="AF32" s="2">
        <f ca="1">ROUND(AC32*$G32*$B$58,0)</f>
        <v>1</v>
      </c>
      <c r="AG32" s="2">
        <f ca="1">ROUND(AF32*$I32*$B$58,0)</f>
        <v>0</v>
      </c>
      <c r="AH32" s="2">
        <f t="shared" ref="AH32:AH35" ca="1" si="23">(AF32*2)+(AG32*3)</f>
        <v>2</v>
      </c>
      <c r="AI32" s="2">
        <f t="shared" ref="AI32:AI35" ca="1" si="24">ROUND(AE$36*$L32,0)</f>
        <v>1</v>
      </c>
      <c r="AJ32" s="2">
        <f ca="1">ROUND(AF$36*$K32*$B$55*$B$58,0)</f>
        <v>0</v>
      </c>
    </row>
    <row r="33" spans="1:36" ht="15" thickTop="1" thickBot="1" x14ac:dyDescent="0.6">
      <c r="A33" s="6" t="s">
        <v>6</v>
      </c>
      <c r="B33" s="6">
        <v>27.1</v>
      </c>
      <c r="C33" s="6">
        <v>5.3</v>
      </c>
      <c r="D33" s="6">
        <v>7.4</v>
      </c>
      <c r="E33" s="7">
        <v>0.46899999999999997</v>
      </c>
      <c r="F33" s="7">
        <v>0.36599999999999999</v>
      </c>
      <c r="G33" s="7">
        <v>19.899999999999999</v>
      </c>
      <c r="H33" s="7">
        <v>5.7</v>
      </c>
      <c r="I33" s="8">
        <f t="shared" ref="I33:I35" si="25">H33/G33</f>
        <v>0.28643216080402012</v>
      </c>
      <c r="J33" s="11">
        <f t="shared" si="6"/>
        <v>0.19722497522299304</v>
      </c>
      <c r="K33" s="2">
        <f t="shared" si="7"/>
        <v>0.14971751412429379</v>
      </c>
      <c r="L33" s="2">
        <f t="shared" si="8"/>
        <v>0.18316831683168319</v>
      </c>
      <c r="M33" s="2">
        <f t="shared" ca="1" si="9"/>
        <v>0.43071712398361944</v>
      </c>
      <c r="N33" s="2">
        <f t="shared" ca="1" si="10"/>
        <v>0.40628301769047115</v>
      </c>
      <c r="O33" s="2">
        <f t="shared" ca="1" si="11"/>
        <v>11</v>
      </c>
      <c r="P33" s="2">
        <f t="shared" ca="1" si="12"/>
        <v>9</v>
      </c>
      <c r="Q33" s="2">
        <f t="shared" ca="1" si="13"/>
        <v>3</v>
      </c>
      <c r="R33" s="2">
        <f t="shared" ca="1" si="14"/>
        <v>27</v>
      </c>
      <c r="S33" s="2">
        <f t="shared" ca="1" si="15"/>
        <v>10</v>
      </c>
      <c r="T33" s="2">
        <f t="shared" ca="1" si="16"/>
        <v>5</v>
      </c>
      <c r="U33" s="2">
        <f t="shared" ca="1" si="17"/>
        <v>0.56645808037236256</v>
      </c>
      <c r="V33" s="2">
        <f t="shared" ca="1" si="18"/>
        <v>0.38107934967802953</v>
      </c>
      <c r="W33" s="2">
        <f ca="1">ROUND((1-U33)*$G33*$B$58,0)</f>
        <v>1</v>
      </c>
      <c r="X33" s="2">
        <f ca="1">ROUND(U33*$G33*$B$58,0)</f>
        <v>2</v>
      </c>
      <c r="Y33" s="2">
        <f ca="1">ROUND(X33*$I33*$B$58,0)</f>
        <v>0</v>
      </c>
      <c r="Z33" s="2">
        <f t="shared" ca="1" si="19"/>
        <v>4</v>
      </c>
      <c r="AA33" s="2">
        <f t="shared" ca="1" si="20"/>
        <v>1</v>
      </c>
      <c r="AB33" s="2">
        <f ca="1">ROUND(X$36*$K33*$B$55*$B$58,0)</f>
        <v>0</v>
      </c>
      <c r="AC33" s="2">
        <f t="shared" ca="1" si="21"/>
        <v>0.33013755428509622</v>
      </c>
      <c r="AD33" s="2">
        <f t="shared" ca="1" si="22"/>
        <v>0.30244741772354578</v>
      </c>
      <c r="AE33" s="2">
        <f ca="1">ROUND((1-AC33)*$G33*$B$58,0)</f>
        <v>2</v>
      </c>
      <c r="AF33" s="2">
        <f ca="1">ROUND(AC33*$G33*$B$58,0)</f>
        <v>1</v>
      </c>
      <c r="AG33" s="2">
        <f ca="1">ROUND(AF33*$I33*$B$58,0)</f>
        <v>0</v>
      </c>
      <c r="AH33" s="2">
        <f t="shared" ca="1" si="23"/>
        <v>2</v>
      </c>
      <c r="AI33" s="2">
        <f t="shared" ca="1" si="24"/>
        <v>1</v>
      </c>
      <c r="AJ33" s="2">
        <f ca="1">ROUND(AF$36*$K33*$B$55*$B$58,0)</f>
        <v>0</v>
      </c>
    </row>
    <row r="34" spans="1:36" ht="15" thickTop="1" thickBot="1" x14ac:dyDescent="0.6">
      <c r="A34" s="6" t="s">
        <v>7</v>
      </c>
      <c r="B34" s="6">
        <v>28.9</v>
      </c>
      <c r="C34" s="6">
        <v>8.6999999999999993</v>
      </c>
      <c r="D34" s="6">
        <v>9.5</v>
      </c>
      <c r="E34" s="7">
        <v>0.46100000000000002</v>
      </c>
      <c r="F34" s="7">
        <v>0.318</v>
      </c>
      <c r="G34" s="7">
        <v>20.6</v>
      </c>
      <c r="H34" s="7">
        <v>9.1</v>
      </c>
      <c r="I34" s="8">
        <f t="shared" si="25"/>
        <v>0.44174757281553395</v>
      </c>
      <c r="J34" s="11">
        <f t="shared" si="6"/>
        <v>0.20416253716551042</v>
      </c>
      <c r="K34" s="2">
        <f t="shared" si="7"/>
        <v>0.24576271186440676</v>
      </c>
      <c r="L34" s="2">
        <f t="shared" si="8"/>
        <v>0.23514851485148516</v>
      </c>
      <c r="M34" s="2">
        <f t="shared" ca="1" si="9"/>
        <v>0.46940950720013747</v>
      </c>
      <c r="N34" s="2">
        <f t="shared" ca="1" si="10"/>
        <v>0.22253705050453959</v>
      </c>
      <c r="O34" s="2">
        <f t="shared" ca="1" si="11"/>
        <v>11</v>
      </c>
      <c r="P34" s="2">
        <f t="shared" ca="1" si="12"/>
        <v>10</v>
      </c>
      <c r="Q34" s="2">
        <f t="shared" ca="1" si="13"/>
        <v>4</v>
      </c>
      <c r="R34" s="2">
        <f t="shared" ca="1" si="14"/>
        <v>32</v>
      </c>
      <c r="S34" s="2">
        <f t="shared" ca="1" si="15"/>
        <v>13</v>
      </c>
      <c r="T34" s="2">
        <f t="shared" ca="1" si="16"/>
        <v>8</v>
      </c>
      <c r="U34" s="2">
        <f t="shared" ca="1" si="17"/>
        <v>0.53520439163865463</v>
      </c>
      <c r="V34" s="2">
        <f t="shared" ca="1" si="18"/>
        <v>0.27853955516601753</v>
      </c>
      <c r="W34" s="2">
        <f ca="1">ROUND((1-U34)*$G34*$B$58,0)</f>
        <v>1</v>
      </c>
      <c r="X34" s="2">
        <f ca="1">ROUND(U34*$G34*$B$58,0)</f>
        <v>2</v>
      </c>
      <c r="Y34" s="2">
        <f ca="1">ROUND(X34*$I34*$B$58,0)</f>
        <v>0</v>
      </c>
      <c r="Z34" s="2">
        <f t="shared" ca="1" si="19"/>
        <v>4</v>
      </c>
      <c r="AA34" s="2">
        <f t="shared" ca="1" si="20"/>
        <v>1</v>
      </c>
      <c r="AB34" s="2">
        <f ca="1">ROUND(X$36*$K34*$B$55*$B$58,0)</f>
        <v>0</v>
      </c>
      <c r="AC34" s="2">
        <f t="shared" ca="1" si="21"/>
        <v>0.35384852189021737</v>
      </c>
      <c r="AD34" s="2">
        <f t="shared" ca="1" si="22"/>
        <v>0.24467044646130323</v>
      </c>
      <c r="AE34" s="2">
        <f ca="1">ROUND((1-AC34)*$G34*$B$58,0)</f>
        <v>2</v>
      </c>
      <c r="AF34" s="2">
        <f ca="1">ROUND(AC34*$G34*$B$58,0)</f>
        <v>1</v>
      </c>
      <c r="AG34" s="2">
        <f ca="1">ROUND(AF34*$I34*$B$58,0)</f>
        <v>0</v>
      </c>
      <c r="AH34" s="2">
        <f t="shared" ca="1" si="23"/>
        <v>2</v>
      </c>
      <c r="AI34" s="2">
        <f t="shared" ca="1" si="24"/>
        <v>2</v>
      </c>
      <c r="AJ34" s="2">
        <f ca="1">ROUND(AF$36*$K34*$B$55*$B$58,0)</f>
        <v>0</v>
      </c>
    </row>
    <row r="35" spans="1:36" ht="15" thickTop="1" thickBot="1" x14ac:dyDescent="0.6">
      <c r="A35" s="6" t="s">
        <v>8</v>
      </c>
      <c r="B35" s="6">
        <v>25</v>
      </c>
      <c r="C35" s="6">
        <v>10.8</v>
      </c>
      <c r="D35" s="6">
        <v>7.8</v>
      </c>
      <c r="E35" s="7">
        <v>0.498</v>
      </c>
      <c r="F35" s="7">
        <v>0.34899999999999998</v>
      </c>
      <c r="G35" s="7">
        <v>19.600000000000001</v>
      </c>
      <c r="H35" s="7">
        <v>6.3</v>
      </c>
      <c r="I35" s="8">
        <f t="shared" si="25"/>
        <v>0.3214285714285714</v>
      </c>
      <c r="J35" s="11">
        <f t="shared" si="6"/>
        <v>0.19425173439048563</v>
      </c>
      <c r="K35" s="2">
        <f t="shared" si="7"/>
        <v>0.30508474576271188</v>
      </c>
      <c r="L35" s="2">
        <f t="shared" si="8"/>
        <v>0.19306930693069307</v>
      </c>
      <c r="M35" s="2">
        <f t="shared" ca="1" si="9"/>
        <v>0.50609344186313543</v>
      </c>
      <c r="N35" s="2">
        <f t="shared" ca="1" si="10"/>
        <v>0.34236973602002974</v>
      </c>
      <c r="O35" s="2">
        <f t="shared" ca="1" si="11"/>
        <v>10</v>
      </c>
      <c r="P35" s="2">
        <f t="shared" ca="1" si="12"/>
        <v>10</v>
      </c>
      <c r="Q35" s="2">
        <f t="shared" ca="1" si="13"/>
        <v>3</v>
      </c>
      <c r="R35" s="2">
        <f t="shared" ca="1" si="14"/>
        <v>29</v>
      </c>
      <c r="S35" s="2">
        <f t="shared" ca="1" si="15"/>
        <v>10</v>
      </c>
      <c r="T35" s="2">
        <f t="shared" ca="1" si="16"/>
        <v>10</v>
      </c>
      <c r="U35" s="2">
        <f t="shared" ca="1" si="17"/>
        <v>0.31238957760123653</v>
      </c>
      <c r="V35" s="2">
        <f t="shared" ca="1" si="18"/>
        <v>0.36298733180752463</v>
      </c>
      <c r="W35" s="2">
        <f ca="1">ROUND((1-U35)*$G35*$B$58,0)</f>
        <v>2</v>
      </c>
      <c r="X35" s="2">
        <f ca="1">ROUND(U35*$G35*$B$58,0)</f>
        <v>1</v>
      </c>
      <c r="Y35" s="2">
        <f ca="1">ROUND(X35*$I35*$B$58,0)</f>
        <v>0</v>
      </c>
      <c r="Z35" s="2">
        <f t="shared" ca="1" si="19"/>
        <v>2</v>
      </c>
      <c r="AA35" s="2">
        <f t="shared" ca="1" si="20"/>
        <v>1</v>
      </c>
      <c r="AB35" s="2">
        <f ca="1">ROUND(X$36*$K35*$B$55*$B$58,0)</f>
        <v>0</v>
      </c>
      <c r="AC35" s="2">
        <f t="shared" ca="1" si="21"/>
        <v>0.50174088876602585</v>
      </c>
      <c r="AD35" s="2">
        <f t="shared" ca="1" si="22"/>
        <v>0.31383560522058995</v>
      </c>
      <c r="AE35" s="2">
        <f ca="1">ROUND((1-AC35)*$G35*$B$58,0)</f>
        <v>1</v>
      </c>
      <c r="AF35" s="2">
        <f ca="1">ROUND(AC35*$G35*$B$58,0)</f>
        <v>1</v>
      </c>
      <c r="AG35" s="2">
        <f ca="1">ROUND(AF35*$I35*$B$58,0)</f>
        <v>0</v>
      </c>
      <c r="AH35" s="2">
        <f t="shared" ca="1" si="23"/>
        <v>2</v>
      </c>
      <c r="AI35" s="2">
        <f t="shared" ca="1" si="24"/>
        <v>2</v>
      </c>
      <c r="AJ35" s="2">
        <f ca="1">ROUND(AF$36*$K35*$B$55*$B$58,0)</f>
        <v>0</v>
      </c>
    </row>
    <row r="36" spans="1:36" ht="14.7" thickTop="1" x14ac:dyDescent="0.55000000000000004">
      <c r="J36">
        <f>SUM(J31:J35)</f>
        <v>0.99999999999999989</v>
      </c>
      <c r="K36">
        <f t="shared" ref="K36:L36" si="26">SUM(K31:K35)</f>
        <v>1</v>
      </c>
      <c r="L36">
        <f t="shared" si="26"/>
        <v>1</v>
      </c>
      <c r="O36">
        <f ca="1">SUM(O31:O35)</f>
        <v>54</v>
      </c>
      <c r="P36">
        <f ca="1">SUM(P31:P35)</f>
        <v>47</v>
      </c>
      <c r="R36">
        <f ca="1">SUM(R31:R35)</f>
        <v>142</v>
      </c>
      <c r="S36">
        <f ca="1">SUM(S31:S35)</f>
        <v>54</v>
      </c>
      <c r="T36">
        <f ca="1">SUM(T31:T35)</f>
        <v>33</v>
      </c>
      <c r="W36">
        <f ca="1">SUM(W31:W35)</f>
        <v>6</v>
      </c>
      <c r="X36">
        <f ca="1">SUM(X31:X35)</f>
        <v>9</v>
      </c>
      <c r="Z36">
        <f ca="1">SUM(Z31:Z35)</f>
        <v>18</v>
      </c>
      <c r="AA36">
        <f ca="1">SUM(AA31:AA35)</f>
        <v>5</v>
      </c>
      <c r="AB36">
        <f ca="1">SUM(AB31:AB35)</f>
        <v>1</v>
      </c>
      <c r="AE36">
        <f ca="1">SUM(AE31:AE35)</f>
        <v>8</v>
      </c>
      <c r="AF36">
        <f ca="1">SUM(AF31:AF35)</f>
        <v>5</v>
      </c>
      <c r="AH36">
        <f ca="1">SUM(AH31:AH35)</f>
        <v>10</v>
      </c>
      <c r="AI36">
        <f ca="1">SUM(AI31:AI35)</f>
        <v>8</v>
      </c>
      <c r="AJ36">
        <f ca="1">SUM(AJ31:AJ35)</f>
        <v>0</v>
      </c>
    </row>
    <row r="38" spans="1:36" ht="14.7" thickBot="1" x14ac:dyDescent="0.6">
      <c r="A38" s="1" t="s">
        <v>32</v>
      </c>
      <c r="B38" s="3"/>
      <c r="M38" s="22" t="s">
        <v>64</v>
      </c>
      <c r="N38" s="22"/>
      <c r="O38" s="22"/>
      <c r="P38" s="22"/>
      <c r="Q38" s="22"/>
      <c r="R38" s="22"/>
      <c r="S38" s="22"/>
      <c r="T38" s="22"/>
      <c r="U38" s="23" t="s">
        <v>66</v>
      </c>
      <c r="V38" s="23"/>
      <c r="W38" s="23"/>
      <c r="X38" s="23"/>
      <c r="Y38" s="23"/>
      <c r="Z38" s="23"/>
      <c r="AA38" s="23"/>
      <c r="AB38" s="23"/>
      <c r="AC38" s="23" t="s">
        <v>67</v>
      </c>
      <c r="AD38" s="23"/>
      <c r="AE38" s="23"/>
      <c r="AF38" s="23"/>
      <c r="AG38" s="23"/>
      <c r="AH38" s="23"/>
      <c r="AI38" s="23"/>
      <c r="AJ38" s="23"/>
    </row>
    <row r="39" spans="1:36" ht="15" thickTop="1" thickBot="1" x14ac:dyDescent="0.6">
      <c r="A39" s="4" t="s">
        <v>0</v>
      </c>
      <c r="B39" s="4" t="s">
        <v>1</v>
      </c>
      <c r="C39" s="4" t="s">
        <v>2</v>
      </c>
      <c r="D39" s="4" t="s">
        <v>3</v>
      </c>
      <c r="E39" s="5" t="s">
        <v>36</v>
      </c>
      <c r="F39" s="5" t="s">
        <v>37</v>
      </c>
      <c r="G39" s="5" t="s">
        <v>38</v>
      </c>
      <c r="H39" s="5" t="s">
        <v>39</v>
      </c>
      <c r="I39" s="5" t="s">
        <v>40</v>
      </c>
      <c r="J39" s="10" t="s">
        <v>41</v>
      </c>
      <c r="K39" s="9" t="s">
        <v>43</v>
      </c>
      <c r="L39" s="9" t="s">
        <v>42</v>
      </c>
      <c r="M39" s="9" t="s">
        <v>45</v>
      </c>
      <c r="N39" s="9" t="s">
        <v>47</v>
      </c>
      <c r="O39" s="9" t="s">
        <v>60</v>
      </c>
      <c r="P39" s="9" t="s">
        <v>61</v>
      </c>
      <c r="Q39" s="9" t="s">
        <v>59</v>
      </c>
      <c r="R39" s="9" t="s">
        <v>55</v>
      </c>
      <c r="S39" s="9" t="s">
        <v>56</v>
      </c>
      <c r="T39" s="9" t="s">
        <v>57</v>
      </c>
      <c r="U39" s="9" t="s">
        <v>45</v>
      </c>
      <c r="V39" s="9" t="s">
        <v>47</v>
      </c>
      <c r="W39" s="9" t="s">
        <v>60</v>
      </c>
      <c r="X39" s="9" t="s">
        <v>61</v>
      </c>
      <c r="Y39" s="9" t="s">
        <v>59</v>
      </c>
      <c r="Z39" s="9" t="s">
        <v>55</v>
      </c>
      <c r="AA39" s="9" t="s">
        <v>56</v>
      </c>
      <c r="AB39" s="9" t="s">
        <v>57</v>
      </c>
      <c r="AC39" s="9" t="s">
        <v>45</v>
      </c>
      <c r="AD39" s="9" t="s">
        <v>47</v>
      </c>
      <c r="AE39" s="9" t="s">
        <v>60</v>
      </c>
      <c r="AF39" s="9" t="s">
        <v>61</v>
      </c>
      <c r="AG39" s="9" t="s">
        <v>59</v>
      </c>
      <c r="AH39" s="9" t="s">
        <v>55</v>
      </c>
      <c r="AI39" s="9" t="s">
        <v>56</v>
      </c>
      <c r="AJ39" s="9" t="s">
        <v>57</v>
      </c>
    </row>
    <row r="40" spans="1:36" ht="15" thickTop="1" thickBot="1" x14ac:dyDescent="0.6">
      <c r="A40" s="6" t="s">
        <v>17</v>
      </c>
      <c r="B40" s="6">
        <v>30</v>
      </c>
      <c r="C40" s="6">
        <v>5.8</v>
      </c>
      <c r="D40" s="6">
        <v>13.5</v>
      </c>
      <c r="E40" s="7">
        <v>0.54700000000000004</v>
      </c>
      <c r="F40" s="7">
        <v>0.30599999999999999</v>
      </c>
      <c r="G40" s="7">
        <v>20</v>
      </c>
      <c r="H40" s="7">
        <v>4.8</v>
      </c>
      <c r="I40" s="8">
        <f t="shared" ref="I40:I44" si="27">H40/G40</f>
        <v>0.24</v>
      </c>
      <c r="J40" s="11">
        <f>G40/SUM($G$40:$G$44)</f>
        <v>0.21691973969631237</v>
      </c>
      <c r="K40" s="2">
        <f>C40/SUM($C$40:$C$44)</f>
        <v>0.21722846441947566</v>
      </c>
      <c r="L40" s="2">
        <f>D40/SUM($D$40:$D$44)</f>
        <v>0.32687651331719131</v>
      </c>
      <c r="M40" s="2">
        <f ca="1">NORMINV(RAND(),E40+$B$53,$B$51)</f>
        <v>0.40306647277987251</v>
      </c>
      <c r="N40" s="2">
        <f ca="1">NORMINV(RAND(),F40+$B$54,$B$52)</f>
        <v>0.27248254264754879</v>
      </c>
      <c r="O40" s="2">
        <f ca="1">ROUND((1-M40)*G40,0)</f>
        <v>12</v>
      </c>
      <c r="P40" s="2">
        <f ca="1">ROUND(M40*G40,0)</f>
        <v>8</v>
      </c>
      <c r="Q40" s="2">
        <f ca="1">ROUND(P40*I40,0)</f>
        <v>2</v>
      </c>
      <c r="R40" s="2">
        <f ca="1">(P40*2)+(Q40*3)</f>
        <v>22</v>
      </c>
      <c r="S40" s="2">
        <f ca="1">ROUND($O$45*L40,0)</f>
        <v>16</v>
      </c>
      <c r="T40" s="2">
        <f ca="1">ROUND($P$45*K40*$B$55,0)</f>
        <v>7</v>
      </c>
      <c r="U40" s="2">
        <f ca="1">NORMINV(RAND(),$E40+$B$53,$B$51)</f>
        <v>0.58806345056732012</v>
      </c>
      <c r="V40" s="2">
        <f ca="1">NORMINV(RAND(),$F40+$B$54,$B$52)</f>
        <v>0.3171541328167381</v>
      </c>
      <c r="W40" s="2">
        <f ca="1">ROUND((1-U40)*$G40*$B$58,0)</f>
        <v>1</v>
      </c>
      <c r="X40" s="2">
        <f ca="1">ROUND(U40*$G40*$B$58,0)</f>
        <v>2</v>
      </c>
      <c r="Y40" s="2">
        <f ca="1">ROUND(X40*$I40*$B$58,0)</f>
        <v>0</v>
      </c>
      <c r="Z40" s="2">
        <f ca="1">(X40*2)+(Y40*3)</f>
        <v>4</v>
      </c>
      <c r="AA40" s="2">
        <f ca="1">ROUND(W$36*$L40,0)</f>
        <v>2</v>
      </c>
      <c r="AB40" s="2">
        <f ca="1">ROUND(X$36*$K40*$B$55,0)</f>
        <v>1</v>
      </c>
      <c r="AC40" s="2">
        <f ca="1">NORMINV(RAND(),$E40+$B$53,$B$51)</f>
        <v>0.62323135676258823</v>
      </c>
      <c r="AD40" s="2">
        <f ca="1">NORMINV(RAND(),$F40+$B$54,$B$52)</f>
        <v>0.32954196315921264</v>
      </c>
      <c r="AE40" s="2">
        <f ca="1">ROUND((1-AC40)*$G40*$B$58,0)</f>
        <v>1</v>
      </c>
      <c r="AF40" s="2">
        <f ca="1">ROUND(AC40*$G40*$B$58,0)</f>
        <v>2</v>
      </c>
      <c r="AG40" s="2">
        <f ca="1">ROUND(AF40*$I40*$B$58,0)</f>
        <v>0</v>
      </c>
      <c r="AH40" s="2">
        <f ca="1">(AF40*2)+(AG40*3)</f>
        <v>4</v>
      </c>
      <c r="AI40" s="2">
        <f ca="1">ROUND(AE45*$L40,0)</f>
        <v>2</v>
      </c>
      <c r="AJ40" s="2">
        <f ca="1">ROUND(AF45*$K40*$B$55,0)</f>
        <v>1</v>
      </c>
    </row>
    <row r="41" spans="1:36" ht="15" thickTop="1" thickBot="1" x14ac:dyDescent="0.6">
      <c r="A41" s="6" t="s">
        <v>18</v>
      </c>
      <c r="B41" s="6">
        <v>22.9</v>
      </c>
      <c r="C41" s="6">
        <v>3.2</v>
      </c>
      <c r="D41" s="6">
        <v>11.9</v>
      </c>
      <c r="E41" s="7">
        <v>0.47399999999999998</v>
      </c>
      <c r="F41" s="7">
        <v>0.34799999999999998</v>
      </c>
      <c r="G41" s="7">
        <v>15.9</v>
      </c>
      <c r="H41" s="7">
        <v>3.7</v>
      </c>
      <c r="I41" s="8">
        <f t="shared" si="27"/>
        <v>0.23270440251572327</v>
      </c>
      <c r="J41" s="11">
        <f t="shared" ref="J41:J44" si="28">G41/SUM($G$40:$G$44)</f>
        <v>0.17245119305856832</v>
      </c>
      <c r="K41" s="2">
        <f t="shared" ref="K41:K44" si="29">C41/SUM($C$40:$C$44)</f>
        <v>0.11985018726591762</v>
      </c>
      <c r="L41" s="2">
        <f t="shared" ref="L41:L44" si="30">D41/SUM($D$40:$D$44)</f>
        <v>0.28813559322033899</v>
      </c>
      <c r="M41" s="2">
        <f t="shared" ref="M41:M44" ca="1" si="31">NORMINV(RAND(),E41+$B$53,$B$51)</f>
        <v>0.45145520916456072</v>
      </c>
      <c r="N41" s="2">
        <f t="shared" ref="N41:N44" ca="1" si="32">NORMINV(RAND(),F41+$B$54,$B$52)</f>
        <v>0.35067179946929949</v>
      </c>
      <c r="O41" s="2">
        <f t="shared" ref="O41:O44" ca="1" si="33">ROUND((1-M41)*G41,0)</f>
        <v>9</v>
      </c>
      <c r="P41" s="2">
        <f ca="1">ROUND(M41*G41,0)</f>
        <v>7</v>
      </c>
      <c r="Q41" s="2">
        <f ca="1">ROUND(P41*I41,0)</f>
        <v>2</v>
      </c>
      <c r="R41" s="2">
        <f t="shared" ref="R41:R44" ca="1" si="34">(P41*2)+(Q41*3)</f>
        <v>20</v>
      </c>
      <c r="S41" s="2">
        <f t="shared" ref="S41:S44" ca="1" si="35">ROUND($O$45*L41,0)</f>
        <v>14</v>
      </c>
      <c r="T41" s="2">
        <f t="shared" ref="T41:T44" ca="1" si="36">ROUND($P$45*K41*$B$55,0)</f>
        <v>4</v>
      </c>
      <c r="U41" s="2">
        <f t="shared" ref="U41:U44" ca="1" si="37">NORMINV(RAND(),$E41+$B$53,$B$51)</f>
        <v>0.51703142012580172</v>
      </c>
      <c r="V41" s="2">
        <f t="shared" ref="V41:V44" ca="1" si="38">NORMINV(RAND(),$F41+$B$54,$B$52)</f>
        <v>0.39039440092068733</v>
      </c>
      <c r="W41" s="2">
        <f ca="1">ROUND((1-U41)*$G41*$B$58,0)</f>
        <v>1</v>
      </c>
      <c r="X41" s="2">
        <f ca="1">ROUND(U41*$G41*$B$58,0)</f>
        <v>1</v>
      </c>
      <c r="Y41" s="2">
        <f ca="1">ROUND(X41*$I41*$B$58,0)</f>
        <v>0</v>
      </c>
      <c r="Z41" s="2">
        <f t="shared" ref="Z41:Z44" ca="1" si="39">(X41*2)+(Y41*3)</f>
        <v>2</v>
      </c>
      <c r="AA41" s="2">
        <f t="shared" ref="AA41:AA44" ca="1" si="40">ROUND(W$36*$L41,0)</f>
        <v>2</v>
      </c>
      <c r="AB41" s="2">
        <f t="shared" ref="AB41:AB44" ca="1" si="41">ROUND(X$36*$K41*$B$55,0)</f>
        <v>1</v>
      </c>
      <c r="AC41" s="2">
        <f t="shared" ref="AC41:AC44" ca="1" si="42">NORMINV(RAND(),$E41+$B$53,$B$51)</f>
        <v>0.41147839308047279</v>
      </c>
      <c r="AD41" s="2">
        <f t="shared" ref="AD41:AD44" ca="1" si="43">NORMINV(RAND(),$F41+$B$54,$B$52)</f>
        <v>0.31204413104235135</v>
      </c>
      <c r="AE41" s="2">
        <f ca="1">ROUND((1-AC41)*$G41*$B$58,0)</f>
        <v>1</v>
      </c>
      <c r="AF41" s="2">
        <f ca="1">ROUND(AC41*$G41*$B$58,0)</f>
        <v>1</v>
      </c>
      <c r="AG41" s="2">
        <f ca="1">ROUND(AF41*$I41*$B$58,0)</f>
        <v>0</v>
      </c>
      <c r="AH41" s="2">
        <f t="shared" ref="AH41:AH44" ca="1" si="44">(AF41*2)+(AG41*3)</f>
        <v>2</v>
      </c>
      <c r="AI41" s="2">
        <f>ROUND(AE46*$L41,0)</f>
        <v>0</v>
      </c>
      <c r="AJ41" s="2">
        <f t="shared" ref="AJ41:AJ44" si="45">ROUND(AF46*$K41*$B$55,0)</f>
        <v>0</v>
      </c>
    </row>
    <row r="42" spans="1:36" ht="15" thickTop="1" thickBot="1" x14ac:dyDescent="0.6">
      <c r="A42" s="6" t="s">
        <v>19</v>
      </c>
      <c r="B42" s="6">
        <v>23.5</v>
      </c>
      <c r="C42" s="6">
        <v>3.5</v>
      </c>
      <c r="D42" s="6">
        <v>7.5</v>
      </c>
      <c r="E42" s="7">
        <v>0.45900000000000002</v>
      </c>
      <c r="F42" s="7">
        <v>0.35899999999999999</v>
      </c>
      <c r="G42" s="7">
        <v>18.899999999999999</v>
      </c>
      <c r="H42" s="7">
        <v>6</v>
      </c>
      <c r="I42" s="8">
        <f t="shared" si="27"/>
        <v>0.3174603174603175</v>
      </c>
      <c r="J42" s="11">
        <f t="shared" si="28"/>
        <v>0.20498915401301515</v>
      </c>
      <c r="K42" s="2">
        <f t="shared" si="29"/>
        <v>0.13108614232209739</v>
      </c>
      <c r="L42" s="2">
        <f t="shared" si="30"/>
        <v>0.18159806295399517</v>
      </c>
      <c r="M42" s="2">
        <f t="shared" ca="1" si="31"/>
        <v>0.63724076161903909</v>
      </c>
      <c r="N42" s="2">
        <f t="shared" ca="1" si="32"/>
        <v>0.30661768984640891</v>
      </c>
      <c r="O42" s="2">
        <f t="shared" ca="1" si="33"/>
        <v>7</v>
      </c>
      <c r="P42" s="2">
        <f ca="1">ROUND(M42*G42,0)</f>
        <v>12</v>
      </c>
      <c r="Q42" s="2">
        <f ca="1">ROUND(P42*I42,0)</f>
        <v>4</v>
      </c>
      <c r="R42" s="2">
        <f t="shared" ca="1" si="34"/>
        <v>36</v>
      </c>
      <c r="S42" s="2">
        <f t="shared" ca="1" si="35"/>
        <v>9</v>
      </c>
      <c r="T42" s="2">
        <f t="shared" ca="1" si="36"/>
        <v>4</v>
      </c>
      <c r="U42" s="2">
        <f t="shared" ca="1" si="37"/>
        <v>0.46095230895650141</v>
      </c>
      <c r="V42" s="2">
        <f t="shared" ca="1" si="38"/>
        <v>0.28616161466750767</v>
      </c>
      <c r="W42" s="2">
        <f ca="1">ROUND((1-U42)*$G42*$B$58,0)</f>
        <v>2</v>
      </c>
      <c r="X42" s="2">
        <f ca="1">ROUND(U42*$G42*$B$58,0)</f>
        <v>1</v>
      </c>
      <c r="Y42" s="2">
        <f ca="1">ROUND(X42*$I42*$B$58,0)</f>
        <v>0</v>
      </c>
      <c r="Z42" s="2">
        <f t="shared" ca="1" si="39"/>
        <v>2</v>
      </c>
      <c r="AA42" s="2">
        <f t="shared" ca="1" si="40"/>
        <v>1</v>
      </c>
      <c r="AB42" s="2">
        <f t="shared" ca="1" si="41"/>
        <v>1</v>
      </c>
      <c r="AC42" s="2">
        <f t="shared" ca="1" si="42"/>
        <v>0.38380826815351676</v>
      </c>
      <c r="AD42" s="2">
        <f t="shared" ca="1" si="43"/>
        <v>0.3816060893518437</v>
      </c>
      <c r="AE42" s="2">
        <f ca="1">ROUND((1-AC42)*$G42*$B$58,0)</f>
        <v>2</v>
      </c>
      <c r="AF42" s="2">
        <f ca="1">ROUND(AC42*$G42*$B$58,0)</f>
        <v>1</v>
      </c>
      <c r="AG42" s="2">
        <f ca="1">ROUND(AF42*$I42*$B$58,0)</f>
        <v>0</v>
      </c>
      <c r="AH42" s="2">
        <f t="shared" ca="1" si="44"/>
        <v>2</v>
      </c>
      <c r="AI42" s="2">
        <f t="shared" ref="AI41:AI44" si="46">ROUND(AE47*$L42,0)</f>
        <v>0</v>
      </c>
      <c r="AJ42" s="2">
        <f t="shared" si="45"/>
        <v>0</v>
      </c>
    </row>
    <row r="43" spans="1:36" ht="15" thickTop="1" thickBot="1" x14ac:dyDescent="0.6">
      <c r="A43" s="6" t="s">
        <v>20</v>
      </c>
      <c r="B43" s="6">
        <v>21.8</v>
      </c>
      <c r="C43" s="6">
        <v>5</v>
      </c>
      <c r="D43" s="6">
        <v>4</v>
      </c>
      <c r="E43" s="7">
        <v>0.42099999999999999</v>
      </c>
      <c r="F43" s="7">
        <v>0.377</v>
      </c>
      <c r="G43" s="7">
        <v>16.600000000000001</v>
      </c>
      <c r="H43" s="7">
        <v>8.8000000000000007</v>
      </c>
      <c r="I43" s="8">
        <f t="shared" si="27"/>
        <v>0.53012048192771088</v>
      </c>
      <c r="J43" s="11">
        <f t="shared" si="28"/>
        <v>0.18004338394793928</v>
      </c>
      <c r="K43" s="2">
        <f t="shared" si="29"/>
        <v>0.18726591760299627</v>
      </c>
      <c r="L43" s="2">
        <f t="shared" si="30"/>
        <v>9.6852300242130762E-2</v>
      </c>
      <c r="M43" s="2">
        <f t="shared" ca="1" si="31"/>
        <v>0.3827607642708632</v>
      </c>
      <c r="N43" s="2">
        <f t="shared" ca="1" si="32"/>
        <v>0.32621033839631058</v>
      </c>
      <c r="O43" s="2">
        <f t="shared" ca="1" si="33"/>
        <v>10</v>
      </c>
      <c r="P43" s="2">
        <f ca="1">ROUND(M43*G43,0)</f>
        <v>6</v>
      </c>
      <c r="Q43" s="2">
        <f ca="1">ROUND(P43*I43,0)</f>
        <v>3</v>
      </c>
      <c r="R43" s="2">
        <f t="shared" ca="1" si="34"/>
        <v>21</v>
      </c>
      <c r="S43" s="2">
        <f t="shared" ca="1" si="35"/>
        <v>5</v>
      </c>
      <c r="T43" s="2">
        <f t="shared" ca="1" si="36"/>
        <v>6</v>
      </c>
      <c r="U43" s="2">
        <f t="shared" ca="1" si="37"/>
        <v>0.44326791854317554</v>
      </c>
      <c r="V43" s="2">
        <f t="shared" ca="1" si="38"/>
        <v>0.37217471569242838</v>
      </c>
      <c r="W43" s="2">
        <f ca="1">ROUND((1-U43)*$G43*$B$58,0)</f>
        <v>1</v>
      </c>
      <c r="X43" s="2">
        <f ca="1">ROUND(U43*$G43*$B$58,0)</f>
        <v>1</v>
      </c>
      <c r="Y43" s="2">
        <f ca="1">ROUND(X43*$I43*$B$58,0)</f>
        <v>0</v>
      </c>
      <c r="Z43" s="2">
        <f t="shared" ca="1" si="39"/>
        <v>2</v>
      </c>
      <c r="AA43" s="2">
        <f t="shared" ca="1" si="40"/>
        <v>1</v>
      </c>
      <c r="AB43" s="2">
        <f t="shared" ca="1" si="41"/>
        <v>1</v>
      </c>
      <c r="AC43" s="2">
        <f t="shared" ca="1" si="42"/>
        <v>0.40695271156688989</v>
      </c>
      <c r="AD43" s="2">
        <f t="shared" ca="1" si="43"/>
        <v>0.51067161409980077</v>
      </c>
      <c r="AE43" s="2">
        <f ca="1">ROUND((1-AC43)*$G43*$B$58,0)</f>
        <v>1</v>
      </c>
      <c r="AF43" s="2">
        <f ca="1">ROUND(AC43*$G43*$B$58,0)</f>
        <v>1</v>
      </c>
      <c r="AG43" s="2">
        <f ca="1">ROUND(AF43*$I43*$B$58,0)</f>
        <v>0</v>
      </c>
      <c r="AH43" s="2">
        <f t="shared" ca="1" si="44"/>
        <v>2</v>
      </c>
      <c r="AI43" s="2">
        <f t="shared" si="46"/>
        <v>0</v>
      </c>
      <c r="AJ43" s="2">
        <f t="shared" si="45"/>
        <v>0</v>
      </c>
    </row>
    <row r="44" spans="1:36" ht="15" thickTop="1" thickBot="1" x14ac:dyDescent="0.6">
      <c r="A44" s="6" t="s">
        <v>21</v>
      </c>
      <c r="B44" s="6">
        <v>29.7</v>
      </c>
      <c r="C44" s="6">
        <v>9.1999999999999993</v>
      </c>
      <c r="D44" s="6">
        <v>4.4000000000000004</v>
      </c>
      <c r="E44" s="7">
        <v>0.437</v>
      </c>
      <c r="F44" s="7">
        <v>0.36099999999999999</v>
      </c>
      <c r="G44" s="7">
        <v>20.8</v>
      </c>
      <c r="H44" s="7">
        <v>9.5</v>
      </c>
      <c r="I44" s="8">
        <f t="shared" si="27"/>
        <v>0.45673076923076922</v>
      </c>
      <c r="J44" s="11">
        <f t="shared" si="28"/>
        <v>0.22559652928416485</v>
      </c>
      <c r="K44" s="2">
        <f t="shared" si="29"/>
        <v>0.34456928838951312</v>
      </c>
      <c r="L44" s="2">
        <f t="shared" si="30"/>
        <v>0.10653753026634384</v>
      </c>
      <c r="M44" s="2">
        <f t="shared" ca="1" si="31"/>
        <v>0.46163713131099104</v>
      </c>
      <c r="N44" s="2">
        <f t="shared" ca="1" si="32"/>
        <v>0.39934097104140681</v>
      </c>
      <c r="O44" s="2">
        <f t="shared" ca="1" si="33"/>
        <v>11</v>
      </c>
      <c r="P44" s="2">
        <f ca="1">ROUND(M44*G44,0)</f>
        <v>10</v>
      </c>
      <c r="Q44" s="2">
        <f ca="1">ROUND(P44*I44,0)</f>
        <v>5</v>
      </c>
      <c r="R44" s="2">
        <f t="shared" ca="1" si="34"/>
        <v>35</v>
      </c>
      <c r="S44" s="2">
        <f t="shared" ca="1" si="35"/>
        <v>5</v>
      </c>
      <c r="T44" s="2">
        <f t="shared" ca="1" si="36"/>
        <v>10</v>
      </c>
      <c r="U44" s="2">
        <f t="shared" ca="1" si="37"/>
        <v>0.25211067632504708</v>
      </c>
      <c r="V44" s="2">
        <f t="shared" ca="1" si="38"/>
        <v>0.32759139831544709</v>
      </c>
      <c r="W44" s="2">
        <f ca="1">ROUND((1-U44)*$G44*$B$58,0)</f>
        <v>2</v>
      </c>
      <c r="X44" s="2">
        <f ca="1">ROUND(U44*$G44*$B$58,0)</f>
        <v>1</v>
      </c>
      <c r="Y44" s="2">
        <f ca="1">ROUND(X44*$I44*$B$58,0)</f>
        <v>0</v>
      </c>
      <c r="Z44" s="2">
        <f t="shared" ca="1" si="39"/>
        <v>2</v>
      </c>
      <c r="AA44" s="2">
        <f t="shared" ca="1" si="40"/>
        <v>1</v>
      </c>
      <c r="AB44" s="2">
        <f t="shared" ca="1" si="41"/>
        <v>2</v>
      </c>
      <c r="AC44" s="2">
        <f t="shared" ca="1" si="42"/>
        <v>0.57234373821580276</v>
      </c>
      <c r="AD44" s="2">
        <f t="shared" ca="1" si="43"/>
        <v>0.40076298242909203</v>
      </c>
      <c r="AE44" s="2">
        <f ca="1">ROUND((1-AC44)*$G44*$B$58,0)</f>
        <v>1</v>
      </c>
      <c r="AF44" s="2">
        <f ca="1">ROUND(AC44*$G44*$B$58,0)</f>
        <v>2</v>
      </c>
      <c r="AG44" s="2">
        <f ca="1">ROUND(AF44*$I44*$B$58,0)</f>
        <v>0</v>
      </c>
      <c r="AH44" s="2">
        <f t="shared" ca="1" si="44"/>
        <v>4</v>
      </c>
      <c r="AI44" s="2">
        <f t="shared" si="46"/>
        <v>0</v>
      </c>
      <c r="AJ44" s="2">
        <f t="shared" si="45"/>
        <v>0</v>
      </c>
    </row>
    <row r="45" spans="1:36" ht="14.7" thickTop="1" x14ac:dyDescent="0.55000000000000004">
      <c r="J45">
        <f>SUM(J40:J44)</f>
        <v>0.99999999999999989</v>
      </c>
      <c r="K45">
        <f t="shared" ref="K45" si="47">SUM(K40:K44)</f>
        <v>1</v>
      </c>
      <c r="L45">
        <f t="shared" ref="L45" si="48">SUM(L40:L44)</f>
        <v>1</v>
      </c>
      <c r="O45">
        <f ca="1">SUM(O40:O44)</f>
        <v>49</v>
      </c>
      <c r="P45">
        <f ca="1">SUM(P40:P44)</f>
        <v>43</v>
      </c>
      <c r="R45">
        <f ca="1">SUM(R40:R44)</f>
        <v>134</v>
      </c>
      <c r="S45">
        <f ca="1">SUM(S40:S44)</f>
        <v>49</v>
      </c>
      <c r="T45">
        <f ca="1">SUM(T40:T44)</f>
        <v>31</v>
      </c>
      <c r="W45">
        <f ca="1">SUM(W40:W44)</f>
        <v>7</v>
      </c>
      <c r="X45">
        <f ca="1">SUM(X40:X44)</f>
        <v>6</v>
      </c>
      <c r="Z45">
        <f ca="1">SUM(Z40:Z44)</f>
        <v>12</v>
      </c>
      <c r="AA45">
        <f ca="1">SUM(AA40:AA44)</f>
        <v>7</v>
      </c>
      <c r="AB45">
        <f ca="1">SUM(AB40:AB44)</f>
        <v>6</v>
      </c>
      <c r="AE45">
        <f ca="1">SUM(AE40:AE44)</f>
        <v>6</v>
      </c>
      <c r="AF45">
        <f ca="1">SUM(AF40:AF44)</f>
        <v>7</v>
      </c>
      <c r="AH45">
        <f ca="1">SUM(AH40:AH44)</f>
        <v>14</v>
      </c>
      <c r="AI45">
        <f ca="1">SUM(AI40:AI44)</f>
        <v>2</v>
      </c>
      <c r="AJ45">
        <f ca="1">SUM(AJ40:AJ44)</f>
        <v>1</v>
      </c>
    </row>
    <row r="47" spans="1:36" x14ac:dyDescent="0.55000000000000004">
      <c r="A47" s="22" t="s">
        <v>33</v>
      </c>
      <c r="B47" s="22"/>
      <c r="P47" s="22" t="s">
        <v>78</v>
      </c>
      <c r="Q47" s="22"/>
      <c r="R47" s="22"/>
      <c r="S47" s="22"/>
      <c r="T47" s="22"/>
    </row>
    <row r="48" spans="1:36" x14ac:dyDescent="0.55000000000000004">
      <c r="A48" s="20" t="s">
        <v>34</v>
      </c>
      <c r="B48" s="20">
        <v>4</v>
      </c>
      <c r="P48" s="21" t="s">
        <v>65</v>
      </c>
      <c r="Q48" s="21"/>
      <c r="R48" s="14"/>
      <c r="S48" s="21" t="s">
        <v>49</v>
      </c>
      <c r="T48" s="21"/>
    </row>
    <row r="49" spans="1:20" x14ac:dyDescent="0.55000000000000004">
      <c r="A49" s="20" t="s">
        <v>35</v>
      </c>
      <c r="B49" s="20">
        <v>12</v>
      </c>
      <c r="C49" t="s">
        <v>85</v>
      </c>
      <c r="P49" s="2" t="s">
        <v>30</v>
      </c>
      <c r="Q49" s="2">
        <f ca="1">$R$36</f>
        <v>142</v>
      </c>
      <c r="R49" s="16"/>
      <c r="S49" s="2" t="s">
        <v>30</v>
      </c>
      <c r="T49" s="2">
        <f ca="1">IF($Q$49&lt;&gt;$Q$50,Q49,IF($Q$53&lt;&gt;$Q$54,Q49+Q53,IF($Q$57&lt;&gt;$Q$58,Q49+Q53+Q57)))</f>
        <v>142</v>
      </c>
    </row>
    <row r="50" spans="1:20" x14ac:dyDescent="0.55000000000000004">
      <c r="A50" s="20" t="s">
        <v>44</v>
      </c>
      <c r="B50" s="20">
        <v>5</v>
      </c>
      <c r="P50" s="2" t="s">
        <v>50</v>
      </c>
      <c r="Q50" s="2">
        <f ca="1">$R$45</f>
        <v>134</v>
      </c>
      <c r="R50" s="16"/>
      <c r="S50" s="2" t="s">
        <v>50</v>
      </c>
      <c r="T50" s="2">
        <f ca="1">IF($Q$49&lt;&gt;$Q$50,Q50,IF($Q$53&lt;&gt;$Q$54,Q50+Q54,IF($Q$57&lt;&gt;$Q$58,Q50+Q54+Q58)))</f>
        <v>134</v>
      </c>
    </row>
    <row r="51" spans="1:20" x14ac:dyDescent="0.55000000000000004">
      <c r="A51" s="2" t="s">
        <v>46</v>
      </c>
      <c r="B51" s="13">
        <v>0.1</v>
      </c>
      <c r="P51" s="15"/>
      <c r="Q51" s="16"/>
      <c r="R51" s="16"/>
      <c r="S51" s="2" t="s">
        <v>79</v>
      </c>
      <c r="T51" s="2" t="str">
        <f ca="1">IF(AND(Q49=Q50,Q53=Q54),"2OT",IF(AND(Q49=Q50),"OT","Regulation"))</f>
        <v>Regulation</v>
      </c>
    </row>
    <row r="52" spans="1:20" x14ac:dyDescent="0.55000000000000004">
      <c r="A52" s="2" t="s">
        <v>48</v>
      </c>
      <c r="B52" s="13">
        <v>0.05</v>
      </c>
      <c r="P52" s="21" t="s">
        <v>51</v>
      </c>
      <c r="Q52" s="21"/>
      <c r="R52" s="16"/>
      <c r="S52" s="16"/>
      <c r="T52" s="17"/>
    </row>
    <row r="53" spans="1:20" x14ac:dyDescent="0.55000000000000004">
      <c r="A53" s="2" t="s">
        <v>53</v>
      </c>
      <c r="B53" s="13">
        <v>0</v>
      </c>
      <c r="P53" s="2" t="s">
        <v>30</v>
      </c>
      <c r="Q53" s="2">
        <f ca="1">$Z$36</f>
        <v>18</v>
      </c>
      <c r="R53" s="16"/>
      <c r="S53" s="16"/>
      <c r="T53" s="17"/>
    </row>
    <row r="54" spans="1:20" x14ac:dyDescent="0.55000000000000004">
      <c r="A54" s="2" t="s">
        <v>54</v>
      </c>
      <c r="B54" s="13">
        <v>0</v>
      </c>
      <c r="P54" s="2" t="s">
        <v>50</v>
      </c>
      <c r="Q54" s="2">
        <f ca="1">$Z$45</f>
        <v>12</v>
      </c>
      <c r="R54" s="16"/>
      <c r="S54" s="16"/>
      <c r="T54" s="17"/>
    </row>
    <row r="55" spans="1:20" x14ac:dyDescent="0.55000000000000004">
      <c r="A55" s="2" t="s">
        <v>58</v>
      </c>
      <c r="B55" s="13">
        <v>0.7</v>
      </c>
      <c r="P55" s="15"/>
      <c r="Q55" s="16"/>
      <c r="R55" s="16"/>
      <c r="S55" s="16"/>
      <c r="T55" s="17"/>
    </row>
    <row r="56" spans="1:20" x14ac:dyDescent="0.55000000000000004">
      <c r="A56" s="2" t="s">
        <v>62</v>
      </c>
      <c r="B56" s="13">
        <v>0.15</v>
      </c>
      <c r="P56" s="21" t="s">
        <v>68</v>
      </c>
      <c r="Q56" s="21"/>
      <c r="R56" s="16"/>
      <c r="S56" s="16"/>
      <c r="T56" s="17"/>
    </row>
    <row r="57" spans="1:20" x14ac:dyDescent="0.55000000000000004">
      <c r="A57" s="2" t="s">
        <v>63</v>
      </c>
      <c r="B57" s="13">
        <v>0.08</v>
      </c>
      <c r="P57" s="2" t="s">
        <v>30</v>
      </c>
      <c r="Q57" s="2">
        <f ca="1">$AH$36</f>
        <v>10</v>
      </c>
      <c r="R57" s="16"/>
      <c r="S57" s="16"/>
      <c r="T57" s="17"/>
    </row>
    <row r="58" spans="1:20" x14ac:dyDescent="0.55000000000000004">
      <c r="A58" s="2" t="s">
        <v>52</v>
      </c>
      <c r="B58" s="13">
        <v>0.15</v>
      </c>
      <c r="P58" s="2" t="s">
        <v>50</v>
      </c>
      <c r="Q58" s="2">
        <f ca="1">AH45</f>
        <v>14</v>
      </c>
      <c r="R58" s="18"/>
      <c r="S58" s="18"/>
      <c r="T58" s="19"/>
    </row>
  </sheetData>
  <mergeCells count="20">
    <mergeCell ref="A1:I1"/>
    <mergeCell ref="M29:T29"/>
    <mergeCell ref="M38:T38"/>
    <mergeCell ref="K20:N20"/>
    <mergeCell ref="P20:S20"/>
    <mergeCell ref="K18:K19"/>
    <mergeCell ref="P18:P19"/>
    <mergeCell ref="L18:L19"/>
    <mergeCell ref="Q18:Q19"/>
    <mergeCell ref="K16:S17"/>
    <mergeCell ref="U29:AB29"/>
    <mergeCell ref="U38:AB38"/>
    <mergeCell ref="AC29:AJ29"/>
    <mergeCell ref="AC38:AJ38"/>
    <mergeCell ref="A47:B47"/>
    <mergeCell ref="P48:Q48"/>
    <mergeCell ref="P52:Q52"/>
    <mergeCell ref="P56:Q56"/>
    <mergeCell ref="P47:T47"/>
    <mergeCell ref="S48:T4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0" r:id="rId3" name="Button 26">
              <controlPr defaultSize="0" print="0" autoFill="0" autoPict="0" macro="[0]!CalculateNow">
                <anchor moveWithCells="1" sizeWithCells="1">
                  <from>
                    <xdr:col>13</xdr:col>
                    <xdr:colOff>312420</xdr:colOff>
                    <xdr:row>12</xdr:row>
                    <xdr:rowOff>160020</xdr:rowOff>
                  </from>
                  <to>
                    <xdr:col>15</xdr:col>
                    <xdr:colOff>247650</xdr:colOff>
                    <xdr:row>14</xdr:row>
                    <xdr:rowOff>118110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Stiger</dc:creator>
  <cp:lastModifiedBy>Matthew Stiger</cp:lastModifiedBy>
  <dcterms:created xsi:type="dcterms:W3CDTF">2020-04-29T18:25:26Z</dcterms:created>
  <dcterms:modified xsi:type="dcterms:W3CDTF">2020-04-30T01:45:55Z</dcterms:modified>
</cp:coreProperties>
</file>