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ASTR/"/>
    </mc:Choice>
  </mc:AlternateContent>
  <xr:revisionPtr revIDLastSave="0" documentId="13_ncr:1_{25D73B13-C1F1-D741-B3CF-A291F6A6B797}" xr6:coauthVersionLast="47" xr6:coauthVersionMax="47" xr10:uidLastSave="{00000000-0000-0000-0000-000000000000}"/>
  <bookViews>
    <workbookView xWindow="2200" yWindow="760" windowWidth="28040" windowHeight="17440" xr2:uid="{A0DF5598-9F1E-6445-A0B8-833A8CBF5F59}"/>
  </bookViews>
  <sheets>
    <sheet name="Model" sheetId="1" r:id="rId1"/>
    <sheet name="Schedule" sheetId="2" r:id="rId2"/>
    <sheet name="Supplemen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D18" i="1"/>
  <c r="E18" i="1"/>
  <c r="F18" i="1"/>
  <c r="G18" i="1"/>
  <c r="B18" i="1"/>
  <c r="F16" i="1"/>
  <c r="B16" i="1"/>
  <c r="B14" i="1"/>
  <c r="B13" i="1"/>
  <c r="B12" i="1"/>
  <c r="B11" i="1"/>
  <c r="C14" i="1"/>
  <c r="C13" i="1"/>
  <c r="F14" i="1"/>
  <c r="F13" i="1"/>
  <c r="F12" i="1"/>
  <c r="F11" i="1"/>
  <c r="G14" i="1"/>
  <c r="G13" i="1"/>
  <c r="Z43" i="1"/>
  <c r="AA43" i="1"/>
  <c r="AA23" i="1"/>
  <c r="AA24" i="1"/>
  <c r="Z24" i="1"/>
  <c r="Z23" i="1"/>
  <c r="Z14" i="1"/>
  <c r="Z18" i="1" s="1"/>
  <c r="AA14" i="1"/>
  <c r="AA22" i="1" s="1"/>
  <c r="AB134" i="1"/>
  <c r="AC134" i="1"/>
  <c r="AC122" i="1"/>
  <c r="AB122" i="1"/>
  <c r="AB89" i="1"/>
  <c r="AB78" i="1"/>
  <c r="AB83" i="1" s="1"/>
  <c r="AB63" i="1"/>
  <c r="AB69" i="1" s="1"/>
  <c r="AC89" i="1"/>
  <c r="AC78" i="1"/>
  <c r="AC83" i="1" s="1"/>
  <c r="AC63" i="1"/>
  <c r="AC69" i="1" s="1"/>
  <c r="AC43" i="1"/>
  <c r="AB43" i="1"/>
  <c r="AC23" i="1"/>
  <c r="AC24" i="1"/>
  <c r="AB24" i="1"/>
  <c r="AB23" i="1"/>
  <c r="AB14" i="1"/>
  <c r="AB22" i="1" s="1"/>
  <c r="AC14" i="1"/>
  <c r="AC22" i="1" s="1"/>
  <c r="Z22" i="1" l="1"/>
  <c r="Z25" i="1" s="1"/>
  <c r="Z28" i="1" s="1"/>
  <c r="Z35" i="1" s="1"/>
  <c r="Z44" i="1" s="1"/>
  <c r="Z47" i="1" s="1"/>
  <c r="AA25" i="1"/>
  <c r="AA28" i="1" s="1"/>
  <c r="AA35" i="1" s="1"/>
  <c r="AA44" i="1" s="1"/>
  <c r="AA47" i="1" s="1"/>
  <c r="AA18" i="1"/>
  <c r="AC91" i="1"/>
  <c r="AC92" i="1" s="1"/>
  <c r="AB91" i="1"/>
  <c r="AB92" i="1" s="1"/>
  <c r="AB25" i="1"/>
  <c r="AB28" i="1" s="1"/>
  <c r="AC25" i="1"/>
  <c r="AC28" i="1" s="1"/>
  <c r="AB18" i="1"/>
  <c r="AC18" i="1"/>
  <c r="AA49" i="1" l="1"/>
  <c r="AA50" i="1"/>
  <c r="Z50" i="1"/>
  <c r="Z49" i="1"/>
  <c r="AC35" i="1"/>
  <c r="AC44" i="1" s="1"/>
  <c r="AC47" i="1" s="1"/>
  <c r="AB35" i="1"/>
  <c r="AB44" i="1" s="1"/>
  <c r="AB47" i="1" s="1"/>
  <c r="AB100" i="1" l="1"/>
  <c r="AB116" i="1" s="1"/>
  <c r="AB136" i="1" s="1"/>
  <c r="AB49" i="1"/>
  <c r="AB50" i="1"/>
  <c r="AC100" i="1"/>
  <c r="AC116" i="1" s="1"/>
  <c r="AC136" i="1" s="1"/>
  <c r="AC50" i="1"/>
  <c r="AC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tc={EA91E9BC-F50A-C844-B437-6171E2E9971E}</author>
    <author>tc={CFFA79AB-8D9D-3F47-B0E0-21A7D1B5E80C}</author>
  </authors>
  <commentList>
    <comment ref="G13" authorId="0" shapeId="0" xr:uid="{EA91E9BC-F50A-C844-B437-6171E2E997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Solumatrix 
OXYADO
Gralize (Sold 10 Jan 20 to Alvogen, -$165k sales reserve estimate adjustment </t>
      </text>
    </comment>
    <comment ref="AA17" authorId="1" shapeId="0" xr:uid="{CFFA79AB-8D9D-3F47-B0E0-21A7D1B5E80C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Commercialization Agreement Revenue</t>
      </text>
    </comment>
  </commentList>
</comments>
</file>

<file path=xl/sharedStrings.xml><?xml version="1.0" encoding="utf-8"?>
<sst xmlns="http://schemas.openxmlformats.org/spreadsheetml/2006/main" count="140" uniqueCount="136">
  <si>
    <t>Assertio Holdings</t>
  </si>
  <si>
    <t>INDOCIN Products</t>
  </si>
  <si>
    <t>Otrexup</t>
  </si>
  <si>
    <t>Sympazan</t>
  </si>
  <si>
    <t>SPRIX</t>
  </si>
  <si>
    <t>CAMBIA</t>
  </si>
  <si>
    <t>Zipsor</t>
  </si>
  <si>
    <t>Other Products</t>
  </si>
  <si>
    <t>Total Product Sales</t>
  </si>
  <si>
    <t>Royalties &amp; Milestone Revenue</t>
  </si>
  <si>
    <t>Other Revenue</t>
  </si>
  <si>
    <t>Total Revenues</t>
  </si>
  <si>
    <t>FY22A</t>
  </si>
  <si>
    <t>Revenue Build</t>
  </si>
  <si>
    <t>Revenues</t>
  </si>
  <si>
    <t>Net Product Sales</t>
  </si>
  <si>
    <t>Royalties &amp; Milestone Payments</t>
  </si>
  <si>
    <t>Selling, General, &amp; Administrative</t>
  </si>
  <si>
    <t>Fair Value of Contingent Consideration</t>
  </si>
  <si>
    <t>Amortization of Intangible Assets</t>
  </si>
  <si>
    <t>Restructuring Charges</t>
  </si>
  <si>
    <t>Other Income</t>
  </si>
  <si>
    <t>Interest Expense</t>
  </si>
  <si>
    <t>Other Gain</t>
  </si>
  <si>
    <t>Total Other Income</t>
  </si>
  <si>
    <t>EBT</t>
  </si>
  <si>
    <t xml:space="preserve">Income Tax Benefit (Loss) </t>
  </si>
  <si>
    <t>Net Income</t>
  </si>
  <si>
    <t>Basic Shares Outstanding</t>
  </si>
  <si>
    <t>Diluted Shares Outstanding</t>
  </si>
  <si>
    <t>Consolidated Statements of Comprehensive Income</t>
  </si>
  <si>
    <t>Gross Income</t>
  </si>
  <si>
    <t>EBIT</t>
  </si>
  <si>
    <t>Basic EPS</t>
  </si>
  <si>
    <t>Diluted EPS</t>
  </si>
  <si>
    <t>Current Assets</t>
  </si>
  <si>
    <t>Cash &amp; Cash Equivalents</t>
  </si>
  <si>
    <t>Net Accounts Recievable</t>
  </si>
  <si>
    <t>Net Inventories</t>
  </si>
  <si>
    <t>Prepaid &amp; Other Current Assets</t>
  </si>
  <si>
    <t>Total Current Assets</t>
  </si>
  <si>
    <t>Net Property &amp; Equipment</t>
  </si>
  <si>
    <t>Net Intangible Assets</t>
  </si>
  <si>
    <t>Deferred Tax Assets</t>
  </si>
  <si>
    <t>Other Long-term Assets</t>
  </si>
  <si>
    <t>Total Assets</t>
  </si>
  <si>
    <t>Current Liabilities</t>
  </si>
  <si>
    <t>Accounts Payable</t>
  </si>
  <si>
    <t>Accrued Rebates, Returns &amp; Discounts</t>
  </si>
  <si>
    <t>Accrued Liabilities</t>
  </si>
  <si>
    <t>Current Portion of Debt</t>
  </si>
  <si>
    <t>Current Portion of Contingent Consideration</t>
  </si>
  <si>
    <t>Other Current Liabilities</t>
  </si>
  <si>
    <t>Total Current Liabilities</t>
  </si>
  <si>
    <t>Long-term Debt</t>
  </si>
  <si>
    <t>Contingent Consideration</t>
  </si>
  <si>
    <t>Other Long-term Liabilities</t>
  </si>
  <si>
    <t>Total Liabilities</t>
  </si>
  <si>
    <t>Shareholders' Equity</t>
  </si>
  <si>
    <t>Common Shares</t>
  </si>
  <si>
    <t>Additional Paid-in-capital</t>
  </si>
  <si>
    <t>Accumulated Deficit</t>
  </si>
  <si>
    <t>Total Shareholders' Equity</t>
  </si>
  <si>
    <t>Total Liabilitites &amp; Shareholders' Equity</t>
  </si>
  <si>
    <t>Check</t>
  </si>
  <si>
    <t>Consolidated Balance Sheets</t>
  </si>
  <si>
    <t>Consolidated Statement of Cash Flows</t>
  </si>
  <si>
    <t>Adjustments</t>
  </si>
  <si>
    <t>Depreciation &amp; Amortization</t>
  </si>
  <si>
    <t>Amortization of Debt Issuance Costs &amp; Royalty Rights</t>
  </si>
  <si>
    <t>Gain on Extinguishment of Debt</t>
  </si>
  <si>
    <t>Recurring Fair Value Measurments of Assets &amp; Liabilities</t>
  </si>
  <si>
    <t>Stock-based Compensation</t>
  </si>
  <si>
    <t>Provisions for Inventory &amp; Other Assets</t>
  </si>
  <si>
    <t>Deferred Income Taxes</t>
  </si>
  <si>
    <t>Changes in Assets &amp; Liabilities, Net of Acquisition</t>
  </si>
  <si>
    <t>Accounts Recievable</t>
  </si>
  <si>
    <t>Inventories</t>
  </si>
  <si>
    <t>Prepaid &amp; Other Assets</t>
  </si>
  <si>
    <t>Accounts Payable &amp; Other Accrued Liabilities</t>
  </si>
  <si>
    <t>Net Cash Provided by Operating Activities</t>
  </si>
  <si>
    <t>Investing Activities</t>
  </si>
  <si>
    <t>Operating Activities</t>
  </si>
  <si>
    <t>Proceeds from Issuance of 2027 Convertible Notes</t>
  </si>
  <si>
    <t>Purchases of Property &amp; Equipment</t>
  </si>
  <si>
    <t>Purchase of Otrexup</t>
  </si>
  <si>
    <t>Purchase of Sympazan</t>
  </si>
  <si>
    <t>Net Cash used in Investing Activities</t>
  </si>
  <si>
    <t>Financing Activities</t>
  </si>
  <si>
    <t>Payment of Debt Issuance Costs</t>
  </si>
  <si>
    <t>Payment of Contingent Consideration</t>
  </si>
  <si>
    <t>Payment of Royalty Rights</t>
  </si>
  <si>
    <t>Payment in connection with Convertible Notes</t>
  </si>
  <si>
    <t>Payment in connection with 2024 Senior Notes</t>
  </si>
  <si>
    <t>Porceeds from Issuance of Common Stock</t>
  </si>
  <si>
    <t>Proceeds from exercise of stock options</t>
  </si>
  <si>
    <t>Shares withheld for payment of employee's withholding tax liabilities</t>
  </si>
  <si>
    <t>Net Cash provided by Financing Activities</t>
  </si>
  <si>
    <t>Net Increase in Cash &amp; Cash Equivalents</t>
  </si>
  <si>
    <t>Cash &amp; Cash Equivalents at Beginning of Period</t>
  </si>
  <si>
    <t>Cash &amp; Cash Equivalents at End of Period</t>
  </si>
  <si>
    <t>FY23E</t>
  </si>
  <si>
    <t>FY24E</t>
  </si>
  <si>
    <t>FY25E</t>
  </si>
  <si>
    <t>FY26E</t>
  </si>
  <si>
    <t>FY27E</t>
  </si>
  <si>
    <t>FY21A</t>
  </si>
  <si>
    <t>FY20A</t>
  </si>
  <si>
    <t>FY19A</t>
  </si>
  <si>
    <t>Research &amp; Development</t>
  </si>
  <si>
    <t>Cost of Sales (Excluding Amortization of Intangibles)</t>
  </si>
  <si>
    <t>Loss on Impairment of Goodwill &amp; Intangible Assets</t>
  </si>
  <si>
    <t>Gain on Sale of of Gralise</t>
  </si>
  <si>
    <t>Gain on Debt Extinguishment</t>
  </si>
  <si>
    <t>Loss on Sale of NUCYNTA</t>
  </si>
  <si>
    <t>ASRT</t>
  </si>
  <si>
    <t>Q119A</t>
  </si>
  <si>
    <t>Q219A</t>
  </si>
  <si>
    <t>Q319A</t>
  </si>
  <si>
    <t>Q419A</t>
  </si>
  <si>
    <t>Q120A</t>
  </si>
  <si>
    <t>Q220A</t>
  </si>
  <si>
    <t>Q320A</t>
  </si>
  <si>
    <t>Q420A</t>
  </si>
  <si>
    <t>Q121A</t>
  </si>
  <si>
    <t>Q221A</t>
  </si>
  <si>
    <t>Q321A</t>
  </si>
  <si>
    <t>Q421A</t>
  </si>
  <si>
    <t>Q122A</t>
  </si>
  <si>
    <t>Q222A</t>
  </si>
  <si>
    <t>Q322A</t>
  </si>
  <si>
    <t>Q422A</t>
  </si>
  <si>
    <t>Q123E</t>
  </si>
  <si>
    <t>Q223E</t>
  </si>
  <si>
    <t>Q323E</t>
  </si>
  <si>
    <t>Q423E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</si>
</sst>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981CC310-84B4-BC42-87C3-F956A3CBA7E2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3" dT="2023-04-30T14:54:47.51" personId="{981CC310-84B4-BC42-87C3-F956A3CBA7E2}" id="{EA91E9BC-F50A-C844-B437-6171E2E9971E}">
    <text xml:space="preserve">Solumatrix 
OXYADO
Gralize (Sold 10 Jan 20 to Alvogen, -$165k sales reserve estimate adjustment </text>
  </threadedComment>
  <threadedComment ref="AA17" dT="2023-04-29T18:21:13.72" personId="{981CC310-84B4-BC42-87C3-F956A3CBA7E2}" id="{CFFA79AB-8D9D-3F47-B0E0-21A7D1B5E80C}">
    <text>Net Commercialization Agreement Revenue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728-CC88-2348-9F72-CF7ED1FD26A7}">
  <dimension ref="A2:AH138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baseColWidth="10" defaultRowHeight="16" x14ac:dyDescent="0.2"/>
  <cols>
    <col min="1" max="1" width="23.6640625" customWidth="1"/>
  </cols>
  <sheetData>
    <row r="2" spans="1:34" x14ac:dyDescent="0.2">
      <c r="A2" t="s">
        <v>0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  <c r="N2" t="s">
        <v>128</v>
      </c>
      <c r="O2" t="s">
        <v>129</v>
      </c>
      <c r="P2" t="s">
        <v>130</v>
      </c>
      <c r="Q2" t="s">
        <v>131</v>
      </c>
      <c r="R2" t="s">
        <v>132</v>
      </c>
      <c r="S2" t="s">
        <v>133</v>
      </c>
      <c r="T2" t="s">
        <v>134</v>
      </c>
      <c r="U2" t="s">
        <v>135</v>
      </c>
      <c r="Z2" t="s">
        <v>108</v>
      </c>
      <c r="AA2" t="s">
        <v>107</v>
      </c>
      <c r="AB2" t="s">
        <v>106</v>
      </c>
      <c r="AC2" t="s">
        <v>12</v>
      </c>
      <c r="AD2" t="s">
        <v>101</v>
      </c>
      <c r="AE2" t="s">
        <v>102</v>
      </c>
      <c r="AF2" t="s">
        <v>103</v>
      </c>
      <c r="AG2" t="s">
        <v>104</v>
      </c>
      <c r="AH2" t="s">
        <v>105</v>
      </c>
    </row>
    <row r="3" spans="1:34" x14ac:dyDescent="0.2">
      <c r="A3" t="s">
        <v>115</v>
      </c>
    </row>
    <row r="6" spans="1:34" x14ac:dyDescent="0.2">
      <c r="A6" s="1" t="s">
        <v>13</v>
      </c>
    </row>
    <row r="7" spans="1:34" x14ac:dyDescent="0.2">
      <c r="A7" t="s">
        <v>1</v>
      </c>
      <c r="G7">
        <v>5434</v>
      </c>
      <c r="AA7">
        <v>31684</v>
      </c>
      <c r="AB7">
        <v>60557</v>
      </c>
      <c r="AC7">
        <v>100338</v>
      </c>
    </row>
    <row r="8" spans="1:34" x14ac:dyDescent="0.2">
      <c r="A8" t="s">
        <v>2</v>
      </c>
      <c r="AC8">
        <v>11148</v>
      </c>
    </row>
    <row r="9" spans="1:34" x14ac:dyDescent="0.2">
      <c r="A9" t="s">
        <v>3</v>
      </c>
      <c r="AC9">
        <v>1768</v>
      </c>
    </row>
    <row r="10" spans="1:34" x14ac:dyDescent="0.2">
      <c r="A10" t="s">
        <v>4</v>
      </c>
      <c r="G10">
        <v>1602</v>
      </c>
      <c r="AA10">
        <v>11077</v>
      </c>
      <c r="AB10">
        <v>8676</v>
      </c>
      <c r="AC10">
        <v>9110</v>
      </c>
    </row>
    <row r="11" spans="1:34" x14ac:dyDescent="0.2">
      <c r="A11" t="s">
        <v>5</v>
      </c>
      <c r="B11">
        <f>15566-C11</f>
        <v>8808</v>
      </c>
      <c r="C11">
        <v>6758</v>
      </c>
      <c r="F11">
        <f>14054-G11</f>
        <v>6274</v>
      </c>
      <c r="G11">
        <v>7780</v>
      </c>
      <c r="Z11">
        <v>32453</v>
      </c>
      <c r="AA11">
        <v>28350</v>
      </c>
      <c r="AB11">
        <v>24972</v>
      </c>
      <c r="AC11">
        <v>24720</v>
      </c>
    </row>
    <row r="12" spans="1:34" x14ac:dyDescent="0.2">
      <c r="A12" t="s">
        <v>6</v>
      </c>
      <c r="B12">
        <f>5755-C12</f>
        <v>4231</v>
      </c>
      <c r="C12">
        <v>1524</v>
      </c>
      <c r="F12">
        <f>5866-G12</f>
        <v>2331</v>
      </c>
      <c r="G12">
        <v>3535</v>
      </c>
      <c r="Z12">
        <v>12498</v>
      </c>
      <c r="AA12">
        <v>13286</v>
      </c>
      <c r="AB12">
        <v>10185</v>
      </c>
      <c r="AC12">
        <v>3364</v>
      </c>
    </row>
    <row r="13" spans="1:34" x14ac:dyDescent="0.2">
      <c r="A13" t="s">
        <v>7</v>
      </c>
      <c r="B13">
        <f>31078-C13+-12</f>
        <v>13411</v>
      </c>
      <c r="C13">
        <f>17800-145</f>
        <v>17655</v>
      </c>
      <c r="F13">
        <f>836+517+431+677-G13</f>
        <v>647</v>
      </c>
      <c r="G13">
        <f>836+517+-116+577</f>
        <v>1814</v>
      </c>
      <c r="Z13">
        <v>63855</v>
      </c>
      <c r="AA13">
        <v>9101</v>
      </c>
      <c r="AB13">
        <v>5030</v>
      </c>
      <c r="AC13">
        <v>4673</v>
      </c>
    </row>
    <row r="14" spans="1:34" x14ac:dyDescent="0.2">
      <c r="A14" t="s">
        <v>8</v>
      </c>
      <c r="B14">
        <f>B7+B8+B9+B10+B11+B12+B13</f>
        <v>26450</v>
      </c>
      <c r="C14">
        <f>C7+C8+C9+C10+C11+C12+C13</f>
        <v>25937</v>
      </c>
      <c r="F14">
        <f>F7+F8+F9+F10+F11+F12+F13</f>
        <v>9252</v>
      </c>
      <c r="G14">
        <f>G7+G8+G9+G10+G11+G12+G13</f>
        <v>20165</v>
      </c>
      <c r="Z14">
        <f>Z7+Z8+Z9+Z10+Z11+Z12+Z13</f>
        <v>108806</v>
      </c>
      <c r="AA14">
        <f>AA7+AA8+AA9+AA10+AA11+AA12+AA13</f>
        <v>93498</v>
      </c>
      <c r="AB14">
        <f>AB7+AB8+AB9+AB10+AB11+AB12+AB13</f>
        <v>109420</v>
      </c>
      <c r="AC14">
        <f>AC7+AC8+AC9+AC10+AC11+AC12+AC13</f>
        <v>155121</v>
      </c>
    </row>
    <row r="16" spans="1:34" x14ac:dyDescent="0.2">
      <c r="A16" t="s">
        <v>9</v>
      </c>
      <c r="B16">
        <f>886-C16</f>
        <v>623</v>
      </c>
      <c r="C16">
        <v>263</v>
      </c>
      <c r="F16">
        <f>859-G16</f>
        <v>407</v>
      </c>
      <c r="G16">
        <v>452</v>
      </c>
      <c r="Z16">
        <v>2084</v>
      </c>
      <c r="AA16">
        <v>1519</v>
      </c>
      <c r="AB16">
        <v>2579</v>
      </c>
      <c r="AC16">
        <v>2403</v>
      </c>
    </row>
    <row r="17" spans="1:29" x14ac:dyDescent="0.2">
      <c r="A17" t="s">
        <v>10</v>
      </c>
      <c r="B17">
        <f>61859-C17</f>
        <v>30856</v>
      </c>
      <c r="C17">
        <v>31003</v>
      </c>
      <c r="Z17">
        <v>118614</v>
      </c>
      <c r="AA17">
        <v>11258</v>
      </c>
      <c r="AB17">
        <v>-985</v>
      </c>
      <c r="AC17">
        <v>-1290</v>
      </c>
    </row>
    <row r="18" spans="1:29" x14ac:dyDescent="0.2">
      <c r="A18" t="s">
        <v>11</v>
      </c>
      <c r="B18">
        <f>B17+B16+B14</f>
        <v>57929</v>
      </c>
      <c r="C18">
        <f t="shared" ref="C18:G18" si="0">C17+C16+C14</f>
        <v>57203</v>
      </c>
      <c r="D18">
        <f t="shared" si="0"/>
        <v>0</v>
      </c>
      <c r="E18">
        <f t="shared" si="0"/>
        <v>0</v>
      </c>
      <c r="F18">
        <f t="shared" si="0"/>
        <v>9659</v>
      </c>
      <c r="G18">
        <f t="shared" si="0"/>
        <v>20617</v>
      </c>
      <c r="Z18">
        <f>Z14+Z17+Z16</f>
        <v>229504</v>
      </c>
      <c r="AA18">
        <f>AA14+AA17+AA16</f>
        <v>106275</v>
      </c>
      <c r="AB18">
        <f>AB14+AB17+AB16</f>
        <v>111014</v>
      </c>
      <c r="AC18">
        <f>AC14+AC17+AC16</f>
        <v>156234</v>
      </c>
    </row>
    <row r="20" spans="1:29" x14ac:dyDescent="0.2">
      <c r="A20" s="1" t="s">
        <v>30</v>
      </c>
    </row>
    <row r="21" spans="1:29" x14ac:dyDescent="0.2">
      <c r="A21" t="s">
        <v>14</v>
      </c>
    </row>
    <row r="22" spans="1:29" x14ac:dyDescent="0.2">
      <c r="A22" t="s">
        <v>15</v>
      </c>
      <c r="Z22">
        <f>Z14</f>
        <v>108806</v>
      </c>
      <c r="AA22">
        <f>AA14</f>
        <v>93498</v>
      </c>
      <c r="AB22">
        <f>AB14</f>
        <v>109420</v>
      </c>
      <c r="AC22">
        <f>AC14</f>
        <v>155121</v>
      </c>
    </row>
    <row r="23" spans="1:29" x14ac:dyDescent="0.2">
      <c r="A23" t="s">
        <v>16</v>
      </c>
      <c r="Z23">
        <f t="shared" ref="Z23:AC24" si="1">Z16</f>
        <v>2084</v>
      </c>
      <c r="AA23">
        <f t="shared" si="1"/>
        <v>1519</v>
      </c>
      <c r="AB23">
        <f t="shared" si="1"/>
        <v>2579</v>
      </c>
      <c r="AC23">
        <f t="shared" si="1"/>
        <v>2403</v>
      </c>
    </row>
    <row r="24" spans="1:29" x14ac:dyDescent="0.2">
      <c r="A24" t="s">
        <v>10</v>
      </c>
      <c r="Z24">
        <f t="shared" si="1"/>
        <v>118614</v>
      </c>
      <c r="AA24">
        <f t="shared" si="1"/>
        <v>11258</v>
      </c>
      <c r="AB24">
        <f t="shared" si="1"/>
        <v>-985</v>
      </c>
      <c r="AC24">
        <f t="shared" si="1"/>
        <v>-1290</v>
      </c>
    </row>
    <row r="25" spans="1:29" x14ac:dyDescent="0.2">
      <c r="A25" t="s">
        <v>11</v>
      </c>
      <c r="Z25">
        <f>Z24+Z23+Z22</f>
        <v>229504</v>
      </c>
      <c r="AA25">
        <f>AA24+AA23+AA22</f>
        <v>106275</v>
      </c>
      <c r="AB25">
        <f>AB24+AB23+AB22</f>
        <v>111014</v>
      </c>
      <c r="AC25">
        <f>AC24+AC23+AC22</f>
        <v>156234</v>
      </c>
    </row>
    <row r="27" spans="1:29" x14ac:dyDescent="0.2">
      <c r="A27" t="s">
        <v>110</v>
      </c>
      <c r="Z27">
        <v>9505</v>
      </c>
      <c r="AA27">
        <v>19872</v>
      </c>
      <c r="AB27">
        <v>15832</v>
      </c>
      <c r="AC27">
        <v>18748</v>
      </c>
    </row>
    <row r="28" spans="1:29" x14ac:dyDescent="0.2">
      <c r="A28" t="s">
        <v>31</v>
      </c>
      <c r="Z28">
        <f>Z25-Z27</f>
        <v>219999</v>
      </c>
      <c r="AA28">
        <f>AA25-AA27</f>
        <v>86403</v>
      </c>
      <c r="AB28">
        <f>AB25-AB27</f>
        <v>95182</v>
      </c>
      <c r="AC28">
        <f>AC25-AC27</f>
        <v>137486</v>
      </c>
    </row>
    <row r="29" spans="1:29" x14ac:dyDescent="0.2">
      <c r="A29" t="s">
        <v>109</v>
      </c>
      <c r="Z29">
        <v>10106</v>
      </c>
      <c r="AA29">
        <v>4213</v>
      </c>
    </row>
    <row r="30" spans="1:29" x14ac:dyDescent="0.2">
      <c r="A30" t="s">
        <v>17</v>
      </c>
      <c r="Z30">
        <v>108866</v>
      </c>
      <c r="AA30">
        <v>104324</v>
      </c>
      <c r="AB30">
        <v>52641</v>
      </c>
      <c r="AC30">
        <v>46786</v>
      </c>
    </row>
    <row r="31" spans="1:29" x14ac:dyDescent="0.2">
      <c r="A31" t="s">
        <v>111</v>
      </c>
      <c r="Z31">
        <v>189790</v>
      </c>
      <c r="AA31">
        <v>17432</v>
      </c>
    </row>
    <row r="32" spans="1:29" x14ac:dyDescent="0.2">
      <c r="A32" t="s">
        <v>18</v>
      </c>
      <c r="AB32">
        <v>3914</v>
      </c>
      <c r="AC32">
        <v>18687</v>
      </c>
    </row>
    <row r="33" spans="1:29" x14ac:dyDescent="0.2">
      <c r="A33" t="s">
        <v>19</v>
      </c>
      <c r="Z33">
        <v>101774</v>
      </c>
      <c r="AA33">
        <v>24783</v>
      </c>
      <c r="AB33">
        <v>28114</v>
      </c>
      <c r="AC33">
        <v>32608</v>
      </c>
    </row>
    <row r="34" spans="1:29" x14ac:dyDescent="0.2">
      <c r="A34" t="s">
        <v>20</v>
      </c>
      <c r="Z34">
        <v>3891</v>
      </c>
      <c r="AA34">
        <v>17806</v>
      </c>
      <c r="AB34">
        <v>1089</v>
      </c>
    </row>
    <row r="35" spans="1:29" x14ac:dyDescent="0.2">
      <c r="A35" s="1" t="s">
        <v>32</v>
      </c>
      <c r="Z35">
        <f>Z28-Z30-Z32-Z33-Z34-Z31-Z29</f>
        <v>-194428</v>
      </c>
      <c r="AA35">
        <f>AA28-AA30-AA32-AA33-AA34-AA31-AA29</f>
        <v>-82155</v>
      </c>
      <c r="AB35">
        <f t="shared" ref="AB35:AC35" si="2">AB28-AB30-AB32-AB33-AB34-AB31-AB29</f>
        <v>9424</v>
      </c>
      <c r="AC35">
        <f t="shared" si="2"/>
        <v>39405</v>
      </c>
    </row>
    <row r="37" spans="1:29" x14ac:dyDescent="0.2">
      <c r="A37" s="1" t="s">
        <v>21</v>
      </c>
    </row>
    <row r="38" spans="1:29" x14ac:dyDescent="0.2">
      <c r="A38" t="s">
        <v>112</v>
      </c>
      <c r="AA38">
        <v>126655</v>
      </c>
    </row>
    <row r="39" spans="1:29" x14ac:dyDescent="0.2">
      <c r="A39" t="s">
        <v>113</v>
      </c>
      <c r="Z39">
        <v>26385</v>
      </c>
      <c r="AA39">
        <v>-56113</v>
      </c>
    </row>
    <row r="40" spans="1:29" x14ac:dyDescent="0.2">
      <c r="A40" t="s">
        <v>114</v>
      </c>
      <c r="AA40">
        <v>-14749</v>
      </c>
    </row>
    <row r="41" spans="1:29" x14ac:dyDescent="0.2">
      <c r="A41" t="s">
        <v>22</v>
      </c>
      <c r="Z41">
        <v>-58389</v>
      </c>
      <c r="AA41">
        <v>-15926</v>
      </c>
      <c r="AB41">
        <v>-10220</v>
      </c>
      <c r="AC41">
        <v>-7961</v>
      </c>
    </row>
    <row r="42" spans="1:29" x14ac:dyDescent="0.2">
      <c r="A42" t="s">
        <v>23</v>
      </c>
      <c r="Z42">
        <v>3948</v>
      </c>
      <c r="AA42">
        <v>-3225</v>
      </c>
      <c r="AB42">
        <v>243</v>
      </c>
      <c r="AC42">
        <v>-278</v>
      </c>
    </row>
    <row r="43" spans="1:29" x14ac:dyDescent="0.2">
      <c r="A43" t="s">
        <v>24</v>
      </c>
      <c r="Z43">
        <f>Z42+Z41</f>
        <v>-54441</v>
      </c>
      <c r="AA43">
        <f>AA42+AA41</f>
        <v>-19151</v>
      </c>
      <c r="AB43">
        <f>AB42+AB41</f>
        <v>-9977</v>
      </c>
      <c r="AC43">
        <f>AC42+AC41</f>
        <v>-8239</v>
      </c>
    </row>
    <row r="44" spans="1:29" x14ac:dyDescent="0.2">
      <c r="A44" s="1" t="s">
        <v>25</v>
      </c>
      <c r="Z44">
        <f>Z35+Z43</f>
        <v>-248869</v>
      </c>
      <c r="AA44">
        <f>AA35+AA43</f>
        <v>-101306</v>
      </c>
      <c r="AB44">
        <f>AB35+AB43</f>
        <v>-553</v>
      </c>
      <c r="AC44">
        <f>AC35+AC43</f>
        <v>31166</v>
      </c>
    </row>
    <row r="45" spans="1:29" x14ac:dyDescent="0.2">
      <c r="A45" s="1"/>
    </row>
    <row r="46" spans="1:29" x14ac:dyDescent="0.2">
      <c r="A46" t="s">
        <v>26</v>
      </c>
      <c r="Z46">
        <v>5283</v>
      </c>
      <c r="AA46">
        <v>17369</v>
      </c>
      <c r="AB46">
        <v>-728</v>
      </c>
      <c r="AC46">
        <v>78459</v>
      </c>
    </row>
    <row r="47" spans="1:29" x14ac:dyDescent="0.2">
      <c r="A47" s="1" t="s">
        <v>27</v>
      </c>
      <c r="Z47">
        <f>Z44+Z46</f>
        <v>-243586</v>
      </c>
      <c r="AA47">
        <f>AA44+AA46</f>
        <v>-83937</v>
      </c>
      <c r="AB47">
        <f>AB44+AB46</f>
        <v>-1281</v>
      </c>
      <c r="AC47">
        <f>AC44+AC46</f>
        <v>109625</v>
      </c>
    </row>
    <row r="49" spans="1:29" x14ac:dyDescent="0.2">
      <c r="A49" t="s">
        <v>33</v>
      </c>
      <c r="Z49" s="2">
        <f>Z47/Z51</f>
        <v>-3.4445670003959501</v>
      </c>
      <c r="AA49" s="2">
        <f>AA47/AA51</f>
        <v>-0.80065817713549869</v>
      </c>
      <c r="AB49" s="2">
        <f>AB47/AB51</f>
        <v>-2.9674071671801524E-2</v>
      </c>
      <c r="AC49" s="2">
        <f>AC47/AC51</f>
        <v>2.332248319291975</v>
      </c>
    </row>
    <row r="50" spans="1:29" x14ac:dyDescent="0.2">
      <c r="A50" t="s">
        <v>34</v>
      </c>
      <c r="Z50" s="2">
        <f>Z47/Z52</f>
        <v>-3.4445670003959501</v>
      </c>
      <c r="AA50" s="2">
        <f>AA47/AA52</f>
        <v>-0.80065817713549869</v>
      </c>
      <c r="AB50" s="2">
        <f>AB47/AB52</f>
        <v>-2.9674071671801524E-2</v>
      </c>
      <c r="AC50" s="2">
        <f>AC47/AC52</f>
        <v>2.0052497759241983</v>
      </c>
    </row>
    <row r="51" spans="1:29" x14ac:dyDescent="0.2">
      <c r="A51" t="s">
        <v>28</v>
      </c>
      <c r="Z51">
        <v>70716</v>
      </c>
      <c r="AA51">
        <v>104835</v>
      </c>
      <c r="AB51">
        <v>43169</v>
      </c>
      <c r="AC51">
        <v>47004</v>
      </c>
    </row>
    <row r="52" spans="1:29" x14ac:dyDescent="0.2">
      <c r="A52" t="s">
        <v>29</v>
      </c>
      <c r="Z52">
        <v>70716</v>
      </c>
      <c r="AA52">
        <v>104835</v>
      </c>
      <c r="AB52">
        <v>43169</v>
      </c>
      <c r="AC52">
        <v>54669</v>
      </c>
    </row>
    <row r="56" spans="1:29" x14ac:dyDescent="0.2">
      <c r="A56" t="s">
        <v>65</v>
      </c>
    </row>
    <row r="58" spans="1:29" x14ac:dyDescent="0.2">
      <c r="A58" t="s">
        <v>35</v>
      </c>
    </row>
    <row r="59" spans="1:29" x14ac:dyDescent="0.2">
      <c r="A59" t="s">
        <v>36</v>
      </c>
      <c r="AB59">
        <v>36810</v>
      </c>
      <c r="AC59">
        <v>64941</v>
      </c>
    </row>
    <row r="60" spans="1:29" x14ac:dyDescent="0.2">
      <c r="A60" t="s">
        <v>37</v>
      </c>
      <c r="AB60">
        <v>44361</v>
      </c>
      <c r="AC60">
        <v>45357</v>
      </c>
    </row>
    <row r="61" spans="1:29" x14ac:dyDescent="0.2">
      <c r="A61" t="s">
        <v>38</v>
      </c>
      <c r="AB61">
        <v>7489</v>
      </c>
      <c r="AC61">
        <v>13696</v>
      </c>
    </row>
    <row r="62" spans="1:29" x14ac:dyDescent="0.2">
      <c r="A62" t="s">
        <v>39</v>
      </c>
      <c r="AB62">
        <v>14838</v>
      </c>
      <c r="AC62">
        <v>8268</v>
      </c>
    </row>
    <row r="63" spans="1:29" x14ac:dyDescent="0.2">
      <c r="A63" t="s">
        <v>40</v>
      </c>
      <c r="AB63">
        <f>AB59+AB60+AB61+AB62</f>
        <v>103498</v>
      </c>
      <c r="AC63">
        <f>AC59+AC60+AC61+AC62</f>
        <v>132262</v>
      </c>
    </row>
    <row r="65" spans="1:29" x14ac:dyDescent="0.2">
      <c r="A65" t="s">
        <v>41</v>
      </c>
      <c r="AB65">
        <v>1527</v>
      </c>
      <c r="AC65">
        <v>744</v>
      </c>
    </row>
    <row r="66" spans="1:29" x14ac:dyDescent="0.2">
      <c r="A66" t="s">
        <v>42</v>
      </c>
      <c r="AB66">
        <v>216054</v>
      </c>
      <c r="AC66">
        <v>197996</v>
      </c>
    </row>
    <row r="67" spans="1:29" x14ac:dyDescent="0.2">
      <c r="A67" t="s">
        <v>43</v>
      </c>
      <c r="AC67">
        <v>80202</v>
      </c>
    </row>
    <row r="68" spans="1:29" x14ac:dyDescent="0.2">
      <c r="A68" t="s">
        <v>44</v>
      </c>
      <c r="AB68">
        <v>5468</v>
      </c>
      <c r="AC68">
        <v>2709</v>
      </c>
    </row>
    <row r="69" spans="1:29" x14ac:dyDescent="0.2">
      <c r="A69" t="s">
        <v>45</v>
      </c>
      <c r="AB69">
        <f>AB63+AB65+AB66+AB67+AB68</f>
        <v>326547</v>
      </c>
      <c r="AC69">
        <f>AC63+AC65+AC66+AC67+AC68</f>
        <v>413913</v>
      </c>
    </row>
    <row r="71" spans="1:29" x14ac:dyDescent="0.2">
      <c r="A71" t="s">
        <v>46</v>
      </c>
    </row>
    <row r="72" spans="1:29" x14ac:dyDescent="0.2">
      <c r="A72" t="s">
        <v>47</v>
      </c>
      <c r="AB72">
        <v>6685</v>
      </c>
      <c r="AC72">
        <v>5991</v>
      </c>
    </row>
    <row r="73" spans="1:29" x14ac:dyDescent="0.2">
      <c r="A73" t="s">
        <v>48</v>
      </c>
      <c r="AB73">
        <v>52662</v>
      </c>
      <c r="AC73">
        <v>49426</v>
      </c>
    </row>
    <row r="74" spans="1:29" x14ac:dyDescent="0.2">
      <c r="A74" t="s">
        <v>49</v>
      </c>
      <c r="AB74">
        <v>14699</v>
      </c>
      <c r="AC74">
        <v>12181</v>
      </c>
    </row>
    <row r="75" spans="1:29" x14ac:dyDescent="0.2">
      <c r="A75" t="s">
        <v>50</v>
      </c>
      <c r="AB75">
        <v>12174</v>
      </c>
      <c r="AC75">
        <v>470</v>
      </c>
    </row>
    <row r="76" spans="1:29" x14ac:dyDescent="0.2">
      <c r="A76" t="s">
        <v>51</v>
      </c>
      <c r="AB76">
        <v>14500</v>
      </c>
      <c r="AC76">
        <v>26300</v>
      </c>
    </row>
    <row r="77" spans="1:29" x14ac:dyDescent="0.2">
      <c r="A77" t="s">
        <v>52</v>
      </c>
      <c r="AB77">
        <v>34299</v>
      </c>
      <c r="AC77">
        <v>948</v>
      </c>
    </row>
    <row r="78" spans="1:29" x14ac:dyDescent="0.2">
      <c r="A78" t="s">
        <v>53</v>
      </c>
      <c r="AB78">
        <f>AB72+AB73+AB74+AB75+AB76+AB77</f>
        <v>135019</v>
      </c>
      <c r="AC78">
        <f>AC72+AC73+AC74+AC75+AC76+AC77</f>
        <v>95316</v>
      </c>
    </row>
    <row r="80" spans="1:29" x14ac:dyDescent="0.2">
      <c r="A80" t="s">
        <v>54</v>
      </c>
      <c r="AB80">
        <v>61319</v>
      </c>
      <c r="AC80">
        <v>66403</v>
      </c>
    </row>
    <row r="81" spans="1:29" x14ac:dyDescent="0.2">
      <c r="A81" t="s">
        <v>55</v>
      </c>
      <c r="AB81">
        <v>23159</v>
      </c>
      <c r="AC81">
        <v>22200</v>
      </c>
    </row>
    <row r="82" spans="1:29" x14ac:dyDescent="0.2">
      <c r="A82" t="s">
        <v>56</v>
      </c>
      <c r="AB82">
        <v>4636</v>
      </c>
      <c r="AC82">
        <v>4269</v>
      </c>
    </row>
    <row r="83" spans="1:29" x14ac:dyDescent="0.2">
      <c r="A83" t="s">
        <v>57</v>
      </c>
      <c r="AB83">
        <f>AB78+AB80+AB81+AB82</f>
        <v>224133</v>
      </c>
      <c r="AC83">
        <f>AC78+AC80+AC81+AC82</f>
        <v>188188</v>
      </c>
    </row>
    <row r="85" spans="1:29" x14ac:dyDescent="0.2">
      <c r="A85" t="s">
        <v>58</v>
      </c>
      <c r="AB85">
        <v>4</v>
      </c>
      <c r="AC85">
        <v>5</v>
      </c>
    </row>
    <row r="86" spans="1:29" x14ac:dyDescent="0.2">
      <c r="A86" t="s">
        <v>59</v>
      </c>
      <c r="AB86">
        <v>44640444</v>
      </c>
      <c r="AC86">
        <v>48319838</v>
      </c>
    </row>
    <row r="87" spans="1:29" x14ac:dyDescent="0.2">
      <c r="A87" t="s">
        <v>60</v>
      </c>
      <c r="AB87">
        <v>531636</v>
      </c>
      <c r="AC87">
        <v>545321</v>
      </c>
    </row>
    <row r="88" spans="1:29" x14ac:dyDescent="0.2">
      <c r="A88" t="s">
        <v>61</v>
      </c>
      <c r="AB88">
        <v>-429226</v>
      </c>
      <c r="AC88">
        <v>-319601</v>
      </c>
    </row>
    <row r="89" spans="1:29" x14ac:dyDescent="0.2">
      <c r="A89" t="s">
        <v>62</v>
      </c>
      <c r="AB89">
        <f>AB85+AB87+AB88</f>
        <v>102414</v>
      </c>
      <c r="AC89">
        <f>AC85+AC87+AC88</f>
        <v>225725</v>
      </c>
    </row>
    <row r="91" spans="1:29" x14ac:dyDescent="0.2">
      <c r="A91" t="s">
        <v>63</v>
      </c>
      <c r="AB91">
        <f>AB89+AB83</f>
        <v>326547</v>
      </c>
      <c r="AC91">
        <f>AC89+AC83</f>
        <v>413913</v>
      </c>
    </row>
    <row r="92" spans="1:29" x14ac:dyDescent="0.2">
      <c r="A92" t="s">
        <v>64</v>
      </c>
      <c r="AB92">
        <f>AB91-AB69</f>
        <v>0</v>
      </c>
      <c r="AC92">
        <f>AC91-AC69</f>
        <v>0</v>
      </c>
    </row>
    <row r="97" spans="1:29" x14ac:dyDescent="0.2">
      <c r="A97" s="1" t="s">
        <v>66</v>
      </c>
    </row>
    <row r="99" spans="1:29" x14ac:dyDescent="0.2">
      <c r="A99" s="1" t="s">
        <v>82</v>
      </c>
    </row>
    <row r="100" spans="1:29" x14ac:dyDescent="0.2">
      <c r="A100" t="s">
        <v>27</v>
      </c>
      <c r="AB100">
        <f>AB47</f>
        <v>-1281</v>
      </c>
      <c r="AC100">
        <f>AC47</f>
        <v>109625</v>
      </c>
    </row>
    <row r="101" spans="1:29" x14ac:dyDescent="0.2">
      <c r="A101" t="s">
        <v>67</v>
      </c>
    </row>
    <row r="102" spans="1:29" x14ac:dyDescent="0.2">
      <c r="A102" t="s">
        <v>68</v>
      </c>
      <c r="AB102">
        <v>29077</v>
      </c>
      <c r="AC102">
        <v>33396</v>
      </c>
    </row>
    <row r="103" spans="1:29" x14ac:dyDescent="0.2">
      <c r="A103" t="s">
        <v>69</v>
      </c>
      <c r="AB103">
        <v>194</v>
      </c>
      <c r="AC103">
        <v>304</v>
      </c>
    </row>
    <row r="104" spans="1:29" x14ac:dyDescent="0.2">
      <c r="A104" t="s">
        <v>70</v>
      </c>
      <c r="AC104">
        <v>-1046</v>
      </c>
    </row>
    <row r="105" spans="1:29" x14ac:dyDescent="0.2">
      <c r="A105" t="s">
        <v>71</v>
      </c>
      <c r="AB105">
        <v>3914</v>
      </c>
      <c r="AC105">
        <v>18939</v>
      </c>
    </row>
    <row r="106" spans="1:29" x14ac:dyDescent="0.2">
      <c r="A106" t="s">
        <v>72</v>
      </c>
      <c r="AB106">
        <v>3545</v>
      </c>
      <c r="AC106">
        <v>7504</v>
      </c>
    </row>
    <row r="107" spans="1:29" x14ac:dyDescent="0.2">
      <c r="A107" t="s">
        <v>73</v>
      </c>
      <c r="AB107">
        <v>1368</v>
      </c>
      <c r="AC107">
        <v>3265</v>
      </c>
    </row>
    <row r="108" spans="1:29" x14ac:dyDescent="0.2">
      <c r="A108" t="s">
        <v>74</v>
      </c>
      <c r="AC108">
        <v>-80375</v>
      </c>
    </row>
    <row r="110" spans="1:29" x14ac:dyDescent="0.2">
      <c r="A110" t="s">
        <v>75</v>
      </c>
    </row>
    <row r="111" spans="1:29" x14ac:dyDescent="0.2">
      <c r="A111" t="s">
        <v>76</v>
      </c>
      <c r="AB111">
        <v>-11</v>
      </c>
      <c r="AC111">
        <v>-996</v>
      </c>
    </row>
    <row r="112" spans="1:29" x14ac:dyDescent="0.2">
      <c r="A112" t="s">
        <v>77</v>
      </c>
      <c r="AB112">
        <v>4268</v>
      </c>
      <c r="AC112">
        <v>-6593</v>
      </c>
    </row>
    <row r="113" spans="1:29" x14ac:dyDescent="0.2">
      <c r="A113" t="s">
        <v>78</v>
      </c>
      <c r="AB113">
        <v>3600</v>
      </c>
      <c r="AC113">
        <v>8019</v>
      </c>
    </row>
    <row r="114" spans="1:29" x14ac:dyDescent="0.2">
      <c r="A114" t="s">
        <v>79</v>
      </c>
      <c r="AB114">
        <v>-28699</v>
      </c>
      <c r="AC114">
        <v>-10208</v>
      </c>
    </row>
    <row r="115" spans="1:29" x14ac:dyDescent="0.2">
      <c r="A115" t="s">
        <v>48</v>
      </c>
      <c r="AB115">
        <v>-10452</v>
      </c>
      <c r="AC115">
        <v>-3236</v>
      </c>
    </row>
    <row r="116" spans="1:29" x14ac:dyDescent="0.2">
      <c r="A116" s="1" t="s">
        <v>80</v>
      </c>
      <c r="AB116">
        <f>AB111+AB112+AB113+AB114+AB115+AB100+AB102+AB103+AB104+AB105+AB106+AB107+AB108</f>
        <v>5523</v>
      </c>
      <c r="AC116">
        <f>AC111+AC112+AC113+AC114+AC115+AC100+AC102+AC103+AC104+AC105+AC106+AC107+AC108</f>
        <v>78598</v>
      </c>
    </row>
    <row r="118" spans="1:29" x14ac:dyDescent="0.2">
      <c r="A118" s="1" t="s">
        <v>81</v>
      </c>
    </row>
    <row r="119" spans="1:29" x14ac:dyDescent="0.2">
      <c r="A119" t="s">
        <v>84</v>
      </c>
      <c r="AB119">
        <v>-53</v>
      </c>
      <c r="AC119">
        <v>-274</v>
      </c>
    </row>
    <row r="120" spans="1:29" x14ac:dyDescent="0.2">
      <c r="A120" t="s">
        <v>85</v>
      </c>
      <c r="AB120">
        <v>-18472</v>
      </c>
      <c r="AC120">
        <v>-27027</v>
      </c>
    </row>
    <row r="121" spans="1:29" x14ac:dyDescent="0.2">
      <c r="A121" t="s">
        <v>86</v>
      </c>
      <c r="AC121">
        <v>-15372</v>
      </c>
    </row>
    <row r="122" spans="1:29" x14ac:dyDescent="0.2">
      <c r="A122" s="1" t="s">
        <v>87</v>
      </c>
      <c r="AB122">
        <f>AB119+AB120+AB121</f>
        <v>-18525</v>
      </c>
      <c r="AC122">
        <f>AC119+AC120+AC121</f>
        <v>-42673</v>
      </c>
    </row>
    <row r="124" spans="1:29" x14ac:dyDescent="0.2">
      <c r="A124" s="1" t="s">
        <v>88</v>
      </c>
    </row>
    <row r="125" spans="1:29" x14ac:dyDescent="0.2">
      <c r="A125" t="s">
        <v>83</v>
      </c>
      <c r="AC125">
        <v>70000</v>
      </c>
    </row>
    <row r="126" spans="1:29" x14ac:dyDescent="0.2">
      <c r="A126" t="s">
        <v>93</v>
      </c>
      <c r="AB126">
        <v>-9500</v>
      </c>
      <c r="AC126">
        <v>-70750</v>
      </c>
    </row>
    <row r="127" spans="1:29" x14ac:dyDescent="0.2">
      <c r="A127" t="s">
        <v>89</v>
      </c>
      <c r="AC127">
        <v>-4084</v>
      </c>
    </row>
    <row r="128" spans="1:29" x14ac:dyDescent="0.2">
      <c r="A128" t="s">
        <v>90</v>
      </c>
      <c r="AB128">
        <v>-4807</v>
      </c>
      <c r="AC128">
        <v>-7845</v>
      </c>
    </row>
    <row r="129" spans="1:29" x14ac:dyDescent="0.2">
      <c r="A129" t="s">
        <v>91</v>
      </c>
      <c r="AB129">
        <v>-968</v>
      </c>
      <c r="AC129">
        <v>-1297</v>
      </c>
    </row>
    <row r="130" spans="1:29" x14ac:dyDescent="0.2">
      <c r="A130" t="s">
        <v>92</v>
      </c>
      <c r="AB130">
        <v>-335</v>
      </c>
    </row>
    <row r="131" spans="1:29" x14ac:dyDescent="0.2">
      <c r="A131" t="s">
        <v>94</v>
      </c>
      <c r="AB131">
        <v>44861</v>
      </c>
      <c r="AC131">
        <v>7020</v>
      </c>
    </row>
    <row r="132" spans="1:29" x14ac:dyDescent="0.2">
      <c r="A132" t="s">
        <v>95</v>
      </c>
      <c r="AB132">
        <v>193</v>
      </c>
      <c r="AC132">
        <v>34</v>
      </c>
    </row>
    <row r="133" spans="1:29" x14ac:dyDescent="0.2">
      <c r="A133" t="s">
        <v>96</v>
      </c>
      <c r="AB133">
        <v>-418</v>
      </c>
      <c r="AC133">
        <v>-872</v>
      </c>
    </row>
    <row r="134" spans="1:29" x14ac:dyDescent="0.2">
      <c r="A134" s="1" t="s">
        <v>97</v>
      </c>
      <c r="AB134">
        <f>AB125+AB126+AB127+AB128+AB129+AB130+AB131+AB132+AB133</f>
        <v>29026</v>
      </c>
      <c r="AC134">
        <f>AC125+AC126+AC127+AC128+AC129+AC130+AC131+AC132+AC133</f>
        <v>-7794</v>
      </c>
    </row>
    <row r="136" spans="1:29" x14ac:dyDescent="0.2">
      <c r="A136" s="1" t="s">
        <v>98</v>
      </c>
      <c r="AB136">
        <f>AB116+AB122+AB134</f>
        <v>16024</v>
      </c>
      <c r="AC136">
        <f>AC116+AC122+AC134</f>
        <v>28131</v>
      </c>
    </row>
    <row r="137" spans="1:29" x14ac:dyDescent="0.2">
      <c r="A137" t="s">
        <v>99</v>
      </c>
    </row>
    <row r="138" spans="1:29" x14ac:dyDescent="0.2">
      <c r="A138" t="s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AE1E-5C00-B245-A2B7-73C40CB24A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20FB-03C6-0A4C-8BC9-D119AD0993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Schedule</vt:lpstr>
      <vt:lpstr>Supplemental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2023-04-29T13:27:39Z</dcterms:created>
  <dcterms:modified xsi:type="dcterms:W3CDTF">2023-04-30T18:23:58Z</dcterms:modified>
</cp:coreProperties>
</file>