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TR/"/>
    </mc:Choice>
  </mc:AlternateContent>
  <xr:revisionPtr revIDLastSave="0" documentId="13_ncr:1_{F7D0A16B-F11C-0A46-80D2-16EE93B17BD0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J63" i="1"/>
  <c r="N90" i="1"/>
  <c r="N92" i="1" s="1"/>
  <c r="N93" i="1" s="1"/>
  <c r="N78" i="1"/>
  <c r="N83" i="1" s="1"/>
  <c r="N63" i="1"/>
  <c r="N69" i="1" s="1"/>
  <c r="J43" i="1"/>
  <c r="N43" i="1"/>
  <c r="J24" i="1"/>
  <c r="J23" i="1"/>
  <c r="N23" i="1"/>
  <c r="N25" i="1" s="1"/>
  <c r="N28" i="1" s="1"/>
  <c r="N35" i="1" s="1"/>
  <c r="N22" i="1"/>
  <c r="J14" i="1"/>
  <c r="J22" i="1" s="1"/>
  <c r="N18" i="1"/>
  <c r="N14" i="1"/>
  <c r="B17" i="1"/>
  <c r="D18" i="1"/>
  <c r="E18" i="1"/>
  <c r="F16" i="1"/>
  <c r="B16" i="1"/>
  <c r="B12" i="1"/>
  <c r="B11" i="1"/>
  <c r="C13" i="1"/>
  <c r="B13" i="1" s="1"/>
  <c r="F12" i="1"/>
  <c r="F11" i="1"/>
  <c r="G13" i="1"/>
  <c r="G14" i="1" s="1"/>
  <c r="G18" i="1" s="1"/>
  <c r="Z43" i="1"/>
  <c r="AA43" i="1"/>
  <c r="AA23" i="1"/>
  <c r="AA24" i="1"/>
  <c r="Z24" i="1"/>
  <c r="Z23" i="1"/>
  <c r="Z14" i="1"/>
  <c r="Z18" i="1" s="1"/>
  <c r="AA14" i="1"/>
  <c r="AA22" i="1" s="1"/>
  <c r="AB135" i="1"/>
  <c r="AC135" i="1"/>
  <c r="AC123" i="1"/>
  <c r="AB123" i="1"/>
  <c r="AB90" i="1"/>
  <c r="AB78" i="1"/>
  <c r="AB83" i="1" s="1"/>
  <c r="AB63" i="1"/>
  <c r="AB69" i="1" s="1"/>
  <c r="AC90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J18" i="1" l="1"/>
  <c r="N44" i="1"/>
  <c r="N47" i="1" s="1"/>
  <c r="J25" i="1"/>
  <c r="J28" i="1" s="1"/>
  <c r="J35" i="1" s="1"/>
  <c r="J44" i="1"/>
  <c r="J47" i="1" s="1"/>
  <c r="B14" i="1"/>
  <c r="B18" i="1" s="1"/>
  <c r="F13" i="1"/>
  <c r="F14" i="1" s="1"/>
  <c r="F18" i="1" s="1"/>
  <c r="C14" i="1"/>
  <c r="C18" i="1" s="1"/>
  <c r="Z22" i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2" i="1"/>
  <c r="AC93" i="1" s="1"/>
  <c r="AB92" i="1"/>
  <c r="AB93" i="1" s="1"/>
  <c r="AB25" i="1"/>
  <c r="AB28" i="1" s="1"/>
  <c r="AC25" i="1"/>
  <c r="AC28" i="1" s="1"/>
  <c r="AB18" i="1"/>
  <c r="AC18" i="1"/>
  <c r="N50" i="1" l="1"/>
  <c r="N49" i="1"/>
  <c r="J49" i="1"/>
  <c r="J50" i="1"/>
  <c r="AA49" i="1"/>
  <c r="AA50" i="1"/>
  <c r="Z50" i="1"/>
  <c r="Z49" i="1"/>
  <c r="AC35" i="1"/>
  <c r="AC44" i="1" s="1"/>
  <c r="AC47" i="1" s="1"/>
  <c r="AB35" i="1"/>
  <c r="AB44" i="1" s="1"/>
  <c r="AB47" i="1" s="1"/>
  <c r="AB101" i="1" l="1"/>
  <c r="AB117" i="1" s="1"/>
  <c r="AB137" i="1" s="1"/>
  <c r="AB49" i="1"/>
  <c r="AB50" i="1"/>
  <c r="AC101" i="1"/>
  <c r="AC117" i="1" s="1"/>
  <c r="AC137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tc={EA91E9BC-F50A-C844-B437-6171E2E9971E}</author>
    <author>tc={CFFA79AB-8D9D-3F47-B0E0-21A7D1B5E80C}</author>
  </authors>
  <commentList>
    <comment ref="G13" authorId="0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1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</commentList>
</comments>
</file>

<file path=xl/sharedStrings.xml><?xml version="1.0" encoding="utf-8"?>
<sst xmlns="http://schemas.openxmlformats.org/spreadsheetml/2006/main" count="141" uniqueCount="137">
  <si>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</si>
  <si>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</si>
  <si>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</si>
  <si>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</si>
  <si>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</si>
  <si>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</si>
  <si>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</si>
  <si>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</si>
  <si>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</si>
  <si>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</si>
  <si>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</si>
  <si>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</si>
  <si>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FY22A</t>
  </si>
  <si>
    <t>Revenue Build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</si>
  <si>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</si>
  <si>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</si>
  <si>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</si>
  <si>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</si>
  <si>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</si>
  <si>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</si>
  <si>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</si>
  <si>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</si>
  <si>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</si>
  <si>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</si>
  <si>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</si>
  <si>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</si>
  <si>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</si>
  <si>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</si>
  <si>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</si>
  <si>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</si>
  <si>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</si>
  <si>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</si>
  <si>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</si>
  <si>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</si>
  <si>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</si>
  <si>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</si>
  <si>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</si>
  <si>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</si>
  <si>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</si>
  <si>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</si>
  <si>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</si>
  <si>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</si>
  <si>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</si>
  <si>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</si>
  <si>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</si>
  <si>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</si>
  <si>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</si>
  <si>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</si>
  <si>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</si>
  <si>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</si>
  <si>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</si>
  <si>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</si>
  <si>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</si>
  <si>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</si>
  <si>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</si>
  <si>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</si>
  <si>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</si>
  <si>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</si>
  <si>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</si>
  <si>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</si>
  <si>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</si>
  <si>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</si>
  <si>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</si>
  <si>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</si>
  <si>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</si>
  <si>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</si>
  <si>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</si>
  <si>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</si>
  <si>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</si>
  <si>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</si>
  <si>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</si>
  <si>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</si>
  <si>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</si>
  <si>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</si>
  <si>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</si>
  <si>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</si>
  <si>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</si>
  <si>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</si>
  <si>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</si>
  <si>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</si>
  <si>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</si>
  <si>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</si>
  <si>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</si>
  <si>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</si>
  <si>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</si>
  <si>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</si>
  <si>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</si>
  <si>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</si>
  <si>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</si>
  <si>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</si>
  <si>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</si>
  <si>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</si>
  <si>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</si>
  <si>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Porceeds from Issuance of Common Stock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</si>
  <si>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</si>
  <si>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</si>
  <si>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</si>
  <si>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</si>
  <si>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</si>
  <si>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</si>
  <si>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FY23E</t>
  </si>
  <si>
    <t>FY24E</t>
  </si>
  <si>
    <t>FY25E</t>
  </si>
  <si>
    <t>FY26E</t>
  </si>
  <si>
    <t>FY27E</t>
  </si>
  <si>
    <t>FY21A</t>
  </si>
  <si>
    <t>FY20A</t>
  </si>
  <si>
    <t>FY19A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</si>
  <si>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</si>
  <si>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</si>
  <si>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</si>
  <si>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</si>
  <si>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</si>
  <si>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</si>
  <si>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ASRT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</si>
  <si>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</si>
  <si>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</si>
  <si>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</si>
  <si>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</si>
  <si>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</si>
  <si>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</si>
  <si>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</si>
  <si>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</si>
  <si>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</si>
  <si>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</si>
  <si>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</si>
  <si>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</si>
  <si>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</si>
  <si>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</si>
  <si>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</si>
  <si>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</si>
  <si>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Q123E</t>
  </si>
  <si>
    <t>Q223E</t>
  </si>
  <si>
    <t>Q323E</t>
  </si>
  <si>
    <t>Q423E</t>
  </si>
  <si>
    <t>Common Stock Par</t>
  </si>
  <si>
    <t xml:space="preserve">Common Shares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</si>
</sst>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2:AH139"/>
  <sheetViews>
    <sheetView tabSelected="1" workbookViewId="0">
      <pane xSplit="1" ySplit="3" topLeftCell="F57" activePane="bottomRight" state="frozen"/>
      <selection pane="topRight" activeCell="B1" sqref="B1"/>
      <selection pane="bottomLeft" activeCell="A2" sqref="A2"/>
      <selection pane="bottomRight" activeCell="J72" sqref="J72"/>
    </sheetView>
  </sheetViews>
  <sheetFormatPr baseColWidth="10" defaultRowHeight="16" x14ac:dyDescent="0.2"/>
  <cols>
    <col min="1" max="1" width="23.6640625" customWidth="1"/>
  </cols>
  <sheetData>
    <row r="2" spans="1:34" x14ac:dyDescent="0.2">
      <c r="A2" t="s">
        <v>0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Z2" t="s">
        <v>107</v>
      </c>
      <c r="AA2" t="s">
        <v>106</v>
      </c>
      <c r="AB2" t="s">
        <v>105</v>
      </c>
      <c r="AC2" t="s">
        <v>12</v>
      </c>
      <c r="AD2" t="s">
        <v>100</v>
      </c>
      <c r="AE2" t="s">
        <v>101</v>
      </c>
      <c r="AF2" t="s">
        <v>102</v>
      </c>
      <c r="AG2" t="s">
        <v>103</v>
      </c>
      <c r="AH2" t="s">
        <v>104</v>
      </c>
    </row>
    <row r="3" spans="1:34" x14ac:dyDescent="0.2">
      <c r="A3" t="s">
        <v>114</v>
      </c>
    </row>
    <row r="6" spans="1:34" x14ac:dyDescent="0.2">
      <c r="A6" s="1" t="s">
        <v>13</v>
      </c>
    </row>
    <row r="7" spans="1:34" x14ac:dyDescent="0.2">
      <c r="A7" t="s">
        <v>1</v>
      </c>
      <c r="G7">
        <v>5434</v>
      </c>
      <c r="J7">
        <v>14597</v>
      </c>
      <c r="N7">
        <v>21357</v>
      </c>
      <c r="AA7">
        <v>31684</v>
      </c>
      <c r="AB7">
        <v>60557</v>
      </c>
      <c r="AC7">
        <v>100338</v>
      </c>
    </row>
    <row r="8" spans="1:34" x14ac:dyDescent="0.2">
      <c r="A8" t="s">
        <v>2</v>
      </c>
      <c r="N8">
        <v>3078</v>
      </c>
      <c r="AC8">
        <v>11148</v>
      </c>
    </row>
    <row r="9" spans="1:34" x14ac:dyDescent="0.2">
      <c r="A9" t="s">
        <v>3</v>
      </c>
      <c r="AC9">
        <v>1768</v>
      </c>
    </row>
    <row r="10" spans="1:34" x14ac:dyDescent="0.2">
      <c r="A10" t="s">
        <v>4</v>
      </c>
      <c r="G10">
        <v>1602</v>
      </c>
      <c r="J10">
        <v>1697</v>
      </c>
      <c r="N10">
        <v>1766</v>
      </c>
      <c r="AA10">
        <v>11077</v>
      </c>
      <c r="AB10">
        <v>8676</v>
      </c>
      <c r="AC10">
        <v>9110</v>
      </c>
    </row>
    <row r="11" spans="1:34" x14ac:dyDescent="0.2">
      <c r="A11" t="s">
        <v>5</v>
      </c>
      <c r="B11">
        <f>15566-C11</f>
        <v>8808</v>
      </c>
      <c r="C11">
        <v>6758</v>
      </c>
      <c r="F11">
        <f>14054-G11</f>
        <v>6274</v>
      </c>
      <c r="G11">
        <v>7780</v>
      </c>
      <c r="J11">
        <v>6462</v>
      </c>
      <c r="N11">
        <v>5473</v>
      </c>
      <c r="Z11">
        <v>32453</v>
      </c>
      <c r="AA11">
        <v>28350</v>
      </c>
      <c r="AB11">
        <v>24972</v>
      </c>
      <c r="AC11">
        <v>24720</v>
      </c>
    </row>
    <row r="12" spans="1:34" x14ac:dyDescent="0.2">
      <c r="A12" t="s">
        <v>6</v>
      </c>
      <c r="B12">
        <f>5755-C12</f>
        <v>4231</v>
      </c>
      <c r="C12">
        <v>1524</v>
      </c>
      <c r="F12">
        <f>5866-G12</f>
        <v>2331</v>
      </c>
      <c r="G12">
        <v>3535</v>
      </c>
      <c r="J12">
        <v>2222</v>
      </c>
      <c r="N12">
        <v>2228</v>
      </c>
      <c r="Z12">
        <v>12498</v>
      </c>
      <c r="AA12">
        <v>13286</v>
      </c>
      <c r="AB12">
        <v>10185</v>
      </c>
      <c r="AC12">
        <v>3364</v>
      </c>
    </row>
    <row r="13" spans="1:34" x14ac:dyDescent="0.2">
      <c r="A13" t="s">
        <v>7</v>
      </c>
      <c r="B13">
        <f>31078-C13+-12</f>
        <v>13411</v>
      </c>
      <c r="C13">
        <f>17800-145</f>
        <v>17655</v>
      </c>
      <c r="F13">
        <f>836+517+431+677-G13</f>
        <v>647</v>
      </c>
      <c r="G13">
        <f>836+517+-116+577</f>
        <v>1814</v>
      </c>
      <c r="J13">
        <v>1049</v>
      </c>
      <c r="N13">
        <v>1644</v>
      </c>
      <c r="Z13">
        <v>63855</v>
      </c>
      <c r="AA13">
        <v>9101</v>
      </c>
      <c r="AB13">
        <v>5030</v>
      </c>
      <c r="AC13">
        <v>4673</v>
      </c>
    </row>
    <row r="14" spans="1:34" x14ac:dyDescent="0.2">
      <c r="A14" t="s">
        <v>8</v>
      </c>
      <c r="B14">
        <f>B7+B8+B9+B10+B11+B12+B13</f>
        <v>26450</v>
      </c>
      <c r="C14">
        <f>C7+C8+C9+C10+C11+C12+C13</f>
        <v>25937</v>
      </c>
      <c r="F14">
        <f>F7+F8+F9+F10+F11+F12+F13</f>
        <v>9252</v>
      </c>
      <c r="G14">
        <f>G7+G8+G9+G10+G11+G12+G13</f>
        <v>20165</v>
      </c>
      <c r="J14">
        <f>J7+J8+J9+J10+J11+J12+J13</f>
        <v>26027</v>
      </c>
      <c r="N14">
        <f>N7+N8+N9+N10+N11+N12+N13</f>
        <v>35546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4" x14ac:dyDescent="0.2">
      <c r="A16" t="s">
        <v>9</v>
      </c>
      <c r="B16">
        <f>886-C16</f>
        <v>623</v>
      </c>
      <c r="C16">
        <v>263</v>
      </c>
      <c r="F16">
        <f>859-G16</f>
        <v>407</v>
      </c>
      <c r="G16">
        <v>452</v>
      </c>
      <c r="J16">
        <v>434</v>
      </c>
      <c r="N16">
        <v>992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>
        <f>61859-C17</f>
        <v>30856</v>
      </c>
      <c r="C17">
        <v>31003</v>
      </c>
      <c r="J17">
        <v>378</v>
      </c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G18" si="0">C17+C16+C14</f>
        <v>57203</v>
      </c>
      <c r="D18">
        <f t="shared" si="0"/>
        <v>0</v>
      </c>
      <c r="E18">
        <f t="shared" si="0"/>
        <v>0</v>
      </c>
      <c r="F18">
        <f t="shared" si="0"/>
        <v>9659</v>
      </c>
      <c r="G18">
        <f t="shared" si="0"/>
        <v>20617</v>
      </c>
      <c r="J18">
        <f>J14+J17+J16</f>
        <v>26839</v>
      </c>
      <c r="N18">
        <f>N14+N17+N16</f>
        <v>36538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30</v>
      </c>
    </row>
    <row r="21" spans="1:29" x14ac:dyDescent="0.2">
      <c r="A21" t="s">
        <v>14</v>
      </c>
    </row>
    <row r="22" spans="1:29" x14ac:dyDescent="0.2">
      <c r="A22" t="s">
        <v>15</v>
      </c>
      <c r="J22">
        <f>J14</f>
        <v>26027</v>
      </c>
      <c r="N22">
        <f>N14</f>
        <v>35546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16</v>
      </c>
      <c r="J23">
        <f t="shared" ref="J23:J24" si="1">J16</f>
        <v>434</v>
      </c>
      <c r="N23">
        <f t="shared" ref="N23" si="2">N16</f>
        <v>992</v>
      </c>
      <c r="Z23">
        <f t="shared" ref="Z23:AC24" si="3">Z16</f>
        <v>2084</v>
      </c>
      <c r="AA23">
        <f t="shared" si="3"/>
        <v>1519</v>
      </c>
      <c r="AB23">
        <f t="shared" si="3"/>
        <v>2579</v>
      </c>
      <c r="AC23">
        <f t="shared" si="3"/>
        <v>2403</v>
      </c>
    </row>
    <row r="24" spans="1:29" x14ac:dyDescent="0.2">
      <c r="A24" t="s">
        <v>10</v>
      </c>
      <c r="J24">
        <f t="shared" si="1"/>
        <v>378</v>
      </c>
      <c r="Z24">
        <f t="shared" si="3"/>
        <v>118614</v>
      </c>
      <c r="AA24">
        <f t="shared" si="3"/>
        <v>11258</v>
      </c>
      <c r="AB24">
        <f t="shared" si="3"/>
        <v>-985</v>
      </c>
      <c r="AC24">
        <f t="shared" si="3"/>
        <v>-1290</v>
      </c>
    </row>
    <row r="25" spans="1:29" x14ac:dyDescent="0.2">
      <c r="A25" t="s">
        <v>11</v>
      </c>
      <c r="J25">
        <f>J24+J23+J22</f>
        <v>26839</v>
      </c>
      <c r="N25">
        <f>N24+N23+N22</f>
        <v>36538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109</v>
      </c>
      <c r="J27">
        <v>3966</v>
      </c>
      <c r="N27">
        <v>4195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31</v>
      </c>
      <c r="J28">
        <f>J25-J27</f>
        <v>22873</v>
      </c>
      <c r="N28">
        <f>N25-N27</f>
        <v>32343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108</v>
      </c>
      <c r="Z29">
        <v>10106</v>
      </c>
      <c r="AA29">
        <v>4213</v>
      </c>
    </row>
    <row r="30" spans="1:29" x14ac:dyDescent="0.2">
      <c r="A30" t="s">
        <v>17</v>
      </c>
      <c r="J30">
        <v>8324</v>
      </c>
      <c r="N30">
        <v>10638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110</v>
      </c>
      <c r="Z31">
        <v>189790</v>
      </c>
      <c r="AA31">
        <v>17432</v>
      </c>
    </row>
    <row r="32" spans="1:29" x14ac:dyDescent="0.2">
      <c r="A32" t="s">
        <v>18</v>
      </c>
      <c r="J32">
        <v>-594</v>
      </c>
      <c r="N32">
        <v>1645</v>
      </c>
      <c r="AB32">
        <v>3914</v>
      </c>
      <c r="AC32">
        <v>18687</v>
      </c>
    </row>
    <row r="33" spans="1:29" x14ac:dyDescent="0.2">
      <c r="A33" t="s">
        <v>19</v>
      </c>
      <c r="J33">
        <v>6547</v>
      </c>
      <c r="N33">
        <v>8501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20</v>
      </c>
      <c r="J34">
        <v>1089</v>
      </c>
      <c r="Z34">
        <v>3891</v>
      </c>
      <c r="AA34">
        <v>17806</v>
      </c>
      <c r="AB34">
        <v>1089</v>
      </c>
    </row>
    <row r="35" spans="1:29" x14ac:dyDescent="0.2">
      <c r="A35" s="1" t="s">
        <v>32</v>
      </c>
      <c r="J35">
        <f>J28-J30-J32-J33-J34-J31-J29</f>
        <v>7507</v>
      </c>
      <c r="N35">
        <f>N28-N30-N32-N33-N34-N31-N29</f>
        <v>11559</v>
      </c>
      <c r="Z35">
        <f>Z28-Z30-Z32-Z33-Z34-Z31-Z29</f>
        <v>-194428</v>
      </c>
      <c r="AA35">
        <f>AA28-AA30-AA32-AA33-AA34-AA31-AA29</f>
        <v>-82155</v>
      </c>
      <c r="AB35">
        <f t="shared" ref="AB35:AC35" si="4">AB28-AB30-AB32-AB33-AB34-AB31-AB29</f>
        <v>9424</v>
      </c>
      <c r="AC35">
        <f t="shared" si="4"/>
        <v>39405</v>
      </c>
    </row>
    <row r="37" spans="1:29" x14ac:dyDescent="0.2">
      <c r="A37" s="1" t="s">
        <v>21</v>
      </c>
    </row>
    <row r="38" spans="1:29" x14ac:dyDescent="0.2">
      <c r="A38" t="s">
        <v>111</v>
      </c>
      <c r="AA38">
        <v>126655</v>
      </c>
    </row>
    <row r="39" spans="1:29" x14ac:dyDescent="0.2">
      <c r="A39" t="s">
        <v>112</v>
      </c>
      <c r="Z39">
        <v>26385</v>
      </c>
      <c r="AA39">
        <v>-56113</v>
      </c>
    </row>
    <row r="40" spans="1:29" x14ac:dyDescent="0.2">
      <c r="A40" t="s">
        <v>113</v>
      </c>
      <c r="AA40">
        <v>-14749</v>
      </c>
    </row>
    <row r="41" spans="1:29" x14ac:dyDescent="0.2">
      <c r="A41" t="s">
        <v>22</v>
      </c>
      <c r="J41">
        <v>-2684</v>
      </c>
      <c r="N41">
        <v>-2327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23</v>
      </c>
      <c r="J42">
        <v>269</v>
      </c>
      <c r="N42">
        <v>545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24</v>
      </c>
      <c r="J43">
        <f>J42+J41</f>
        <v>-2415</v>
      </c>
      <c r="N43">
        <f>N42+N41</f>
        <v>-1782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25</v>
      </c>
      <c r="J44">
        <f>J35+J43</f>
        <v>5092</v>
      </c>
      <c r="N44">
        <f>N35+N43</f>
        <v>9777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26</v>
      </c>
      <c r="J46">
        <v>-548</v>
      </c>
      <c r="N46">
        <v>-713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27</v>
      </c>
      <c r="J47">
        <f>J44+J46</f>
        <v>4544</v>
      </c>
      <c r="N47">
        <f>N44+N46</f>
        <v>9064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33</v>
      </c>
      <c r="J49" s="2">
        <f>J47/J51</f>
        <v>0.10052207769223963</v>
      </c>
      <c r="N49" s="2">
        <f>N47/N51</f>
        <v>0.23963620981387479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34</v>
      </c>
      <c r="J50" s="2">
        <f>J47/J52</f>
        <v>9.8510633685260265E-2</v>
      </c>
      <c r="N50" s="2">
        <f>N47/N52</f>
        <v>0.23555093555093556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28</v>
      </c>
      <c r="J51">
        <v>45204</v>
      </c>
      <c r="N51">
        <v>37824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29</v>
      </c>
      <c r="J52">
        <v>46127</v>
      </c>
      <c r="N52">
        <v>38480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s="1" t="s">
        <v>64</v>
      </c>
    </row>
    <row r="58" spans="1:29" x14ac:dyDescent="0.2">
      <c r="A58" s="1" t="s">
        <v>35</v>
      </c>
    </row>
    <row r="59" spans="1:29" x14ac:dyDescent="0.2">
      <c r="A59" t="s">
        <v>36</v>
      </c>
      <c r="J59">
        <v>36810</v>
      </c>
      <c r="N59">
        <v>61389</v>
      </c>
      <c r="AB59">
        <v>36810</v>
      </c>
      <c r="AC59">
        <v>64941</v>
      </c>
    </row>
    <row r="60" spans="1:29" x14ac:dyDescent="0.2">
      <c r="A60" t="s">
        <v>37</v>
      </c>
      <c r="J60">
        <v>44361</v>
      </c>
      <c r="N60">
        <v>48923</v>
      </c>
      <c r="AB60">
        <v>44361</v>
      </c>
      <c r="AC60">
        <v>45357</v>
      </c>
    </row>
    <row r="61" spans="1:29" x14ac:dyDescent="0.2">
      <c r="A61" t="s">
        <v>38</v>
      </c>
      <c r="J61">
        <v>7489</v>
      </c>
      <c r="N61">
        <v>9480</v>
      </c>
      <c r="AB61">
        <v>7489</v>
      </c>
      <c r="AC61">
        <v>13696</v>
      </c>
    </row>
    <row r="62" spans="1:29" x14ac:dyDescent="0.2">
      <c r="A62" t="s">
        <v>39</v>
      </c>
      <c r="J62">
        <v>14838</v>
      </c>
      <c r="N62">
        <v>5323</v>
      </c>
      <c r="AB62">
        <v>14838</v>
      </c>
      <c r="AC62">
        <v>8268</v>
      </c>
    </row>
    <row r="63" spans="1:29" x14ac:dyDescent="0.2">
      <c r="A63" t="s">
        <v>40</v>
      </c>
      <c r="J63">
        <f>J59+J60+J61+J62</f>
        <v>103498</v>
      </c>
      <c r="N63">
        <f>N59+N60+N61+N62</f>
        <v>125115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41</v>
      </c>
      <c r="J65">
        <v>1527</v>
      </c>
      <c r="N65">
        <v>1329</v>
      </c>
      <c r="AB65">
        <v>1527</v>
      </c>
      <c r="AC65">
        <v>744</v>
      </c>
    </row>
    <row r="66" spans="1:29" x14ac:dyDescent="0.2">
      <c r="A66" t="s">
        <v>42</v>
      </c>
      <c r="J66">
        <v>216054</v>
      </c>
      <c r="N66">
        <v>207554</v>
      </c>
      <c r="AB66">
        <v>216054</v>
      </c>
      <c r="AC66">
        <v>197996</v>
      </c>
    </row>
    <row r="67" spans="1:29" x14ac:dyDescent="0.2">
      <c r="A67" t="s">
        <v>43</v>
      </c>
      <c r="AC67">
        <v>80202</v>
      </c>
    </row>
    <row r="68" spans="1:29" x14ac:dyDescent="0.2">
      <c r="A68" t="s">
        <v>44</v>
      </c>
      <c r="J68">
        <v>5468</v>
      </c>
      <c r="N68">
        <v>5137</v>
      </c>
      <c r="AB68">
        <v>5468</v>
      </c>
      <c r="AC68">
        <v>2709</v>
      </c>
    </row>
    <row r="69" spans="1:29" x14ac:dyDescent="0.2">
      <c r="A69" s="1" t="s">
        <v>45</v>
      </c>
      <c r="J69">
        <f>J63+J65+J66+J67+J68</f>
        <v>326547</v>
      </c>
      <c r="N69">
        <f>N63+N65+N66+N67+N68</f>
        <v>339135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s="1" t="s">
        <v>46</v>
      </c>
    </row>
    <row r="72" spans="1:29" x14ac:dyDescent="0.2">
      <c r="A72" t="s">
        <v>47</v>
      </c>
      <c r="N72">
        <v>8523</v>
      </c>
      <c r="AB72">
        <v>6685</v>
      </c>
      <c r="AC72">
        <v>5991</v>
      </c>
    </row>
    <row r="73" spans="1:29" x14ac:dyDescent="0.2">
      <c r="A73" t="s">
        <v>48</v>
      </c>
      <c r="N73">
        <v>55588</v>
      </c>
      <c r="AB73">
        <v>52662</v>
      </c>
      <c r="AC73">
        <v>49426</v>
      </c>
    </row>
    <row r="74" spans="1:29" x14ac:dyDescent="0.2">
      <c r="A74" t="s">
        <v>49</v>
      </c>
      <c r="N74">
        <v>15386</v>
      </c>
      <c r="AB74">
        <v>14699</v>
      </c>
      <c r="AC74">
        <v>12181</v>
      </c>
    </row>
    <row r="75" spans="1:29" x14ac:dyDescent="0.2">
      <c r="A75" t="s">
        <v>50</v>
      </c>
      <c r="N75">
        <v>12271</v>
      </c>
      <c r="AB75">
        <v>12174</v>
      </c>
      <c r="AC75">
        <v>470</v>
      </c>
    </row>
    <row r="76" spans="1:29" x14ac:dyDescent="0.2">
      <c r="A76" t="s">
        <v>51</v>
      </c>
      <c r="N76">
        <v>14600</v>
      </c>
      <c r="AB76">
        <v>14500</v>
      </c>
      <c r="AC76">
        <v>26300</v>
      </c>
    </row>
    <row r="77" spans="1:29" x14ac:dyDescent="0.2">
      <c r="A77" t="s">
        <v>52</v>
      </c>
      <c r="N77">
        <v>32159</v>
      </c>
      <c r="AB77">
        <v>34299</v>
      </c>
      <c r="AC77">
        <v>948</v>
      </c>
    </row>
    <row r="78" spans="1:29" x14ac:dyDescent="0.2">
      <c r="A78" t="s">
        <v>53</v>
      </c>
      <c r="N78">
        <f>N72+N73+N74+N75+N76+N77</f>
        <v>138527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54</v>
      </c>
      <c r="N80">
        <v>61250</v>
      </c>
      <c r="AB80">
        <v>61319</v>
      </c>
      <c r="AC80">
        <v>66403</v>
      </c>
    </row>
    <row r="81" spans="1:29" x14ac:dyDescent="0.2">
      <c r="A81" t="s">
        <v>55</v>
      </c>
      <c r="N81">
        <v>22859</v>
      </c>
      <c r="AB81">
        <v>23159</v>
      </c>
      <c r="AC81">
        <v>22200</v>
      </c>
    </row>
    <row r="82" spans="1:29" x14ac:dyDescent="0.2">
      <c r="A82" t="s">
        <v>56</v>
      </c>
      <c r="N82">
        <v>4637</v>
      </c>
      <c r="AB82">
        <v>4636</v>
      </c>
      <c r="AC82">
        <v>4269</v>
      </c>
    </row>
    <row r="83" spans="1:29" x14ac:dyDescent="0.2">
      <c r="A83" s="1" t="s">
        <v>57</v>
      </c>
      <c r="N83">
        <f>N78+N80+N81+N82</f>
        <v>227273</v>
      </c>
      <c r="AB83">
        <f>AB78+AB80+AB81+AB82</f>
        <v>224133</v>
      </c>
      <c r="AC83">
        <f>AC78+AC80+AC81+AC82</f>
        <v>188188</v>
      </c>
    </row>
    <row r="85" spans="1:29" x14ac:dyDescent="0.2">
      <c r="A85" s="1" t="s">
        <v>58</v>
      </c>
    </row>
    <row r="86" spans="1:29" x14ac:dyDescent="0.2">
      <c r="A86" t="s">
        <v>135</v>
      </c>
      <c r="N86">
        <v>4</v>
      </c>
      <c r="AB86">
        <v>4</v>
      </c>
      <c r="AC86">
        <v>5</v>
      </c>
    </row>
    <row r="87" spans="1:29" x14ac:dyDescent="0.2">
      <c r="A87" t="s">
        <v>136</v>
      </c>
      <c r="N87">
        <v>45335426</v>
      </c>
      <c r="AB87">
        <v>44640444</v>
      </c>
      <c r="AC87">
        <v>48319838</v>
      </c>
    </row>
    <row r="88" spans="1:29" x14ac:dyDescent="0.2">
      <c r="A88" t="s">
        <v>59</v>
      </c>
      <c r="N88">
        <v>532020</v>
      </c>
      <c r="AB88">
        <v>531636</v>
      </c>
      <c r="AC88">
        <v>545321</v>
      </c>
    </row>
    <row r="89" spans="1:29" x14ac:dyDescent="0.2">
      <c r="A89" t="s">
        <v>60</v>
      </c>
      <c r="N89">
        <v>-420162</v>
      </c>
      <c r="AB89">
        <v>-429226</v>
      </c>
      <c r="AC89">
        <v>-319601</v>
      </c>
    </row>
    <row r="90" spans="1:29" x14ac:dyDescent="0.2">
      <c r="A90" t="s">
        <v>61</v>
      </c>
      <c r="N90">
        <f>N86+N88+N89</f>
        <v>111862</v>
      </c>
      <c r="AB90">
        <f>AB86+AB88+AB89</f>
        <v>102414</v>
      </c>
      <c r="AC90">
        <f>AC86+AC88+AC89</f>
        <v>225725</v>
      </c>
    </row>
    <row r="92" spans="1:29" x14ac:dyDescent="0.2">
      <c r="A92" t="s">
        <v>62</v>
      </c>
      <c r="N92">
        <f>N90+N83</f>
        <v>339135</v>
      </c>
      <c r="AB92">
        <f>AB90+AB83</f>
        <v>326547</v>
      </c>
      <c r="AC92">
        <f>AC90+AC83</f>
        <v>413913</v>
      </c>
    </row>
    <row r="93" spans="1:29" x14ac:dyDescent="0.2">
      <c r="A93" t="s">
        <v>63</v>
      </c>
      <c r="N93">
        <f>N92-N69</f>
        <v>0</v>
      </c>
      <c r="AB93">
        <f>AB92-AB69</f>
        <v>0</v>
      </c>
      <c r="AC93">
        <f>AC92-AC69</f>
        <v>0</v>
      </c>
    </row>
    <row r="98" spans="1:29" x14ac:dyDescent="0.2">
      <c r="A98" s="1" t="s">
        <v>65</v>
      </c>
    </row>
    <row r="100" spans="1:29" x14ac:dyDescent="0.2">
      <c r="A100" s="1" t="s">
        <v>81</v>
      </c>
    </row>
    <row r="101" spans="1:29" x14ac:dyDescent="0.2">
      <c r="A101" t="s">
        <v>27</v>
      </c>
      <c r="AB101">
        <f>AB47</f>
        <v>-1281</v>
      </c>
      <c r="AC101">
        <f>AC47</f>
        <v>109625</v>
      </c>
    </row>
    <row r="102" spans="1:29" x14ac:dyDescent="0.2">
      <c r="A102" t="s">
        <v>66</v>
      </c>
    </row>
    <row r="103" spans="1:29" x14ac:dyDescent="0.2">
      <c r="A103" t="s">
        <v>67</v>
      </c>
      <c r="AB103">
        <v>29077</v>
      </c>
      <c r="AC103">
        <v>33396</v>
      </c>
    </row>
    <row r="104" spans="1:29" x14ac:dyDescent="0.2">
      <c r="A104" t="s">
        <v>68</v>
      </c>
      <c r="AB104">
        <v>194</v>
      </c>
      <c r="AC104">
        <v>304</v>
      </c>
    </row>
    <row r="105" spans="1:29" x14ac:dyDescent="0.2">
      <c r="A105" t="s">
        <v>69</v>
      </c>
      <c r="AC105">
        <v>-1046</v>
      </c>
    </row>
    <row r="106" spans="1:29" x14ac:dyDescent="0.2">
      <c r="A106" t="s">
        <v>70</v>
      </c>
      <c r="AB106">
        <v>3914</v>
      </c>
      <c r="AC106">
        <v>18939</v>
      </c>
    </row>
    <row r="107" spans="1:29" x14ac:dyDescent="0.2">
      <c r="A107" t="s">
        <v>71</v>
      </c>
      <c r="AB107">
        <v>3545</v>
      </c>
      <c r="AC107">
        <v>7504</v>
      </c>
    </row>
    <row r="108" spans="1:29" x14ac:dyDescent="0.2">
      <c r="A108" t="s">
        <v>72</v>
      </c>
      <c r="AB108">
        <v>1368</v>
      </c>
      <c r="AC108">
        <v>3265</v>
      </c>
    </row>
    <row r="109" spans="1:29" x14ac:dyDescent="0.2">
      <c r="A109" t="s">
        <v>73</v>
      </c>
      <c r="AC109">
        <v>-80375</v>
      </c>
    </row>
    <row r="111" spans="1:29" x14ac:dyDescent="0.2">
      <c r="A111" t="s">
        <v>74</v>
      </c>
    </row>
    <row r="112" spans="1:29" x14ac:dyDescent="0.2">
      <c r="A112" t="s">
        <v>75</v>
      </c>
      <c r="AB112">
        <v>-11</v>
      </c>
      <c r="AC112">
        <v>-996</v>
      </c>
    </row>
    <row r="113" spans="1:29" x14ac:dyDescent="0.2">
      <c r="A113" t="s">
        <v>76</v>
      </c>
      <c r="AB113">
        <v>4268</v>
      </c>
      <c r="AC113">
        <v>-6593</v>
      </c>
    </row>
    <row r="114" spans="1:29" x14ac:dyDescent="0.2">
      <c r="A114" t="s">
        <v>77</v>
      </c>
      <c r="AB114">
        <v>3600</v>
      </c>
      <c r="AC114">
        <v>8019</v>
      </c>
    </row>
    <row r="115" spans="1:29" x14ac:dyDescent="0.2">
      <c r="A115" t="s">
        <v>78</v>
      </c>
      <c r="AB115">
        <v>-28699</v>
      </c>
      <c r="AC115">
        <v>-10208</v>
      </c>
    </row>
    <row r="116" spans="1:29" x14ac:dyDescent="0.2">
      <c r="A116" t="s">
        <v>48</v>
      </c>
      <c r="AB116">
        <v>-10452</v>
      </c>
      <c r="AC116">
        <v>-3236</v>
      </c>
    </row>
    <row r="117" spans="1:29" x14ac:dyDescent="0.2">
      <c r="A117" s="1" t="s">
        <v>79</v>
      </c>
      <c r="AB117">
        <f>AB112+AB113+AB114+AB115+AB116+AB101+AB103+AB104+AB105+AB106+AB107+AB108+AB109</f>
        <v>5523</v>
      </c>
      <c r="AC117">
        <f>AC112+AC113+AC114+AC115+AC116+AC101+AC103+AC104+AC105+AC106+AC107+AC108+AC109</f>
        <v>78598</v>
      </c>
    </row>
    <row r="119" spans="1:29" x14ac:dyDescent="0.2">
      <c r="A119" s="1" t="s">
        <v>80</v>
      </c>
    </row>
    <row r="120" spans="1:29" x14ac:dyDescent="0.2">
      <c r="A120" t="s">
        <v>83</v>
      </c>
      <c r="AB120">
        <v>-53</v>
      </c>
      <c r="AC120">
        <v>-274</v>
      </c>
    </row>
    <row r="121" spans="1:29" x14ac:dyDescent="0.2">
      <c r="A121" t="s">
        <v>84</v>
      </c>
      <c r="AB121">
        <v>-18472</v>
      </c>
      <c r="AC121">
        <v>-27027</v>
      </c>
    </row>
    <row r="122" spans="1:29" x14ac:dyDescent="0.2">
      <c r="A122" t="s">
        <v>85</v>
      </c>
      <c r="AC122">
        <v>-15372</v>
      </c>
    </row>
    <row r="123" spans="1:29" x14ac:dyDescent="0.2">
      <c r="A123" s="1" t="s">
        <v>86</v>
      </c>
      <c r="AB123">
        <f>AB120+AB121+AB122</f>
        <v>-18525</v>
      </c>
      <c r="AC123">
        <f>AC120+AC121+AC122</f>
        <v>-42673</v>
      </c>
    </row>
    <row r="125" spans="1:29" x14ac:dyDescent="0.2">
      <c r="A125" s="1" t="s">
        <v>87</v>
      </c>
    </row>
    <row r="126" spans="1:29" x14ac:dyDescent="0.2">
      <c r="A126" t="s">
        <v>82</v>
      </c>
      <c r="AC126">
        <v>70000</v>
      </c>
    </row>
    <row r="127" spans="1:29" x14ac:dyDescent="0.2">
      <c r="A127" t="s">
        <v>92</v>
      </c>
      <c r="AB127">
        <v>-9500</v>
      </c>
      <c r="AC127">
        <v>-70750</v>
      </c>
    </row>
    <row r="128" spans="1:29" x14ac:dyDescent="0.2">
      <c r="A128" t="s">
        <v>88</v>
      </c>
      <c r="AC128">
        <v>-4084</v>
      </c>
    </row>
    <row r="129" spans="1:29" x14ac:dyDescent="0.2">
      <c r="A129" t="s">
        <v>89</v>
      </c>
      <c r="AB129">
        <v>-4807</v>
      </c>
      <c r="AC129">
        <v>-7845</v>
      </c>
    </row>
    <row r="130" spans="1:29" x14ac:dyDescent="0.2">
      <c r="A130" t="s">
        <v>90</v>
      </c>
      <c r="AB130">
        <v>-968</v>
      </c>
      <c r="AC130">
        <v>-1297</v>
      </c>
    </row>
    <row r="131" spans="1:29" x14ac:dyDescent="0.2">
      <c r="A131" t="s">
        <v>91</v>
      </c>
      <c r="AB131">
        <v>-335</v>
      </c>
    </row>
    <row r="132" spans="1:29" x14ac:dyDescent="0.2">
      <c r="A132" t="s">
        <v>93</v>
      </c>
      <c r="AB132">
        <v>44861</v>
      </c>
      <c r="AC132">
        <v>7020</v>
      </c>
    </row>
    <row r="133" spans="1:29" x14ac:dyDescent="0.2">
      <c r="A133" t="s">
        <v>94</v>
      </c>
      <c r="AB133">
        <v>193</v>
      </c>
      <c r="AC133">
        <v>34</v>
      </c>
    </row>
    <row r="134" spans="1:29" x14ac:dyDescent="0.2">
      <c r="A134" t="s">
        <v>95</v>
      </c>
      <c r="AB134">
        <v>-418</v>
      </c>
      <c r="AC134">
        <v>-872</v>
      </c>
    </row>
    <row r="135" spans="1:29" x14ac:dyDescent="0.2">
      <c r="A135" s="1" t="s">
        <v>96</v>
      </c>
      <c r="AB135">
        <f>AB126+AB127+AB128+AB129+AB130+AB131+AB132+AB133+AB134</f>
        <v>29026</v>
      </c>
      <c r="AC135">
        <f>AC126+AC127+AC128+AC129+AC130+AC131+AC132+AC133+AC134</f>
        <v>-7794</v>
      </c>
    </row>
    <row r="137" spans="1:29" x14ac:dyDescent="0.2">
      <c r="A137" s="1" t="s">
        <v>97</v>
      </c>
      <c r="AB137">
        <f>AB117+AB123+AB135</f>
        <v>16024</v>
      </c>
      <c r="AC137">
        <f>AC117+AC123+AC135</f>
        <v>28131</v>
      </c>
    </row>
    <row r="138" spans="1:29" x14ac:dyDescent="0.2">
      <c r="A138" t="s">
        <v>98</v>
      </c>
    </row>
    <row r="139" spans="1:29" x14ac:dyDescent="0.2">
      <c r="A139" t="s">
        <v>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2023-05-03T14:58:55Z</dcterms:modified>
</cp:coreProperties>
</file>