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"/>
    </mc:Choice>
  </mc:AlternateContent>
  <xr:revisionPtr revIDLastSave="0" documentId="13_ncr:1_{666063DA-7D80-734E-BA44-71ED71EBB401}" xr6:coauthVersionLast="47" xr6:coauthVersionMax="47" xr10:uidLastSave="{00000000-0000-0000-0000-000000000000}"/>
  <bookViews>
    <workbookView xWindow="40600" yWindow="1980" windowWidth="15660" windowHeight="17440" activeTab="1" xr2:uid="{8B5CED37-B3B5-3649-A669-0B60147440BB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M18" i="1"/>
  <c r="N18" i="1"/>
  <c r="O18" i="1"/>
  <c r="P18" i="1"/>
  <c r="Q18" i="1"/>
  <c r="L17" i="1"/>
  <c r="M17" i="1"/>
  <c r="N17" i="1"/>
  <c r="O17" i="1"/>
  <c r="P17" i="1"/>
  <c r="Q17" i="1"/>
  <c r="M14" i="1"/>
  <c r="Q14" i="1" s="1"/>
  <c r="N14" i="1"/>
  <c r="O14" i="1"/>
  <c r="P14" i="1"/>
  <c r="L14" i="1"/>
  <c r="O12" i="1"/>
  <c r="P12" i="1"/>
  <c r="Q12" i="1"/>
  <c r="N12" i="1"/>
  <c r="P11" i="1"/>
  <c r="Q11" i="1"/>
  <c r="O11" i="1"/>
  <c r="N11" i="1"/>
  <c r="L11" i="1"/>
  <c r="M8" i="1"/>
  <c r="Q8" i="1" s="1"/>
  <c r="N8" i="1"/>
  <c r="O8" i="1"/>
  <c r="P8" i="1"/>
  <c r="L8" i="1"/>
  <c r="M11" i="1"/>
  <c r="U9" i="1"/>
  <c r="T9" i="1"/>
  <c r="U12" i="1"/>
  <c r="T12" i="1"/>
  <c r="U15" i="1"/>
  <c r="T15" i="1"/>
  <c r="K9" i="1"/>
  <c r="J9" i="1"/>
  <c r="I9" i="1"/>
  <c r="H9" i="1"/>
  <c r="K12" i="1"/>
  <c r="J12" i="1"/>
  <c r="I12" i="1"/>
  <c r="H12" i="1"/>
  <c r="K15" i="1"/>
  <c r="J15" i="1"/>
  <c r="I15" i="1"/>
  <c r="H15" i="1"/>
  <c r="M7" i="1"/>
  <c r="Q7" i="1" s="1"/>
  <c r="N7" i="1"/>
  <c r="O7" i="1"/>
  <c r="L7" i="1"/>
  <c r="P7" i="1" s="1"/>
  <c r="U52" i="1"/>
  <c r="U54" i="1" s="1"/>
  <c r="T52" i="1"/>
  <c r="T54" i="1" s="1"/>
  <c r="E35" i="1"/>
  <c r="F35" i="1"/>
  <c r="G35" i="1"/>
  <c r="H35" i="1"/>
  <c r="J35" i="1"/>
  <c r="K35" i="1"/>
  <c r="D35" i="1"/>
  <c r="E27" i="1"/>
  <c r="F27" i="1"/>
  <c r="G27" i="1"/>
  <c r="H27" i="1"/>
  <c r="J27" i="1"/>
  <c r="K27" i="1"/>
  <c r="S17" i="1"/>
  <c r="S21" i="1" s="1"/>
  <c r="E21" i="1"/>
  <c r="E22" i="1" s="1"/>
  <c r="D27" i="1"/>
  <c r="K17" i="1"/>
  <c r="K21" i="1" s="1"/>
  <c r="K22" i="1" s="1"/>
  <c r="J17" i="1"/>
  <c r="J21" i="1" s="1"/>
  <c r="J22" i="1" s="1"/>
  <c r="H17" i="1"/>
  <c r="H21" i="1" s="1"/>
  <c r="H22" i="1" s="1"/>
  <c r="G17" i="1"/>
  <c r="G21" i="1" s="1"/>
  <c r="F17" i="1"/>
  <c r="F21" i="1" s="1"/>
  <c r="F22" i="1" s="1"/>
  <c r="D17" i="1"/>
  <c r="D21" i="1" s="1"/>
  <c r="S27" i="1"/>
  <c r="I44" i="1"/>
  <c r="I41" i="1"/>
  <c r="I39" i="1"/>
  <c r="I38" i="1"/>
  <c r="I34" i="1"/>
  <c r="I33" i="1"/>
  <c r="I32" i="1"/>
  <c r="I31" i="1"/>
  <c r="I30" i="1"/>
  <c r="I25" i="1"/>
  <c r="I24" i="1"/>
  <c r="I20" i="1"/>
  <c r="I11" i="1"/>
  <c r="I14" i="1"/>
  <c r="I8" i="1"/>
  <c r="G52" i="1"/>
  <c r="J52" i="1"/>
  <c r="C52" i="1"/>
  <c r="D52" i="1"/>
  <c r="E52" i="1"/>
  <c r="F52" i="1"/>
  <c r="I52" i="1"/>
  <c r="H52" i="1"/>
  <c r="G28" i="1" l="1"/>
  <c r="G36" i="1" s="1"/>
  <c r="G40" i="1" s="1"/>
  <c r="G46" i="1" s="1"/>
  <c r="K18" i="1"/>
  <c r="H18" i="1"/>
  <c r="J18" i="1"/>
  <c r="I27" i="1"/>
  <c r="S28" i="1"/>
  <c r="D28" i="1"/>
  <c r="D36" i="1" s="1"/>
  <c r="D40" i="1" s="1"/>
  <c r="D46" i="1" s="1"/>
  <c r="I35" i="1"/>
  <c r="E28" i="1"/>
  <c r="E36" i="1" s="1"/>
  <c r="E40" i="1" s="1"/>
  <c r="E46" i="1" s="1"/>
  <c r="H28" i="1"/>
  <c r="H36" i="1" s="1"/>
  <c r="H40" i="1" s="1"/>
  <c r="H46" i="1" s="1"/>
  <c r="G22" i="1"/>
  <c r="D22" i="1"/>
  <c r="F28" i="1"/>
  <c r="F36" i="1" s="1"/>
  <c r="F40" i="1" s="1"/>
  <c r="F46" i="1" s="1"/>
  <c r="I17" i="1"/>
  <c r="J28" i="1"/>
  <c r="J36" i="1" s="1"/>
  <c r="J40" i="1" s="1"/>
  <c r="J46" i="1" s="1"/>
  <c r="K28" i="1"/>
  <c r="K36" i="1" s="1"/>
  <c r="K40" i="1" s="1"/>
  <c r="K46" i="1" s="1"/>
  <c r="S22" i="1"/>
  <c r="S35" i="1"/>
  <c r="U35" i="1"/>
  <c r="T35" i="1"/>
  <c r="U27" i="1"/>
  <c r="T27" i="1"/>
  <c r="T17" i="1"/>
  <c r="U17" i="1"/>
  <c r="U21" i="1" l="1"/>
  <c r="U22" i="1" s="1"/>
  <c r="U18" i="1"/>
  <c r="T21" i="1"/>
  <c r="T22" i="1" s="1"/>
  <c r="T18" i="1"/>
  <c r="I21" i="1"/>
  <c r="I28" i="1" s="1"/>
  <c r="I36" i="1" s="1"/>
  <c r="I40" i="1" s="1"/>
  <c r="I46" i="1" s="1"/>
  <c r="I18" i="1"/>
  <c r="S36" i="1"/>
  <c r="S40" i="1" s="1"/>
  <c r="S46" i="1" s="1"/>
  <c r="U28" i="1" l="1"/>
  <c r="U36" i="1" s="1"/>
  <c r="U40" i="1" s="1"/>
  <c r="U46" i="1" s="1"/>
  <c r="I22" i="1"/>
  <c r="T28" i="1"/>
  <c r="T36" i="1" s="1"/>
  <c r="T40" i="1" s="1"/>
  <c r="T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</author>
  </authors>
  <commentList>
    <comment ref="U11" authorId="0" shapeId="0" xr:uid="{B929613D-5C06-D245-B00F-C886E114460B}">
      <text>
        <r>
          <rPr>
            <b/>
            <sz val="10"/>
            <color rgb="FF000000"/>
            <rFont val="Tahoma"/>
            <family val="2"/>
          </rPr>
          <t>WS: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$149.7m licensing contract to DSN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$10m Licensing contract to PureCircle</t>
        </r>
      </text>
    </comment>
    <comment ref="U26" authorId="0" shapeId="0" xr:uid="{D595835F-A412-9141-B1AE-A2A5DA9EC5AA}">
      <text>
        <r>
          <rPr>
            <b/>
            <sz val="10"/>
            <color rgb="FF000000"/>
            <rFont val="Tahoma"/>
            <family val="2"/>
          </rPr>
          <t>WS: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$12m impairment of deffered cost of products sold asset related to capacity fees paid to DSN for Reb3 manufacturing </t>
        </r>
      </text>
    </comment>
  </commentList>
</comments>
</file>

<file path=xl/sharedStrings.xml><?xml version="1.0" encoding="utf-8"?>
<sst xmlns="http://schemas.openxmlformats.org/spreadsheetml/2006/main" count="61" uniqueCount="58">
  <si>
    <t>AMRS</t>
  </si>
  <si>
    <t>Amyris, Inc.</t>
  </si>
  <si>
    <t>FY20</t>
  </si>
  <si>
    <t>FY21</t>
  </si>
  <si>
    <t>Renewable Products</t>
  </si>
  <si>
    <t>Licenses &amp; Royalties</t>
  </si>
  <si>
    <t>Collaborations, grants and other</t>
  </si>
  <si>
    <t>Total Revenue</t>
  </si>
  <si>
    <t>Cost of Goods Sold</t>
  </si>
  <si>
    <t>Research &amp; Development</t>
  </si>
  <si>
    <t>SG&amp;A</t>
  </si>
  <si>
    <t>Impairment</t>
  </si>
  <si>
    <t>Change in debt fair value</t>
  </si>
  <si>
    <t>Change in derivative instruments</t>
  </si>
  <si>
    <t>Extinguishment</t>
  </si>
  <si>
    <t>Other expenses</t>
  </si>
  <si>
    <t>Interest Income</t>
  </si>
  <si>
    <t>FY19</t>
  </si>
  <si>
    <t>Income Tax Expense</t>
  </si>
  <si>
    <t>Loss from Investments in Affiliates</t>
  </si>
  <si>
    <t>Loss from minority interest</t>
  </si>
  <si>
    <t>Conversion of Preferred</t>
  </si>
  <si>
    <t>Preffered Dividend</t>
  </si>
  <si>
    <t>Participating Securities</t>
  </si>
  <si>
    <t>Net Income</t>
  </si>
  <si>
    <t>Net Income to Common</t>
  </si>
  <si>
    <t>FY22</t>
  </si>
  <si>
    <t>FY23</t>
  </si>
  <si>
    <t>FY24</t>
  </si>
  <si>
    <t>2Q22</t>
  </si>
  <si>
    <t>1Q22</t>
  </si>
  <si>
    <t>4Q21</t>
  </si>
  <si>
    <t>3Q21</t>
  </si>
  <si>
    <t>2Q21</t>
  </si>
  <si>
    <t>1Q21</t>
  </si>
  <si>
    <t>4Q20</t>
  </si>
  <si>
    <t>3Q20</t>
  </si>
  <si>
    <t>2Q20</t>
  </si>
  <si>
    <t>1Q20</t>
  </si>
  <si>
    <t>Basic Shares</t>
  </si>
  <si>
    <t>Diluted Shares</t>
  </si>
  <si>
    <t>Net Income to Common Reported</t>
  </si>
  <si>
    <t>Net Cash</t>
  </si>
  <si>
    <t>Cash Beginning</t>
  </si>
  <si>
    <t>Cash End</t>
  </si>
  <si>
    <t>Gross Margin</t>
  </si>
  <si>
    <t>Gross Profit</t>
  </si>
  <si>
    <t>Total Operating Expense</t>
  </si>
  <si>
    <t>EBIT</t>
  </si>
  <si>
    <t>Amryis</t>
  </si>
  <si>
    <t>EBT</t>
  </si>
  <si>
    <t>3Q22</t>
  </si>
  <si>
    <t>4Q22</t>
  </si>
  <si>
    <t>1Q23</t>
  </si>
  <si>
    <t>2Q23</t>
  </si>
  <si>
    <t>3Q23</t>
  </si>
  <si>
    <t>4Q23</t>
  </si>
  <si>
    <t>Growth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</si>
</sst>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8" formatCode="0.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8" fontId="0" fillId="0" borderId="0" xfId="0" applyNumberFormat="1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D3F1-59F7-7049-B5AD-AEBD7614B6BD}">
  <dimension ref="A2"/>
  <sheetViews>
    <sheetView workbookViewId="0">
      <selection activeCell="A3" sqref="A3"/>
    </sheetView>
  </sheetViews>
  <sheetFormatPr baseColWidth="10" defaultRowHeight="16" x14ac:dyDescent="0.2"/>
  <sheetData>
    <row r="2" spans="1:1" x14ac:dyDescent="0.2">
      <c r="A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0196-4BC2-3147-8817-828354E988B5}">
  <dimension ref="A2:X54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20" sqref="L20"/>
    </sheetView>
  </sheetViews>
  <sheetFormatPr baseColWidth="10" defaultRowHeight="16" x14ac:dyDescent="0.2"/>
  <cols>
    <col min="1" max="1" width="29.33203125" customWidth="1"/>
  </cols>
  <sheetData>
    <row r="2" spans="1:24" x14ac:dyDescent="0.2">
      <c r="A2" t="s">
        <v>1</v>
      </c>
    </row>
    <row r="3" spans="1:24" x14ac:dyDescent="0.2">
      <c r="A3" t="s">
        <v>0</v>
      </c>
    </row>
    <row r="6" spans="1:24" x14ac:dyDescent="0.2">
      <c r="B6" t="s">
        <v>38</v>
      </c>
      <c r="C6" t="s">
        <v>37</v>
      </c>
      <c r="D6" t="s">
        <v>36</v>
      </c>
      <c r="E6" t="s">
        <v>35</v>
      </c>
      <c r="F6" t="s">
        <v>34</v>
      </c>
      <c r="G6" t="s">
        <v>33</v>
      </c>
      <c r="H6" t="s">
        <v>32</v>
      </c>
      <c r="I6" t="s">
        <v>31</v>
      </c>
      <c r="J6" t="s">
        <v>30</v>
      </c>
      <c r="K6" t="s">
        <v>29</v>
      </c>
      <c r="L6" t="s">
        <v>51</v>
      </c>
      <c r="M6" t="s">
        <v>52</v>
      </c>
      <c r="N6" t="s">
        <v>53</v>
      </c>
      <c r="O6" t="s">
        <v>54</v>
      </c>
      <c r="P6" t="s">
        <v>55</v>
      </c>
      <c r="Q6" t="s">
        <v>56</v>
      </c>
      <c r="S6" t="s">
        <v>17</v>
      </c>
      <c r="T6" t="s">
        <v>2</v>
      </c>
      <c r="U6" t="s">
        <v>3</v>
      </c>
      <c r="V6" t="s">
        <v>26</v>
      </c>
      <c r="W6" t="s">
        <v>27</v>
      </c>
      <c r="X6" t="s">
        <v>28</v>
      </c>
    </row>
    <row r="7" spans="1:24" x14ac:dyDescent="0.2">
      <c r="B7" s="3">
        <v>43921</v>
      </c>
      <c r="C7" s="3">
        <v>44012</v>
      </c>
      <c r="D7" s="3">
        <v>44104</v>
      </c>
      <c r="E7" s="3">
        <v>44196</v>
      </c>
      <c r="F7" s="3">
        <v>44286</v>
      </c>
      <c r="G7" s="3">
        <v>44377</v>
      </c>
      <c r="H7" s="3">
        <v>44469</v>
      </c>
      <c r="I7" s="3">
        <v>44561</v>
      </c>
      <c r="J7" s="3">
        <v>44651</v>
      </c>
      <c r="K7" s="3">
        <v>44742</v>
      </c>
      <c r="L7" s="3">
        <f>H7+365</f>
        <v>44834</v>
      </c>
      <c r="M7" s="3">
        <f t="shared" ref="M7:Q7" si="0">I7+365</f>
        <v>44926</v>
      </c>
      <c r="N7" s="3">
        <f t="shared" si="0"/>
        <v>45016</v>
      </c>
      <c r="O7" s="3">
        <f t="shared" si="0"/>
        <v>45107</v>
      </c>
      <c r="P7" s="3">
        <f t="shared" si="0"/>
        <v>45199</v>
      </c>
      <c r="Q7" s="3">
        <f t="shared" si="0"/>
        <v>45291</v>
      </c>
    </row>
    <row r="8" spans="1:24" x14ac:dyDescent="0.2">
      <c r="A8" t="s">
        <v>4</v>
      </c>
      <c r="D8" s="6">
        <v>27.577000000000002</v>
      </c>
      <c r="E8" s="6"/>
      <c r="F8" s="6">
        <v>28.178999999999998</v>
      </c>
      <c r="G8" s="6">
        <v>37.171999999999997</v>
      </c>
      <c r="H8" s="6">
        <v>36.508000000000003</v>
      </c>
      <c r="I8" s="6">
        <f>U8-H8-G8-F8</f>
        <v>47.843999999999994</v>
      </c>
      <c r="J8" s="6">
        <v>43.456000000000003</v>
      </c>
      <c r="K8" s="6">
        <v>54.39</v>
      </c>
      <c r="L8" s="6">
        <f>H8*(1+L9)</f>
        <v>47.460400000000007</v>
      </c>
      <c r="M8" s="6">
        <f t="shared" ref="M8:Q8" si="1">I8*(1+M9)</f>
        <v>62.197199999999995</v>
      </c>
      <c r="N8" s="6">
        <f t="shared" si="1"/>
        <v>56.492800000000003</v>
      </c>
      <c r="O8" s="6">
        <f t="shared" si="1"/>
        <v>70.707000000000008</v>
      </c>
      <c r="P8" s="6">
        <f t="shared" si="1"/>
        <v>61.698520000000009</v>
      </c>
      <c r="Q8" s="6">
        <f t="shared" si="1"/>
        <v>80.856359999999995</v>
      </c>
      <c r="S8">
        <v>59.872</v>
      </c>
      <c r="T8">
        <v>104.33799999999999</v>
      </c>
      <c r="U8">
        <v>149.703</v>
      </c>
    </row>
    <row r="9" spans="1:24" x14ac:dyDescent="0.2">
      <c r="A9" t="s">
        <v>57</v>
      </c>
      <c r="H9" s="4">
        <f>H8/D8-1</f>
        <v>0.32385683721942193</v>
      </c>
      <c r="I9" s="4" t="e">
        <f t="shared" ref="I9" si="2">I8/E8-1</f>
        <v>#DIV/0!</v>
      </c>
      <c r="J9" s="4">
        <f t="shared" ref="J9" si="3">J8/F8-1</f>
        <v>0.54214131090528417</v>
      </c>
      <c r="K9" s="4">
        <f t="shared" ref="K9" si="4">K8/G8-1</f>
        <v>0.4631981061013668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T9" s="4">
        <f>T8/S8-1</f>
        <v>0.74268439337252801</v>
      </c>
      <c r="U9" s="4">
        <f>U8/T8-1</f>
        <v>0.43478885928424948</v>
      </c>
    </row>
    <row r="11" spans="1:24" x14ac:dyDescent="0.2">
      <c r="A11" t="s">
        <v>5</v>
      </c>
      <c r="D11" s="6">
        <v>3.5630000000000002</v>
      </c>
      <c r="E11" s="6"/>
      <c r="F11" s="6">
        <v>143.80000000000001</v>
      </c>
      <c r="G11" s="6">
        <v>11</v>
      </c>
      <c r="H11" s="6">
        <v>6.0060000000000002</v>
      </c>
      <c r="I11" s="6">
        <f t="shared" ref="I11:I14" si="5">U11-H11-G11-F11</f>
        <v>13.006</v>
      </c>
      <c r="J11" s="6">
        <v>9.3130000000000006</v>
      </c>
      <c r="K11" s="6">
        <v>6.4539999999999997</v>
      </c>
      <c r="L11" s="6">
        <f>H11*(1+L12)</f>
        <v>6.6066000000000011</v>
      </c>
      <c r="M11" s="6">
        <f>I11*(1+M12)</f>
        <v>14.306600000000001</v>
      </c>
      <c r="N11" s="6">
        <f>AVERAGE(F11:I11)</f>
        <v>43.453000000000003</v>
      </c>
      <c r="O11" s="6">
        <f>AVERAGE(G11:J11)*(1.1)</f>
        <v>10.814375000000002</v>
      </c>
      <c r="P11" s="6">
        <f t="shared" ref="P11:Q11" si="6">AVERAGE(H11:K11)*(1.1)</f>
        <v>9.5642250000000022</v>
      </c>
      <c r="Q11" s="6">
        <f t="shared" si="6"/>
        <v>9.7293900000000022</v>
      </c>
      <c r="S11">
        <v>54.042999999999999</v>
      </c>
      <c r="T11">
        <v>50.991</v>
      </c>
      <c r="U11">
        <v>173.81200000000001</v>
      </c>
    </row>
    <row r="12" spans="1:24" x14ac:dyDescent="0.2">
      <c r="A12" t="s">
        <v>57</v>
      </c>
      <c r="H12" s="4">
        <f>H11/D11-1</f>
        <v>0.68565815324165036</v>
      </c>
      <c r="I12" s="4" t="e">
        <f t="shared" ref="I12" si="7">I11/E11-1</f>
        <v>#DIV/0!</v>
      </c>
      <c r="J12" s="4">
        <f t="shared" ref="J12" si="8">J11/F11-1</f>
        <v>-0.93523643949930457</v>
      </c>
      <c r="K12" s="4">
        <f t="shared" ref="K12" si="9">K11/G11-1</f>
        <v>-0.41327272727272735</v>
      </c>
      <c r="L12" s="5">
        <v>0.1</v>
      </c>
      <c r="M12" s="5">
        <v>0.1</v>
      </c>
      <c r="N12" s="4">
        <f>N11/J11-1</f>
        <v>3.6658434446472672</v>
      </c>
      <c r="O12" s="4">
        <f t="shared" ref="O12:Q12" si="10">O11/K11-1</f>
        <v>0.67560814998450613</v>
      </c>
      <c r="P12" s="4">
        <f t="shared" si="10"/>
        <v>0.44767732267732274</v>
      </c>
      <c r="Q12" s="4">
        <f t="shared" si="10"/>
        <v>-0.31993695217591867</v>
      </c>
      <c r="T12" s="4">
        <f>T11/S11-1</f>
        <v>-5.6473548840737964E-2</v>
      </c>
      <c r="U12" s="4">
        <f>U11/T11-1</f>
        <v>2.4086799631307487</v>
      </c>
      <c r="V12" s="5"/>
    </row>
    <row r="14" spans="1:24" x14ac:dyDescent="0.2">
      <c r="A14" t="s">
        <v>6</v>
      </c>
      <c r="D14" s="6">
        <v>3.1179999999999999</v>
      </c>
      <c r="E14" s="6"/>
      <c r="F14" s="6">
        <v>4.88</v>
      </c>
      <c r="G14" s="6">
        <v>4.1440000000000001</v>
      </c>
      <c r="H14" s="6">
        <v>5.3520000000000003</v>
      </c>
      <c r="I14" s="6">
        <f t="shared" si="5"/>
        <v>3.9259999999999993</v>
      </c>
      <c r="J14" s="6">
        <v>4.931</v>
      </c>
      <c r="K14" s="6">
        <v>4.3630000000000004</v>
      </c>
      <c r="L14" s="7">
        <f>H14*(1+L15)</f>
        <v>6.69</v>
      </c>
      <c r="M14" s="7">
        <f t="shared" ref="M14:Q14" si="11">I14*(1+M15)</f>
        <v>4.9074999999999989</v>
      </c>
      <c r="N14" s="7">
        <f t="shared" si="11"/>
        <v>6.1637500000000003</v>
      </c>
      <c r="O14" s="7">
        <f t="shared" si="11"/>
        <v>5.4537500000000003</v>
      </c>
      <c r="P14" s="7">
        <f t="shared" si="11"/>
        <v>8.3625000000000007</v>
      </c>
      <c r="Q14" s="7">
        <f t="shared" si="11"/>
        <v>6.1343749999999986</v>
      </c>
      <c r="S14">
        <v>38.642000000000003</v>
      </c>
      <c r="T14">
        <v>17.808</v>
      </c>
      <c r="U14">
        <v>18.302</v>
      </c>
    </row>
    <row r="15" spans="1:24" x14ac:dyDescent="0.2">
      <c r="A15" t="s">
        <v>57</v>
      </c>
      <c r="H15" s="4">
        <f>H14/D14-1</f>
        <v>0.71648492623476612</v>
      </c>
      <c r="I15" s="4" t="e">
        <f t="shared" ref="I15" si="12">I14/E14-1</f>
        <v>#DIV/0!</v>
      </c>
      <c r="J15" s="4">
        <f t="shared" ref="J15" si="13">J14/F14-1</f>
        <v>1.0450819672131129E-2</v>
      </c>
      <c r="K15" s="4">
        <f t="shared" ref="K15" si="14">K14/G14-1</f>
        <v>5.2847490347490478E-2</v>
      </c>
      <c r="L15" s="5">
        <v>0.25</v>
      </c>
      <c r="M15" s="5">
        <v>0.25</v>
      </c>
      <c r="N15" s="5">
        <v>0.25</v>
      </c>
      <c r="O15" s="5">
        <v>0.25</v>
      </c>
      <c r="P15" s="5">
        <v>0.25</v>
      </c>
      <c r="Q15" s="5">
        <v>0.25</v>
      </c>
      <c r="T15" s="4">
        <f>T14/S14-1</f>
        <v>-0.53915428808032717</v>
      </c>
      <c r="U15" s="4">
        <f>U14/T14-1</f>
        <v>2.77403414195867E-2</v>
      </c>
    </row>
    <row r="17" spans="1:21" x14ac:dyDescent="0.2">
      <c r="A17" t="s">
        <v>7</v>
      </c>
      <c r="D17" s="6">
        <f>D8+D11+D14</f>
        <v>34.258000000000003</v>
      </c>
      <c r="E17" s="6"/>
      <c r="F17" s="6">
        <f>F8+F11+F14</f>
        <v>176.85900000000001</v>
      </c>
      <c r="G17" s="6">
        <f>G8+G11+G14</f>
        <v>52.315999999999995</v>
      </c>
      <c r="H17" s="6">
        <f>H8+H11+H14</f>
        <v>47.866</v>
      </c>
      <c r="I17" s="6">
        <f>I8+I11+I14</f>
        <v>64.775999999999996</v>
      </c>
      <c r="J17" s="6">
        <f>J8+J11+J14</f>
        <v>57.7</v>
      </c>
      <c r="K17" s="6">
        <f>K8+K11+K14</f>
        <v>65.207000000000008</v>
      </c>
      <c r="L17" s="6">
        <f t="shared" ref="L17:Q17" si="15">L8+L11+L14</f>
        <v>60.757000000000005</v>
      </c>
      <c r="M17" s="6">
        <f t="shared" si="15"/>
        <v>81.411299999999997</v>
      </c>
      <c r="N17" s="6">
        <f t="shared" si="15"/>
        <v>106.10955000000001</v>
      </c>
      <c r="O17" s="6">
        <f t="shared" si="15"/>
        <v>86.975125000000006</v>
      </c>
      <c r="P17" s="6">
        <f t="shared" si="15"/>
        <v>79.625245000000007</v>
      </c>
      <c r="Q17" s="6">
        <f t="shared" si="15"/>
        <v>96.720124999999996</v>
      </c>
      <c r="S17">
        <f>S8+S11+S14</f>
        <v>152.55699999999999</v>
      </c>
      <c r="T17">
        <f>T8+T11+T14</f>
        <v>173.137</v>
      </c>
      <c r="U17">
        <f>U8+U11+U14</f>
        <v>341.81700000000001</v>
      </c>
    </row>
    <row r="18" spans="1:21" x14ac:dyDescent="0.2">
      <c r="A18" t="s">
        <v>57</v>
      </c>
      <c r="H18" s="4">
        <f>H17/D17-1</f>
        <v>0.39722108704536163</v>
      </c>
      <c r="I18" s="4" t="e">
        <f t="shared" ref="I18:K18" si="16">I17/E17-1</f>
        <v>#DIV/0!</v>
      </c>
      <c r="J18" s="4">
        <f t="shared" si="16"/>
        <v>-0.67375140648765397</v>
      </c>
      <c r="K18" s="4">
        <f t="shared" si="16"/>
        <v>0.24640645309274434</v>
      </c>
      <c r="L18" s="4">
        <f t="shared" ref="L18" si="17">L17/H17-1</f>
        <v>0.26931433585426001</v>
      </c>
      <c r="M18" s="4">
        <f t="shared" ref="M18" si="18">M17/I17-1</f>
        <v>0.25681270841052251</v>
      </c>
      <c r="N18" s="4">
        <f t="shared" ref="N18" si="19">N17/J17-1</f>
        <v>0.83898700173310248</v>
      </c>
      <c r="O18" s="4">
        <f t="shared" ref="O18" si="20">O17/K17-1</f>
        <v>0.33383110708972952</v>
      </c>
      <c r="P18" s="4">
        <f t="shared" ref="P18" si="21">P17/L17-1</f>
        <v>0.31055261122175226</v>
      </c>
      <c r="Q18" s="4">
        <f t="shared" ref="Q18" si="22">Q17/M17-1</f>
        <v>0.18804299894486398</v>
      </c>
      <c r="T18" s="4">
        <f>T17/S17-1</f>
        <v>0.13490039788406971</v>
      </c>
      <c r="U18" s="4">
        <f>U17/T17-1</f>
        <v>0.97425737999387763</v>
      </c>
    </row>
    <row r="20" spans="1:21" x14ac:dyDescent="0.2">
      <c r="A20" t="s">
        <v>8</v>
      </c>
      <c r="D20">
        <v>25.821999999999999</v>
      </c>
      <c r="F20">
        <v>22.658999999999999</v>
      </c>
      <c r="G20">
        <v>30.420999999999999</v>
      </c>
      <c r="H20">
        <v>40.252000000000002</v>
      </c>
      <c r="I20">
        <f t="shared" ref="I20:I25" si="23">U20-H20-G20-F20</f>
        <v>61.807000000000009</v>
      </c>
      <c r="J20">
        <v>48.994999999999997</v>
      </c>
      <c r="K20">
        <v>55.93</v>
      </c>
      <c r="S20">
        <v>76.185000000000002</v>
      </c>
      <c r="T20">
        <v>87.811999999999998</v>
      </c>
      <c r="U20">
        <v>155.13900000000001</v>
      </c>
    </row>
    <row r="21" spans="1:21" x14ac:dyDescent="0.2">
      <c r="A21" t="s">
        <v>46</v>
      </c>
      <c r="D21">
        <f>D17-D20</f>
        <v>8.4360000000000035</v>
      </c>
      <c r="E21">
        <f t="shared" ref="E21:K21" si="24">E17-E20</f>
        <v>0</v>
      </c>
      <c r="F21">
        <f t="shared" si="24"/>
        <v>154.20000000000002</v>
      </c>
      <c r="G21">
        <f t="shared" si="24"/>
        <v>21.894999999999996</v>
      </c>
      <c r="H21">
        <f t="shared" si="24"/>
        <v>7.6139999999999972</v>
      </c>
      <c r="I21">
        <f t="shared" si="24"/>
        <v>2.968999999999987</v>
      </c>
      <c r="J21">
        <f t="shared" si="24"/>
        <v>8.7050000000000054</v>
      </c>
      <c r="K21">
        <f t="shared" si="24"/>
        <v>9.2770000000000081</v>
      </c>
      <c r="S21">
        <f t="shared" ref="S21" si="25">S17-S20</f>
        <v>76.371999999999986</v>
      </c>
      <c r="T21">
        <f t="shared" ref="T21" si="26">T17-T20</f>
        <v>85.325000000000003</v>
      </c>
      <c r="U21">
        <f t="shared" ref="U21" si="27">U17-U20</f>
        <v>186.678</v>
      </c>
    </row>
    <row r="22" spans="1:21" x14ac:dyDescent="0.2">
      <c r="A22" t="s">
        <v>45</v>
      </c>
      <c r="D22" s="4">
        <f>D21/D17</f>
        <v>0.24624905131648089</v>
      </c>
      <c r="E22" s="4" t="e">
        <f t="shared" ref="E22:K22" si="28">E21/E17</f>
        <v>#DIV/0!</v>
      </c>
      <c r="F22" s="4">
        <f t="shared" si="28"/>
        <v>0.87188098994113961</v>
      </c>
      <c r="G22" s="4">
        <f t="shared" si="28"/>
        <v>0.41851441241685139</v>
      </c>
      <c r="H22" s="4">
        <f t="shared" si="28"/>
        <v>0.1590690678143149</v>
      </c>
      <c r="I22" s="4">
        <f t="shared" si="28"/>
        <v>4.583487711498066E-2</v>
      </c>
      <c r="J22" s="4">
        <f t="shared" si="28"/>
        <v>0.15086655112651656</v>
      </c>
      <c r="K22" s="4">
        <f t="shared" si="28"/>
        <v>0.14227000168693557</v>
      </c>
      <c r="L22" s="4"/>
      <c r="M22" s="4"/>
      <c r="N22" s="4"/>
      <c r="O22" s="4"/>
      <c r="S22" s="4">
        <f t="shared" ref="S22" si="29">S21/S17</f>
        <v>0.50061288567551798</v>
      </c>
      <c r="T22" s="4">
        <f t="shared" ref="T22" si="30">T21/T17</f>
        <v>0.49281782634561072</v>
      </c>
      <c r="U22" s="4">
        <f t="shared" ref="U22" si="31">U21/U17</f>
        <v>0.54613433503892428</v>
      </c>
    </row>
    <row r="24" spans="1:21" x14ac:dyDescent="0.2">
      <c r="A24" t="s">
        <v>9</v>
      </c>
      <c r="D24">
        <v>18.196999999999999</v>
      </c>
      <c r="F24">
        <v>23.332000000000001</v>
      </c>
      <c r="G24">
        <v>22.423999999999999</v>
      </c>
      <c r="H24">
        <v>23.824000000000002</v>
      </c>
      <c r="I24">
        <f t="shared" si="23"/>
        <v>24.709000000000003</v>
      </c>
      <c r="J24">
        <v>26.358000000000001</v>
      </c>
      <c r="K24">
        <v>26.111000000000001</v>
      </c>
      <c r="S24">
        <v>71.459999999999994</v>
      </c>
      <c r="T24">
        <v>71.676000000000002</v>
      </c>
      <c r="U24">
        <v>94.289000000000001</v>
      </c>
    </row>
    <row r="25" spans="1:21" x14ac:dyDescent="0.2">
      <c r="A25" t="s">
        <v>10</v>
      </c>
      <c r="D25">
        <v>38.320999999999998</v>
      </c>
      <c r="F25">
        <v>37.921999999999997</v>
      </c>
      <c r="G25">
        <v>54.34</v>
      </c>
      <c r="H25">
        <v>70.635000000000005</v>
      </c>
      <c r="I25">
        <f t="shared" si="23"/>
        <v>94.913999999999987</v>
      </c>
      <c r="J25">
        <v>106.916</v>
      </c>
      <c r="K25">
        <v>126.587</v>
      </c>
      <c r="S25">
        <v>126.586</v>
      </c>
      <c r="T25">
        <v>137.071</v>
      </c>
      <c r="U25">
        <v>257.81099999999998</v>
      </c>
    </row>
    <row r="26" spans="1:21" x14ac:dyDescent="0.2">
      <c r="A26" t="s">
        <v>11</v>
      </c>
      <c r="S26">
        <v>0.216</v>
      </c>
      <c r="U26">
        <v>12.204000000000001</v>
      </c>
    </row>
    <row r="27" spans="1:21" x14ac:dyDescent="0.2">
      <c r="A27" t="s">
        <v>47</v>
      </c>
      <c r="D27">
        <f>D24+D25+D26</f>
        <v>56.518000000000001</v>
      </c>
      <c r="E27">
        <f t="shared" ref="E27:K27" si="32">E24+E25+E26</f>
        <v>0</v>
      </c>
      <c r="F27">
        <f t="shared" si="32"/>
        <v>61.253999999999998</v>
      </c>
      <c r="G27">
        <f t="shared" si="32"/>
        <v>76.76400000000001</v>
      </c>
      <c r="H27">
        <f t="shared" si="32"/>
        <v>94.459000000000003</v>
      </c>
      <c r="I27">
        <f t="shared" si="32"/>
        <v>119.62299999999999</v>
      </c>
      <c r="J27">
        <f t="shared" si="32"/>
        <v>133.274</v>
      </c>
      <c r="K27">
        <f t="shared" si="32"/>
        <v>152.69800000000001</v>
      </c>
      <c r="S27">
        <f>S20+S24+S25+S26</f>
        <v>274.447</v>
      </c>
      <c r="T27">
        <f>T20+T24+T25+T26</f>
        <v>296.55899999999997</v>
      </c>
      <c r="U27">
        <f>U20+U24+U25+U26</f>
        <v>519.44299999999998</v>
      </c>
    </row>
    <row r="28" spans="1:21" x14ac:dyDescent="0.2">
      <c r="A28" t="s">
        <v>48</v>
      </c>
      <c r="D28">
        <f>D21-D27</f>
        <v>-48.081999999999994</v>
      </c>
      <c r="E28">
        <f t="shared" ref="E28:K28" si="33">E21-E27</f>
        <v>0</v>
      </c>
      <c r="F28">
        <f t="shared" si="33"/>
        <v>92.946000000000026</v>
      </c>
      <c r="G28">
        <f t="shared" si="33"/>
        <v>-54.869000000000014</v>
      </c>
      <c r="H28">
        <f t="shared" si="33"/>
        <v>-86.844999999999999</v>
      </c>
      <c r="I28">
        <f t="shared" si="33"/>
        <v>-116.654</v>
      </c>
      <c r="J28">
        <f t="shared" si="33"/>
        <v>-124.56899999999999</v>
      </c>
      <c r="K28">
        <f t="shared" si="33"/>
        <v>-143.42099999999999</v>
      </c>
      <c r="S28">
        <f t="shared" ref="S28" si="34">S21-S27</f>
        <v>-198.07500000000002</v>
      </c>
      <c r="T28">
        <f t="shared" ref="T28" si="35">T21-T27</f>
        <v>-211.23399999999998</v>
      </c>
      <c r="U28">
        <f t="shared" ref="U28" si="36">U21-U27</f>
        <v>-332.76499999999999</v>
      </c>
    </row>
    <row r="30" spans="1:21" x14ac:dyDescent="0.2">
      <c r="A30" t="s">
        <v>16</v>
      </c>
      <c r="D30">
        <v>-6.6269999999999998</v>
      </c>
      <c r="F30">
        <v>-5.8129999999999997</v>
      </c>
      <c r="G30">
        <v>-4.7229999999999999</v>
      </c>
      <c r="H30">
        <v>-4.3209999999999997</v>
      </c>
      <c r="I30">
        <f t="shared" ref="I30:I34" si="37">U30-H30-G30-F30</f>
        <v>-10.748000000000001</v>
      </c>
      <c r="J30">
        <v>-5.2629999999999999</v>
      </c>
      <c r="K30">
        <v>-5.3040000000000003</v>
      </c>
      <c r="S30">
        <v>-58.664999999999999</v>
      </c>
      <c r="T30">
        <v>-47.951000000000001</v>
      </c>
      <c r="U30">
        <v>-25.605</v>
      </c>
    </row>
    <row r="31" spans="1:21" x14ac:dyDescent="0.2">
      <c r="A31" t="s">
        <v>13</v>
      </c>
      <c r="D31">
        <v>1.1990000000000001</v>
      </c>
      <c r="F31">
        <v>-22.745000000000001</v>
      </c>
      <c r="G31">
        <v>5.141</v>
      </c>
      <c r="H31">
        <v>4.7779999999999996</v>
      </c>
      <c r="I31">
        <f t="shared" si="37"/>
        <v>14.279000000000002</v>
      </c>
      <c r="J31">
        <v>1.8149999999999999</v>
      </c>
      <c r="K31">
        <v>3.5979999999999999</v>
      </c>
      <c r="S31">
        <v>2.7770000000000001</v>
      </c>
      <c r="T31">
        <v>-11.362</v>
      </c>
      <c r="U31">
        <v>1.4530000000000001</v>
      </c>
    </row>
    <row r="32" spans="1:21" x14ac:dyDescent="0.2">
      <c r="A32" t="s">
        <v>12</v>
      </c>
      <c r="D32">
        <v>34.36</v>
      </c>
      <c r="F32">
        <v>-326.78500000000003</v>
      </c>
      <c r="G32">
        <v>70.132000000000005</v>
      </c>
      <c r="H32">
        <v>52.293999999999997</v>
      </c>
      <c r="I32">
        <f t="shared" si="37"/>
        <v>165.71000000000004</v>
      </c>
      <c r="J32">
        <v>20.795999999999999</v>
      </c>
      <c r="K32">
        <v>35.113999999999997</v>
      </c>
      <c r="S32">
        <v>-19.369</v>
      </c>
      <c r="T32">
        <v>-89.826999999999998</v>
      </c>
      <c r="U32">
        <v>-38.649000000000001</v>
      </c>
    </row>
    <row r="33" spans="1:21" x14ac:dyDescent="0.2">
      <c r="A33" t="s">
        <v>14</v>
      </c>
      <c r="D33">
        <v>-2.6059999999999999</v>
      </c>
      <c r="F33">
        <v>27.312999999999999</v>
      </c>
      <c r="G33">
        <v>0.93500000000000005</v>
      </c>
      <c r="H33">
        <v>-0.68</v>
      </c>
      <c r="I33">
        <f t="shared" si="37"/>
        <v>-60.031999999999996</v>
      </c>
      <c r="S33">
        <v>-44.207999999999998</v>
      </c>
      <c r="T33">
        <v>-51.954000000000001</v>
      </c>
      <c r="U33">
        <v>-32.463999999999999</v>
      </c>
    </row>
    <row r="34" spans="1:21" x14ac:dyDescent="0.2">
      <c r="A34" t="s">
        <v>15</v>
      </c>
      <c r="D34">
        <v>-4.9000000000000002E-2</v>
      </c>
      <c r="F34">
        <v>-0.67800000000000005</v>
      </c>
      <c r="G34">
        <v>2.8000000000000001E-2</v>
      </c>
      <c r="H34">
        <v>0.69</v>
      </c>
      <c r="I34">
        <f t="shared" si="37"/>
        <v>0.54</v>
      </c>
      <c r="J34">
        <v>-3.052</v>
      </c>
      <c r="K34">
        <v>0.78</v>
      </c>
      <c r="S34">
        <v>-0.78300000000000003</v>
      </c>
      <c r="T34">
        <v>0.66600000000000004</v>
      </c>
      <c r="U34">
        <v>0.57999999999999996</v>
      </c>
    </row>
    <row r="35" spans="1:21" x14ac:dyDescent="0.2">
      <c r="D35">
        <f>D30+D31+D32+D33+D34</f>
        <v>26.277000000000001</v>
      </c>
      <c r="E35">
        <f t="shared" ref="E35:K35" si="38">E30+E31+E32+E33+E34</f>
        <v>0</v>
      </c>
      <c r="F35">
        <f t="shared" si="38"/>
        <v>-328.70800000000003</v>
      </c>
      <c r="G35">
        <f t="shared" si="38"/>
        <v>71.513000000000019</v>
      </c>
      <c r="H35">
        <f t="shared" si="38"/>
        <v>52.760999999999996</v>
      </c>
      <c r="I35">
        <f t="shared" si="38"/>
        <v>109.74900000000005</v>
      </c>
      <c r="J35">
        <f t="shared" si="38"/>
        <v>14.295999999999999</v>
      </c>
      <c r="K35">
        <f t="shared" si="38"/>
        <v>34.187999999999995</v>
      </c>
      <c r="S35">
        <f>S30+S31+S32+S33+S34</f>
        <v>-120.248</v>
      </c>
      <c r="T35">
        <f>T30+T31+T32+T33+T34</f>
        <v>-200.428</v>
      </c>
      <c r="U35">
        <f>U30+U31+U32+U33+U34</f>
        <v>-94.685000000000002</v>
      </c>
    </row>
    <row r="36" spans="1:21" x14ac:dyDescent="0.2">
      <c r="A36" t="s">
        <v>50</v>
      </c>
      <c r="D36">
        <f>D28+D30+D31+D32+D33+D34</f>
        <v>-21.805</v>
      </c>
      <c r="E36">
        <f t="shared" ref="E36:K36" si="39">E28+E30+E31+E32+E33+E34</f>
        <v>0</v>
      </c>
      <c r="F36">
        <f t="shared" si="39"/>
        <v>-235.762</v>
      </c>
      <c r="G36">
        <f t="shared" si="39"/>
        <v>16.643999999999988</v>
      </c>
      <c r="H36">
        <f t="shared" si="39"/>
        <v>-34.083999999999996</v>
      </c>
      <c r="I36">
        <f t="shared" si="39"/>
        <v>-6.9049999999999647</v>
      </c>
      <c r="J36">
        <f t="shared" si="39"/>
        <v>-110.27300000000001</v>
      </c>
      <c r="K36">
        <f t="shared" si="39"/>
        <v>-109.23299999999998</v>
      </c>
      <c r="S36">
        <f>S28+S35</f>
        <v>-318.32300000000004</v>
      </c>
      <c r="T36">
        <f t="shared" ref="T36:U36" si="40">T28+T35</f>
        <v>-411.66199999999998</v>
      </c>
      <c r="U36">
        <f t="shared" si="40"/>
        <v>-427.45</v>
      </c>
    </row>
    <row r="38" spans="1:21" x14ac:dyDescent="0.2">
      <c r="A38" t="s">
        <v>18</v>
      </c>
      <c r="D38">
        <v>-8.3000000000000004E-2</v>
      </c>
      <c r="F38">
        <v>-5.5E-2</v>
      </c>
      <c r="G38">
        <v>-5.7000000000000002E-2</v>
      </c>
      <c r="H38">
        <v>-5.8000000000000003E-2</v>
      </c>
      <c r="I38">
        <f t="shared" ref="I38:I39" si="41">U38-H38-G38-F38</f>
        <v>8.2840000000000007</v>
      </c>
      <c r="J38">
        <v>0.82</v>
      </c>
      <c r="K38">
        <v>0.68500000000000005</v>
      </c>
      <c r="S38">
        <v>-0.629</v>
      </c>
      <c r="T38">
        <v>-0.29299999999999998</v>
      </c>
      <c r="U38">
        <v>8.1140000000000008</v>
      </c>
    </row>
    <row r="39" spans="1:21" x14ac:dyDescent="0.2">
      <c r="A39" t="s">
        <v>19</v>
      </c>
      <c r="D39">
        <v>-21.004999999999999</v>
      </c>
      <c r="F39">
        <v>0.39200000000000002</v>
      </c>
      <c r="G39">
        <v>-1.1399999999999999</v>
      </c>
      <c r="H39">
        <v>0.18099999999999999</v>
      </c>
      <c r="I39">
        <f t="shared" si="41"/>
        <v>-7.0280000000000005</v>
      </c>
      <c r="J39">
        <v>-0.78900000000000003</v>
      </c>
      <c r="K39">
        <v>-4.9720000000000004</v>
      </c>
      <c r="T39">
        <v>-2.7309999999999999</v>
      </c>
      <c r="U39">
        <v>-7.5949999999999998</v>
      </c>
    </row>
    <row r="40" spans="1:21" x14ac:dyDescent="0.2">
      <c r="A40" t="s">
        <v>24</v>
      </c>
      <c r="D40">
        <f>D36+D38+D39</f>
        <v>-42.893000000000001</v>
      </c>
      <c r="E40">
        <f t="shared" ref="E40:K40" si="42">E36+E38+E39</f>
        <v>0</v>
      </c>
      <c r="F40">
        <f t="shared" si="42"/>
        <v>-235.42500000000001</v>
      </c>
      <c r="G40">
        <f t="shared" si="42"/>
        <v>15.446999999999989</v>
      </c>
      <c r="H40">
        <f t="shared" si="42"/>
        <v>-33.960999999999999</v>
      </c>
      <c r="I40">
        <f t="shared" si="42"/>
        <v>-5.6489999999999645</v>
      </c>
      <c r="J40">
        <f t="shared" si="42"/>
        <v>-110.24200000000002</v>
      </c>
      <c r="K40">
        <f t="shared" si="42"/>
        <v>-113.51999999999997</v>
      </c>
      <c r="S40">
        <f t="shared" ref="S40" si="43">S36+S38+S39</f>
        <v>-318.95200000000006</v>
      </c>
      <c r="T40">
        <f t="shared" ref="T40" si="44">T36+T38+T39</f>
        <v>-414.68599999999998</v>
      </c>
      <c r="U40">
        <f t="shared" ref="U40" si="45">U36+U38+U39</f>
        <v>-426.93100000000004</v>
      </c>
    </row>
    <row r="41" spans="1:21" x14ac:dyDescent="0.2">
      <c r="A41" t="s">
        <v>20</v>
      </c>
      <c r="D41">
        <v>-0.36599999999999999</v>
      </c>
      <c r="F41">
        <v>-1.2</v>
      </c>
      <c r="G41">
        <v>-6.6000000000000003E-2</v>
      </c>
      <c r="H41">
        <v>1.0169999999999999</v>
      </c>
      <c r="I41">
        <f t="shared" ref="I41" si="46">U41-H41-G41-F41</f>
        <v>1.0720000000000001</v>
      </c>
      <c r="J41">
        <v>2.9279999999999999</v>
      </c>
      <c r="K41">
        <v>3.5070000000000001</v>
      </c>
      <c r="T41">
        <v>-4.165</v>
      </c>
      <c r="U41">
        <v>0.82299999999999995</v>
      </c>
    </row>
    <row r="42" spans="1:21" x14ac:dyDescent="0.2">
      <c r="A42" t="s">
        <v>21</v>
      </c>
      <c r="D42">
        <v>-1.702</v>
      </c>
      <c r="T42" s="1">
        <v>-67.150999999999996</v>
      </c>
    </row>
    <row r="43" spans="1:21" x14ac:dyDescent="0.2">
      <c r="A43" t="s">
        <v>22</v>
      </c>
      <c r="S43">
        <v>-34.963999999999999</v>
      </c>
    </row>
    <row r="44" spans="1:21" x14ac:dyDescent="0.2">
      <c r="A44" t="s">
        <v>23</v>
      </c>
      <c r="D44">
        <v>6.8319999999999999</v>
      </c>
      <c r="F44">
        <v>2.0990000000000002</v>
      </c>
      <c r="G44">
        <v>-1.2999999999999999E-2</v>
      </c>
      <c r="I44">
        <f t="shared" ref="I44" si="47">U44-H44-G44-F44</f>
        <v>-1.5790000000000002</v>
      </c>
      <c r="S44">
        <v>7.38</v>
      </c>
      <c r="T44">
        <v>15.879</v>
      </c>
      <c r="U44">
        <v>0.50700000000000001</v>
      </c>
    </row>
    <row r="46" spans="1:21" x14ac:dyDescent="0.2">
      <c r="A46" t="s">
        <v>25</v>
      </c>
      <c r="D46">
        <f>D40+D41+D42+D43+D44</f>
        <v>-38.128999999999998</v>
      </c>
      <c r="E46">
        <f t="shared" ref="E46:K46" si="48">E40+E41+E42+E43+E44</f>
        <v>0</v>
      </c>
      <c r="F46">
        <f t="shared" si="48"/>
        <v>-234.52600000000001</v>
      </c>
      <c r="G46">
        <f t="shared" si="48"/>
        <v>15.367999999999988</v>
      </c>
      <c r="H46">
        <f t="shared" si="48"/>
        <v>-32.943999999999996</v>
      </c>
      <c r="I46">
        <f t="shared" si="48"/>
        <v>-6.1559999999999651</v>
      </c>
      <c r="J46">
        <f t="shared" si="48"/>
        <v>-107.31400000000002</v>
      </c>
      <c r="K46">
        <f t="shared" si="48"/>
        <v>-110.01299999999996</v>
      </c>
      <c r="S46">
        <f t="shared" ref="S46:U46" si="49">S40+S41+S42+S43+S44</f>
        <v>-346.53600000000006</v>
      </c>
      <c r="T46">
        <f t="shared" si="49"/>
        <v>-470.12299999999999</v>
      </c>
      <c r="U46">
        <f t="shared" si="49"/>
        <v>-425.60100000000006</v>
      </c>
    </row>
    <row r="47" spans="1:21" x14ac:dyDescent="0.2">
      <c r="A47" t="s">
        <v>39</v>
      </c>
      <c r="D47">
        <v>227.26755299999999</v>
      </c>
      <c r="F47">
        <v>267.73355500000002</v>
      </c>
      <c r="G47" s="2">
        <v>320.088143</v>
      </c>
      <c r="H47">
        <v>300.88857899999999</v>
      </c>
      <c r="J47">
        <v>312.89645200000001</v>
      </c>
      <c r="K47" s="2">
        <v>319.91624400000001</v>
      </c>
      <c r="L47" s="2"/>
      <c r="M47" s="2"/>
      <c r="N47" s="2"/>
      <c r="O47" s="2"/>
      <c r="S47">
        <v>101.370632</v>
      </c>
      <c r="T47">
        <v>203.59867299999999</v>
      </c>
      <c r="U47">
        <v>292.34343100000001</v>
      </c>
    </row>
    <row r="48" spans="1:21" x14ac:dyDescent="0.2">
      <c r="A48" t="s">
        <v>40</v>
      </c>
      <c r="D48">
        <v>242.73223400000001</v>
      </c>
      <c r="F48">
        <v>267.73355500000002</v>
      </c>
      <c r="G48" s="2">
        <v>338.80784899999998</v>
      </c>
      <c r="H48">
        <v>317.56891300000001</v>
      </c>
      <c r="J48">
        <v>323.711682</v>
      </c>
      <c r="K48" s="2">
        <v>336.64287899999999</v>
      </c>
      <c r="L48" s="2"/>
      <c r="M48" s="2"/>
      <c r="N48" s="2"/>
      <c r="O48" s="2"/>
      <c r="S48">
        <v>101.296575</v>
      </c>
      <c r="T48">
        <v>203.59867299999999</v>
      </c>
      <c r="U48">
        <v>292.66763099999997</v>
      </c>
    </row>
    <row r="50" spans="1:21" x14ac:dyDescent="0.2">
      <c r="A50" t="s">
        <v>41</v>
      </c>
      <c r="D50">
        <v>-83.474999999999994</v>
      </c>
      <c r="F50">
        <v>-289.15199999999999</v>
      </c>
      <c r="G50">
        <v>15.368</v>
      </c>
      <c r="H50">
        <v>-32.944000000000003</v>
      </c>
      <c r="J50">
        <v>-107.30500000000001</v>
      </c>
      <c r="K50">
        <v>-110.01300000000001</v>
      </c>
      <c r="S50">
        <v>-270.351</v>
      </c>
      <c r="T50">
        <v>-382.31099999999998</v>
      </c>
      <c r="U50">
        <v>-270.46199999999999</v>
      </c>
    </row>
    <row r="52" spans="1:21" x14ac:dyDescent="0.2">
      <c r="A52" t="s">
        <v>43</v>
      </c>
      <c r="C52">
        <f t="shared" ref="C52:G52" si="50">B53</f>
        <v>0</v>
      </c>
      <c r="D52">
        <f t="shared" si="50"/>
        <v>0</v>
      </c>
      <c r="E52">
        <f t="shared" si="50"/>
        <v>0</v>
      </c>
      <c r="F52">
        <f t="shared" si="50"/>
        <v>30.152000000000001</v>
      </c>
      <c r="G52">
        <f>F53</f>
        <v>0</v>
      </c>
      <c r="H52">
        <f>G53</f>
        <v>214.42400000000001</v>
      </c>
      <c r="I52">
        <f t="shared" ref="I52:J52" si="51">H53</f>
        <v>114.887</v>
      </c>
      <c r="J52">
        <f t="shared" si="51"/>
        <v>483.46199999999999</v>
      </c>
      <c r="T52">
        <f>S53</f>
        <v>0.27</v>
      </c>
      <c r="U52">
        <f>T53</f>
        <v>30.152000000000001</v>
      </c>
    </row>
    <row r="53" spans="1:21" x14ac:dyDescent="0.2">
      <c r="A53" t="s">
        <v>44</v>
      </c>
      <c r="E53">
        <v>30.152000000000001</v>
      </c>
      <c r="G53">
        <v>214.42400000000001</v>
      </c>
      <c r="H53">
        <v>114.887</v>
      </c>
      <c r="I53">
        <v>483.46199999999999</v>
      </c>
      <c r="J53">
        <v>287.88600000000002</v>
      </c>
      <c r="K53">
        <v>99.82</v>
      </c>
      <c r="S53">
        <v>0.27</v>
      </c>
      <c r="T53">
        <v>30.152000000000001</v>
      </c>
      <c r="U53">
        <v>483.46199999999999</v>
      </c>
    </row>
    <row r="54" spans="1:21" x14ac:dyDescent="0.2">
      <c r="A54" t="s">
        <v>42</v>
      </c>
      <c r="T54">
        <f>T53-T52</f>
        <v>29.882000000000001</v>
      </c>
      <c r="U54">
        <f>U53-U52</f>
        <v>453.31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WS</cp:lastModifiedBy>
  <dcterms:created xsi:type="dcterms:W3CDTF">2022-09-02T14:04:34Z</dcterms:created>
  <dcterms:modified xsi:type="dcterms:W3CDTF">2022-09-03T23:51:44Z</dcterms:modified>
</cp:coreProperties>
</file>