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WhiteSky/Models/"/>
    </mc:Choice>
  </mc:AlternateContent>
  <xr:revisionPtr revIDLastSave="0" documentId="13_ncr:1_{51232251-4B10-3044-A809-C619E6BFBAA2}" xr6:coauthVersionLast="47" xr6:coauthVersionMax="47" xr10:uidLastSave="{00000000-0000-0000-0000-000000000000}"/>
  <bookViews>
    <workbookView xWindow="1500" yWindow="1320" windowWidth="27640" windowHeight="16940" activeTab="1" xr2:uid="{238B50CF-D0D5-7D47-AE0A-F153C7FCE4B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I4" i="2"/>
  <c r="I5" i="2"/>
  <c r="I3" i="2"/>
  <c r="I37" i="2"/>
  <c r="I26" i="2" s="1"/>
  <c r="I25" i="2" l="1"/>
  <c r="I24" i="2"/>
  <c r="I23" i="2"/>
  <c r="I22" i="2"/>
  <c r="I21" i="2"/>
  <c r="I20" i="2"/>
  <c r="I17" i="2"/>
  <c r="I8" i="2"/>
  <c r="I9" i="2"/>
  <c r="I10" i="2"/>
  <c r="I11" i="2"/>
  <c r="I12" i="2"/>
  <c r="I13" i="2"/>
  <c r="I14" i="2"/>
  <c r="I15" i="2"/>
  <c r="I7" i="2"/>
  <c r="H28" i="2"/>
  <c r="D28" i="2"/>
  <c r="H44" i="2"/>
  <c r="H43" i="2"/>
  <c r="D37" i="2"/>
  <c r="H37" i="2"/>
  <c r="H26" i="2"/>
  <c r="D26" i="2"/>
  <c r="K45" i="2"/>
  <c r="J43" i="2"/>
  <c r="J44" i="2" s="1"/>
  <c r="F37" i="2"/>
  <c r="F26" i="2" s="1"/>
  <c r="J37" i="2"/>
  <c r="J26" i="2" s="1"/>
  <c r="G23" i="2"/>
  <c r="G22" i="2"/>
  <c r="G26" i="2" s="1"/>
  <c r="G21" i="2"/>
  <c r="G20" i="2"/>
  <c r="G19" i="2"/>
  <c r="I19" i="2" s="1"/>
  <c r="I28" i="2" s="1"/>
  <c r="K23" i="2"/>
  <c r="K22" i="2"/>
  <c r="K21" i="2"/>
  <c r="K20" i="2"/>
  <c r="K19" i="2"/>
  <c r="K26" i="2" s="1"/>
  <c r="J28" i="2"/>
  <c r="F28" i="2"/>
  <c r="K43" i="2"/>
  <c r="K44" i="2" s="1"/>
  <c r="K37" i="2"/>
  <c r="O26" i="2"/>
  <c r="P26" i="2"/>
  <c r="N26" i="2"/>
  <c r="G37" i="2"/>
  <c r="O28" i="2"/>
  <c r="P28" i="2"/>
  <c r="P29" i="2" s="1"/>
  <c r="O30" i="2" s="1"/>
  <c r="N28" i="2"/>
  <c r="O5" i="2"/>
  <c r="N5" i="2" s="1"/>
  <c r="O4" i="2"/>
  <c r="N3" i="2"/>
  <c r="O3" i="2"/>
  <c r="K28" i="2" l="1"/>
  <c r="G28" i="2"/>
  <c r="O29" i="2"/>
  <c r="N30" i="2" s="1"/>
  <c r="N29" i="2" s="1"/>
</calcChain>
</file>

<file path=xl/sharedStrings.xml><?xml version="1.0" encoding="utf-8"?>
<sst xmlns="http://schemas.openxmlformats.org/spreadsheetml/2006/main" count="52" uniqueCount="47">
  <si>
    <t>Asana Inc.</t>
  </si>
  <si>
    <t>ASAN</t>
  </si>
  <si>
    <t>FY21</t>
  </si>
  <si>
    <t>FY20</t>
  </si>
  <si>
    <t>Customer Count</t>
  </si>
  <si>
    <t>+50k ACV Count</t>
  </si>
  <si>
    <t>FY19</t>
  </si>
  <si>
    <t>+5k ACV Count</t>
  </si>
  <si>
    <t>Revenues</t>
  </si>
  <si>
    <t>COGS</t>
  </si>
  <si>
    <t>R&amp;D</t>
  </si>
  <si>
    <t>S&amp;M</t>
  </si>
  <si>
    <t>G&amp;A</t>
  </si>
  <si>
    <t>Interest Income</t>
  </si>
  <si>
    <t>Interest Expense</t>
  </si>
  <si>
    <t>Taxes</t>
  </si>
  <si>
    <t>Reported NI</t>
  </si>
  <si>
    <t>SBC</t>
  </si>
  <si>
    <t>CFFI</t>
  </si>
  <si>
    <t>CFFF</t>
  </si>
  <si>
    <t>Net Cash</t>
  </si>
  <si>
    <t>Cash Beginning</t>
  </si>
  <si>
    <t>Cash End</t>
  </si>
  <si>
    <t>CFFO</t>
  </si>
  <si>
    <t>New PPE</t>
  </si>
  <si>
    <t>Capitalized Software</t>
  </si>
  <si>
    <t>Direct Listing Expense</t>
  </si>
  <si>
    <t>FCF</t>
  </si>
  <si>
    <t>1Q20</t>
  </si>
  <si>
    <t>2Q20</t>
  </si>
  <si>
    <t>3Q20</t>
  </si>
  <si>
    <t>4Q20</t>
  </si>
  <si>
    <t>1Q21</t>
  </si>
  <si>
    <t>2Q21</t>
  </si>
  <si>
    <t>3Q21</t>
  </si>
  <si>
    <t>4Q21</t>
  </si>
  <si>
    <t>1Q22</t>
  </si>
  <si>
    <t>2Q22</t>
  </si>
  <si>
    <t>Shares</t>
  </si>
  <si>
    <t>Total  SBC</t>
  </si>
  <si>
    <t>Other PPE</t>
  </si>
  <si>
    <t>Stock Options</t>
  </si>
  <si>
    <t>RSU's</t>
  </si>
  <si>
    <t>Recognition Period</t>
  </si>
  <si>
    <t>Cost of Revenues</t>
  </si>
  <si>
    <t>Total Unrecognized SBC</t>
  </si>
  <si>
    <t>New 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</si>
</sst>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38A6-4ADA-ED4C-8238-7DC1A3AAA718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2386-31AB-3E4B-BF05-596BE268F58F}">
  <dimension ref="A1:P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baseColWidth="10" defaultRowHeight="16" x14ac:dyDescent="0.2"/>
  <sheetData>
    <row r="1" spans="1:16" x14ac:dyDescent="0.2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N1" t="s">
        <v>6</v>
      </c>
      <c r="O1" t="s">
        <v>3</v>
      </c>
      <c r="P1" t="s">
        <v>2</v>
      </c>
    </row>
    <row r="3" spans="1:16" x14ac:dyDescent="0.2">
      <c r="A3" t="s">
        <v>4</v>
      </c>
      <c r="E3" s="1">
        <f t="shared" ref="E3:E4" si="0">O3</f>
        <v>93</v>
      </c>
      <c r="H3">
        <v>114</v>
      </c>
      <c r="I3">
        <f>P3</f>
        <v>119</v>
      </c>
      <c r="N3">
        <f>P3-44</f>
        <v>75</v>
      </c>
      <c r="O3">
        <f>P3-26</f>
        <v>93</v>
      </c>
      <c r="P3">
        <v>119</v>
      </c>
    </row>
    <row r="4" spans="1:16" x14ac:dyDescent="0.2">
      <c r="A4" s="1" t="s">
        <v>7</v>
      </c>
      <c r="B4" s="1"/>
      <c r="C4" s="1"/>
      <c r="D4" s="1"/>
      <c r="E4" s="1">
        <f t="shared" si="0"/>
        <v>10.173999999999999</v>
      </c>
      <c r="F4" s="1"/>
      <c r="G4" s="1"/>
      <c r="H4" s="1"/>
      <c r="I4">
        <f t="shared" ref="I4:I5" si="1">P4</f>
        <v>15.436999999999999</v>
      </c>
      <c r="J4" s="1"/>
      <c r="K4" s="1"/>
      <c r="L4" s="1"/>
      <c r="M4" s="1"/>
      <c r="O4">
        <f>P4-5.263</f>
        <v>10.173999999999999</v>
      </c>
      <c r="P4">
        <v>15.436999999999999</v>
      </c>
    </row>
    <row r="5" spans="1:16" x14ac:dyDescent="0.2">
      <c r="A5" s="1" t="s">
        <v>5</v>
      </c>
      <c r="B5" s="1"/>
      <c r="C5" s="1"/>
      <c r="D5" s="1"/>
      <c r="E5" s="1">
        <f>O5</f>
        <v>0.39700000000000002</v>
      </c>
      <c r="F5" s="1"/>
      <c r="G5" s="1"/>
      <c r="H5" s="1"/>
      <c r="I5">
        <f t="shared" si="1"/>
        <v>0.89400000000000002</v>
      </c>
      <c r="J5" s="1"/>
      <c r="K5" s="1"/>
      <c r="L5" s="1"/>
      <c r="M5" s="1"/>
      <c r="N5" s="1">
        <f>O5-0.19</f>
        <v>0.20700000000000002</v>
      </c>
      <c r="O5">
        <f>P5-0.497</f>
        <v>0.39700000000000002</v>
      </c>
      <c r="P5">
        <v>0.89400000000000002</v>
      </c>
    </row>
    <row r="7" spans="1:16" x14ac:dyDescent="0.2">
      <c r="A7" t="s">
        <v>8</v>
      </c>
      <c r="D7">
        <v>58905</v>
      </c>
      <c r="F7">
        <v>76673</v>
      </c>
      <c r="G7">
        <v>89478</v>
      </c>
      <c r="H7">
        <v>100337</v>
      </c>
      <c r="I7">
        <f>P7-H7-G7-F7</f>
        <v>111949</v>
      </c>
      <c r="J7">
        <v>120646</v>
      </c>
      <c r="K7">
        <v>134896</v>
      </c>
      <c r="N7">
        <v>142606</v>
      </c>
      <c r="O7">
        <v>227004</v>
      </c>
      <c r="P7">
        <v>378437</v>
      </c>
    </row>
    <row r="8" spans="1:16" x14ac:dyDescent="0.2">
      <c r="A8" t="s">
        <v>9</v>
      </c>
      <c r="D8">
        <v>7321</v>
      </c>
      <c r="F8">
        <v>7914</v>
      </c>
      <c r="G8">
        <v>9869</v>
      </c>
      <c r="H8">
        <v>9581</v>
      </c>
      <c r="I8">
        <f t="shared" ref="I8:I15" si="2">P8-H8-G8-F8</f>
        <v>11533</v>
      </c>
      <c r="J8">
        <v>12438</v>
      </c>
      <c r="K8">
        <v>13765</v>
      </c>
      <c r="N8">
        <v>18881</v>
      </c>
      <c r="O8">
        <v>28741</v>
      </c>
      <c r="P8">
        <v>38897</v>
      </c>
    </row>
    <row r="9" spans="1:16" x14ac:dyDescent="0.2">
      <c r="A9" t="s">
        <v>10</v>
      </c>
      <c r="D9">
        <v>32996</v>
      </c>
      <c r="F9">
        <v>39967</v>
      </c>
      <c r="G9">
        <v>48454</v>
      </c>
      <c r="H9">
        <v>53788</v>
      </c>
      <c r="I9">
        <f t="shared" si="2"/>
        <v>60915</v>
      </c>
      <c r="J9">
        <v>65205</v>
      </c>
      <c r="K9">
        <v>75233</v>
      </c>
      <c r="N9">
        <v>89675</v>
      </c>
      <c r="O9">
        <v>121139</v>
      </c>
      <c r="P9">
        <v>203124</v>
      </c>
    </row>
    <row r="10" spans="1:16" x14ac:dyDescent="0.2">
      <c r="A10" t="s">
        <v>11</v>
      </c>
      <c r="D10">
        <v>48039</v>
      </c>
      <c r="F10">
        <v>56784</v>
      </c>
      <c r="G10">
        <v>63930</v>
      </c>
      <c r="H10">
        <v>73295</v>
      </c>
      <c r="I10">
        <f t="shared" si="2"/>
        <v>88888</v>
      </c>
      <c r="J10">
        <v>96123</v>
      </c>
      <c r="K10">
        <v>110392</v>
      </c>
      <c r="N10">
        <v>105836</v>
      </c>
      <c r="O10">
        <v>176479</v>
      </c>
      <c r="P10">
        <v>282897</v>
      </c>
    </row>
    <row r="11" spans="1:16" x14ac:dyDescent="0.2">
      <c r="A11" t="s">
        <v>12</v>
      </c>
      <c r="D11">
        <v>32483</v>
      </c>
      <c r="F11">
        <v>21990</v>
      </c>
      <c r="G11">
        <v>27276</v>
      </c>
      <c r="H11">
        <v>31761</v>
      </c>
      <c r="I11">
        <f t="shared" si="2"/>
        <v>37676</v>
      </c>
      <c r="J11">
        <v>43112</v>
      </c>
      <c r="K11">
        <v>46787</v>
      </c>
      <c r="N11">
        <v>46845</v>
      </c>
      <c r="O11">
        <v>76212</v>
      </c>
      <c r="P11">
        <v>118703</v>
      </c>
    </row>
    <row r="12" spans="1:16" x14ac:dyDescent="0.2">
      <c r="A12" t="s">
        <v>13</v>
      </c>
      <c r="D12">
        <v>-389</v>
      </c>
      <c r="F12">
        <v>8</v>
      </c>
      <c r="G12">
        <v>-328</v>
      </c>
      <c r="H12">
        <v>-446</v>
      </c>
      <c r="I12">
        <f t="shared" si="2"/>
        <v>-770</v>
      </c>
      <c r="J12">
        <v>-1346</v>
      </c>
      <c r="K12">
        <v>-164</v>
      </c>
      <c r="N12">
        <v>1365</v>
      </c>
      <c r="O12">
        <v>1568</v>
      </c>
      <c r="P12">
        <v>-1536</v>
      </c>
    </row>
    <row r="13" spans="1:16" x14ac:dyDescent="0.2">
      <c r="A13" t="s">
        <v>14</v>
      </c>
      <c r="D13">
        <v>-10351</v>
      </c>
      <c r="F13">
        <v>-10374</v>
      </c>
      <c r="G13">
        <v>-7351</v>
      </c>
      <c r="H13">
        <v>-353</v>
      </c>
      <c r="I13">
        <f t="shared" si="2"/>
        <v>-307</v>
      </c>
      <c r="J13">
        <v>-357</v>
      </c>
      <c r="K13">
        <v>-311</v>
      </c>
      <c r="N13">
        <v>-78</v>
      </c>
      <c r="O13">
        <v>-36178</v>
      </c>
      <c r="P13">
        <v>-18385</v>
      </c>
    </row>
    <row r="14" spans="1:16" x14ac:dyDescent="0.2">
      <c r="A14" t="s">
        <v>15</v>
      </c>
      <c r="D14">
        <v>-615</v>
      </c>
      <c r="F14">
        <v>-310</v>
      </c>
      <c r="G14">
        <v>-625</v>
      </c>
      <c r="H14">
        <v>-393</v>
      </c>
      <c r="I14">
        <f t="shared" si="2"/>
        <v>-1909</v>
      </c>
      <c r="J14">
        <v>-933</v>
      </c>
      <c r="K14">
        <v>-1222</v>
      </c>
      <c r="N14">
        <v>-245</v>
      </c>
      <c r="O14">
        <v>-1533</v>
      </c>
      <c r="P14">
        <v>-3237</v>
      </c>
    </row>
    <row r="15" spans="1:16" x14ac:dyDescent="0.2">
      <c r="A15" t="s">
        <v>16</v>
      </c>
      <c r="D15">
        <v>-73289</v>
      </c>
      <c r="F15">
        <v>-60658</v>
      </c>
      <c r="G15">
        <v>-68355</v>
      </c>
      <c r="H15">
        <v>-69280</v>
      </c>
      <c r="I15">
        <f t="shared" si="2"/>
        <v>-90049</v>
      </c>
      <c r="J15">
        <v>-98868</v>
      </c>
      <c r="K15">
        <v>-112969</v>
      </c>
      <c r="N15">
        <v>-118589</v>
      </c>
      <c r="O15">
        <v>-211710</v>
      </c>
      <c r="P15">
        <v>-288342</v>
      </c>
    </row>
    <row r="17" spans="1:16" x14ac:dyDescent="0.2">
      <c r="A17" t="s">
        <v>38</v>
      </c>
      <c r="D17">
        <v>113264</v>
      </c>
      <c r="F17">
        <v>162079</v>
      </c>
      <c r="G17">
        <v>170600</v>
      </c>
      <c r="H17">
        <v>185022</v>
      </c>
      <c r="I17">
        <f>P17</f>
        <v>0</v>
      </c>
      <c r="J17">
        <v>189950</v>
      </c>
      <c r="K17">
        <v>191352</v>
      </c>
    </row>
    <row r="19" spans="1:16" x14ac:dyDescent="0.2">
      <c r="A19" t="s">
        <v>23</v>
      </c>
      <c r="D19">
        <v>-34435</v>
      </c>
      <c r="F19">
        <v>-7444</v>
      </c>
      <c r="G19">
        <f>-15960-F19</f>
        <v>-8516</v>
      </c>
      <c r="H19">
        <v>-28500</v>
      </c>
      <c r="I19">
        <f t="shared" ref="I19:I25" si="3">P19-H19-G19-F19</f>
        <v>-39325</v>
      </c>
      <c r="J19">
        <v>-41133</v>
      </c>
      <c r="K19">
        <f>-82781-J19</f>
        <v>-41648</v>
      </c>
      <c r="N19">
        <v>-40136</v>
      </c>
      <c r="O19">
        <v>-92870</v>
      </c>
      <c r="P19">
        <v>-83785</v>
      </c>
    </row>
    <row r="20" spans="1:16" x14ac:dyDescent="0.2">
      <c r="A20" t="s">
        <v>18</v>
      </c>
      <c r="D20">
        <v>-14299</v>
      </c>
      <c r="F20">
        <v>-6451</v>
      </c>
      <c r="G20">
        <f>3087-F20</f>
        <v>9538</v>
      </c>
      <c r="H20">
        <v>19161</v>
      </c>
      <c r="I20">
        <f t="shared" si="3"/>
        <v>5313</v>
      </c>
      <c r="J20">
        <v>-12091</v>
      </c>
      <c r="K20">
        <f>-18081-J20</f>
        <v>-5990</v>
      </c>
      <c r="N20">
        <v>12655</v>
      </c>
      <c r="O20">
        <v>-158937</v>
      </c>
      <c r="P20">
        <v>27561</v>
      </c>
    </row>
    <row r="21" spans="1:16" x14ac:dyDescent="0.2">
      <c r="A21" t="s">
        <v>19</v>
      </c>
      <c r="D21">
        <v>24251</v>
      </c>
      <c r="F21">
        <v>17921</v>
      </c>
      <c r="G21">
        <f>23392-F21</f>
        <v>5471</v>
      </c>
      <c r="H21">
        <v>10582</v>
      </c>
      <c r="I21">
        <f t="shared" si="3"/>
        <v>3236</v>
      </c>
      <c r="J21">
        <v>10717</v>
      </c>
      <c r="K21">
        <f>11134-J21</f>
        <v>417</v>
      </c>
      <c r="N21">
        <v>311597</v>
      </c>
      <c r="O21">
        <v>201005</v>
      </c>
      <c r="P21">
        <v>37210</v>
      </c>
    </row>
    <row r="22" spans="1:16" x14ac:dyDescent="0.2">
      <c r="A22" t="s">
        <v>24</v>
      </c>
      <c r="D22">
        <v>-22752</v>
      </c>
      <c r="G22">
        <f>-29557-F22</f>
        <v>-29557</v>
      </c>
      <c r="H22">
        <v>-10746</v>
      </c>
      <c r="I22">
        <f t="shared" si="3"/>
        <v>-1284</v>
      </c>
      <c r="J22">
        <v>-1048</v>
      </c>
      <c r="K22">
        <f>-1683-J22</f>
        <v>-635</v>
      </c>
      <c r="N22">
        <v>-6878</v>
      </c>
      <c r="O22">
        <v>-57344</v>
      </c>
      <c r="P22">
        <v>-41587</v>
      </c>
    </row>
    <row r="23" spans="1:16" x14ac:dyDescent="0.2">
      <c r="A23" t="s">
        <v>25</v>
      </c>
      <c r="D23">
        <v>-40</v>
      </c>
      <c r="F23">
        <v>-183</v>
      </c>
      <c r="G23">
        <f>-296-F23</f>
        <v>-113</v>
      </c>
      <c r="H23">
        <v>-191</v>
      </c>
      <c r="I23">
        <f t="shared" si="3"/>
        <v>-645</v>
      </c>
      <c r="J23">
        <v>-70</v>
      </c>
      <c r="K23">
        <f>-70-J23</f>
        <v>0</v>
      </c>
      <c r="N23">
        <v>-384</v>
      </c>
      <c r="O23">
        <v>-962</v>
      </c>
      <c r="P23">
        <v>-1132</v>
      </c>
    </row>
    <row r="24" spans="1:16" x14ac:dyDescent="0.2">
      <c r="A24" t="s">
        <v>40</v>
      </c>
      <c r="D24">
        <v>21822</v>
      </c>
      <c r="H24">
        <v>-9939</v>
      </c>
      <c r="I24">
        <f t="shared" si="3"/>
        <v>-28671</v>
      </c>
      <c r="N24">
        <v>-2626</v>
      </c>
      <c r="O24">
        <v>-55791</v>
      </c>
      <c r="P24">
        <v>-38610</v>
      </c>
    </row>
    <row r="25" spans="1:16" x14ac:dyDescent="0.2">
      <c r="A25" t="s">
        <v>26</v>
      </c>
      <c r="D25">
        <v>15903</v>
      </c>
      <c r="I25">
        <f t="shared" si="3"/>
        <v>270</v>
      </c>
      <c r="N25">
        <v>167</v>
      </c>
      <c r="O25">
        <v>19427</v>
      </c>
      <c r="P25">
        <v>270</v>
      </c>
    </row>
    <row r="26" spans="1:16" x14ac:dyDescent="0.2">
      <c r="A26" t="s">
        <v>27</v>
      </c>
      <c r="D26">
        <f>D19+D22+D23+D24+D25-D37</f>
        <v>-28443</v>
      </c>
      <c r="F26">
        <f>F19+F22+F23+F24+F25-F37</f>
        <v>-23658</v>
      </c>
      <c r="G26">
        <f>G19+G22+G23+G24+G25-G37</f>
        <v>-58567</v>
      </c>
      <c r="H26">
        <f>H19+H22+H23+H24+H25-H37</f>
        <v>-75229</v>
      </c>
      <c r="I26">
        <f>I19+I22+I23+I24+I25-I37</f>
        <v>-111951</v>
      </c>
      <c r="J26">
        <f>J19+J22+J23+J24+J25-J37</f>
        <v>-82160</v>
      </c>
      <c r="K26">
        <f>K19+K22+K23+K24+K25-K37</f>
        <v>-90217</v>
      </c>
      <c r="N26">
        <f>N19+N22+N23+N24+N25-N37</f>
        <v>-98243</v>
      </c>
      <c r="O26">
        <f t="shared" ref="O26:P26" si="4">O19+O22+O23+O24+O25-O37</f>
        <v>-221765</v>
      </c>
      <c r="P26">
        <f t="shared" si="4"/>
        <v>-269405</v>
      </c>
    </row>
    <row r="28" spans="1:16" x14ac:dyDescent="0.2">
      <c r="A28" t="s">
        <v>20</v>
      </c>
      <c r="D28">
        <f>D19+D20+D21</f>
        <v>-24483</v>
      </c>
      <c r="F28">
        <f>F19+F20+F21+29</f>
        <v>4055</v>
      </c>
      <c r="G28">
        <f>G19+G20+G21-82</f>
        <v>6411</v>
      </c>
      <c r="H28">
        <f>H19+H20+H21+178+82-29</f>
        <v>1474</v>
      </c>
      <c r="I28">
        <f>I19+I20+I21+178+82-29</f>
        <v>-30545</v>
      </c>
      <c r="J28">
        <f>J19+J20+J21+-568</f>
        <v>-43075</v>
      </c>
      <c r="K28">
        <f>K19+K20+K21-718</f>
        <v>-47939</v>
      </c>
      <c r="N28">
        <f>N19+N20+N21</f>
        <v>284116</v>
      </c>
      <c r="O28">
        <f>O19+O20+O21</f>
        <v>-50802</v>
      </c>
      <c r="P28">
        <f>P19+P20+P21</f>
        <v>-19014</v>
      </c>
    </row>
    <row r="29" spans="1:16" x14ac:dyDescent="0.2">
      <c r="A29" t="s">
        <v>21</v>
      </c>
      <c r="N29">
        <f>N30-N28</f>
        <v>26103</v>
      </c>
      <c r="O29">
        <f>O30-O28</f>
        <v>310219</v>
      </c>
      <c r="P29">
        <f>P30-P28</f>
        <v>259417</v>
      </c>
    </row>
    <row r="30" spans="1:16" x14ac:dyDescent="0.2">
      <c r="A30" t="s">
        <v>22</v>
      </c>
      <c r="N30">
        <f>O29</f>
        <v>310219</v>
      </c>
      <c r="O30">
        <f>P29</f>
        <v>259417</v>
      </c>
      <c r="P30">
        <v>240403</v>
      </c>
    </row>
    <row r="32" spans="1:16" x14ac:dyDescent="0.2">
      <c r="A32" t="s">
        <v>17</v>
      </c>
    </row>
    <row r="33" spans="1:16" x14ac:dyDescent="0.2">
      <c r="A33" t="s">
        <v>10</v>
      </c>
      <c r="D33">
        <v>4783</v>
      </c>
      <c r="F33">
        <v>9140</v>
      </c>
      <c r="G33">
        <v>11250</v>
      </c>
      <c r="H33">
        <v>14351</v>
      </c>
      <c r="J33">
        <v>21129</v>
      </c>
      <c r="K33">
        <v>24447</v>
      </c>
    </row>
    <row r="34" spans="1:16" x14ac:dyDescent="0.2">
      <c r="A34" t="s">
        <v>11</v>
      </c>
      <c r="D34">
        <v>2463</v>
      </c>
      <c r="F34">
        <v>4153</v>
      </c>
      <c r="G34">
        <v>5350</v>
      </c>
      <c r="H34">
        <v>7138</v>
      </c>
      <c r="J34">
        <v>12489</v>
      </c>
      <c r="K34">
        <v>15521</v>
      </c>
    </row>
    <row r="35" spans="1:16" x14ac:dyDescent="0.2">
      <c r="A35" t="s">
        <v>12</v>
      </c>
      <c r="D35">
        <v>1620</v>
      </c>
      <c r="F35">
        <v>2618</v>
      </c>
      <c r="G35">
        <v>3631</v>
      </c>
      <c r="H35">
        <v>4172</v>
      </c>
      <c r="J35">
        <v>5970</v>
      </c>
      <c r="K35">
        <v>7548</v>
      </c>
    </row>
    <row r="36" spans="1:16" x14ac:dyDescent="0.2">
      <c r="A36" t="s">
        <v>44</v>
      </c>
      <c r="D36">
        <v>75</v>
      </c>
      <c r="F36">
        <v>120</v>
      </c>
      <c r="G36">
        <v>150</v>
      </c>
      <c r="H36">
        <v>192</v>
      </c>
      <c r="J36">
        <v>321</v>
      </c>
      <c r="K36">
        <v>418</v>
      </c>
    </row>
    <row r="37" spans="1:16" x14ac:dyDescent="0.2">
      <c r="A37" t="s">
        <v>39</v>
      </c>
      <c r="D37">
        <f>D33+D34+D35+D36</f>
        <v>8941</v>
      </c>
      <c r="F37">
        <f>F33+F34+F35+F36</f>
        <v>16031</v>
      </c>
      <c r="G37">
        <f>G33+G34+G35+G36</f>
        <v>20381</v>
      </c>
      <c r="H37">
        <f>H33+H34+H35+H36</f>
        <v>25853</v>
      </c>
      <c r="I37">
        <f t="shared" ref="I37" si="5">P37-H37-G37-F37</f>
        <v>42296</v>
      </c>
      <c r="J37">
        <f>J33+J34+J35+J36</f>
        <v>39909</v>
      </c>
      <c r="K37">
        <f>K33+K34+K35+K36</f>
        <v>47934</v>
      </c>
      <c r="N37">
        <v>48386</v>
      </c>
      <c r="O37">
        <v>34225</v>
      </c>
      <c r="P37">
        <v>104561</v>
      </c>
    </row>
    <row r="39" spans="1:16" x14ac:dyDescent="0.2">
      <c r="A39" t="s">
        <v>41</v>
      </c>
      <c r="H39">
        <v>15333</v>
      </c>
      <c r="J39">
        <v>9605</v>
      </c>
      <c r="K39">
        <v>7287</v>
      </c>
    </row>
    <row r="40" spans="1:16" x14ac:dyDescent="0.2">
      <c r="A40" t="s">
        <v>43</v>
      </c>
      <c r="H40">
        <v>1.7</v>
      </c>
      <c r="J40">
        <v>1.5</v>
      </c>
      <c r="K40">
        <v>1.4</v>
      </c>
    </row>
    <row r="41" spans="1:16" x14ac:dyDescent="0.2">
      <c r="A41" t="s">
        <v>42</v>
      </c>
      <c r="H41">
        <v>243081</v>
      </c>
      <c r="J41">
        <v>367453</v>
      </c>
      <c r="K41">
        <v>386039</v>
      </c>
    </row>
    <row r="42" spans="1:16" x14ac:dyDescent="0.2">
      <c r="A42" t="s">
        <v>43</v>
      </c>
      <c r="H42">
        <v>3.1</v>
      </c>
      <c r="J42">
        <v>2.9</v>
      </c>
      <c r="K42">
        <v>2.9</v>
      </c>
    </row>
    <row r="43" spans="1:16" x14ac:dyDescent="0.2">
      <c r="A43" t="s">
        <v>45</v>
      </c>
      <c r="H43">
        <f>H39+H41</f>
        <v>258414</v>
      </c>
      <c r="J43">
        <f>J39+J41</f>
        <v>377058</v>
      </c>
      <c r="K43">
        <f>K39+K41</f>
        <v>393326</v>
      </c>
    </row>
    <row r="44" spans="1:16" x14ac:dyDescent="0.2">
      <c r="A44" t="s">
        <v>43</v>
      </c>
      <c r="H44" s="2">
        <f>H39/H43*H40+H41/H43*H42</f>
        <v>3.0169309712322088</v>
      </c>
      <c r="J44" s="2">
        <f>J39/J43*J40+J41/J43*J42</f>
        <v>2.8643370515941844</v>
      </c>
      <c r="K44" s="2">
        <f>K39/K43*K40+K41/K43*K42</f>
        <v>2.8722100751030952</v>
      </c>
    </row>
    <row r="45" spans="1:16" x14ac:dyDescent="0.2">
      <c r="A45" t="s">
        <v>46</v>
      </c>
      <c r="K45">
        <f>K43-J43-K37</f>
        <v>-31666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2022-09-07T00:45:25Z</dcterms:created>
  <dcterms:modified xsi:type="dcterms:W3CDTF">2022-09-08T19:32:11Z</dcterms:modified>
</cp:coreProperties>
</file>