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Trading Models/"/>
    </mc:Choice>
  </mc:AlternateContent>
  <xr:revisionPtr revIDLastSave="0" documentId="13_ncr:1_{EAF45872-705E-5E40-A24B-F5954A4CD0AC}" xr6:coauthVersionLast="47" xr6:coauthVersionMax="47" xr10:uidLastSave="{00000000-0000-0000-0000-000000000000}"/>
  <bookViews>
    <workbookView xWindow="-22320" yWindow="1160" windowWidth="28900" windowHeight="17440" activeTab="1" xr2:uid="{1972380E-8931-7441-B87E-BA9715474032}"/>
  </bookViews>
  <sheets>
    <sheet name="Cover" sheetId="5" r:id="rId1"/>
    <sheet name="Revenue Build" sheetId="4" r:id="rId2"/>
    <sheet name="P&amp;L GAAP" sheetId="1" r:id="rId3"/>
    <sheet name="BS" sheetId="2" r:id="rId4"/>
    <sheet name="CF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4" i="4" l="1"/>
  <c r="M14" i="4"/>
  <c r="N14" i="4"/>
  <c r="O14" i="4"/>
  <c r="P14" i="4"/>
  <c r="Q14" i="4"/>
  <c r="R14" i="4"/>
  <c r="S14" i="4"/>
  <c r="T14" i="4"/>
  <c r="U14" i="4"/>
  <c r="V14" i="4"/>
  <c r="C42" i="1"/>
  <c r="D42" i="1"/>
  <c r="E42" i="1"/>
  <c r="F42" i="1"/>
  <c r="G42" i="1"/>
  <c r="H42" i="1"/>
  <c r="I42" i="1"/>
  <c r="AB42" i="1" s="1"/>
  <c r="J42" i="1"/>
  <c r="K42" i="1"/>
  <c r="B40" i="1"/>
  <c r="B37" i="1"/>
  <c r="B34" i="1"/>
  <c r="B31" i="1"/>
  <c r="B28" i="1"/>
  <c r="B21" i="1"/>
  <c r="AE86" i="1"/>
  <c r="AD86" i="1"/>
  <c r="AC86" i="1"/>
  <c r="AB86" i="1"/>
  <c r="AA86" i="1"/>
  <c r="AE84" i="1"/>
  <c r="AD84" i="1"/>
  <c r="AC84" i="1"/>
  <c r="AB84" i="1"/>
  <c r="AA84" i="1"/>
  <c r="AE82" i="1"/>
  <c r="AD82" i="1"/>
  <c r="AC82" i="1"/>
  <c r="AB82" i="1"/>
  <c r="AA82" i="1"/>
  <c r="AE80" i="1"/>
  <c r="AD80" i="1"/>
  <c r="AC80" i="1"/>
  <c r="AB80" i="1"/>
  <c r="AA80" i="1"/>
  <c r="AE75" i="1"/>
  <c r="AD75" i="1"/>
  <c r="AC75" i="1"/>
  <c r="AB75" i="1"/>
  <c r="AA75" i="1"/>
  <c r="AE72" i="1"/>
  <c r="AD72" i="1"/>
  <c r="AC72" i="1"/>
  <c r="AB72" i="1"/>
  <c r="AA72" i="1"/>
  <c r="AE70" i="1"/>
  <c r="AD70" i="1"/>
  <c r="AC70" i="1"/>
  <c r="AB70" i="1"/>
  <c r="AA70" i="1"/>
  <c r="AE68" i="1"/>
  <c r="AD68" i="1"/>
  <c r="AC68" i="1"/>
  <c r="AB68" i="1"/>
  <c r="AA68" i="1"/>
  <c r="AE66" i="1"/>
  <c r="AD66" i="1"/>
  <c r="AC66" i="1"/>
  <c r="AB66" i="1"/>
  <c r="AA66" i="1"/>
  <c r="AE64" i="1"/>
  <c r="AD64" i="1"/>
  <c r="AB63" i="1"/>
  <c r="AA63" i="1"/>
  <c r="AE61" i="1"/>
  <c r="AD61" i="1"/>
  <c r="AC61" i="1"/>
  <c r="AB61" i="1"/>
  <c r="AA61" i="1"/>
  <c r="AE59" i="1"/>
  <c r="AD59" i="1"/>
  <c r="AC59" i="1"/>
  <c r="AB59" i="1"/>
  <c r="AA59" i="1"/>
  <c r="AE58" i="1"/>
  <c r="AD58" i="1"/>
  <c r="AC58" i="1"/>
  <c r="AB58" i="1"/>
  <c r="AA58" i="1"/>
  <c r="AE57" i="1"/>
  <c r="AD57" i="1"/>
  <c r="AC57" i="1"/>
  <c r="AB57" i="1"/>
  <c r="AA57" i="1"/>
  <c r="AE56" i="1"/>
  <c r="AD56" i="1"/>
  <c r="AC56" i="1"/>
  <c r="AB56" i="1"/>
  <c r="AA56" i="1"/>
  <c r="AE55" i="1"/>
  <c r="AD55" i="1"/>
  <c r="AC55" i="1"/>
  <c r="AB55" i="1"/>
  <c r="AA55" i="1"/>
  <c r="AE54" i="1"/>
  <c r="AD54" i="1"/>
  <c r="AC54" i="1"/>
  <c r="AB54" i="1"/>
  <c r="AA54" i="1"/>
  <c r="AB53" i="1"/>
  <c r="AA53" i="1"/>
  <c r="AE52" i="1"/>
  <c r="AD52" i="1"/>
  <c r="AC52" i="1"/>
  <c r="AB52" i="1"/>
  <c r="AA52" i="1"/>
  <c r="AE51" i="1"/>
  <c r="AD51" i="1"/>
  <c r="AC51" i="1"/>
  <c r="AB51" i="1"/>
  <c r="AA51" i="1"/>
  <c r="AE50" i="1"/>
  <c r="AD50" i="1"/>
  <c r="AC50" i="1"/>
  <c r="AB50" i="1"/>
  <c r="AA50" i="1"/>
  <c r="AE47" i="1"/>
  <c r="AD47" i="1"/>
  <c r="AC47" i="1"/>
  <c r="AB47" i="1"/>
  <c r="AA47" i="1"/>
  <c r="AB39" i="1"/>
  <c r="AA39" i="1"/>
  <c r="AB36" i="1"/>
  <c r="AA36" i="1"/>
  <c r="AB27" i="1"/>
  <c r="AA27" i="1"/>
  <c r="AE23" i="1"/>
  <c r="AD23" i="1"/>
  <c r="AB23" i="1"/>
  <c r="AA23" i="1"/>
  <c r="AB20" i="1"/>
  <c r="AA20" i="1"/>
  <c r="AE14" i="1"/>
  <c r="AD14" i="1"/>
  <c r="AE12" i="1"/>
  <c r="AD12" i="1"/>
  <c r="AE9" i="1"/>
  <c r="AD9" i="1"/>
  <c r="AC9" i="1"/>
  <c r="M63" i="1"/>
  <c r="N63" i="1"/>
  <c r="O63" i="1"/>
  <c r="P63" i="1"/>
  <c r="Q63" i="1"/>
  <c r="R63" i="1"/>
  <c r="S63" i="1"/>
  <c r="T63" i="1"/>
  <c r="U63" i="1"/>
  <c r="V63" i="1"/>
  <c r="L63" i="1"/>
  <c r="C64" i="1"/>
  <c r="D64" i="1"/>
  <c r="E64" i="1"/>
  <c r="F64" i="1"/>
  <c r="G64" i="1"/>
  <c r="H64" i="1"/>
  <c r="I64" i="1"/>
  <c r="J64" i="1"/>
  <c r="K64" i="1"/>
  <c r="AC64" i="1" s="1"/>
  <c r="B64" i="1"/>
  <c r="M13" i="4"/>
  <c r="Q13" i="4" s="1"/>
  <c r="U13" i="4" s="1"/>
  <c r="O13" i="4"/>
  <c r="S13" i="4" s="1"/>
  <c r="L13" i="4"/>
  <c r="M37" i="4"/>
  <c r="Q37" i="4" s="1"/>
  <c r="U37" i="4" s="1"/>
  <c r="O37" i="4"/>
  <c r="M29" i="4"/>
  <c r="Q29" i="4" s="1"/>
  <c r="U29" i="4" s="1"/>
  <c r="O29" i="4"/>
  <c r="S29" i="4" s="1"/>
  <c r="M21" i="4"/>
  <c r="Q21" i="4" s="1"/>
  <c r="N21" i="4"/>
  <c r="R21" i="4" s="1"/>
  <c r="V21" i="4" s="1"/>
  <c r="O21" i="4"/>
  <c r="S21" i="4" s="1"/>
  <c r="O17" i="4"/>
  <c r="M17" i="4"/>
  <c r="AB9" i="1"/>
  <c r="AA9" i="1"/>
  <c r="G10" i="1"/>
  <c r="D14" i="1"/>
  <c r="E14" i="1"/>
  <c r="G14" i="1"/>
  <c r="H14" i="1"/>
  <c r="I14" i="1"/>
  <c r="K14" i="1"/>
  <c r="AC14" i="1" s="1"/>
  <c r="C14" i="1"/>
  <c r="K12" i="1"/>
  <c r="AC12" i="1" s="1"/>
  <c r="I12" i="1"/>
  <c r="H12" i="1"/>
  <c r="G12" i="1"/>
  <c r="E12" i="1"/>
  <c r="D12" i="1"/>
  <c r="C12" i="1"/>
  <c r="L37" i="4"/>
  <c r="P37" i="4" s="1"/>
  <c r="L29" i="4"/>
  <c r="P29" i="4" s="1"/>
  <c r="T29" i="4" s="1"/>
  <c r="L21" i="4"/>
  <c r="P21" i="4" s="1"/>
  <c r="T21" i="4" s="1"/>
  <c r="L17" i="4"/>
  <c r="P17" i="4" s="1"/>
  <c r="T17" i="4" s="1"/>
  <c r="K39" i="4"/>
  <c r="I39" i="4"/>
  <c r="H39" i="4"/>
  <c r="G39" i="4"/>
  <c r="K31" i="4"/>
  <c r="I31" i="4"/>
  <c r="H31" i="4"/>
  <c r="G31" i="4"/>
  <c r="K15" i="4"/>
  <c r="I15" i="4"/>
  <c r="H15" i="4"/>
  <c r="G15" i="4"/>
  <c r="K19" i="4"/>
  <c r="I19" i="4"/>
  <c r="H19" i="4"/>
  <c r="G19" i="4"/>
  <c r="H23" i="4"/>
  <c r="I23" i="4"/>
  <c r="K23" i="4"/>
  <c r="G23" i="4"/>
  <c r="J42" i="4"/>
  <c r="J41" i="4"/>
  <c r="J37" i="4"/>
  <c r="J12" i="1" s="1"/>
  <c r="J29" i="4"/>
  <c r="J31" i="4" s="1"/>
  <c r="J21" i="4"/>
  <c r="J23" i="4" s="1"/>
  <c r="J17" i="4"/>
  <c r="J19" i="4" s="1"/>
  <c r="J13" i="4"/>
  <c r="J15" i="4" s="1"/>
  <c r="F42" i="4"/>
  <c r="F41" i="4"/>
  <c r="F14" i="1" s="1"/>
  <c r="F37" i="4"/>
  <c r="F12" i="1" s="1"/>
  <c r="F29" i="4"/>
  <c r="F21" i="4"/>
  <c r="F17" i="4"/>
  <c r="F13" i="4"/>
  <c r="C25" i="4"/>
  <c r="C33" i="4" s="1"/>
  <c r="G35" i="4" s="1"/>
  <c r="D25" i="4"/>
  <c r="D33" i="4" s="1"/>
  <c r="D45" i="4" s="1"/>
  <c r="E25" i="4"/>
  <c r="E33" i="4" s="1"/>
  <c r="E45" i="4" s="1"/>
  <c r="G25" i="4"/>
  <c r="G33" i="4" s="1"/>
  <c r="G45" i="4" s="1"/>
  <c r="H25" i="4"/>
  <c r="H33" i="4" s="1"/>
  <c r="H45" i="4" s="1"/>
  <c r="I25" i="4"/>
  <c r="I33" i="4" s="1"/>
  <c r="I8" i="4" s="1"/>
  <c r="K25" i="4"/>
  <c r="K33" i="4" s="1"/>
  <c r="K45" i="4" s="1"/>
  <c r="O7" i="4"/>
  <c r="S7" i="4" s="1"/>
  <c r="N7" i="4"/>
  <c r="R7" i="4" s="1"/>
  <c r="V7" i="4" s="1"/>
  <c r="M7" i="4"/>
  <c r="Q7" i="4" s="1"/>
  <c r="U7" i="4" s="1"/>
  <c r="L7" i="4"/>
  <c r="P7" i="4" s="1"/>
  <c r="T7" i="4" s="1"/>
  <c r="AC25" i="4"/>
  <c r="AC33" i="4" s="1"/>
  <c r="AB25" i="4"/>
  <c r="AB33" i="4" s="1"/>
  <c r="O7" i="3"/>
  <c r="S7" i="3" s="1"/>
  <c r="N7" i="3"/>
  <c r="R7" i="3" s="1"/>
  <c r="V7" i="3" s="1"/>
  <c r="M7" i="3"/>
  <c r="Q7" i="3" s="1"/>
  <c r="U7" i="3" s="1"/>
  <c r="L7" i="3"/>
  <c r="P7" i="3" s="1"/>
  <c r="T7" i="3" s="1"/>
  <c r="O7" i="1"/>
  <c r="S7" i="1" s="1"/>
  <c r="N7" i="1"/>
  <c r="R7" i="1" s="1"/>
  <c r="V7" i="1" s="1"/>
  <c r="M7" i="1"/>
  <c r="Q7" i="1" s="1"/>
  <c r="U7" i="1" s="1"/>
  <c r="L7" i="1"/>
  <c r="P7" i="1" s="1"/>
  <c r="T7" i="1" s="1"/>
  <c r="M7" i="2"/>
  <c r="Q7" i="2" s="1"/>
  <c r="U7" i="2" s="1"/>
  <c r="N7" i="2"/>
  <c r="R7" i="2" s="1"/>
  <c r="V7" i="2" s="1"/>
  <c r="O7" i="2"/>
  <c r="S7" i="2"/>
  <c r="L7" i="2"/>
  <c r="P7" i="2" s="1"/>
  <c r="T7" i="2" s="1"/>
  <c r="AA12" i="1" l="1"/>
  <c r="AA42" i="1"/>
  <c r="N17" i="4"/>
  <c r="R17" i="4" s="1"/>
  <c r="V17" i="4" s="1"/>
  <c r="N13" i="4"/>
  <c r="J14" i="1"/>
  <c r="AB14" i="1" s="1"/>
  <c r="H10" i="1"/>
  <c r="N37" i="4"/>
  <c r="AD63" i="1"/>
  <c r="AE63" i="1"/>
  <c r="AA64" i="1"/>
  <c r="AB12" i="1"/>
  <c r="AC63" i="1"/>
  <c r="AA14" i="1"/>
  <c r="AB64" i="1"/>
  <c r="N25" i="4"/>
  <c r="O25" i="4"/>
  <c r="O27" i="4" s="1"/>
  <c r="K35" i="4"/>
  <c r="N29" i="4"/>
  <c r="R29" i="4" s="1"/>
  <c r="V29" i="4" s="1"/>
  <c r="L25" i="4"/>
  <c r="L27" i="4" s="1"/>
  <c r="J39" i="4"/>
  <c r="P13" i="4"/>
  <c r="T13" i="4" s="1"/>
  <c r="R13" i="4"/>
  <c r="V13" i="4" s="1"/>
  <c r="V25" i="4" s="1"/>
  <c r="T37" i="4"/>
  <c r="S37" i="4"/>
  <c r="R37" i="4"/>
  <c r="U21" i="4"/>
  <c r="M25" i="4"/>
  <c r="M27" i="4" s="1"/>
  <c r="Q17" i="4"/>
  <c r="Q25" i="4" s="1"/>
  <c r="S17" i="4"/>
  <c r="S25" i="4" s="1"/>
  <c r="D10" i="1"/>
  <c r="I35" i="4"/>
  <c r="H17" i="1"/>
  <c r="K10" i="1"/>
  <c r="E10" i="1"/>
  <c r="E17" i="1" s="1"/>
  <c r="I27" i="4"/>
  <c r="C10" i="1"/>
  <c r="I10" i="1"/>
  <c r="G17" i="1"/>
  <c r="D17" i="1"/>
  <c r="H27" i="4"/>
  <c r="H35" i="4"/>
  <c r="K27" i="4"/>
  <c r="G27" i="4"/>
  <c r="C45" i="4"/>
  <c r="C8" i="4"/>
  <c r="C18" i="4" s="1"/>
  <c r="D8" i="4"/>
  <c r="I22" i="4"/>
  <c r="I18" i="4"/>
  <c r="I14" i="4"/>
  <c r="I38" i="4"/>
  <c r="I30" i="4"/>
  <c r="I26" i="4"/>
  <c r="I45" i="4"/>
  <c r="H8" i="4"/>
  <c r="E8" i="4"/>
  <c r="I9" i="4" s="1"/>
  <c r="I34" i="4"/>
  <c r="J25" i="4"/>
  <c r="F25" i="4"/>
  <c r="K8" i="4"/>
  <c r="AB8" i="4"/>
  <c r="AB18" i="4" s="1"/>
  <c r="AB45" i="4"/>
  <c r="AC8" i="4"/>
  <c r="AC34" i="4" s="1"/>
  <c r="AC45" i="4"/>
  <c r="S27" i="4" l="1"/>
  <c r="D34" i="1"/>
  <c r="D31" i="1"/>
  <c r="D28" i="1"/>
  <c r="D40" i="1"/>
  <c r="D37" i="1"/>
  <c r="D21" i="1"/>
  <c r="G37" i="1"/>
  <c r="G21" i="1"/>
  <c r="G34" i="1"/>
  <c r="G31" i="1"/>
  <c r="G28" i="1"/>
  <c r="G40" i="1"/>
  <c r="H40" i="1"/>
  <c r="H37" i="1"/>
  <c r="H21" i="1"/>
  <c r="H34" i="1"/>
  <c r="H31" i="1"/>
  <c r="H28" i="1"/>
  <c r="H34" i="4"/>
  <c r="H9" i="4"/>
  <c r="E21" i="1"/>
  <c r="E34" i="1"/>
  <c r="E31" i="1"/>
  <c r="E28" i="1"/>
  <c r="E40" i="1"/>
  <c r="E37" i="1"/>
  <c r="K18" i="4"/>
  <c r="K9" i="4"/>
  <c r="K17" i="1"/>
  <c r="Q27" i="4"/>
  <c r="L33" i="4"/>
  <c r="L8" i="4" s="1"/>
  <c r="N33" i="4"/>
  <c r="O33" i="4"/>
  <c r="N27" i="4"/>
  <c r="R25" i="4"/>
  <c r="R27" i="4" s="1"/>
  <c r="S45" i="4"/>
  <c r="V37" i="4"/>
  <c r="M33" i="4"/>
  <c r="M8" i="4" s="1"/>
  <c r="S33" i="4"/>
  <c r="Q33" i="4"/>
  <c r="V33" i="4"/>
  <c r="P25" i="4"/>
  <c r="P27" i="4" s="1"/>
  <c r="U17" i="4"/>
  <c r="U25" i="4" s="1"/>
  <c r="U27" i="4" s="1"/>
  <c r="I17" i="1"/>
  <c r="C17" i="1"/>
  <c r="J27" i="4"/>
  <c r="C38" i="4"/>
  <c r="C30" i="4"/>
  <c r="C22" i="4"/>
  <c r="AB14" i="4"/>
  <c r="H26" i="4"/>
  <c r="C26" i="4"/>
  <c r="D14" i="4"/>
  <c r="D38" i="4"/>
  <c r="D30" i="4"/>
  <c r="D22" i="4"/>
  <c r="D18" i="4"/>
  <c r="D34" i="4"/>
  <c r="D26" i="4"/>
  <c r="C14" i="4"/>
  <c r="C34" i="4"/>
  <c r="E38" i="4"/>
  <c r="E30" i="4"/>
  <c r="E22" i="4"/>
  <c r="E18" i="4"/>
  <c r="E14" i="4"/>
  <c r="AB34" i="4"/>
  <c r="H14" i="4"/>
  <c r="H22" i="4"/>
  <c r="H38" i="4"/>
  <c r="H18" i="4"/>
  <c r="H30" i="4"/>
  <c r="AB22" i="4"/>
  <c r="F33" i="4"/>
  <c r="F10" i="1" s="1"/>
  <c r="F17" i="1" s="1"/>
  <c r="E34" i="4"/>
  <c r="AB30" i="4"/>
  <c r="J33" i="4"/>
  <c r="E26" i="4"/>
  <c r="AC14" i="4"/>
  <c r="AC18" i="4"/>
  <c r="K38" i="4"/>
  <c r="K22" i="4"/>
  <c r="K26" i="4"/>
  <c r="K30" i="4"/>
  <c r="K14" i="4"/>
  <c r="AC22" i="4"/>
  <c r="K34" i="4"/>
  <c r="AC38" i="4"/>
  <c r="AC30" i="4"/>
  <c r="AB38" i="4"/>
  <c r="G8" i="4"/>
  <c r="G9" i="4" s="1"/>
  <c r="L34" i="4" l="1"/>
  <c r="L9" i="4"/>
  <c r="L45" i="4"/>
  <c r="K31" i="1"/>
  <c r="K28" i="1"/>
  <c r="K40" i="1"/>
  <c r="K37" i="1"/>
  <c r="K21" i="1"/>
  <c r="K34" i="1"/>
  <c r="I21" i="1"/>
  <c r="I40" i="1"/>
  <c r="I37" i="1"/>
  <c r="I34" i="1"/>
  <c r="I31" i="1"/>
  <c r="I28" i="1"/>
  <c r="L35" i="4"/>
  <c r="C31" i="1"/>
  <c r="C28" i="1"/>
  <c r="C40" i="1"/>
  <c r="C37" i="1"/>
  <c r="C21" i="1"/>
  <c r="C34" i="1"/>
  <c r="F28" i="1"/>
  <c r="F21" i="1"/>
  <c r="F34" i="1"/>
  <c r="F31" i="1"/>
  <c r="F40" i="1"/>
  <c r="F37" i="1"/>
  <c r="L10" i="1"/>
  <c r="L17" i="1" s="1"/>
  <c r="M26" i="4"/>
  <c r="M9" i="4"/>
  <c r="AA17" i="1"/>
  <c r="O10" i="1"/>
  <c r="O45" i="4"/>
  <c r="O35" i="4"/>
  <c r="O8" i="4"/>
  <c r="O9" i="4" s="1"/>
  <c r="M10" i="1"/>
  <c r="M17" i="1" s="1"/>
  <c r="R33" i="4"/>
  <c r="R10" i="1" s="1"/>
  <c r="R17" i="1" s="1"/>
  <c r="N8" i="4"/>
  <c r="N9" i="4" s="1"/>
  <c r="N45" i="4"/>
  <c r="N10" i="1"/>
  <c r="N17" i="1" s="1"/>
  <c r="N35" i="4"/>
  <c r="V27" i="4"/>
  <c r="V10" i="1"/>
  <c r="V17" i="1" s="1"/>
  <c r="Q34" i="4"/>
  <c r="Q35" i="4"/>
  <c r="Q45" i="4"/>
  <c r="S35" i="4"/>
  <c r="M35" i="4"/>
  <c r="M34" i="4"/>
  <c r="M45" i="4"/>
  <c r="V45" i="4"/>
  <c r="U33" i="4"/>
  <c r="Q10" i="1"/>
  <c r="Q17" i="1" s="1"/>
  <c r="Q8" i="4"/>
  <c r="Q9" i="4" s="1"/>
  <c r="S8" i="4"/>
  <c r="S10" i="1"/>
  <c r="V8" i="4"/>
  <c r="L38" i="4"/>
  <c r="L18" i="4"/>
  <c r="L22" i="4"/>
  <c r="L26" i="4"/>
  <c r="T25" i="4"/>
  <c r="T27" i="4" s="1"/>
  <c r="P33" i="4"/>
  <c r="M22" i="4"/>
  <c r="M18" i="4"/>
  <c r="J35" i="4"/>
  <c r="J10" i="1"/>
  <c r="AA10" i="1"/>
  <c r="F45" i="4"/>
  <c r="F8" i="4"/>
  <c r="F34" i="4" s="1"/>
  <c r="J45" i="4"/>
  <c r="J8" i="4"/>
  <c r="G22" i="4"/>
  <c r="G34" i="4"/>
  <c r="G30" i="4"/>
  <c r="G18" i="4"/>
  <c r="G14" i="4"/>
  <c r="G38" i="4"/>
  <c r="G26" i="4"/>
  <c r="R20" i="1" l="1"/>
  <c r="R30" i="1"/>
  <c r="R36" i="1"/>
  <c r="R33" i="1"/>
  <c r="Q36" i="1"/>
  <c r="Q33" i="1"/>
  <c r="Q30" i="1"/>
  <c r="Q20" i="1"/>
  <c r="M30" i="1"/>
  <c r="M20" i="1"/>
  <c r="M36" i="1"/>
  <c r="M33" i="1"/>
  <c r="R45" i="4"/>
  <c r="R35" i="4"/>
  <c r="J34" i="4"/>
  <c r="J9" i="4"/>
  <c r="L36" i="1"/>
  <c r="L30" i="1"/>
  <c r="L20" i="1"/>
  <c r="L33" i="1"/>
  <c r="V26" i="4"/>
  <c r="V30" i="1"/>
  <c r="V20" i="1"/>
  <c r="V36" i="1"/>
  <c r="V33" i="1"/>
  <c r="S34" i="4"/>
  <c r="S9" i="4"/>
  <c r="N30" i="1"/>
  <c r="N20" i="1"/>
  <c r="AC20" i="1" s="1"/>
  <c r="N36" i="1"/>
  <c r="N33" i="1"/>
  <c r="AC17" i="1"/>
  <c r="AC10" i="1"/>
  <c r="S17" i="1"/>
  <c r="O17" i="1"/>
  <c r="L23" i="1"/>
  <c r="N22" i="4"/>
  <c r="N26" i="4"/>
  <c r="N18" i="4"/>
  <c r="O26" i="4"/>
  <c r="O18" i="4"/>
  <c r="O22" i="4"/>
  <c r="O34" i="4"/>
  <c r="AD8" i="4"/>
  <c r="R8" i="4"/>
  <c r="R22" i="4" s="1"/>
  <c r="V35" i="4"/>
  <c r="N34" i="4"/>
  <c r="U35" i="4"/>
  <c r="U45" i="4"/>
  <c r="V34" i="4"/>
  <c r="U8" i="4"/>
  <c r="U9" i="4" s="1"/>
  <c r="U10" i="1"/>
  <c r="U17" i="1" s="1"/>
  <c r="P35" i="4"/>
  <c r="P45" i="4"/>
  <c r="V18" i="4"/>
  <c r="V22" i="4"/>
  <c r="S22" i="4"/>
  <c r="S18" i="4"/>
  <c r="S26" i="4"/>
  <c r="R26" i="4"/>
  <c r="Q22" i="4"/>
  <c r="Q18" i="4"/>
  <c r="Q26" i="4"/>
  <c r="T33" i="4"/>
  <c r="P10" i="1"/>
  <c r="P17" i="1" s="1"/>
  <c r="P8" i="4"/>
  <c r="J17" i="1"/>
  <c r="AB10" i="1"/>
  <c r="J14" i="4"/>
  <c r="J38" i="4"/>
  <c r="J18" i="4"/>
  <c r="J22" i="4"/>
  <c r="J30" i="4"/>
  <c r="J26" i="4"/>
  <c r="F38" i="4"/>
  <c r="F30" i="4"/>
  <c r="F22" i="4"/>
  <c r="F18" i="4"/>
  <c r="F14" i="4"/>
  <c r="F26" i="4"/>
  <c r="V39" i="1" l="1"/>
  <c r="V42" i="1" s="1"/>
  <c r="V27" i="1"/>
  <c r="R18" i="4"/>
  <c r="O33" i="1"/>
  <c r="O20" i="1"/>
  <c r="O36" i="1"/>
  <c r="O30" i="1"/>
  <c r="J28" i="1"/>
  <c r="J40" i="1"/>
  <c r="J37" i="1"/>
  <c r="J21" i="1"/>
  <c r="J34" i="1"/>
  <c r="J31" i="1"/>
  <c r="Q27" i="1"/>
  <c r="Q39" i="1"/>
  <c r="Q42" i="1" s="1"/>
  <c r="AC23" i="1"/>
  <c r="V9" i="4"/>
  <c r="AE8" i="4"/>
  <c r="P9" i="4"/>
  <c r="R34" i="4"/>
  <c r="R9" i="4"/>
  <c r="U30" i="1"/>
  <c r="U20" i="1"/>
  <c r="U36" i="1"/>
  <c r="U33" i="1"/>
  <c r="P33" i="1"/>
  <c r="P30" i="1"/>
  <c r="P20" i="1"/>
  <c r="P36" i="1"/>
  <c r="AD36" i="1" s="1"/>
  <c r="N39" i="1"/>
  <c r="N42" i="1" s="1"/>
  <c r="N27" i="1"/>
  <c r="S33" i="1"/>
  <c r="S20" i="1"/>
  <c r="S36" i="1"/>
  <c r="S30" i="1"/>
  <c r="L27" i="1"/>
  <c r="L39" i="1"/>
  <c r="R27" i="1"/>
  <c r="R39" i="1"/>
  <c r="AC36" i="1"/>
  <c r="M39" i="1"/>
  <c r="M42" i="1" s="1"/>
  <c r="M27" i="1"/>
  <c r="AB17" i="1"/>
  <c r="AD10" i="1"/>
  <c r="AD17" i="1"/>
  <c r="AD20" i="1"/>
  <c r="U22" i="4"/>
  <c r="U18" i="4"/>
  <c r="U26" i="4"/>
  <c r="U34" i="4"/>
  <c r="T35" i="4"/>
  <c r="T45" i="4"/>
  <c r="P34" i="4"/>
  <c r="T10" i="1"/>
  <c r="T8" i="4"/>
  <c r="P22" i="4"/>
  <c r="P18" i="4"/>
  <c r="P26" i="4"/>
  <c r="R42" i="1" l="1"/>
  <c r="N44" i="1"/>
  <c r="N53" i="1"/>
  <c r="N43" i="1"/>
  <c r="U39" i="1"/>
  <c r="U42" i="1" s="1"/>
  <c r="U27" i="1"/>
  <c r="O27" i="1"/>
  <c r="AD27" i="1" s="1"/>
  <c r="O39" i="1"/>
  <c r="O42" i="1" s="1"/>
  <c r="S39" i="1"/>
  <c r="S27" i="1"/>
  <c r="Q53" i="1"/>
  <c r="Q44" i="1"/>
  <c r="Q43" i="1"/>
  <c r="AC27" i="1"/>
  <c r="P27" i="1"/>
  <c r="P39" i="1"/>
  <c r="P42" i="1" s="1"/>
  <c r="AF8" i="4"/>
  <c r="T9" i="4"/>
  <c r="AC39" i="1"/>
  <c r="M44" i="1"/>
  <c r="M53" i="1"/>
  <c r="M43" i="1"/>
  <c r="L42" i="1"/>
  <c r="V44" i="1"/>
  <c r="V53" i="1"/>
  <c r="V43" i="1"/>
  <c r="T17" i="1"/>
  <c r="AE10" i="1"/>
  <c r="T34" i="4"/>
  <c r="T22" i="4"/>
  <c r="T18" i="4"/>
  <c r="T26" i="4"/>
  <c r="T30" i="1" l="1"/>
  <c r="T20" i="1"/>
  <c r="AE20" i="1" s="1"/>
  <c r="T36" i="1"/>
  <c r="AE36" i="1" s="1"/>
  <c r="T33" i="1"/>
  <c r="U44" i="1"/>
  <c r="U43" i="1"/>
  <c r="U53" i="1"/>
  <c r="P53" i="1"/>
  <c r="P44" i="1"/>
  <c r="P43" i="1"/>
  <c r="AC42" i="1"/>
  <c r="L44" i="1"/>
  <c r="L43" i="1"/>
  <c r="L53" i="1"/>
  <c r="AC53" i="1" s="1"/>
  <c r="S42" i="1"/>
  <c r="R53" i="1"/>
  <c r="R43" i="1"/>
  <c r="R44" i="1"/>
  <c r="O53" i="1"/>
  <c r="O44" i="1"/>
  <c r="O43" i="1"/>
  <c r="AD42" i="1"/>
  <c r="AD39" i="1"/>
  <c r="AE17" i="1"/>
  <c r="S53" i="1" l="1"/>
  <c r="S43" i="1"/>
  <c r="S44" i="1"/>
  <c r="AD53" i="1"/>
  <c r="T39" i="1"/>
  <c r="T27" i="1"/>
  <c r="AE27" i="1" s="1"/>
  <c r="T42" i="1" l="1"/>
  <c r="AE39" i="1"/>
  <c r="T53" i="1" l="1"/>
  <c r="AE53" i="1" s="1"/>
  <c r="T43" i="1"/>
  <c r="T44" i="1"/>
  <c r="AE42" i="1"/>
</calcChain>
</file>

<file path=xl/sharedStrings.xml><?xml version="1.0" encoding="utf-8"?>
<sst xmlns="http://schemas.openxmlformats.org/spreadsheetml/2006/main" count="310" uniqueCount="189">
  <si>
    <t>Income Statement</t>
  </si>
  <si>
    <t>Total Revenues</t>
  </si>
  <si>
    <t>   % Change YoY</t>
  </si>
  <si>
    <t>Cost of Goods Sold</t>
  </si>
  <si>
    <t>Gross Profit</t>
  </si>
  <si>
    <t>   % Gross Margins</t>
  </si>
  <si>
    <t>Selling General &amp; Admin Expenses</t>
  </si>
  <si>
    <t>R&amp;D Expenses</t>
  </si>
  <si>
    <t>Other Operating Expenses</t>
  </si>
  <si>
    <t>Operating Income</t>
  </si>
  <si>
    <t>   % Operating Margins</t>
  </si>
  <si>
    <t>Interest Expense</t>
  </si>
  <si>
    <t>Interest And Investment Income</t>
  </si>
  <si>
    <t>Currency Exchange Gains (Loss)</t>
  </si>
  <si>
    <t>Other Non Operating Income (Expenses)</t>
  </si>
  <si>
    <t>EBT Excl. Unusual Items</t>
  </si>
  <si>
    <t>Merger &amp; Restructuring Charges</t>
  </si>
  <si>
    <t>Gain (Loss) On Sale Of Investments</t>
  </si>
  <si>
    <t>Gain (Loss) On Sale Of Assets</t>
  </si>
  <si>
    <t>Asset Writedown</t>
  </si>
  <si>
    <t>Legal Settlements</t>
  </si>
  <si>
    <t>Other Unusual Items</t>
  </si>
  <si>
    <t>EBT Incl. Unusual Items</t>
  </si>
  <si>
    <t>Income Tax Expense</t>
  </si>
  <si>
    <t>Earnings From Continuing Operations</t>
  </si>
  <si>
    <t>Net Income to Company</t>
  </si>
  <si>
    <t>Net Income</t>
  </si>
  <si>
    <t>Net Income to Common Incl Extra Items</t>
  </si>
  <si>
    <t>   % Net Income to Common Incl Extra Items Margins</t>
  </si>
  <si>
    <t>Net Income to Common Excl. Extra Items</t>
  </si>
  <si>
    <t>   % Net Income to Common Excl. Extra Items Margins</t>
  </si>
  <si>
    <t>Supplementary Data:</t>
  </si>
  <si>
    <t>Diluted EPS Excl Extra Items</t>
  </si>
  <si>
    <t>Weighted Average Diluted Shares Outstanding</t>
  </si>
  <si>
    <t>Weighted Average Basic Shares Outstanding</t>
  </si>
  <si>
    <t>Basic EPS</t>
  </si>
  <si>
    <t>EBITDA</t>
  </si>
  <si>
    <t>EBITDAR</t>
  </si>
  <si>
    <t>R&amp;D Expense</t>
  </si>
  <si>
    <t>Selling and Marketing Expense</t>
  </si>
  <si>
    <t>General and Administrative Expense</t>
  </si>
  <si>
    <t>Effective Tax Rate %</t>
  </si>
  <si>
    <t>Balance Sheet</t>
  </si>
  <si>
    <t>Cash And Equivalents</t>
  </si>
  <si>
    <t>Short Term Investments</t>
  </si>
  <si>
    <t>Trading Asset Securities</t>
  </si>
  <si>
    <t>Total Cash And Short Term Investments</t>
  </si>
  <si>
    <t>Accounts Receivable</t>
  </si>
  <si>
    <t>Other Receivables</t>
  </si>
  <si>
    <t>Notes Receivable</t>
  </si>
  <si>
    <t>Total Receivables</t>
  </si>
  <si>
    <t>Inventory</t>
  </si>
  <si>
    <t>Prepaid Expenses</t>
  </si>
  <si>
    <t>Deferred Tax Assets Current</t>
  </si>
  <si>
    <t>Restricted Cash</t>
  </si>
  <si>
    <t>Other Current Assets</t>
  </si>
  <si>
    <t>Total Current Assets</t>
  </si>
  <si>
    <t>Gross Property Plant And Equipment</t>
  </si>
  <si>
    <t>Accumulated Depreciation</t>
  </si>
  <si>
    <t>Net Property Plant And Equipment</t>
  </si>
  <si>
    <t>Long-term Investments</t>
  </si>
  <si>
    <t>Goodwill</t>
  </si>
  <si>
    <t>Other Intangibles</t>
  </si>
  <si>
    <t>Loans Receivable Long-Term</t>
  </si>
  <si>
    <t>Deferred Tax Assets Long-Term</t>
  </si>
  <si>
    <t>Other Long-Term Assets</t>
  </si>
  <si>
    <t>Total Assets</t>
  </si>
  <si>
    <t>Accounts Payable</t>
  </si>
  <si>
    <t>Accrued Expenses</t>
  </si>
  <si>
    <t>Short-term Borrowings</t>
  </si>
  <si>
    <t>Current Portion of Long-Term Debt</t>
  </si>
  <si>
    <t>Current Portion of Capital Lease Obligations</t>
  </si>
  <si>
    <t>Current Income Taxes Payable</t>
  </si>
  <si>
    <t>Unearned Revenue Current</t>
  </si>
  <si>
    <t>Other Current Liabilities</t>
  </si>
  <si>
    <t>Total Current Liabilities</t>
  </si>
  <si>
    <t>Long-Term Debt</t>
  </si>
  <si>
    <t>Capital Leases</t>
  </si>
  <si>
    <t>Unearned Revenue Non Current</t>
  </si>
  <si>
    <t>Deferred Tax Liability Non Current</t>
  </si>
  <si>
    <t>Other Non Current Liabilities</t>
  </si>
  <si>
    <t>Total Liabilities</t>
  </si>
  <si>
    <t>Common Stock</t>
  </si>
  <si>
    <t>Retained Earnings</t>
  </si>
  <si>
    <t>Comprehensive Income and Other</t>
  </si>
  <si>
    <t>Total Common Equity</t>
  </si>
  <si>
    <t>Total Equity</t>
  </si>
  <si>
    <t>Total Liabilities And Equity</t>
  </si>
  <si>
    <t>Total Shares Out. on Filing Date</t>
  </si>
  <si>
    <t>Book Value/Share</t>
  </si>
  <si>
    <t>Tangible Book Value</t>
  </si>
  <si>
    <t>Tangible Book Value/Share</t>
  </si>
  <si>
    <t>Total Debt</t>
  </si>
  <si>
    <t>Net Debt</t>
  </si>
  <si>
    <t>Equity Method Investments</t>
  </si>
  <si>
    <t>Land</t>
  </si>
  <si>
    <t>Construction In Progress</t>
  </si>
  <si>
    <t>Full Time Employees</t>
  </si>
  <si>
    <t>Cash Flow Statement</t>
  </si>
  <si>
    <t>Depreciation &amp; Amortization</t>
  </si>
  <si>
    <t>Amortization of Goodwill and Intangible Assets</t>
  </si>
  <si>
    <t>Total Depreciation &amp; Amortization</t>
  </si>
  <si>
    <t>(Gain) Loss From Sale Of Asset</t>
  </si>
  <si>
    <t>(Gain) Loss on Sale of Investments</t>
  </si>
  <si>
    <t>Asset Writedown &amp; Restructuring Costs</t>
  </si>
  <si>
    <t>(Income) Loss On Equity Investments</t>
  </si>
  <si>
    <t>Stock-Based Compensation</t>
  </si>
  <si>
    <t>Tax Benefit from Stock Options</t>
  </si>
  <si>
    <t>Net Cash From Discontinued Operations</t>
  </si>
  <si>
    <t>Other Operating Activities</t>
  </si>
  <si>
    <t>Change In Accounts Receivable</t>
  </si>
  <si>
    <t>Change In Inventories</t>
  </si>
  <si>
    <t>Change In Accounts Payable</t>
  </si>
  <si>
    <t>Change in Unearned Revenues</t>
  </si>
  <si>
    <t>Change In Income Taxes</t>
  </si>
  <si>
    <t>Change in Other Net Operating Assets</t>
  </si>
  <si>
    <t>Cash from Operations</t>
  </si>
  <si>
    <t>Memo: Change in Net Working Capital</t>
  </si>
  <si>
    <t>Capital Expenditure</t>
  </si>
  <si>
    <t>Sale of Property, Plant, and Equipment</t>
  </si>
  <si>
    <t>Cash Acquisitions</t>
  </si>
  <si>
    <t>Divestitures</t>
  </si>
  <si>
    <t>Investment in Marketable and Equity Securities</t>
  </si>
  <si>
    <t>Other Investing Activities</t>
  </si>
  <si>
    <t>Cash from Investing</t>
  </si>
  <si>
    <t>Total Debt Issued</t>
  </si>
  <si>
    <t>Total Debt Repaid</t>
  </si>
  <si>
    <t>Issuance of Common Stock</t>
  </si>
  <si>
    <t>Repurchase of Common Stock</t>
  </si>
  <si>
    <t>Other Financing Activities</t>
  </si>
  <si>
    <t>Cash from Financing</t>
  </si>
  <si>
    <t>Foreign Exchange Rate Adjustments</t>
  </si>
  <si>
    <t>Miscellaneous Cash Flow Adjustments</t>
  </si>
  <si>
    <t>Net Change in Cash</t>
  </si>
  <si>
    <t>Free Cash Flow</t>
  </si>
  <si>
    <t>   % Free Cash Flow Margins</t>
  </si>
  <si>
    <t>Cash and Cash Equivalents, Beginning of Period</t>
  </si>
  <si>
    <t>Cash and Cash Equivalents, End of Period</t>
  </si>
  <si>
    <t>Cash Interest Paid</t>
  </si>
  <si>
    <t>Cash Taxes Paid</t>
  </si>
  <si>
    <t>Cash Flow per Share</t>
  </si>
  <si>
    <t>4Q19</t>
  </si>
  <si>
    <t>1Q20</t>
  </si>
  <si>
    <t>2Q20</t>
  </si>
  <si>
    <t>3Q20</t>
  </si>
  <si>
    <t>4Q20</t>
  </si>
  <si>
    <t>1Q21</t>
  </si>
  <si>
    <t>2Q21</t>
  </si>
  <si>
    <t>3Q21</t>
  </si>
  <si>
    <t>4Q21</t>
  </si>
  <si>
    <t>1Q22</t>
  </si>
  <si>
    <t>2Q22</t>
  </si>
  <si>
    <t>3Q22</t>
  </si>
  <si>
    <t>4Q22</t>
  </si>
  <si>
    <t>1Q23</t>
  </si>
  <si>
    <t>2Q23</t>
  </si>
  <si>
    <t>3Q23</t>
  </si>
  <si>
    <t>4Q23</t>
  </si>
  <si>
    <t>1Q24</t>
  </si>
  <si>
    <t>2Q24</t>
  </si>
  <si>
    <t>3Q24</t>
  </si>
  <si>
    <t>4Q24</t>
  </si>
  <si>
    <t>FY20</t>
  </si>
  <si>
    <t>FY21</t>
  </si>
  <si>
    <t>FY22</t>
  </si>
  <si>
    <t>FY23</t>
  </si>
  <si>
    <t>FY24</t>
  </si>
  <si>
    <t xml:space="preserve">Alphabet Inc. </t>
  </si>
  <si>
    <t>Google Search &amp; other</t>
  </si>
  <si>
    <t>Youtube Ads</t>
  </si>
  <si>
    <t>Google Network</t>
  </si>
  <si>
    <t>Google Advertising</t>
  </si>
  <si>
    <t>Google Other</t>
  </si>
  <si>
    <t>Google Services total</t>
  </si>
  <si>
    <t>Google Cloud</t>
  </si>
  <si>
    <t>Other Bets</t>
  </si>
  <si>
    <t>Revenue Build</t>
  </si>
  <si>
    <t>NASDAQ: GOOGL</t>
  </si>
  <si>
    <t>WhiteSky Capital</t>
  </si>
  <si>
    <t>Other</t>
  </si>
  <si>
    <t>Google Services</t>
  </si>
  <si>
    <t>Revenues by Segment</t>
  </si>
  <si>
    <t xml:space="preserve">   % of Revenue</t>
  </si>
  <si>
    <t>Revenue by Segment</t>
  </si>
  <si>
    <t xml:space="preserve">   % YoY Growth</t>
  </si>
  <si>
    <t xml:space="preserve">Hedging </t>
  </si>
  <si>
    <t xml:space="preserve">55 Boylston St. </t>
  </si>
  <si>
    <t>Boston, MA</t>
  </si>
  <si>
    <t>Evan Domingos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</si>
</sst>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0"/>
      <name val="Avenir Book"/>
      <family val="2"/>
    </font>
    <font>
      <b/>
      <sz val="14"/>
      <color theme="0"/>
      <name val="Avenir Book"/>
      <family val="2"/>
    </font>
    <font>
      <u/>
      <sz val="12"/>
      <color theme="0"/>
      <name val="Avenir Book"/>
      <family val="2"/>
    </font>
    <font>
      <b/>
      <sz val="12"/>
      <color theme="0"/>
      <name val="Avenir Book"/>
      <family val="2"/>
    </font>
    <font>
      <b/>
      <i/>
      <sz val="16"/>
      <color theme="0"/>
      <name val="Avenir Book"/>
      <family val="2"/>
    </font>
    <font>
      <sz val="12"/>
      <color theme="1"/>
      <name val="Avenir Book"/>
      <family val="2"/>
    </font>
    <font>
      <sz val="20"/>
      <color theme="1"/>
      <name val="Avenir Book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4" fillId="2" borderId="0" xfId="0" applyFont="1" applyFill="1"/>
    <xf numFmtId="0" fontId="3" fillId="2" borderId="0" xfId="0" applyFont="1" applyFill="1"/>
    <xf numFmtId="0" fontId="6" fillId="2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14" fontId="3" fillId="2" borderId="4" xfId="0" applyNumberFormat="1" applyFont="1" applyFill="1" applyBorder="1"/>
    <xf numFmtId="14" fontId="3" fillId="2" borderId="5" xfId="0" applyNumberFormat="1" applyFont="1" applyFill="1" applyBorder="1"/>
    <xf numFmtId="14" fontId="3" fillId="2" borderId="6" xfId="0" applyNumberFormat="1" applyFont="1" applyFill="1" applyBorder="1"/>
    <xf numFmtId="4" fontId="3" fillId="2" borderId="0" xfId="0" applyNumberFormat="1" applyFont="1" applyFill="1"/>
    <xf numFmtId="10" fontId="3" fillId="2" borderId="0" xfId="0" applyNumberFormat="1" applyFont="1" applyFill="1"/>
    <xf numFmtId="0" fontId="3" fillId="2" borderId="0" xfId="0" applyFont="1" applyFill="1" applyBorder="1"/>
    <xf numFmtId="0" fontId="3" fillId="2" borderId="6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9" fontId="3" fillId="2" borderId="0" xfId="1" applyFont="1" applyFill="1"/>
    <xf numFmtId="9" fontId="3" fillId="2" borderId="0" xfId="1" applyNumberFormat="1" applyFont="1" applyFill="1"/>
    <xf numFmtId="0" fontId="3" fillId="2" borderId="7" xfId="0" applyFont="1" applyFill="1" applyBorder="1"/>
    <xf numFmtId="0" fontId="3" fillId="2" borderId="8" xfId="0" applyFont="1" applyFill="1" applyBorder="1"/>
    <xf numFmtId="1" fontId="3" fillId="2" borderId="0" xfId="0" applyNumberFormat="1" applyFont="1" applyFill="1"/>
    <xf numFmtId="9" fontId="3" fillId="2" borderId="0" xfId="0" applyNumberFormat="1" applyFont="1" applyFill="1"/>
    <xf numFmtId="14" fontId="3" fillId="2" borderId="0" xfId="0" applyNumberFormat="1" applyFont="1" applyFill="1" applyBorder="1"/>
    <xf numFmtId="4" fontId="3" fillId="2" borderId="0" xfId="0" applyNumberFormat="1" applyFont="1" applyFill="1" applyBorder="1"/>
    <xf numFmtId="164" fontId="3" fillId="2" borderId="0" xfId="0" applyNumberFormat="1" applyFont="1" applyFill="1"/>
    <xf numFmtId="0" fontId="5" fillId="2" borderId="0" xfId="2" applyFont="1" applyFill="1"/>
    <xf numFmtId="0" fontId="7" fillId="2" borderId="0" xfId="0" applyFont="1" applyFill="1"/>
    <xf numFmtId="0" fontId="8" fillId="2" borderId="0" xfId="0" applyFont="1" applyFill="1"/>
    <xf numFmtId="0" fontId="8" fillId="3" borderId="0" xfId="0" applyFont="1" applyFill="1"/>
    <xf numFmtId="0" fontId="8" fillId="3" borderId="0" xfId="0" applyFont="1" applyFill="1" applyBorder="1"/>
    <xf numFmtId="0" fontId="9" fillId="3" borderId="0" xfId="0" applyFont="1" applyFill="1" applyBorder="1"/>
    <xf numFmtId="0" fontId="9" fillId="3" borderId="0" xfId="0" applyFont="1" applyFill="1"/>
    <xf numFmtId="0" fontId="8" fillId="2" borderId="0" xfId="0" applyFont="1" applyFill="1" applyBorder="1"/>
  </cellXfs>
  <cellStyles count="3">
    <cellStyle name="Hyperlink" xfId="2" builtinId="8"/>
    <cellStyle name="Normal" xfId="0" builtinId="0"/>
    <cellStyle name="Percent" xfId="1" builtinId="5"/>
  </cellStyles>
  <dxfs count="9"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</dxfs>
  <tableStyles count="0" defaultTableStyle="TableStyleMedium2" defaultPivotStyle="PivotStyleLight16"/>
  <colors>
    <mruColors>
      <color rgb="FFBD35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app.tikr.com/account/subs?ref=64an27" TargetMode="External"/><Relationship Id="rId18" Type="http://schemas.openxmlformats.org/officeDocument/2006/relationships/hyperlink" Target="https://app.tikr.com/account/subs?ref=64an27" TargetMode="External"/><Relationship Id="rId26" Type="http://schemas.openxmlformats.org/officeDocument/2006/relationships/hyperlink" Target="https://app.tikr.com/account/subs?ref=64an27" TargetMode="External"/><Relationship Id="rId39" Type="http://schemas.openxmlformats.org/officeDocument/2006/relationships/hyperlink" Target="https://app.tikr.com/account/subs?ref=64an27" TargetMode="External"/><Relationship Id="rId21" Type="http://schemas.openxmlformats.org/officeDocument/2006/relationships/hyperlink" Target="https://app.tikr.com/account/subs?ref=64an27" TargetMode="External"/><Relationship Id="rId34" Type="http://schemas.openxmlformats.org/officeDocument/2006/relationships/hyperlink" Target="https://app.tikr.com/account/subs?ref=64an27" TargetMode="External"/><Relationship Id="rId7" Type="http://schemas.openxmlformats.org/officeDocument/2006/relationships/hyperlink" Target="https://app.tikr.com/account/subs?ref=64an27" TargetMode="External"/><Relationship Id="rId12" Type="http://schemas.openxmlformats.org/officeDocument/2006/relationships/hyperlink" Target="https://app.tikr.com/account/subs?ref=64an27" TargetMode="External"/><Relationship Id="rId17" Type="http://schemas.openxmlformats.org/officeDocument/2006/relationships/hyperlink" Target="https://app.tikr.com/account/subs?ref=64an27" TargetMode="External"/><Relationship Id="rId25" Type="http://schemas.openxmlformats.org/officeDocument/2006/relationships/hyperlink" Target="https://app.tikr.com/account/subs?ref=64an27" TargetMode="External"/><Relationship Id="rId33" Type="http://schemas.openxmlformats.org/officeDocument/2006/relationships/hyperlink" Target="https://app.tikr.com/account/subs?ref=64an27" TargetMode="External"/><Relationship Id="rId38" Type="http://schemas.openxmlformats.org/officeDocument/2006/relationships/hyperlink" Target="https://app.tikr.com/account/subs?ref=64an27" TargetMode="External"/><Relationship Id="rId2" Type="http://schemas.openxmlformats.org/officeDocument/2006/relationships/hyperlink" Target="https://app.tikr.com/account/subs?ref=64an27" TargetMode="External"/><Relationship Id="rId16" Type="http://schemas.openxmlformats.org/officeDocument/2006/relationships/hyperlink" Target="https://app.tikr.com/account/subs?ref=64an27" TargetMode="External"/><Relationship Id="rId20" Type="http://schemas.openxmlformats.org/officeDocument/2006/relationships/hyperlink" Target="https://app.tikr.com/account/subs?ref=64an27" TargetMode="External"/><Relationship Id="rId29" Type="http://schemas.openxmlformats.org/officeDocument/2006/relationships/hyperlink" Target="https://app.tikr.com/account/subs?ref=64an27" TargetMode="External"/><Relationship Id="rId1" Type="http://schemas.openxmlformats.org/officeDocument/2006/relationships/hyperlink" Target="https://app.tikr.com/account/subs?ref=64an27" TargetMode="External"/><Relationship Id="rId6" Type="http://schemas.openxmlformats.org/officeDocument/2006/relationships/hyperlink" Target="https://app.tikr.com/account/subs?ref=64an27" TargetMode="External"/><Relationship Id="rId11" Type="http://schemas.openxmlformats.org/officeDocument/2006/relationships/hyperlink" Target="https://app.tikr.com/account/subs?ref=64an27" TargetMode="External"/><Relationship Id="rId24" Type="http://schemas.openxmlformats.org/officeDocument/2006/relationships/hyperlink" Target="https://app.tikr.com/account/subs?ref=64an27" TargetMode="External"/><Relationship Id="rId32" Type="http://schemas.openxmlformats.org/officeDocument/2006/relationships/hyperlink" Target="https://app.tikr.com/account/subs?ref=64an27" TargetMode="External"/><Relationship Id="rId37" Type="http://schemas.openxmlformats.org/officeDocument/2006/relationships/hyperlink" Target="https://app.tikr.com/account/subs?ref=64an27" TargetMode="External"/><Relationship Id="rId40" Type="http://schemas.openxmlformats.org/officeDocument/2006/relationships/hyperlink" Target="https://app.tikr.com/account/subs?ref=64an27" TargetMode="External"/><Relationship Id="rId5" Type="http://schemas.openxmlformats.org/officeDocument/2006/relationships/hyperlink" Target="https://app.tikr.com/account/subs?ref=64an27" TargetMode="External"/><Relationship Id="rId15" Type="http://schemas.openxmlformats.org/officeDocument/2006/relationships/hyperlink" Target="https://app.tikr.com/account/subs?ref=64an27" TargetMode="External"/><Relationship Id="rId23" Type="http://schemas.openxmlformats.org/officeDocument/2006/relationships/hyperlink" Target="https://app.tikr.com/account/subs?ref=64an27" TargetMode="External"/><Relationship Id="rId28" Type="http://schemas.openxmlformats.org/officeDocument/2006/relationships/hyperlink" Target="https://app.tikr.com/account/subs?ref=64an27" TargetMode="External"/><Relationship Id="rId36" Type="http://schemas.openxmlformats.org/officeDocument/2006/relationships/hyperlink" Target="https://app.tikr.com/account/subs?ref=64an27" TargetMode="External"/><Relationship Id="rId10" Type="http://schemas.openxmlformats.org/officeDocument/2006/relationships/hyperlink" Target="https://app.tikr.com/account/subs?ref=64an27" TargetMode="External"/><Relationship Id="rId19" Type="http://schemas.openxmlformats.org/officeDocument/2006/relationships/hyperlink" Target="https://app.tikr.com/account/subs?ref=64an27" TargetMode="External"/><Relationship Id="rId31" Type="http://schemas.openxmlformats.org/officeDocument/2006/relationships/hyperlink" Target="https://app.tikr.com/account/subs?ref=64an27" TargetMode="External"/><Relationship Id="rId4" Type="http://schemas.openxmlformats.org/officeDocument/2006/relationships/hyperlink" Target="https://app.tikr.com/account/subs?ref=64an27" TargetMode="External"/><Relationship Id="rId9" Type="http://schemas.openxmlformats.org/officeDocument/2006/relationships/hyperlink" Target="https://app.tikr.com/account/subs?ref=64an27" TargetMode="External"/><Relationship Id="rId14" Type="http://schemas.openxmlformats.org/officeDocument/2006/relationships/hyperlink" Target="https://app.tikr.com/account/subs?ref=64an27" TargetMode="External"/><Relationship Id="rId22" Type="http://schemas.openxmlformats.org/officeDocument/2006/relationships/hyperlink" Target="https://app.tikr.com/account/subs?ref=64an27" TargetMode="External"/><Relationship Id="rId27" Type="http://schemas.openxmlformats.org/officeDocument/2006/relationships/hyperlink" Target="https://app.tikr.com/account/subs?ref=64an27" TargetMode="External"/><Relationship Id="rId30" Type="http://schemas.openxmlformats.org/officeDocument/2006/relationships/hyperlink" Target="https://app.tikr.com/account/subs?ref=64an27" TargetMode="External"/><Relationship Id="rId35" Type="http://schemas.openxmlformats.org/officeDocument/2006/relationships/hyperlink" Target="https://app.tikr.com/account/subs?ref=64an27" TargetMode="External"/><Relationship Id="rId8" Type="http://schemas.openxmlformats.org/officeDocument/2006/relationships/hyperlink" Target="https://app.tikr.com/account/subs?ref=64an27" TargetMode="External"/><Relationship Id="rId3" Type="http://schemas.openxmlformats.org/officeDocument/2006/relationships/hyperlink" Target="https://app.tikr.com/account/subs?ref=64an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19AE4-64B4-B74D-9121-D13600D97F98}">
  <dimension ref="A1:K7"/>
  <sheetViews>
    <sheetView workbookViewId="0">
      <selection activeCell="D5" sqref="D5"/>
    </sheetView>
  </sheetViews>
  <sheetFormatPr baseColWidth="10" defaultRowHeight="17"/>
  <cols>
    <col min="1" max="16384" width="10.83203125" style="27"/>
  </cols>
  <sheetData>
    <row r="1" spans="1:11" s="28" customFormat="1"/>
    <row r="2" spans="1:11" s="28" customFormat="1"/>
    <row r="3" spans="1:11" s="28" customFormat="1" ht="28">
      <c r="B3" s="31" t="s">
        <v>178</v>
      </c>
    </row>
    <row r="4" spans="1:11" ht="17" customHeight="1">
      <c r="A4" s="28"/>
      <c r="B4" s="31"/>
      <c r="C4" s="28"/>
      <c r="D4" s="28"/>
      <c r="E4" s="28"/>
      <c r="F4" s="28"/>
      <c r="G4" s="28"/>
      <c r="H4" s="28"/>
      <c r="I4" s="28"/>
      <c r="J4" s="28"/>
      <c r="K4" s="28"/>
    </row>
    <row r="5" spans="1:11" s="32" customFormat="1" ht="28">
      <c r="A5" s="29"/>
      <c r="B5" s="30" t="s">
        <v>188</v>
      </c>
      <c r="C5" s="29"/>
      <c r="D5" s="29"/>
      <c r="E5" s="29"/>
      <c r="F5" s="29"/>
      <c r="G5" s="29"/>
      <c r="H5" s="29"/>
    </row>
    <row r="6" spans="1:11">
      <c r="A6" s="28"/>
      <c r="B6" s="28" t="s">
        <v>186</v>
      </c>
      <c r="C6" s="28"/>
      <c r="D6" s="28"/>
      <c r="E6" s="28"/>
      <c r="F6" s="28"/>
    </row>
    <row r="7" spans="1:11">
      <c r="A7" s="28"/>
      <c r="B7" s="28" t="s">
        <v>187</v>
      </c>
      <c r="C7" s="28"/>
      <c r="D7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0E53E-1981-8541-85DB-F8D7F61F9C75}">
  <sheetPr>
    <tabColor theme="0"/>
  </sheetPr>
  <dimension ref="A1:AF45"/>
  <sheetViews>
    <sheetView tabSelected="1" workbookViewId="0">
      <pane xSplit="1" ySplit="8" topLeftCell="B9" activePane="bottomRight" state="frozen"/>
      <selection pane="topRight" activeCell="B1" sqref="B1"/>
      <selection pane="bottomLeft" activeCell="A8" sqref="A8"/>
      <selection pane="bottomRight" activeCell="A3" sqref="A3"/>
    </sheetView>
  </sheetViews>
  <sheetFormatPr baseColWidth="10" defaultRowHeight="17"/>
  <cols>
    <col min="1" max="1" width="27.1640625" style="2" customWidth="1"/>
    <col min="2" max="2" width="9.5" style="2" bestFit="1" customWidth="1"/>
    <col min="3" max="5" width="8.33203125" style="2" bestFit="1" customWidth="1"/>
    <col min="6" max="6" width="9.5" style="2" bestFit="1" customWidth="1"/>
    <col min="7" max="9" width="8.33203125" style="2" bestFit="1" customWidth="1"/>
    <col min="10" max="10" width="9.5" style="2" bestFit="1" customWidth="1"/>
    <col min="11" max="11" width="8.33203125" style="2" bestFit="1" customWidth="1"/>
    <col min="12" max="12" width="8.83203125" style="2" bestFit="1" customWidth="1"/>
    <col min="13" max="13" width="8.33203125" style="2" bestFit="1" customWidth="1"/>
    <col min="14" max="14" width="9.5" style="2" bestFit="1" customWidth="1"/>
    <col min="15" max="17" width="8.33203125" style="2" bestFit="1" customWidth="1"/>
    <col min="18" max="18" width="9.5" style="2" bestFit="1" customWidth="1"/>
    <col min="19" max="21" width="8.33203125" style="2" bestFit="1" customWidth="1"/>
    <col min="22" max="22" width="9.5" style="2" bestFit="1" customWidth="1"/>
    <col min="23" max="27" width="12.1640625" style="2" customWidth="1"/>
    <col min="28" max="32" width="8.1640625" style="2" bestFit="1" customWidth="1"/>
    <col min="33" max="16384" width="10.83203125" style="2"/>
  </cols>
  <sheetData>
    <row r="1" spans="1:32" ht="23">
      <c r="A1" s="26" t="s">
        <v>178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3" spans="1:32">
      <c r="A3" s="3" t="s">
        <v>167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32">
      <c r="A4" s="2" t="s">
        <v>177</v>
      </c>
    </row>
    <row r="6" spans="1:32">
      <c r="A6" s="12" t="s">
        <v>176</v>
      </c>
      <c r="B6" s="5" t="s">
        <v>141</v>
      </c>
      <c r="C6" s="5" t="s">
        <v>142</v>
      </c>
      <c r="D6" s="5" t="s">
        <v>143</v>
      </c>
      <c r="E6" s="5" t="s">
        <v>144</v>
      </c>
      <c r="F6" s="5" t="s">
        <v>145</v>
      </c>
      <c r="G6" s="5" t="s">
        <v>146</v>
      </c>
      <c r="H6" s="5" t="s">
        <v>147</v>
      </c>
      <c r="I6" s="5" t="s">
        <v>148</v>
      </c>
      <c r="J6" s="5" t="s">
        <v>149</v>
      </c>
      <c r="K6" s="5" t="s">
        <v>150</v>
      </c>
      <c r="L6" s="5" t="s">
        <v>151</v>
      </c>
      <c r="M6" s="5" t="s">
        <v>152</v>
      </c>
      <c r="N6" s="5" t="s">
        <v>153</v>
      </c>
      <c r="O6" s="5" t="s">
        <v>154</v>
      </c>
      <c r="P6" s="5" t="s">
        <v>155</v>
      </c>
      <c r="Q6" s="5" t="s">
        <v>156</v>
      </c>
      <c r="R6" s="5" t="s">
        <v>157</v>
      </c>
      <c r="S6" s="5" t="s">
        <v>158</v>
      </c>
      <c r="T6" s="5" t="s">
        <v>159</v>
      </c>
      <c r="U6" s="5" t="s">
        <v>160</v>
      </c>
      <c r="V6" s="6" t="s">
        <v>161</v>
      </c>
      <c r="AB6" s="4" t="s">
        <v>162</v>
      </c>
      <c r="AC6" s="5" t="s">
        <v>163</v>
      </c>
      <c r="AD6" s="5" t="s">
        <v>164</v>
      </c>
      <c r="AE6" s="5" t="s">
        <v>165</v>
      </c>
      <c r="AF6" s="6" t="s">
        <v>166</v>
      </c>
    </row>
    <row r="7" spans="1:32">
      <c r="A7" s="13"/>
      <c r="B7" s="7">
        <v>43830</v>
      </c>
      <c r="C7" s="8">
        <v>43921</v>
      </c>
      <c r="D7" s="8">
        <v>44012</v>
      </c>
      <c r="E7" s="8">
        <v>44104</v>
      </c>
      <c r="F7" s="8">
        <v>44196</v>
      </c>
      <c r="G7" s="8">
        <v>44286</v>
      </c>
      <c r="H7" s="8">
        <v>44377</v>
      </c>
      <c r="I7" s="8">
        <v>44469</v>
      </c>
      <c r="J7" s="8">
        <v>44561</v>
      </c>
      <c r="K7" s="8">
        <v>44651</v>
      </c>
      <c r="L7" s="8">
        <f>H7+365</f>
        <v>44742</v>
      </c>
      <c r="M7" s="8">
        <f t="shared" ref="M7:V7" si="0">I7+365</f>
        <v>44834</v>
      </c>
      <c r="N7" s="8">
        <f t="shared" si="0"/>
        <v>44926</v>
      </c>
      <c r="O7" s="8">
        <f t="shared" si="0"/>
        <v>45016</v>
      </c>
      <c r="P7" s="8">
        <f t="shared" si="0"/>
        <v>45107</v>
      </c>
      <c r="Q7" s="8">
        <f t="shared" si="0"/>
        <v>45199</v>
      </c>
      <c r="R7" s="8">
        <f t="shared" si="0"/>
        <v>45291</v>
      </c>
      <c r="S7" s="8">
        <f t="shared" si="0"/>
        <v>45381</v>
      </c>
      <c r="T7" s="8">
        <f t="shared" si="0"/>
        <v>45472</v>
      </c>
      <c r="U7" s="8">
        <f t="shared" si="0"/>
        <v>45564</v>
      </c>
      <c r="V7" s="9">
        <f t="shared" si="0"/>
        <v>45656</v>
      </c>
      <c r="AB7" s="14"/>
      <c r="AC7" s="15"/>
      <c r="AD7" s="15"/>
      <c r="AE7" s="15"/>
      <c r="AF7" s="13"/>
    </row>
    <row r="8" spans="1:32">
      <c r="A8" s="2" t="s">
        <v>1</v>
      </c>
      <c r="C8" s="2">
        <f t="shared" ref="C8:L8" si="1">SUM(C33,C37,C41,C42)</f>
        <v>41159</v>
      </c>
      <c r="D8" s="2">
        <f t="shared" si="1"/>
        <v>38297</v>
      </c>
      <c r="E8" s="2">
        <f t="shared" si="1"/>
        <v>46173</v>
      </c>
      <c r="F8" s="2">
        <f t="shared" si="1"/>
        <v>56898</v>
      </c>
      <c r="G8" s="2">
        <f t="shared" si="1"/>
        <v>55314</v>
      </c>
      <c r="H8" s="2">
        <f t="shared" si="1"/>
        <v>61880</v>
      </c>
      <c r="I8" s="2">
        <f t="shared" si="1"/>
        <v>64618</v>
      </c>
      <c r="J8" s="2">
        <f t="shared" si="1"/>
        <v>75825</v>
      </c>
      <c r="K8" s="2">
        <f t="shared" si="1"/>
        <v>68011</v>
      </c>
      <c r="L8" s="2">
        <f t="shared" si="1"/>
        <v>61945</v>
      </c>
      <c r="M8" s="2">
        <f t="shared" ref="M8:V8" si="2">SUM(M33,M37,M41,M42)</f>
        <v>64624</v>
      </c>
      <c r="N8" s="2">
        <f t="shared" si="2"/>
        <v>75691</v>
      </c>
      <c r="O8" s="2">
        <f t="shared" si="2"/>
        <v>67543</v>
      </c>
      <c r="P8" s="2">
        <f t="shared" si="2"/>
        <v>61945</v>
      </c>
      <c r="Q8" s="2">
        <f t="shared" si="2"/>
        <v>64624</v>
      </c>
      <c r="R8" s="2">
        <f t="shared" si="2"/>
        <v>75691</v>
      </c>
      <c r="S8" s="2">
        <f t="shared" si="2"/>
        <v>67543</v>
      </c>
      <c r="T8" s="2">
        <f t="shared" si="2"/>
        <v>61945</v>
      </c>
      <c r="U8" s="2">
        <f t="shared" si="2"/>
        <v>64624</v>
      </c>
      <c r="V8" s="2">
        <f t="shared" si="2"/>
        <v>75691</v>
      </c>
      <c r="AB8" s="2">
        <f>SUM(AB33,AB37,AB41,AB42)</f>
        <v>182527</v>
      </c>
      <c r="AC8" s="2">
        <f>SUM(AC33,AC37,AC41,AC42)</f>
        <v>257637</v>
      </c>
      <c r="AD8" s="2">
        <f>SUM(K8:N8)</f>
        <v>270271</v>
      </c>
      <c r="AE8" s="2">
        <f>SUM(O8:R8)</f>
        <v>269803</v>
      </c>
      <c r="AF8" s="2">
        <f>SUM(S8:V8)</f>
        <v>269803</v>
      </c>
    </row>
    <row r="9" spans="1:32">
      <c r="A9" s="2" t="s">
        <v>184</v>
      </c>
      <c r="G9" s="16">
        <f>G8/C8-1</f>
        <v>0.34391020189994892</v>
      </c>
      <c r="H9" s="16">
        <f t="shared" ref="H9:V9" si="3">H8/D8-1</f>
        <v>0.61579235971486024</v>
      </c>
      <c r="I9" s="16">
        <f t="shared" si="3"/>
        <v>0.39947588417473412</v>
      </c>
      <c r="J9" s="16">
        <f t="shared" si="3"/>
        <v>0.3326478962353685</v>
      </c>
      <c r="K9" s="16">
        <f t="shared" si="3"/>
        <v>0.22954405756228069</v>
      </c>
      <c r="L9" s="16">
        <f t="shared" si="3"/>
        <v>1.0504201680672232E-3</v>
      </c>
      <c r="M9" s="16">
        <f t="shared" si="3"/>
        <v>9.2853384505930947E-5</v>
      </c>
      <c r="N9" s="16">
        <f t="shared" si="3"/>
        <v>-1.7672271678206286E-3</v>
      </c>
      <c r="O9" s="17">
        <f t="shared" si="3"/>
        <v>-6.8812397994442165E-3</v>
      </c>
      <c r="P9" s="16">
        <f t="shared" si="3"/>
        <v>0</v>
      </c>
      <c r="Q9" s="16">
        <f t="shared" si="3"/>
        <v>0</v>
      </c>
      <c r="R9" s="16">
        <f t="shared" si="3"/>
        <v>0</v>
      </c>
      <c r="S9" s="16">
        <f t="shared" si="3"/>
        <v>0</v>
      </c>
      <c r="T9" s="16">
        <f t="shared" si="3"/>
        <v>0</v>
      </c>
      <c r="U9" s="16">
        <f t="shared" si="3"/>
        <v>0</v>
      </c>
      <c r="V9" s="16">
        <f t="shared" si="3"/>
        <v>0</v>
      </c>
    </row>
    <row r="11" spans="1:32" s="19" customFormat="1">
      <c r="A11" s="18" t="s">
        <v>183</v>
      </c>
    </row>
    <row r="13" spans="1:32">
      <c r="A13" s="2" t="s">
        <v>168</v>
      </c>
      <c r="C13" s="2">
        <v>24502</v>
      </c>
      <c r="D13" s="2">
        <v>21319</v>
      </c>
      <c r="E13" s="2">
        <v>26338</v>
      </c>
      <c r="F13" s="2">
        <f>AB13-SUM(C13:E13)</f>
        <v>31903</v>
      </c>
      <c r="G13" s="2">
        <v>31879</v>
      </c>
      <c r="H13" s="2">
        <v>35845</v>
      </c>
      <c r="I13" s="2">
        <v>37926</v>
      </c>
      <c r="J13" s="2">
        <f>AC13-SUM(G13:I13)</f>
        <v>43301</v>
      </c>
      <c r="K13" s="2">
        <v>39618</v>
      </c>
      <c r="L13" s="20">
        <f>H13*(1+L15)</f>
        <v>35845</v>
      </c>
      <c r="M13" s="20">
        <f t="shared" ref="M13:V13" si="4">I13*(1+M15)</f>
        <v>37926</v>
      </c>
      <c r="N13" s="20">
        <f t="shared" si="4"/>
        <v>43301</v>
      </c>
      <c r="O13" s="20">
        <f t="shared" si="4"/>
        <v>39618</v>
      </c>
      <c r="P13" s="20">
        <f t="shared" si="4"/>
        <v>35845</v>
      </c>
      <c r="Q13" s="20">
        <f t="shared" si="4"/>
        <v>37926</v>
      </c>
      <c r="R13" s="20">
        <f t="shared" si="4"/>
        <v>43301</v>
      </c>
      <c r="S13" s="20">
        <f t="shared" si="4"/>
        <v>39618</v>
      </c>
      <c r="T13" s="20">
        <f t="shared" si="4"/>
        <v>35845</v>
      </c>
      <c r="U13" s="20">
        <f t="shared" si="4"/>
        <v>37926</v>
      </c>
      <c r="V13" s="20">
        <f t="shared" si="4"/>
        <v>43301</v>
      </c>
      <c r="AB13" s="2">
        <v>104062</v>
      </c>
      <c r="AC13" s="2">
        <v>148951</v>
      </c>
    </row>
    <row r="14" spans="1:32">
      <c r="A14" s="2" t="s">
        <v>182</v>
      </c>
      <c r="C14" s="16">
        <f t="shared" ref="C14:F14" si="5">C13/C$8</f>
        <v>0.5953011492018756</v>
      </c>
      <c r="D14" s="16">
        <f t="shared" si="5"/>
        <v>0.55667545760764547</v>
      </c>
      <c r="E14" s="16">
        <f t="shared" si="5"/>
        <v>0.57041994239057459</v>
      </c>
      <c r="F14" s="16">
        <f t="shared" si="5"/>
        <v>0.56070512144539353</v>
      </c>
      <c r="G14" s="16">
        <f>G13/G$8</f>
        <v>0.57632787359438842</v>
      </c>
      <c r="H14" s="16">
        <f t="shared" ref="H14:V14" si="6">H13/H$8</f>
        <v>0.57926632191338079</v>
      </c>
      <c r="I14" s="16">
        <f t="shared" si="6"/>
        <v>0.58692624346157418</v>
      </c>
      <c r="J14" s="16">
        <f t="shared" si="6"/>
        <v>0.5710649521925486</v>
      </c>
      <c r="K14" s="16">
        <f t="shared" si="6"/>
        <v>0.58252341532987306</v>
      </c>
      <c r="L14" s="16">
        <f t="shared" si="6"/>
        <v>0.57865848736782632</v>
      </c>
      <c r="M14" s="16">
        <f t="shared" si="6"/>
        <v>0.58687175043327555</v>
      </c>
      <c r="N14" s="16">
        <f t="shared" si="6"/>
        <v>0.57207594033636755</v>
      </c>
      <c r="O14" s="16">
        <f t="shared" si="6"/>
        <v>0.58655967309713808</v>
      </c>
      <c r="P14" s="16">
        <f t="shared" si="6"/>
        <v>0.57865848736782632</v>
      </c>
      <c r="Q14" s="16">
        <f t="shared" si="6"/>
        <v>0.58687175043327555</v>
      </c>
      <c r="R14" s="16">
        <f t="shared" si="6"/>
        <v>0.57207594033636755</v>
      </c>
      <c r="S14" s="16">
        <f t="shared" si="6"/>
        <v>0.58655967309713808</v>
      </c>
      <c r="T14" s="16">
        <f t="shared" si="6"/>
        <v>0.57865848736782632</v>
      </c>
      <c r="U14" s="16">
        <f t="shared" si="6"/>
        <v>0.58687175043327555</v>
      </c>
      <c r="V14" s="16">
        <f t="shared" si="6"/>
        <v>0.57207594033636755</v>
      </c>
      <c r="AB14" s="16">
        <f>AB13/AB$8</f>
        <v>0.57011839344316184</v>
      </c>
      <c r="AC14" s="16">
        <f>AC13/AC$8</f>
        <v>0.57814289096674776</v>
      </c>
    </row>
    <row r="15" spans="1:32">
      <c r="A15" s="2" t="s">
        <v>184</v>
      </c>
      <c r="C15" s="16"/>
      <c r="D15" s="16"/>
      <c r="E15" s="16"/>
      <c r="F15" s="16"/>
      <c r="G15" s="16">
        <f>G13/C13-1</f>
        <v>0.30107746306423966</v>
      </c>
      <c r="H15" s="16">
        <f t="shared" ref="H15" si="7">H13/D13-1</f>
        <v>0.68136404146535945</v>
      </c>
      <c r="I15" s="16">
        <f t="shared" ref="I15" si="8">I13/E13-1</f>
        <v>0.43997266307236682</v>
      </c>
      <c r="J15" s="16">
        <f t="shared" ref="J15" si="9">J13/F13-1</f>
        <v>0.35727047613077145</v>
      </c>
      <c r="K15" s="16">
        <f t="shared" ref="K15" si="10">K13/G13-1</f>
        <v>0.24276169265033398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AB15" s="16"/>
      <c r="AC15" s="16"/>
    </row>
    <row r="16" spans="1:32">
      <c r="C16" s="16"/>
      <c r="D16" s="16"/>
      <c r="E16" s="16"/>
      <c r="F16" s="16"/>
      <c r="G16" s="16"/>
      <c r="H16" s="16"/>
      <c r="I16" s="16"/>
      <c r="J16" s="16"/>
      <c r="K16" s="16"/>
      <c r="AB16" s="16"/>
      <c r="AC16" s="16"/>
    </row>
    <row r="17" spans="1:29">
      <c r="A17" s="2" t="s">
        <v>169</v>
      </c>
      <c r="C17" s="2">
        <v>4038</v>
      </c>
      <c r="D17" s="2">
        <v>3812</v>
      </c>
      <c r="E17" s="2">
        <v>5037</v>
      </c>
      <c r="F17" s="2">
        <f>AB17-SUM(C17:E17)</f>
        <v>6885</v>
      </c>
      <c r="G17" s="2">
        <v>6005</v>
      </c>
      <c r="H17" s="2">
        <v>7002</v>
      </c>
      <c r="I17" s="2">
        <v>7205</v>
      </c>
      <c r="J17" s="2">
        <f>AC17-SUM(G17:I17)</f>
        <v>8633</v>
      </c>
      <c r="K17" s="2">
        <v>6869</v>
      </c>
      <c r="L17" s="2">
        <f>H17*(1+L19)</f>
        <v>7002</v>
      </c>
      <c r="M17" s="2">
        <f t="shared" ref="M17:V17" si="11">I17*(1+M19)</f>
        <v>7205</v>
      </c>
      <c r="N17" s="2">
        <f t="shared" si="11"/>
        <v>8633</v>
      </c>
      <c r="O17" s="2">
        <f t="shared" si="11"/>
        <v>6869</v>
      </c>
      <c r="P17" s="2">
        <f t="shared" si="11"/>
        <v>7002</v>
      </c>
      <c r="Q17" s="2">
        <f t="shared" si="11"/>
        <v>7205</v>
      </c>
      <c r="R17" s="2">
        <f t="shared" si="11"/>
        <v>8633</v>
      </c>
      <c r="S17" s="2">
        <f t="shared" si="11"/>
        <v>6869</v>
      </c>
      <c r="T17" s="2">
        <f t="shared" si="11"/>
        <v>7002</v>
      </c>
      <c r="U17" s="2">
        <f t="shared" si="11"/>
        <v>7205</v>
      </c>
      <c r="V17" s="2">
        <f t="shared" si="11"/>
        <v>8633</v>
      </c>
      <c r="AB17" s="2">
        <v>19772</v>
      </c>
      <c r="AC17" s="2">
        <v>28845</v>
      </c>
    </row>
    <row r="18" spans="1:29">
      <c r="A18" s="2" t="s">
        <v>182</v>
      </c>
      <c r="C18" s="16">
        <f t="shared" ref="C18:F18" si="12">C17/C$8</f>
        <v>9.8107339828470086E-2</v>
      </c>
      <c r="D18" s="16">
        <f t="shared" si="12"/>
        <v>9.9537822805963919E-2</v>
      </c>
      <c r="E18" s="16">
        <f t="shared" si="12"/>
        <v>0.10908972776297836</v>
      </c>
      <c r="F18" s="16">
        <f t="shared" si="12"/>
        <v>0.12100601075608984</v>
      </c>
      <c r="G18" s="16">
        <f>G17/G$8</f>
        <v>0.10856202769642405</v>
      </c>
      <c r="H18" s="16">
        <f t="shared" ref="H18:K18" si="13">H17/H$8</f>
        <v>0.11315449256625727</v>
      </c>
      <c r="I18" s="16">
        <f t="shared" si="13"/>
        <v>0.11150143922745984</v>
      </c>
      <c r="J18" s="16">
        <f t="shared" si="13"/>
        <v>0.11385426969996702</v>
      </c>
      <c r="K18" s="16">
        <f t="shared" si="13"/>
        <v>0.10099836791107321</v>
      </c>
      <c r="L18" s="16">
        <f t="shared" ref="L18" si="14">L17/L$8</f>
        <v>0.11303575752683832</v>
      </c>
      <c r="M18" s="16">
        <f t="shared" ref="M18" si="15">M17/M$8</f>
        <v>0.11149108690269868</v>
      </c>
      <c r="N18" s="16">
        <f t="shared" ref="N18" si="16">N17/N$8</f>
        <v>0.11405583226539483</v>
      </c>
      <c r="O18" s="16">
        <f t="shared" ref="O18" si="17">O17/O$8</f>
        <v>0.10169817745732349</v>
      </c>
      <c r="P18" s="16">
        <f t="shared" ref="P18" si="18">P17/P$8</f>
        <v>0.11303575752683832</v>
      </c>
      <c r="Q18" s="16">
        <f t="shared" ref="Q18" si="19">Q17/Q$8</f>
        <v>0.11149108690269868</v>
      </c>
      <c r="R18" s="16">
        <f t="shared" ref="R18" si="20">R17/R$8</f>
        <v>0.11405583226539483</v>
      </c>
      <c r="S18" s="16">
        <f t="shared" ref="S18" si="21">S17/S$8</f>
        <v>0.10169817745732349</v>
      </c>
      <c r="T18" s="16">
        <f t="shared" ref="T18" si="22">T17/T$8</f>
        <v>0.11303575752683832</v>
      </c>
      <c r="U18" s="16">
        <f t="shared" ref="U18" si="23">U17/U$8</f>
        <v>0.11149108690269868</v>
      </c>
      <c r="V18" s="16">
        <f t="shared" ref="V18" si="24">V17/V$8</f>
        <v>0.11405583226539483</v>
      </c>
      <c r="AB18" s="16">
        <f>AB17/AB$8</f>
        <v>0.10832370005533427</v>
      </c>
      <c r="AC18" s="16">
        <f>AC17/AC$8</f>
        <v>0.11195985048731355</v>
      </c>
    </row>
    <row r="19" spans="1:29">
      <c r="A19" s="2" t="s">
        <v>184</v>
      </c>
      <c r="C19" s="16"/>
      <c r="D19" s="16"/>
      <c r="E19" s="16"/>
      <c r="F19" s="16"/>
      <c r="G19" s="16">
        <f>G17/C17-1</f>
        <v>0.48712233779098568</v>
      </c>
      <c r="H19" s="16">
        <f t="shared" ref="H19" si="25">H17/D17-1</f>
        <v>0.83683105981112282</v>
      </c>
      <c r="I19" s="16">
        <f t="shared" ref="I19" si="26">I17/E17-1</f>
        <v>0.4304149295215407</v>
      </c>
      <c r="J19" s="16">
        <f t="shared" ref="J19" si="27">J17/F17-1</f>
        <v>0.25388525780682647</v>
      </c>
      <c r="K19" s="16">
        <f t="shared" ref="K19" si="28">K17/G17-1</f>
        <v>0.143880099916736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AB19" s="16"/>
      <c r="AC19" s="16"/>
    </row>
    <row r="20" spans="1:29">
      <c r="C20" s="16"/>
      <c r="D20" s="16"/>
      <c r="E20" s="16"/>
      <c r="F20" s="16"/>
      <c r="G20" s="16"/>
      <c r="H20" s="16"/>
      <c r="I20" s="16"/>
      <c r="J20" s="16"/>
      <c r="K20" s="16"/>
      <c r="AB20" s="16"/>
      <c r="AC20" s="16"/>
    </row>
    <row r="21" spans="1:29">
      <c r="A21" s="2" t="s">
        <v>170</v>
      </c>
      <c r="C21" s="2">
        <v>5223</v>
      </c>
      <c r="D21" s="2">
        <v>4736</v>
      </c>
      <c r="E21" s="2">
        <v>5720</v>
      </c>
      <c r="F21" s="2">
        <f>AB21-SUM(C21:E21)</f>
        <v>7411</v>
      </c>
      <c r="G21" s="2">
        <v>6800</v>
      </c>
      <c r="H21" s="2">
        <v>7597</v>
      </c>
      <c r="I21" s="2">
        <v>7999</v>
      </c>
      <c r="J21" s="2">
        <f>AC21-SUM(G21:I21)</f>
        <v>9305</v>
      </c>
      <c r="K21" s="2">
        <v>8174</v>
      </c>
      <c r="L21" s="2">
        <f>H21*(1+L23)</f>
        <v>7597</v>
      </c>
      <c r="M21" s="2">
        <f t="shared" ref="M21:T21" si="29">I21*(1+M23)</f>
        <v>7999</v>
      </c>
      <c r="N21" s="2">
        <f t="shared" si="29"/>
        <v>9305</v>
      </c>
      <c r="O21" s="2">
        <f t="shared" si="29"/>
        <v>8174</v>
      </c>
      <c r="P21" s="2">
        <f t="shared" si="29"/>
        <v>7597</v>
      </c>
      <c r="Q21" s="2">
        <f t="shared" si="29"/>
        <v>7999</v>
      </c>
      <c r="R21" s="2">
        <f t="shared" si="29"/>
        <v>9305</v>
      </c>
      <c r="S21" s="2">
        <f t="shared" si="29"/>
        <v>8174</v>
      </c>
      <c r="T21" s="2">
        <f t="shared" si="29"/>
        <v>7597</v>
      </c>
      <c r="U21" s="2">
        <f>Q21*(1+U23)</f>
        <v>7999</v>
      </c>
      <c r="V21" s="2">
        <f t="shared" ref="V21" si="30">R21*(1+V23)</f>
        <v>9305</v>
      </c>
      <c r="AB21" s="2">
        <v>23090</v>
      </c>
      <c r="AC21" s="2">
        <v>31701</v>
      </c>
    </row>
    <row r="22" spans="1:29">
      <c r="A22" s="2" t="s">
        <v>182</v>
      </c>
      <c r="C22" s="16">
        <f t="shared" ref="C22:F22" si="31">C21/C$8</f>
        <v>0.12689812677664666</v>
      </c>
      <c r="D22" s="16">
        <f t="shared" si="31"/>
        <v>0.12366503903700028</v>
      </c>
      <c r="E22" s="16">
        <f t="shared" si="31"/>
        <v>0.12388192233556407</v>
      </c>
      <c r="F22" s="16">
        <f t="shared" si="31"/>
        <v>0.13025062392351225</v>
      </c>
      <c r="G22" s="16">
        <f>G21/G$8</f>
        <v>0.12293451928987237</v>
      </c>
      <c r="H22" s="16">
        <f t="shared" ref="H22:J22" si="32">H21/H$8</f>
        <v>0.12276987718164188</v>
      </c>
      <c r="I22" s="16">
        <f t="shared" si="32"/>
        <v>0.12378903711040268</v>
      </c>
      <c r="J22" s="16">
        <f t="shared" si="32"/>
        <v>0.12271678206396307</v>
      </c>
      <c r="K22" s="16">
        <f>K21/K$8</f>
        <v>0.12018644042875418</v>
      </c>
      <c r="L22" s="16">
        <f t="shared" ref="L22:V22" si="33">L21/L$8</f>
        <v>0.12264105254661394</v>
      </c>
      <c r="M22" s="16">
        <f t="shared" si="33"/>
        <v>0.12377754394652142</v>
      </c>
      <c r="N22" s="16">
        <f t="shared" si="33"/>
        <v>0.12293403442945661</v>
      </c>
      <c r="O22" s="16">
        <f t="shared" si="33"/>
        <v>0.12101920258205884</v>
      </c>
      <c r="P22" s="16">
        <f t="shared" si="33"/>
        <v>0.12264105254661394</v>
      </c>
      <c r="Q22" s="16">
        <f t="shared" si="33"/>
        <v>0.12377754394652142</v>
      </c>
      <c r="R22" s="16">
        <f t="shared" si="33"/>
        <v>0.12293403442945661</v>
      </c>
      <c r="S22" s="16">
        <f t="shared" si="33"/>
        <v>0.12101920258205884</v>
      </c>
      <c r="T22" s="16">
        <f t="shared" si="33"/>
        <v>0.12264105254661394</v>
      </c>
      <c r="U22" s="16">
        <f t="shared" si="33"/>
        <v>0.12377754394652142</v>
      </c>
      <c r="V22" s="16">
        <f t="shared" si="33"/>
        <v>0.12293403442945661</v>
      </c>
      <c r="AB22" s="16">
        <f>AB21/AB$8</f>
        <v>0.12650183260558712</v>
      </c>
      <c r="AC22" s="16">
        <f>AC21/AC$8</f>
        <v>0.12304521477893315</v>
      </c>
    </row>
    <row r="23" spans="1:29">
      <c r="A23" s="2" t="s">
        <v>184</v>
      </c>
      <c r="C23" s="16"/>
      <c r="D23" s="16"/>
      <c r="E23" s="16"/>
      <c r="F23" s="16"/>
      <c r="G23" s="16">
        <f>G21/C21-1</f>
        <v>0.30193375454719518</v>
      </c>
      <c r="H23" s="16">
        <f t="shared" ref="H23:K23" si="34">H21/D21-1</f>
        <v>0.60409628378378377</v>
      </c>
      <c r="I23" s="16">
        <f t="shared" si="34"/>
        <v>0.3984265734265735</v>
      </c>
      <c r="J23" s="16">
        <f t="shared" si="34"/>
        <v>0.25556605046552416</v>
      </c>
      <c r="K23" s="16">
        <f t="shared" si="34"/>
        <v>0.20205882352941185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AB23" s="16"/>
      <c r="AC23" s="16"/>
    </row>
    <row r="24" spans="1:29">
      <c r="C24" s="16"/>
      <c r="D24" s="16"/>
      <c r="E24" s="16"/>
      <c r="F24" s="16"/>
      <c r="G24" s="16"/>
      <c r="H24" s="16"/>
      <c r="I24" s="16"/>
      <c r="J24" s="16"/>
      <c r="K24" s="16"/>
      <c r="AB24" s="16"/>
      <c r="AC24" s="16"/>
    </row>
    <row r="25" spans="1:29" s="19" customFormat="1">
      <c r="A25" s="18" t="s">
        <v>171</v>
      </c>
      <c r="C25" s="19">
        <f t="shared" ref="C25:F25" si="35">SUM(C13,C17,C21)</f>
        <v>33763</v>
      </c>
      <c r="D25" s="19">
        <f t="shared" si="35"/>
        <v>29867</v>
      </c>
      <c r="E25" s="19">
        <f t="shared" si="35"/>
        <v>37095</v>
      </c>
      <c r="F25" s="19">
        <f t="shared" si="35"/>
        <v>46199</v>
      </c>
      <c r="G25" s="19">
        <f t="shared" ref="G25:L25" si="36">SUM(G13,G17,G21)</f>
        <v>44684</v>
      </c>
      <c r="H25" s="19">
        <f t="shared" si="36"/>
        <v>50444</v>
      </c>
      <c r="I25" s="19">
        <f t="shared" si="36"/>
        <v>53130</v>
      </c>
      <c r="J25" s="19">
        <f t="shared" si="36"/>
        <v>61239</v>
      </c>
      <c r="K25" s="19">
        <f t="shared" si="36"/>
        <v>54661</v>
      </c>
      <c r="L25" s="19">
        <f t="shared" si="36"/>
        <v>50444</v>
      </c>
      <c r="M25" s="19">
        <f t="shared" ref="M25:V25" si="37">SUM(M13,M17,M21)</f>
        <v>53130</v>
      </c>
      <c r="N25" s="19">
        <f t="shared" si="37"/>
        <v>61239</v>
      </c>
      <c r="O25" s="19">
        <f t="shared" si="37"/>
        <v>54661</v>
      </c>
      <c r="P25" s="19">
        <f t="shared" si="37"/>
        <v>50444</v>
      </c>
      <c r="Q25" s="19">
        <f t="shared" si="37"/>
        <v>53130</v>
      </c>
      <c r="R25" s="19">
        <f t="shared" si="37"/>
        <v>61239</v>
      </c>
      <c r="S25" s="19">
        <f t="shared" si="37"/>
        <v>54661</v>
      </c>
      <c r="T25" s="19">
        <f t="shared" si="37"/>
        <v>50444</v>
      </c>
      <c r="U25" s="19">
        <f t="shared" si="37"/>
        <v>53130</v>
      </c>
      <c r="V25" s="19">
        <f t="shared" si="37"/>
        <v>61239</v>
      </c>
      <c r="AB25" s="19">
        <f>SUM(AB13,AB17,AB21)</f>
        <v>146924</v>
      </c>
      <c r="AC25" s="19">
        <f>SUM(AC13,AC17,AC21)</f>
        <v>209497</v>
      </c>
    </row>
    <row r="26" spans="1:29">
      <c r="A26" s="2" t="s">
        <v>182</v>
      </c>
      <c r="C26" s="16">
        <f t="shared" ref="C26:F26" si="38">C25/C$8</f>
        <v>0.82030661580699238</v>
      </c>
      <c r="D26" s="16">
        <f t="shared" si="38"/>
        <v>0.7798783194506097</v>
      </c>
      <c r="E26" s="16">
        <f t="shared" si="38"/>
        <v>0.80339159248911707</v>
      </c>
      <c r="F26" s="16">
        <f t="shared" si="38"/>
        <v>0.81196175612499566</v>
      </c>
      <c r="G26" s="16">
        <f>G25/G$8</f>
        <v>0.80782442058068482</v>
      </c>
      <c r="H26" s="16">
        <f t="shared" ref="H26:J26" si="39">H25/H$8</f>
        <v>0.81519069166127989</v>
      </c>
      <c r="I26" s="16">
        <f t="shared" si="39"/>
        <v>0.82221671979943667</v>
      </c>
      <c r="J26" s="16">
        <f t="shared" si="39"/>
        <v>0.80763600395647872</v>
      </c>
      <c r="K26" s="16">
        <f>K25/K$8</f>
        <v>0.80370822366970052</v>
      </c>
      <c r="L26" s="16">
        <f t="shared" ref="L26:V26" si="40">L25/L$8</f>
        <v>0.81433529744127853</v>
      </c>
      <c r="M26" s="16">
        <f t="shared" si="40"/>
        <v>0.82214038128249567</v>
      </c>
      <c r="N26" s="16">
        <f t="shared" si="40"/>
        <v>0.809065807031219</v>
      </c>
      <c r="O26" s="16">
        <f t="shared" si="40"/>
        <v>0.80927705313652043</v>
      </c>
      <c r="P26" s="16">
        <f t="shared" si="40"/>
        <v>0.81433529744127853</v>
      </c>
      <c r="Q26" s="16">
        <f t="shared" si="40"/>
        <v>0.82214038128249567</v>
      </c>
      <c r="R26" s="16">
        <f t="shared" si="40"/>
        <v>0.809065807031219</v>
      </c>
      <c r="S26" s="16">
        <f t="shared" si="40"/>
        <v>0.80927705313652043</v>
      </c>
      <c r="T26" s="16">
        <f t="shared" si="40"/>
        <v>0.81433529744127853</v>
      </c>
      <c r="U26" s="16">
        <f t="shared" si="40"/>
        <v>0.82214038128249567</v>
      </c>
      <c r="V26" s="16">
        <f t="shared" si="40"/>
        <v>0.809065807031219</v>
      </c>
    </row>
    <row r="27" spans="1:29">
      <c r="A27" s="2" t="s">
        <v>184</v>
      </c>
      <c r="G27" s="16">
        <f>G25/C25-1</f>
        <v>0.32346059295678709</v>
      </c>
      <c r="H27" s="16">
        <f t="shared" ref="H27" si="41">H25/D25-1</f>
        <v>0.68895436434861224</v>
      </c>
      <c r="I27" s="16">
        <f t="shared" ref="I27" si="42">I25/E25-1</f>
        <v>0.43226849979781634</v>
      </c>
      <c r="J27" s="16">
        <f t="shared" ref="J27" si="43">J25/F25-1</f>
        <v>0.32554817203835573</v>
      </c>
      <c r="K27" s="16">
        <f t="shared" ref="K27" si="44">K25/G25-1</f>
        <v>0.22327902604959271</v>
      </c>
      <c r="L27" s="16">
        <f t="shared" ref="L27" si="45">L25/H25-1</f>
        <v>0</v>
      </c>
      <c r="M27" s="16">
        <f t="shared" ref="M27" si="46">M25/I25-1</f>
        <v>0</v>
      </c>
      <c r="N27" s="16">
        <f t="shared" ref="N27" si="47">N25/J25-1</f>
        <v>0</v>
      </c>
      <c r="O27" s="16">
        <f t="shared" ref="O27" si="48">O25/K25-1</f>
        <v>0</v>
      </c>
      <c r="P27" s="16">
        <f t="shared" ref="P27" si="49">P25/L25-1</f>
        <v>0</v>
      </c>
      <c r="Q27" s="16">
        <f t="shared" ref="Q27" si="50">Q25/M25-1</f>
        <v>0</v>
      </c>
      <c r="R27" s="16">
        <f t="shared" ref="R27" si="51">R25/N25-1</f>
        <v>0</v>
      </c>
      <c r="S27" s="16">
        <f t="shared" ref="S27" si="52">S25/O25-1</f>
        <v>0</v>
      </c>
      <c r="T27" s="16">
        <f t="shared" ref="T27" si="53">T25/P25-1</f>
        <v>0</v>
      </c>
      <c r="U27" s="16">
        <f t="shared" ref="U27" si="54">U25/Q25-1</f>
        <v>0</v>
      </c>
      <c r="V27" s="16">
        <f t="shared" ref="V27" si="55">V25/R25-1</f>
        <v>0</v>
      </c>
    </row>
    <row r="29" spans="1:29">
      <c r="A29" s="2" t="s">
        <v>172</v>
      </c>
      <c r="C29" s="2">
        <v>4435</v>
      </c>
      <c r="D29" s="2">
        <v>5124</v>
      </c>
      <c r="E29" s="2">
        <v>5478</v>
      </c>
      <c r="F29" s="2">
        <f>AB29-SUM(C29:E29)</f>
        <v>6674</v>
      </c>
      <c r="G29" s="2">
        <v>6494</v>
      </c>
      <c r="H29" s="2">
        <v>6623</v>
      </c>
      <c r="I29" s="2">
        <v>6754</v>
      </c>
      <c r="J29" s="2">
        <f>AC29-SUM(G29:I29)</f>
        <v>8161</v>
      </c>
      <c r="K29" s="2">
        <v>6811</v>
      </c>
      <c r="L29" s="2">
        <f>H29*(1+L31)</f>
        <v>6623</v>
      </c>
      <c r="M29" s="2">
        <f t="shared" ref="M29:V29" si="56">I29*(1+M31)</f>
        <v>6754</v>
      </c>
      <c r="N29" s="2">
        <f t="shared" si="56"/>
        <v>8161</v>
      </c>
      <c r="O29" s="2">
        <f t="shared" si="56"/>
        <v>6811</v>
      </c>
      <c r="P29" s="2">
        <f t="shared" si="56"/>
        <v>6623</v>
      </c>
      <c r="Q29" s="2">
        <f t="shared" si="56"/>
        <v>6754</v>
      </c>
      <c r="R29" s="2">
        <f t="shared" si="56"/>
        <v>8161</v>
      </c>
      <c r="S29" s="2">
        <f t="shared" si="56"/>
        <v>6811</v>
      </c>
      <c r="T29" s="2">
        <f t="shared" si="56"/>
        <v>6623</v>
      </c>
      <c r="U29" s="2">
        <f t="shared" si="56"/>
        <v>6754</v>
      </c>
      <c r="V29" s="2">
        <f t="shared" si="56"/>
        <v>8161</v>
      </c>
      <c r="AB29" s="2">
        <v>21711</v>
      </c>
      <c r="AC29" s="2">
        <v>28032</v>
      </c>
    </row>
    <row r="30" spans="1:29">
      <c r="A30" s="2" t="s">
        <v>182</v>
      </c>
      <c r="C30" s="16">
        <f t="shared" ref="C30:F30" si="57">C29/C$8</f>
        <v>0.10775286085667776</v>
      </c>
      <c r="D30" s="16">
        <f t="shared" si="57"/>
        <v>0.13379638091756535</v>
      </c>
      <c r="E30" s="16">
        <f t="shared" si="57"/>
        <v>0.11864076408290559</v>
      </c>
      <c r="F30" s="16">
        <f t="shared" si="57"/>
        <v>0.11729762030299835</v>
      </c>
      <c r="G30" s="16">
        <f>G29/G$8</f>
        <v>0.11740246592182811</v>
      </c>
      <c r="H30" s="16">
        <f t="shared" ref="H30:J30" si="58">H29/H$8</f>
        <v>0.10702973497091144</v>
      </c>
      <c r="I30" s="16">
        <f t="shared" si="58"/>
        <v>0.10452195982543563</v>
      </c>
      <c r="J30" s="16">
        <f t="shared" si="58"/>
        <v>0.10762940982525553</v>
      </c>
      <c r="K30" s="16">
        <f>K29/K$8</f>
        <v>0.10014556468806517</v>
      </c>
      <c r="AB30" s="16">
        <f>AB29/AB$8</f>
        <v>0.11894678595495461</v>
      </c>
      <c r="AC30" s="16">
        <f>AC29/AC$8</f>
        <v>0.1088042478370731</v>
      </c>
    </row>
    <row r="31" spans="1:29">
      <c r="A31" s="2" t="s">
        <v>184</v>
      </c>
      <c r="C31" s="16"/>
      <c r="D31" s="16"/>
      <c r="E31" s="16"/>
      <c r="F31" s="16"/>
      <c r="G31" s="16">
        <f>G29/C29-1</f>
        <v>0.46426155580608786</v>
      </c>
      <c r="H31" s="16">
        <f t="shared" ref="H31" si="59">H29/D29-1</f>
        <v>0.29254488680718183</v>
      </c>
      <c r="I31" s="16">
        <f t="shared" ref="I31" si="60">I29/E29-1</f>
        <v>0.23293172690763053</v>
      </c>
      <c r="J31" s="16">
        <f t="shared" ref="J31" si="61">J29/F29-1</f>
        <v>0.22280491459394658</v>
      </c>
      <c r="K31" s="16">
        <f t="shared" ref="K31" si="62">K29/G29-1</f>
        <v>4.8814290113951442E-2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AB31" s="16"/>
      <c r="AC31" s="16"/>
    </row>
    <row r="32" spans="1:29">
      <c r="C32" s="16"/>
      <c r="D32" s="16"/>
      <c r="E32" s="16"/>
      <c r="F32" s="16"/>
      <c r="G32" s="16"/>
      <c r="H32" s="16"/>
      <c r="I32" s="16"/>
      <c r="J32" s="16"/>
      <c r="K32" s="16"/>
      <c r="AB32" s="16"/>
      <c r="AC32" s="16"/>
    </row>
    <row r="33" spans="1:30" s="19" customFormat="1">
      <c r="A33" s="18" t="s">
        <v>173</v>
      </c>
      <c r="C33" s="19">
        <f t="shared" ref="C33:F33" si="63">SUM(C25,C29)</f>
        <v>38198</v>
      </c>
      <c r="D33" s="19">
        <f t="shared" si="63"/>
        <v>34991</v>
      </c>
      <c r="E33" s="19">
        <f t="shared" si="63"/>
        <v>42573</v>
      </c>
      <c r="F33" s="19">
        <f t="shared" si="63"/>
        <v>52873</v>
      </c>
      <c r="G33" s="19">
        <f t="shared" ref="G33:L33" si="64">SUM(G25,G29)</f>
        <v>51178</v>
      </c>
      <c r="H33" s="19">
        <f t="shared" si="64"/>
        <v>57067</v>
      </c>
      <c r="I33" s="19">
        <f t="shared" si="64"/>
        <v>59884</v>
      </c>
      <c r="J33" s="19">
        <f t="shared" si="64"/>
        <v>69400</v>
      </c>
      <c r="K33" s="19">
        <f t="shared" si="64"/>
        <v>61472</v>
      </c>
      <c r="L33" s="19">
        <f t="shared" si="64"/>
        <v>57067</v>
      </c>
      <c r="M33" s="19">
        <f t="shared" ref="M33:U33" si="65">SUM(M25,M29)</f>
        <v>59884</v>
      </c>
      <c r="N33" s="19">
        <f t="shared" si="65"/>
        <v>69400</v>
      </c>
      <c r="O33" s="19">
        <f t="shared" si="65"/>
        <v>61472</v>
      </c>
      <c r="P33" s="19">
        <f t="shared" si="65"/>
        <v>57067</v>
      </c>
      <c r="Q33" s="19">
        <f t="shared" si="65"/>
        <v>59884</v>
      </c>
      <c r="R33" s="19">
        <f t="shared" si="65"/>
        <v>69400</v>
      </c>
      <c r="S33" s="19">
        <f t="shared" si="65"/>
        <v>61472</v>
      </c>
      <c r="T33" s="19">
        <f t="shared" si="65"/>
        <v>57067</v>
      </c>
      <c r="U33" s="19">
        <f t="shared" si="65"/>
        <v>59884</v>
      </c>
      <c r="V33" s="19">
        <f>SUM(V25,V29)</f>
        <v>69400</v>
      </c>
      <c r="AB33" s="19">
        <f>SUM(AB25,AB29)</f>
        <v>168635</v>
      </c>
      <c r="AC33" s="19">
        <f>SUM(AC25,AC29)</f>
        <v>237529</v>
      </c>
    </row>
    <row r="34" spans="1:30">
      <c r="A34" s="2" t="s">
        <v>182</v>
      </c>
      <c r="C34" s="16">
        <f t="shared" ref="C34:F34" si="66">C33/C$8</f>
        <v>0.92805947666367017</v>
      </c>
      <c r="D34" s="16">
        <f t="shared" si="66"/>
        <v>0.91367470036817511</v>
      </c>
      <c r="E34" s="16">
        <f t="shared" si="66"/>
        <v>0.92203235657202265</v>
      </c>
      <c r="F34" s="16">
        <f t="shared" si="66"/>
        <v>0.92925937642799394</v>
      </c>
      <c r="G34" s="16">
        <f>G33/G$8</f>
        <v>0.92522688650251295</v>
      </c>
      <c r="H34" s="16">
        <f t="shared" ref="H34:J34" si="67">H33/H$8</f>
        <v>0.92222042663219139</v>
      </c>
      <c r="I34" s="16">
        <f t="shared" si="67"/>
        <v>0.92673867962487233</v>
      </c>
      <c r="J34" s="16">
        <f t="shared" si="67"/>
        <v>0.91526541378173421</v>
      </c>
      <c r="K34" s="16">
        <f>K33/K$8</f>
        <v>0.90385378835776564</v>
      </c>
      <c r="L34" s="16">
        <f t="shared" ref="L34:V34" si="68">L33/L$8</f>
        <v>0.92125272419081439</v>
      </c>
      <c r="M34" s="16">
        <f t="shared" si="68"/>
        <v>0.92665263679128496</v>
      </c>
      <c r="N34" s="16">
        <f t="shared" si="68"/>
        <v>0.91688575920518955</v>
      </c>
      <c r="O34" s="16">
        <f t="shared" si="68"/>
        <v>0.91011651836607788</v>
      </c>
      <c r="P34" s="16">
        <f t="shared" si="68"/>
        <v>0.92125272419081439</v>
      </c>
      <c r="Q34" s="16">
        <f t="shared" si="68"/>
        <v>0.92665263679128496</v>
      </c>
      <c r="R34" s="16">
        <f t="shared" si="68"/>
        <v>0.91688575920518955</v>
      </c>
      <c r="S34" s="16">
        <f t="shared" si="68"/>
        <v>0.91011651836607788</v>
      </c>
      <c r="T34" s="16">
        <f t="shared" si="68"/>
        <v>0.92125272419081439</v>
      </c>
      <c r="U34" s="16">
        <f t="shared" si="68"/>
        <v>0.92665263679128496</v>
      </c>
      <c r="V34" s="16">
        <f t="shared" si="68"/>
        <v>0.91688575920518955</v>
      </c>
      <c r="AB34" s="16">
        <f>AB33/AB$8</f>
        <v>0.92389071205903783</v>
      </c>
      <c r="AC34" s="16">
        <f>AC33/AC$8</f>
        <v>0.92195220407006762</v>
      </c>
    </row>
    <row r="35" spans="1:30">
      <c r="A35" s="2" t="s">
        <v>184</v>
      </c>
      <c r="G35" s="16">
        <f>G33/C33-1</f>
        <v>0.33980836693020566</v>
      </c>
      <c r="H35" s="16">
        <f t="shared" ref="H35" si="69">H33/D33-1</f>
        <v>0.63090508988025484</v>
      </c>
      <c r="I35" s="16">
        <f t="shared" ref="I35" si="70">I33/E33-1</f>
        <v>0.40661921875367013</v>
      </c>
      <c r="J35" s="16">
        <f t="shared" ref="J35" si="71">J33/F33-1</f>
        <v>0.31257919921320898</v>
      </c>
      <c r="K35" s="16">
        <f t="shared" ref="K35" si="72">K33/G33-1</f>
        <v>0.20114111532299028</v>
      </c>
      <c r="L35" s="16">
        <f t="shared" ref="L35" si="73">L33/H33-1</f>
        <v>0</v>
      </c>
      <c r="M35" s="16">
        <f t="shared" ref="M35" si="74">M33/I33-1</f>
        <v>0</v>
      </c>
      <c r="N35" s="16">
        <f t="shared" ref="N35" si="75">N33/J33-1</f>
        <v>0</v>
      </c>
      <c r="O35" s="16">
        <f t="shared" ref="O35" si="76">O33/K33-1</f>
        <v>0</v>
      </c>
      <c r="P35" s="16">
        <f t="shared" ref="P35" si="77">P33/L33-1</f>
        <v>0</v>
      </c>
      <c r="Q35" s="16">
        <f t="shared" ref="Q35" si="78">Q33/M33-1</f>
        <v>0</v>
      </c>
      <c r="R35" s="16">
        <f t="shared" ref="R35" si="79">R33/N33-1</f>
        <v>0</v>
      </c>
      <c r="S35" s="16">
        <f t="shared" ref="S35" si="80">S33/O33-1</f>
        <v>0</v>
      </c>
      <c r="T35" s="16">
        <f t="shared" ref="T35" si="81">T33/P33-1</f>
        <v>0</v>
      </c>
      <c r="U35" s="16">
        <f t="shared" ref="U35" si="82">U33/Q33-1</f>
        <v>0</v>
      </c>
      <c r="V35" s="16">
        <f t="shared" ref="V35" si="83">V33/R33-1</f>
        <v>0</v>
      </c>
    </row>
    <row r="37" spans="1:30">
      <c r="A37" s="2" t="s">
        <v>174</v>
      </c>
      <c r="C37" s="2">
        <v>2777</v>
      </c>
      <c r="D37" s="2">
        <v>3007</v>
      </c>
      <c r="E37" s="2">
        <v>3444</v>
      </c>
      <c r="F37" s="2">
        <f>AB37-SUM(C37:E37)</f>
        <v>3831</v>
      </c>
      <c r="G37" s="2">
        <v>4047</v>
      </c>
      <c r="H37" s="2">
        <v>4628</v>
      </c>
      <c r="I37" s="2">
        <v>4490</v>
      </c>
      <c r="J37" s="2">
        <f>AC37-SUM(G37:I37)</f>
        <v>6041</v>
      </c>
      <c r="K37" s="2">
        <v>5821</v>
      </c>
      <c r="L37" s="2">
        <f>H37*(1+L39)</f>
        <v>4628</v>
      </c>
      <c r="M37" s="2">
        <f t="shared" ref="M37:V37" si="84">I37*(1+M39)</f>
        <v>4490</v>
      </c>
      <c r="N37" s="2">
        <f t="shared" si="84"/>
        <v>6041</v>
      </c>
      <c r="O37" s="2">
        <f t="shared" si="84"/>
        <v>5821</v>
      </c>
      <c r="P37" s="2">
        <f t="shared" si="84"/>
        <v>4628</v>
      </c>
      <c r="Q37" s="2">
        <f t="shared" si="84"/>
        <v>4490</v>
      </c>
      <c r="R37" s="2">
        <f t="shared" si="84"/>
        <v>6041</v>
      </c>
      <c r="S37" s="2">
        <f t="shared" si="84"/>
        <v>5821</v>
      </c>
      <c r="T37" s="2">
        <f t="shared" si="84"/>
        <v>4628</v>
      </c>
      <c r="U37" s="2">
        <f t="shared" si="84"/>
        <v>4490</v>
      </c>
      <c r="V37" s="2">
        <f t="shared" si="84"/>
        <v>6041</v>
      </c>
      <c r="AB37" s="2">
        <v>13059</v>
      </c>
      <c r="AC37" s="2">
        <v>19206</v>
      </c>
    </row>
    <row r="38" spans="1:30">
      <c r="A38" s="2" t="s">
        <v>182</v>
      </c>
      <c r="C38" s="16">
        <f t="shared" ref="C38:F38" si="85">C37/C$8</f>
        <v>6.7470055151971617E-2</v>
      </c>
      <c r="D38" s="16">
        <f t="shared" si="85"/>
        <v>7.8517899574379199E-2</v>
      </c>
      <c r="E38" s="16">
        <f t="shared" si="85"/>
        <v>7.4589045546098368E-2</v>
      </c>
      <c r="F38" s="16">
        <f t="shared" si="85"/>
        <v>6.7331013392386382E-2</v>
      </c>
      <c r="G38" s="16">
        <f>G37/G$8</f>
        <v>7.3164117583251975E-2</v>
      </c>
      <c r="H38" s="16">
        <f t="shared" ref="H38:J38" si="86">H37/H$8</f>
        <v>7.4789915966386553E-2</v>
      </c>
      <c r="I38" s="16">
        <f t="shared" si="86"/>
        <v>6.9485282738555823E-2</v>
      </c>
      <c r="J38" s="16">
        <f t="shared" si="86"/>
        <v>7.9670293438839426E-2</v>
      </c>
      <c r="K38" s="16">
        <f>K37/K$8</f>
        <v>8.5589095881548574E-2</v>
      </c>
      <c r="L38" s="16">
        <f>L37/L$8</f>
        <v>7.4711437565582378E-2</v>
      </c>
      <c r="AB38" s="16">
        <f>AB37/AB$8</f>
        <v>7.1545579558092778E-2</v>
      </c>
      <c r="AC38" s="16">
        <f>AC37/AC$8</f>
        <v>7.4546746003097381E-2</v>
      </c>
    </row>
    <row r="39" spans="1:30">
      <c r="A39" s="2" t="s">
        <v>184</v>
      </c>
      <c r="G39" s="16">
        <f>G37/C37-1</f>
        <v>0.4573280518545193</v>
      </c>
      <c r="H39" s="16">
        <f t="shared" ref="H39" si="87">H37/D37-1</f>
        <v>0.53907549052211512</v>
      </c>
      <c r="I39" s="16">
        <f t="shared" ref="I39" si="88">I37/E37-1</f>
        <v>0.30371660859465743</v>
      </c>
      <c r="J39" s="16">
        <f t="shared" ref="J39" si="89">J37/F37-1</f>
        <v>0.57687287914382668</v>
      </c>
      <c r="K39" s="16">
        <f t="shared" ref="K39" si="90">K37/G37-1</f>
        <v>0.4383493946132937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  <c r="R39" s="21">
        <v>0</v>
      </c>
      <c r="S39" s="21">
        <v>0</v>
      </c>
      <c r="T39" s="21">
        <v>0</v>
      </c>
      <c r="U39" s="21">
        <v>0</v>
      </c>
      <c r="V39" s="21">
        <v>0</v>
      </c>
    </row>
    <row r="41" spans="1:30">
      <c r="A41" s="2" t="s">
        <v>175</v>
      </c>
      <c r="C41" s="2">
        <v>135</v>
      </c>
      <c r="D41" s="2">
        <v>148</v>
      </c>
      <c r="E41" s="2">
        <v>178</v>
      </c>
      <c r="F41" s="2">
        <f>AB41-SUM(C41:E41)</f>
        <v>196</v>
      </c>
      <c r="G41" s="2">
        <v>198</v>
      </c>
      <c r="H41" s="2">
        <v>192</v>
      </c>
      <c r="I41" s="2">
        <v>182</v>
      </c>
      <c r="J41" s="2">
        <f>AC41-SUM(G41:I41)</f>
        <v>181</v>
      </c>
      <c r="K41" s="2">
        <v>440</v>
      </c>
      <c r="L41" s="2">
        <v>150</v>
      </c>
      <c r="M41" s="2">
        <v>150</v>
      </c>
      <c r="N41" s="2">
        <v>150</v>
      </c>
      <c r="O41" s="2">
        <v>150</v>
      </c>
      <c r="P41" s="2">
        <v>150</v>
      </c>
      <c r="Q41" s="2">
        <v>150</v>
      </c>
      <c r="R41" s="2">
        <v>150</v>
      </c>
      <c r="S41" s="2">
        <v>150</v>
      </c>
      <c r="T41" s="2">
        <v>150</v>
      </c>
      <c r="U41" s="2">
        <v>150</v>
      </c>
      <c r="V41" s="2">
        <v>150</v>
      </c>
      <c r="AB41" s="2">
        <v>657</v>
      </c>
      <c r="AC41" s="2">
        <v>753</v>
      </c>
    </row>
    <row r="42" spans="1:30">
      <c r="A42" s="2" t="s">
        <v>185</v>
      </c>
      <c r="C42" s="2">
        <v>49</v>
      </c>
      <c r="D42" s="2">
        <v>151</v>
      </c>
      <c r="E42" s="2">
        <v>-22</v>
      </c>
      <c r="F42" s="2">
        <f>AB42-SUM(C42:E42)</f>
        <v>-2</v>
      </c>
      <c r="G42" s="2">
        <v>-109</v>
      </c>
      <c r="H42" s="2">
        <v>-7</v>
      </c>
      <c r="I42" s="2">
        <v>62</v>
      </c>
      <c r="J42" s="2">
        <f>AC42-SUM(G42:I42)</f>
        <v>203</v>
      </c>
      <c r="K42" s="2">
        <v>278</v>
      </c>
      <c r="L42" s="2">
        <v>100</v>
      </c>
      <c r="M42" s="2">
        <v>100</v>
      </c>
      <c r="N42" s="2">
        <v>100</v>
      </c>
      <c r="O42" s="2">
        <v>100</v>
      </c>
      <c r="P42" s="2">
        <v>100</v>
      </c>
      <c r="Q42" s="2">
        <v>100</v>
      </c>
      <c r="R42" s="2">
        <v>100</v>
      </c>
      <c r="S42" s="2">
        <v>100</v>
      </c>
      <c r="T42" s="2">
        <v>100</v>
      </c>
      <c r="U42" s="2">
        <v>100</v>
      </c>
      <c r="V42" s="2">
        <v>100</v>
      </c>
      <c r="AB42" s="2">
        <v>176</v>
      </c>
      <c r="AC42" s="2">
        <v>149</v>
      </c>
    </row>
    <row r="43" spans="1:30">
      <c r="C43" s="16"/>
      <c r="D43" s="16"/>
      <c r="E43" s="16"/>
      <c r="F43" s="16"/>
      <c r="G43" s="16"/>
      <c r="H43" s="16"/>
      <c r="I43" s="16"/>
      <c r="J43" s="16"/>
      <c r="K43" s="16"/>
      <c r="AB43" s="16"/>
      <c r="AC43" s="16"/>
      <c r="AD43" s="16"/>
    </row>
    <row r="44" spans="1:30">
      <c r="AB44" s="16"/>
      <c r="AC44" s="16"/>
      <c r="AD44" s="16"/>
    </row>
    <row r="45" spans="1:30" s="19" customFormat="1">
      <c r="A45" s="18" t="s">
        <v>1</v>
      </c>
      <c r="C45" s="19">
        <f t="shared" ref="C45:K45" si="91">SUM(C33,C37,C41,C42)</f>
        <v>41159</v>
      </c>
      <c r="D45" s="19">
        <f t="shared" si="91"/>
        <v>38297</v>
      </c>
      <c r="E45" s="19">
        <f t="shared" si="91"/>
        <v>46173</v>
      </c>
      <c r="F45" s="19">
        <f t="shared" si="91"/>
        <v>56898</v>
      </c>
      <c r="G45" s="19">
        <f t="shared" si="91"/>
        <v>55314</v>
      </c>
      <c r="H45" s="19">
        <f t="shared" si="91"/>
        <v>61880</v>
      </c>
      <c r="I45" s="19">
        <f t="shared" si="91"/>
        <v>64618</v>
      </c>
      <c r="J45" s="19">
        <f t="shared" si="91"/>
        <v>75825</v>
      </c>
      <c r="K45" s="19">
        <f t="shared" si="91"/>
        <v>68011</v>
      </c>
      <c r="L45" s="19">
        <f t="shared" ref="L45:V45" si="92">SUM(L33,L37,L41,L42)</f>
        <v>61945</v>
      </c>
      <c r="M45" s="19">
        <f t="shared" si="92"/>
        <v>64624</v>
      </c>
      <c r="N45" s="19">
        <f t="shared" si="92"/>
        <v>75691</v>
      </c>
      <c r="O45" s="19">
        <f t="shared" si="92"/>
        <v>67543</v>
      </c>
      <c r="P45" s="19">
        <f t="shared" si="92"/>
        <v>61945</v>
      </c>
      <c r="Q45" s="19">
        <f t="shared" si="92"/>
        <v>64624</v>
      </c>
      <c r="R45" s="19">
        <f t="shared" si="92"/>
        <v>75691</v>
      </c>
      <c r="S45" s="19">
        <f t="shared" si="92"/>
        <v>67543</v>
      </c>
      <c r="T45" s="19">
        <f t="shared" si="92"/>
        <v>61945</v>
      </c>
      <c r="U45" s="19">
        <f t="shared" si="92"/>
        <v>64624</v>
      </c>
      <c r="V45" s="19">
        <f t="shared" si="92"/>
        <v>75691</v>
      </c>
      <c r="AB45" s="19">
        <f>SUM(AB33,AB37,AB41,AB42)</f>
        <v>182527</v>
      </c>
      <c r="AC45" s="19">
        <f>SUM(AC33,AC37,AC41,AC42)</f>
        <v>257637</v>
      </c>
    </row>
  </sheetData>
  <conditionalFormatting sqref="B7:XFD7 A1:XFD6 A8:XFD1048576">
    <cfRule type="cellIs" dxfId="8" priority="3" operator="lessThan">
      <formula>0</formula>
    </cfRule>
  </conditionalFormatting>
  <conditionalFormatting sqref="B6:V7">
    <cfRule type="cellIs" dxfId="7" priority="2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A54D-B7AF-1D4B-A70F-4BF851CD1AA2}">
  <sheetPr>
    <tabColor rgb="FFBD352B"/>
  </sheetPr>
  <dimension ref="A1:AE90"/>
  <sheetViews>
    <sheetView workbookViewId="0">
      <pane xSplit="1" ySplit="7" topLeftCell="B16" activePane="bottomRight" state="frozen"/>
      <selection pane="topRight" activeCell="B1" sqref="B1"/>
      <selection pane="bottomLeft" activeCell="A8" sqref="A8"/>
      <selection pane="bottomRight" activeCell="B37" sqref="B37"/>
    </sheetView>
  </sheetViews>
  <sheetFormatPr baseColWidth="10" defaultRowHeight="17"/>
  <cols>
    <col min="1" max="1" width="50.83203125" style="2" bestFit="1" customWidth="1"/>
    <col min="2" max="2" width="11" style="2" bestFit="1" customWidth="1"/>
    <col min="3" max="6" width="11" style="2" customWidth="1"/>
    <col min="7" max="11" width="11" style="2" bestFit="1" customWidth="1"/>
    <col min="12" max="26" width="10.83203125" style="2"/>
    <col min="27" max="28" width="11.5" style="2" bestFit="1" customWidth="1"/>
    <col min="29" max="16384" width="10.83203125" style="2"/>
  </cols>
  <sheetData>
    <row r="1" spans="1:31" ht="20">
      <c r="A1" s="1" t="s">
        <v>178</v>
      </c>
    </row>
    <row r="3" spans="1:31">
      <c r="A3" s="3" t="s">
        <v>167</v>
      </c>
    </row>
    <row r="4" spans="1:31">
      <c r="A4" s="2" t="s">
        <v>177</v>
      </c>
    </row>
    <row r="6" spans="1:31">
      <c r="A6" s="2" t="s">
        <v>0</v>
      </c>
      <c r="B6" s="4" t="s">
        <v>141</v>
      </c>
      <c r="C6" s="5" t="s">
        <v>142</v>
      </c>
      <c r="D6" s="5" t="s">
        <v>143</v>
      </c>
      <c r="E6" s="5" t="s">
        <v>144</v>
      </c>
      <c r="F6" s="5" t="s">
        <v>145</v>
      </c>
      <c r="G6" s="5" t="s">
        <v>146</v>
      </c>
      <c r="H6" s="5" t="s">
        <v>147</v>
      </c>
      <c r="I6" s="5" t="s">
        <v>148</v>
      </c>
      <c r="J6" s="5" t="s">
        <v>149</v>
      </c>
      <c r="K6" s="5" t="s">
        <v>150</v>
      </c>
      <c r="L6" s="5" t="s">
        <v>151</v>
      </c>
      <c r="M6" s="5" t="s">
        <v>152</v>
      </c>
      <c r="N6" s="5" t="s">
        <v>153</v>
      </c>
      <c r="O6" s="5" t="s">
        <v>154</v>
      </c>
      <c r="P6" s="5" t="s">
        <v>155</v>
      </c>
      <c r="Q6" s="5" t="s">
        <v>156</v>
      </c>
      <c r="R6" s="5" t="s">
        <v>157</v>
      </c>
      <c r="S6" s="5" t="s">
        <v>158</v>
      </c>
      <c r="T6" s="5" t="s">
        <v>159</v>
      </c>
      <c r="U6" s="5" t="s">
        <v>160</v>
      </c>
      <c r="V6" s="6" t="s">
        <v>161</v>
      </c>
      <c r="AA6" s="4" t="s">
        <v>162</v>
      </c>
      <c r="AB6" s="5" t="s">
        <v>163</v>
      </c>
      <c r="AC6" s="5" t="s">
        <v>164</v>
      </c>
      <c r="AD6" s="5" t="s">
        <v>165</v>
      </c>
      <c r="AE6" s="6" t="s">
        <v>166</v>
      </c>
    </row>
    <row r="7" spans="1:31">
      <c r="B7" s="7">
        <v>43830</v>
      </c>
      <c r="C7" s="8">
        <v>43921</v>
      </c>
      <c r="D7" s="8">
        <v>44012</v>
      </c>
      <c r="E7" s="8">
        <v>44104</v>
      </c>
      <c r="F7" s="8">
        <v>44196</v>
      </c>
      <c r="G7" s="8">
        <v>44286</v>
      </c>
      <c r="H7" s="8">
        <v>44377</v>
      </c>
      <c r="I7" s="8">
        <v>44469</v>
      </c>
      <c r="J7" s="8">
        <v>44561</v>
      </c>
      <c r="K7" s="8">
        <v>44651</v>
      </c>
      <c r="L7" s="8">
        <f>H7+365</f>
        <v>44742</v>
      </c>
      <c r="M7" s="8">
        <f t="shared" ref="M7:V7" si="0">I7+365</f>
        <v>44834</v>
      </c>
      <c r="N7" s="8">
        <f t="shared" si="0"/>
        <v>44926</v>
      </c>
      <c r="O7" s="8">
        <f t="shared" si="0"/>
        <v>45016</v>
      </c>
      <c r="P7" s="8">
        <f t="shared" si="0"/>
        <v>45107</v>
      </c>
      <c r="Q7" s="8">
        <f t="shared" si="0"/>
        <v>45199</v>
      </c>
      <c r="R7" s="8">
        <f t="shared" si="0"/>
        <v>45291</v>
      </c>
      <c r="S7" s="8">
        <f t="shared" si="0"/>
        <v>45381</v>
      </c>
      <c r="T7" s="8">
        <f t="shared" si="0"/>
        <v>45472</v>
      </c>
      <c r="U7" s="8">
        <f t="shared" si="0"/>
        <v>45564</v>
      </c>
      <c r="V7" s="9">
        <f t="shared" si="0"/>
        <v>45656</v>
      </c>
      <c r="AA7" s="14"/>
      <c r="AB7" s="15"/>
      <c r="AC7" s="15"/>
      <c r="AD7" s="15"/>
      <c r="AE7" s="13"/>
    </row>
    <row r="8" spans="1:31"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</row>
    <row r="9" spans="1:31" s="12" customFormat="1">
      <c r="A9" s="12" t="s">
        <v>181</v>
      </c>
      <c r="B9" s="23">
        <v>46075</v>
      </c>
      <c r="C9" s="23">
        <v>41159</v>
      </c>
      <c r="D9" s="23">
        <v>38297</v>
      </c>
      <c r="E9" s="23">
        <v>46173</v>
      </c>
      <c r="F9" s="23">
        <v>56898</v>
      </c>
      <c r="G9" s="23">
        <v>55314</v>
      </c>
      <c r="H9" s="23">
        <v>61880</v>
      </c>
      <c r="I9" s="23">
        <v>65118</v>
      </c>
      <c r="J9" s="23">
        <v>75325</v>
      </c>
      <c r="K9" s="23">
        <v>68011</v>
      </c>
      <c r="AA9" s="10">
        <f>SUM(C9:F9)</f>
        <v>182527</v>
      </c>
      <c r="AB9" s="23">
        <f>SUM(G9:J9)</f>
        <v>257637</v>
      </c>
      <c r="AC9" s="23">
        <f>SUM(K9:N9)</f>
        <v>68011</v>
      </c>
      <c r="AD9" s="12">
        <f>SUM(O9:R9)</f>
        <v>0</v>
      </c>
      <c r="AE9" s="12">
        <f>SUM(S9:V9)</f>
        <v>0</v>
      </c>
    </row>
    <row r="10" spans="1:31">
      <c r="A10" s="2" t="s">
        <v>180</v>
      </c>
      <c r="B10" s="10"/>
      <c r="C10" s="10">
        <f>'Revenue Build'!C33</f>
        <v>38198</v>
      </c>
      <c r="D10" s="10">
        <f>'Revenue Build'!D33</f>
        <v>34991</v>
      </c>
      <c r="E10" s="10">
        <f>'Revenue Build'!E33</f>
        <v>42573</v>
      </c>
      <c r="F10" s="10">
        <f>'Revenue Build'!F33</f>
        <v>52873</v>
      </c>
      <c r="G10" s="10">
        <f>'Revenue Build'!G33</f>
        <v>51178</v>
      </c>
      <c r="H10" s="10">
        <f>'Revenue Build'!H33</f>
        <v>57067</v>
      </c>
      <c r="I10" s="10">
        <f>'Revenue Build'!I33</f>
        <v>59884</v>
      </c>
      <c r="J10" s="10">
        <f>'Revenue Build'!J33</f>
        <v>69400</v>
      </c>
      <c r="K10" s="10">
        <f>'Revenue Build'!K33</f>
        <v>61472</v>
      </c>
      <c r="L10" s="10">
        <f>'Revenue Build'!L33</f>
        <v>57067</v>
      </c>
      <c r="M10" s="10">
        <f>'Revenue Build'!M33</f>
        <v>59884</v>
      </c>
      <c r="N10" s="10">
        <f>'Revenue Build'!N33</f>
        <v>69400</v>
      </c>
      <c r="O10" s="10">
        <f>'Revenue Build'!O33</f>
        <v>61472</v>
      </c>
      <c r="P10" s="10">
        <f>'Revenue Build'!P33</f>
        <v>57067</v>
      </c>
      <c r="Q10" s="10">
        <f>'Revenue Build'!Q33</f>
        <v>59884</v>
      </c>
      <c r="R10" s="10">
        <f>'Revenue Build'!R33</f>
        <v>69400</v>
      </c>
      <c r="S10" s="10">
        <f>'Revenue Build'!S33</f>
        <v>61472</v>
      </c>
      <c r="T10" s="10">
        <f>'Revenue Build'!T33</f>
        <v>57067</v>
      </c>
      <c r="U10" s="10">
        <f>'Revenue Build'!U33</f>
        <v>59884</v>
      </c>
      <c r="V10" s="10">
        <f>'Revenue Build'!V33</f>
        <v>69400</v>
      </c>
      <c r="AA10" s="10">
        <f>SUM(C10:F10)</f>
        <v>168635</v>
      </c>
      <c r="AB10" s="23">
        <f>SUM(G10:J10)</f>
        <v>237529</v>
      </c>
      <c r="AC10" s="23">
        <f>SUM(K10:N10)</f>
        <v>247823</v>
      </c>
      <c r="AD10" s="12">
        <f>SUM(O10:R10)</f>
        <v>247823</v>
      </c>
      <c r="AE10" s="12">
        <f>SUM(S10:V10)</f>
        <v>247823</v>
      </c>
    </row>
    <row r="11" spans="1:31">
      <c r="A11" s="2" t="s">
        <v>2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 spans="1:31">
      <c r="A12" s="2" t="s">
        <v>174</v>
      </c>
      <c r="B12" s="10"/>
      <c r="C12" s="10">
        <f>'Revenue Build'!C37</f>
        <v>2777</v>
      </c>
      <c r="D12" s="10">
        <f>'Revenue Build'!D37</f>
        <v>3007</v>
      </c>
      <c r="E12" s="10">
        <f>'Revenue Build'!E37</f>
        <v>3444</v>
      </c>
      <c r="F12" s="10">
        <f>'Revenue Build'!F37</f>
        <v>3831</v>
      </c>
      <c r="G12" s="10">
        <f>'Revenue Build'!G37</f>
        <v>4047</v>
      </c>
      <c r="H12" s="10">
        <f>'Revenue Build'!H37</f>
        <v>4628</v>
      </c>
      <c r="I12" s="10">
        <f>'Revenue Build'!I37</f>
        <v>4490</v>
      </c>
      <c r="J12" s="10">
        <f>'Revenue Build'!J37</f>
        <v>6041</v>
      </c>
      <c r="K12" s="10">
        <f>'Revenue Build'!K37</f>
        <v>5821</v>
      </c>
      <c r="AA12" s="10">
        <f>SUM(C12:F12)</f>
        <v>13059</v>
      </c>
      <c r="AB12" s="23">
        <f>SUM(G12:J12)</f>
        <v>19206</v>
      </c>
      <c r="AC12" s="23">
        <f>SUM(K12:N12)</f>
        <v>5821</v>
      </c>
      <c r="AD12" s="12">
        <f>SUM(O12:R12)</f>
        <v>0</v>
      </c>
      <c r="AE12" s="12">
        <f>SUM(S12:V12)</f>
        <v>0</v>
      </c>
    </row>
    <row r="13" spans="1:31">
      <c r="A13" s="2" t="s">
        <v>2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31">
      <c r="A14" s="2" t="s">
        <v>179</v>
      </c>
      <c r="B14" s="10"/>
      <c r="C14" s="10">
        <f>SUM('Revenue Build'!C41,'Revenue Build'!C42)</f>
        <v>184</v>
      </c>
      <c r="D14" s="10">
        <f>SUM('Revenue Build'!D41,'Revenue Build'!D42)</f>
        <v>299</v>
      </c>
      <c r="E14" s="10">
        <f>SUM('Revenue Build'!E41,'Revenue Build'!E42)</f>
        <v>156</v>
      </c>
      <c r="F14" s="10">
        <f>SUM('Revenue Build'!F41,'Revenue Build'!F42)</f>
        <v>194</v>
      </c>
      <c r="G14" s="10">
        <f>SUM('Revenue Build'!G41,'Revenue Build'!G42)</f>
        <v>89</v>
      </c>
      <c r="H14" s="10">
        <f>SUM('Revenue Build'!H41,'Revenue Build'!H42)</f>
        <v>185</v>
      </c>
      <c r="I14" s="10">
        <f>SUM('Revenue Build'!I41,'Revenue Build'!I42)</f>
        <v>244</v>
      </c>
      <c r="J14" s="10">
        <f>SUM('Revenue Build'!J41,'Revenue Build'!J42)</f>
        <v>384</v>
      </c>
      <c r="K14" s="10">
        <f>SUM('Revenue Build'!K41,'Revenue Build'!K42)</f>
        <v>718</v>
      </c>
      <c r="AA14" s="10">
        <f>SUM(C14:F14)</f>
        <v>833</v>
      </c>
      <c r="AB14" s="23">
        <f>SUM(G14:J14)</f>
        <v>902</v>
      </c>
      <c r="AC14" s="23">
        <f>SUM(K14:N14)</f>
        <v>718</v>
      </c>
      <c r="AD14" s="12">
        <f>SUM(O14:R14)</f>
        <v>0</v>
      </c>
      <c r="AE14" s="12">
        <f>SUM(S14:V14)</f>
        <v>0</v>
      </c>
    </row>
    <row r="15" spans="1:31">
      <c r="A15" s="2" t="s">
        <v>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spans="1:31"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 spans="1:31">
      <c r="A17" s="2" t="s">
        <v>1</v>
      </c>
      <c r="B17" s="10">
        <v>46075</v>
      </c>
      <c r="C17" s="10">
        <f t="shared" ref="C17:V17" si="1">SUM(C14,C12,C10)</f>
        <v>41159</v>
      </c>
      <c r="D17" s="10">
        <f t="shared" si="1"/>
        <v>38297</v>
      </c>
      <c r="E17" s="10">
        <f t="shared" si="1"/>
        <v>46173</v>
      </c>
      <c r="F17" s="10">
        <f t="shared" si="1"/>
        <v>56898</v>
      </c>
      <c r="G17" s="10">
        <f t="shared" si="1"/>
        <v>55314</v>
      </c>
      <c r="H17" s="10">
        <f t="shared" si="1"/>
        <v>61880</v>
      </c>
      <c r="I17" s="10">
        <f t="shared" si="1"/>
        <v>64618</v>
      </c>
      <c r="J17" s="10">
        <f t="shared" si="1"/>
        <v>75825</v>
      </c>
      <c r="K17" s="10">
        <f t="shared" si="1"/>
        <v>68011</v>
      </c>
      <c r="L17" s="10">
        <f t="shared" si="1"/>
        <v>57067</v>
      </c>
      <c r="M17" s="10">
        <f t="shared" si="1"/>
        <v>59884</v>
      </c>
      <c r="N17" s="10">
        <f t="shared" si="1"/>
        <v>69400</v>
      </c>
      <c r="O17" s="10">
        <f t="shared" si="1"/>
        <v>61472</v>
      </c>
      <c r="P17" s="10">
        <f t="shared" si="1"/>
        <v>57067</v>
      </c>
      <c r="Q17" s="10">
        <f t="shared" si="1"/>
        <v>59884</v>
      </c>
      <c r="R17" s="10">
        <f t="shared" si="1"/>
        <v>69400</v>
      </c>
      <c r="S17" s="10">
        <f t="shared" si="1"/>
        <v>61472</v>
      </c>
      <c r="T17" s="10">
        <f t="shared" si="1"/>
        <v>57067</v>
      </c>
      <c r="U17" s="10">
        <f t="shared" si="1"/>
        <v>59884</v>
      </c>
      <c r="V17" s="10">
        <f t="shared" si="1"/>
        <v>69400</v>
      </c>
      <c r="AA17" s="10">
        <f>SUM(C17:F17)</f>
        <v>182527</v>
      </c>
      <c r="AB17" s="23">
        <f>SUM(G17:J17)</f>
        <v>257637</v>
      </c>
      <c r="AC17" s="23">
        <f>SUM(K17:N17)</f>
        <v>254362</v>
      </c>
      <c r="AD17" s="12">
        <f>SUM(O17:R17)</f>
        <v>247823</v>
      </c>
      <c r="AE17" s="12">
        <f>SUM(S17:V17)</f>
        <v>247823</v>
      </c>
    </row>
    <row r="18" spans="1:31">
      <c r="A18" s="2" t="s">
        <v>2</v>
      </c>
      <c r="B18" s="21">
        <v>0.17299999999999999</v>
      </c>
      <c r="C18" s="21">
        <v>0.13300000000000001</v>
      </c>
      <c r="D18" s="21">
        <v>-1.7000000000000001E-2</v>
      </c>
      <c r="E18" s="21">
        <v>0.14000000000000001</v>
      </c>
      <c r="F18" s="21">
        <v>0.23499999999999999</v>
      </c>
      <c r="G18" s="21">
        <v>0.34399999999999997</v>
      </c>
      <c r="H18" s="21">
        <v>0.61599999999999999</v>
      </c>
      <c r="I18" s="21">
        <v>0.41</v>
      </c>
      <c r="J18" s="21">
        <v>0.32400000000000001</v>
      </c>
      <c r="K18" s="21">
        <v>0.23</v>
      </c>
    </row>
    <row r="19" spans="1:31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31">
      <c r="A20" s="2" t="s">
        <v>3</v>
      </c>
      <c r="B20" s="10">
        <v>-21020</v>
      </c>
      <c r="C20" s="10">
        <v>-18982</v>
      </c>
      <c r="D20" s="10">
        <v>-18553</v>
      </c>
      <c r="E20" s="10">
        <v>-21117</v>
      </c>
      <c r="F20" s="10">
        <v>-26080</v>
      </c>
      <c r="G20" s="10">
        <v>-24103</v>
      </c>
      <c r="H20" s="10">
        <v>-26227</v>
      </c>
      <c r="I20" s="10">
        <v>-27621</v>
      </c>
      <c r="J20" s="10">
        <v>-32988</v>
      </c>
      <c r="K20" s="10">
        <v>-29599</v>
      </c>
      <c r="L20" s="2">
        <f>L21*L$17</f>
        <v>0</v>
      </c>
      <c r="M20" s="2">
        <f t="shared" ref="M20:V20" si="2">M21*M$17</f>
        <v>0</v>
      </c>
      <c r="N20" s="2">
        <f t="shared" si="2"/>
        <v>0</v>
      </c>
      <c r="O20" s="2">
        <f t="shared" si="2"/>
        <v>0</v>
      </c>
      <c r="P20" s="2">
        <f t="shared" si="2"/>
        <v>0</v>
      </c>
      <c r="Q20" s="2">
        <f t="shared" si="2"/>
        <v>0</v>
      </c>
      <c r="R20" s="2">
        <f t="shared" si="2"/>
        <v>0</v>
      </c>
      <c r="S20" s="2">
        <f t="shared" si="2"/>
        <v>0</v>
      </c>
      <c r="T20" s="2">
        <f t="shared" si="2"/>
        <v>0</v>
      </c>
      <c r="U20" s="2">
        <f t="shared" si="2"/>
        <v>0</v>
      </c>
      <c r="V20" s="2">
        <f t="shared" si="2"/>
        <v>0</v>
      </c>
      <c r="AA20" s="10">
        <f>SUM(C20:F20)</f>
        <v>-84732</v>
      </c>
      <c r="AB20" s="23">
        <f>SUM(G20:J20)</f>
        <v>-110939</v>
      </c>
      <c r="AC20" s="23">
        <f>SUM(K20:N20)</f>
        <v>-29599</v>
      </c>
      <c r="AD20" s="12">
        <f>SUM(O20:R20)</f>
        <v>0</v>
      </c>
      <c r="AE20" s="12">
        <f>SUM(S20:V20)</f>
        <v>0</v>
      </c>
    </row>
    <row r="21" spans="1:31">
      <c r="A21" s="2" t="s">
        <v>182</v>
      </c>
      <c r="B21" s="16">
        <f>B20/B$17</f>
        <v>-0.45621269669017905</v>
      </c>
      <c r="C21" s="16">
        <f t="shared" ref="C21:K21" si="3">C20/C$17</f>
        <v>-0.46118710367112903</v>
      </c>
      <c r="D21" s="16">
        <f t="shared" si="3"/>
        <v>-0.48445047914980288</v>
      </c>
      <c r="E21" s="16">
        <f t="shared" si="3"/>
        <v>-0.45734520174127735</v>
      </c>
      <c r="F21" s="16">
        <f t="shared" si="3"/>
        <v>-0.45836409012619073</v>
      </c>
      <c r="G21" s="16">
        <f t="shared" si="3"/>
        <v>-0.43574863506526379</v>
      </c>
      <c r="H21" s="16">
        <f t="shared" si="3"/>
        <v>-0.42383645765998706</v>
      </c>
      <c r="I21" s="16">
        <f t="shared" si="3"/>
        <v>-0.42745055557275063</v>
      </c>
      <c r="J21" s="16">
        <f t="shared" si="3"/>
        <v>-0.43505440158259151</v>
      </c>
      <c r="K21" s="16">
        <f t="shared" si="3"/>
        <v>-0.4352090103071562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</row>
    <row r="22" spans="1:31"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31">
      <c r="A23" s="2" t="s">
        <v>4</v>
      </c>
      <c r="B23" s="10">
        <v>25055</v>
      </c>
      <c r="C23" s="10">
        <v>22177</v>
      </c>
      <c r="D23" s="10">
        <v>19744</v>
      </c>
      <c r="E23" s="10">
        <v>25056</v>
      </c>
      <c r="F23" s="10">
        <v>30818</v>
      </c>
      <c r="G23" s="10">
        <v>31211</v>
      </c>
      <c r="H23" s="10">
        <v>35653</v>
      </c>
      <c r="I23" s="10">
        <v>37497</v>
      </c>
      <c r="J23" s="10">
        <v>42337</v>
      </c>
      <c r="K23" s="10">
        <v>38412</v>
      </c>
      <c r="L23" s="10">
        <f>L17+L20</f>
        <v>57067</v>
      </c>
      <c r="AA23" s="10">
        <f>SUM(C23:F23)</f>
        <v>97795</v>
      </c>
      <c r="AB23" s="23">
        <f>SUM(G23:J23)</f>
        <v>146698</v>
      </c>
      <c r="AC23" s="23">
        <f>SUM(K23:N23)</f>
        <v>95479</v>
      </c>
      <c r="AD23" s="12">
        <f>SUM(O23:R23)</f>
        <v>0</v>
      </c>
      <c r="AE23" s="12">
        <f>SUM(S23:V23)</f>
        <v>0</v>
      </c>
    </row>
    <row r="24" spans="1:31">
      <c r="A24" s="2" t="s">
        <v>2</v>
      </c>
    </row>
    <row r="25" spans="1:31">
      <c r="A25" s="2" t="s">
        <v>5</v>
      </c>
      <c r="B25" s="21">
        <v>0.17299999999999999</v>
      </c>
      <c r="C25" s="21">
        <v>9.0999999999999998E-2</v>
      </c>
      <c r="D25" s="21">
        <v>-8.7999999999999995E-2</v>
      </c>
      <c r="E25" s="21">
        <v>9.2999999999999999E-2</v>
      </c>
      <c r="F25" s="21">
        <v>0.23</v>
      </c>
      <c r="G25" s="21">
        <v>0.40699999999999997</v>
      </c>
      <c r="H25" s="21">
        <v>0.80600000000000005</v>
      </c>
      <c r="I25" s="21">
        <v>0.497</v>
      </c>
      <c r="J25" s="21">
        <v>0.374</v>
      </c>
      <c r="K25" s="21">
        <v>0.23100000000000001</v>
      </c>
      <c r="L25" s="21"/>
      <c r="M25" s="21"/>
      <c r="N25" s="21"/>
    </row>
    <row r="26" spans="1:31">
      <c r="B26" s="21">
        <v>0.54400000000000004</v>
      </c>
      <c r="C26" s="21">
        <v>0.53900000000000003</v>
      </c>
      <c r="D26" s="21">
        <v>0.51600000000000001</v>
      </c>
      <c r="E26" s="21">
        <v>0.54300000000000004</v>
      </c>
      <c r="F26" s="21">
        <v>0.54200000000000004</v>
      </c>
      <c r="G26" s="21">
        <v>0.56399999999999995</v>
      </c>
      <c r="H26" s="21">
        <v>0.57599999999999996</v>
      </c>
      <c r="I26" s="21">
        <v>0.57599999999999996</v>
      </c>
      <c r="J26" s="21">
        <v>0.56200000000000006</v>
      </c>
      <c r="K26" s="21">
        <v>0.56499999999999995</v>
      </c>
      <c r="L26" s="21"/>
      <c r="M26" s="21"/>
      <c r="N26" s="21"/>
    </row>
    <row r="27" spans="1:31">
      <c r="A27" s="2" t="s">
        <v>6</v>
      </c>
      <c r="B27" s="10">
        <v>-8567</v>
      </c>
      <c r="C27" s="10">
        <v>-7380</v>
      </c>
      <c r="D27" s="10">
        <v>-6486</v>
      </c>
      <c r="E27" s="10">
        <v>-6987</v>
      </c>
      <c r="F27" s="10">
        <v>-8145</v>
      </c>
      <c r="G27" s="10">
        <v>-7289</v>
      </c>
      <c r="H27" s="10">
        <v>-8617</v>
      </c>
      <c r="I27" s="10">
        <v>-8772</v>
      </c>
      <c r="J27" s="10">
        <v>-11744</v>
      </c>
      <c r="K27" s="10">
        <v>-9199</v>
      </c>
      <c r="L27" s="2">
        <f>SUM(L30,L33)</f>
        <v>0</v>
      </c>
      <c r="M27" s="2">
        <f t="shared" ref="M27:V27" si="4">SUM(M30,M33)</f>
        <v>0</v>
      </c>
      <c r="N27" s="2">
        <f t="shared" si="4"/>
        <v>0</v>
      </c>
      <c r="O27" s="2">
        <f t="shared" si="4"/>
        <v>0</v>
      </c>
      <c r="P27" s="2">
        <f t="shared" si="4"/>
        <v>0</v>
      </c>
      <c r="Q27" s="2">
        <f t="shared" si="4"/>
        <v>0</v>
      </c>
      <c r="R27" s="2">
        <f t="shared" si="4"/>
        <v>0</v>
      </c>
      <c r="S27" s="2">
        <f t="shared" si="4"/>
        <v>0</v>
      </c>
      <c r="T27" s="2">
        <f t="shared" si="4"/>
        <v>0</v>
      </c>
      <c r="U27" s="2">
        <f t="shared" si="4"/>
        <v>0</v>
      </c>
      <c r="V27" s="2">
        <f t="shared" si="4"/>
        <v>0</v>
      </c>
      <c r="AA27" s="10">
        <f>SUM(C27:F27)</f>
        <v>-28998</v>
      </c>
      <c r="AB27" s="23">
        <f>SUM(G27:J27)</f>
        <v>-36422</v>
      </c>
      <c r="AC27" s="23">
        <f>SUM(K27:N27)</f>
        <v>-9199</v>
      </c>
      <c r="AD27" s="12">
        <f>SUM(O27:R27)</f>
        <v>0</v>
      </c>
      <c r="AE27" s="12">
        <f>SUM(S27:V27)</f>
        <v>0</v>
      </c>
    </row>
    <row r="28" spans="1:31">
      <c r="A28" s="2" t="s">
        <v>182</v>
      </c>
      <c r="B28" s="16">
        <f>B27/B$17</f>
        <v>-0.18593597395550732</v>
      </c>
      <c r="C28" s="16">
        <f t="shared" ref="C28:K28" si="5">C27/C$17</f>
        <v>-0.17930464782915037</v>
      </c>
      <c r="D28" s="16">
        <f t="shared" si="5"/>
        <v>-0.16936052432305401</v>
      </c>
      <c r="E28" s="16">
        <f t="shared" si="5"/>
        <v>-0.15132220128646612</v>
      </c>
      <c r="F28" s="16">
        <f t="shared" si="5"/>
        <v>-0.14315090161341348</v>
      </c>
      <c r="G28" s="16">
        <f t="shared" si="5"/>
        <v>-0.13177495751527643</v>
      </c>
      <c r="H28" s="16">
        <f t="shared" si="5"/>
        <v>-0.13925339366515838</v>
      </c>
      <c r="I28" s="16">
        <f t="shared" si="5"/>
        <v>-0.13575164814757498</v>
      </c>
      <c r="J28" s="16">
        <f t="shared" si="5"/>
        <v>-0.15488295417078801</v>
      </c>
      <c r="K28" s="16">
        <f t="shared" si="5"/>
        <v>-0.13525753186984457</v>
      </c>
      <c r="AA28" s="10"/>
    </row>
    <row r="29" spans="1:31">
      <c r="B29" s="10"/>
      <c r="C29" s="10"/>
      <c r="D29" s="10"/>
      <c r="E29" s="10"/>
      <c r="F29" s="10"/>
      <c r="G29" s="10"/>
      <c r="H29" s="10"/>
      <c r="I29" s="10"/>
      <c r="J29" s="10"/>
      <c r="K29" s="10"/>
      <c r="AA29" s="10"/>
    </row>
    <row r="30" spans="1:31">
      <c r="A30" s="2" t="s">
        <v>39</v>
      </c>
      <c r="B30" s="10">
        <v>-5738</v>
      </c>
      <c r="C30" s="10">
        <v>-4500</v>
      </c>
      <c r="D30" s="10">
        <v>-3901</v>
      </c>
      <c r="E30" s="10">
        <v>-4231</v>
      </c>
      <c r="F30" s="10">
        <v>-5314</v>
      </c>
      <c r="G30" s="10">
        <v>-4516</v>
      </c>
      <c r="H30" s="10">
        <v>-5276</v>
      </c>
      <c r="I30" s="10">
        <v>-5516</v>
      </c>
      <c r="J30" s="10">
        <v>-7604</v>
      </c>
      <c r="K30" s="10">
        <v>-5825</v>
      </c>
      <c r="L30" s="2">
        <f>L31*L$17</f>
        <v>0</v>
      </c>
      <c r="M30" s="2">
        <f t="shared" ref="M30" si="6">M31*M$17</f>
        <v>0</v>
      </c>
      <c r="N30" s="2">
        <f t="shared" ref="N30" si="7">N31*N$17</f>
        <v>0</v>
      </c>
      <c r="O30" s="2">
        <f t="shared" ref="O30" si="8">O31*O$17</f>
        <v>0</v>
      </c>
      <c r="P30" s="2">
        <f t="shared" ref="P30" si="9">P31*P$17</f>
        <v>0</v>
      </c>
      <c r="Q30" s="2">
        <f t="shared" ref="Q30" si="10">Q31*Q$17</f>
        <v>0</v>
      </c>
      <c r="R30" s="2">
        <f t="shared" ref="R30" si="11">R31*R$17</f>
        <v>0</v>
      </c>
      <c r="S30" s="2">
        <f t="shared" ref="S30" si="12">S31*S$17</f>
        <v>0</v>
      </c>
      <c r="T30" s="2">
        <f t="shared" ref="T30" si="13">T31*T$17</f>
        <v>0</v>
      </c>
      <c r="U30" s="2">
        <f t="shared" ref="U30" si="14">U31*U$17</f>
        <v>0</v>
      </c>
      <c r="V30" s="2">
        <f t="shared" ref="V30" si="15">V31*V$17</f>
        <v>0</v>
      </c>
    </row>
    <row r="31" spans="1:31">
      <c r="A31" s="2" t="s">
        <v>182</v>
      </c>
      <c r="B31" s="16">
        <f>B30/B$17</f>
        <v>-0.1245360824742268</v>
      </c>
      <c r="C31" s="16">
        <f t="shared" ref="C31:K31" si="16">C30/C$17</f>
        <v>-0.10933210233484779</v>
      </c>
      <c r="D31" s="16">
        <f t="shared" si="16"/>
        <v>-0.10186176462908322</v>
      </c>
      <c r="E31" s="16">
        <f t="shared" si="16"/>
        <v>-9.1633638706603432E-2</v>
      </c>
      <c r="F31" s="16">
        <f t="shared" si="16"/>
        <v>-9.3395198425252207E-2</v>
      </c>
      <c r="G31" s="16">
        <f t="shared" si="16"/>
        <v>-8.1642983693097582E-2</v>
      </c>
      <c r="H31" s="16">
        <f t="shared" si="16"/>
        <v>-8.5261797026502911E-2</v>
      </c>
      <c r="I31" s="16">
        <f t="shared" si="16"/>
        <v>-8.5363211489058774E-2</v>
      </c>
      <c r="J31" s="16">
        <f t="shared" si="16"/>
        <v>-0.10028354764259809</v>
      </c>
      <c r="K31" s="16">
        <f t="shared" si="16"/>
        <v>-8.5647909896928442E-2</v>
      </c>
    </row>
    <row r="32" spans="1:31">
      <c r="B32" s="10"/>
      <c r="C32" s="10"/>
      <c r="D32" s="10"/>
      <c r="E32" s="10"/>
      <c r="F32" s="10"/>
      <c r="G32" s="10"/>
      <c r="H32" s="10"/>
      <c r="I32" s="10"/>
      <c r="J32" s="10"/>
      <c r="K32" s="10"/>
    </row>
    <row r="33" spans="1:31">
      <c r="A33" s="2" t="s">
        <v>40</v>
      </c>
      <c r="B33" s="10">
        <v>-2829</v>
      </c>
      <c r="C33" s="10">
        <v>-2880</v>
      </c>
      <c r="D33" s="10">
        <v>-2585</v>
      </c>
      <c r="E33" s="10">
        <v>-2756</v>
      </c>
      <c r="F33" s="10">
        <v>-2831</v>
      </c>
      <c r="G33" s="10">
        <v>-2773</v>
      </c>
      <c r="H33" s="10">
        <v>-3341</v>
      </c>
      <c r="I33" s="10">
        <v>-3256</v>
      </c>
      <c r="J33" s="10">
        <v>-4140</v>
      </c>
      <c r="K33" s="10">
        <v>-3374</v>
      </c>
      <c r="L33" s="2">
        <f>L34*L$17</f>
        <v>0</v>
      </c>
      <c r="M33" s="2">
        <f t="shared" ref="M33" si="17">M34*M$17</f>
        <v>0</v>
      </c>
      <c r="N33" s="2">
        <f t="shared" ref="N33" si="18">N34*N$17</f>
        <v>0</v>
      </c>
      <c r="O33" s="2">
        <f t="shared" ref="O33" si="19">O34*O$17</f>
        <v>0</v>
      </c>
      <c r="P33" s="2">
        <f t="shared" ref="P33" si="20">P34*P$17</f>
        <v>0</v>
      </c>
      <c r="Q33" s="2">
        <f t="shared" ref="Q33" si="21">Q34*Q$17</f>
        <v>0</v>
      </c>
      <c r="R33" s="2">
        <f t="shared" ref="R33" si="22">R34*R$17</f>
        <v>0</v>
      </c>
      <c r="S33" s="2">
        <f t="shared" ref="S33" si="23">S34*S$17</f>
        <v>0</v>
      </c>
      <c r="T33" s="2">
        <f t="shared" ref="T33" si="24">T34*T$17</f>
        <v>0</v>
      </c>
      <c r="U33" s="2">
        <f t="shared" ref="U33" si="25">U34*U$17</f>
        <v>0</v>
      </c>
      <c r="V33" s="2">
        <f t="shared" ref="V33" si="26">V34*V$17</f>
        <v>0</v>
      </c>
    </row>
    <row r="34" spans="1:31">
      <c r="A34" s="2" t="s">
        <v>182</v>
      </c>
      <c r="B34" s="16">
        <f>B33/B$17</f>
        <v>-6.139989148128052E-2</v>
      </c>
      <c r="C34" s="16">
        <f t="shared" ref="C34:K34" si="27">C33/C$17</f>
        <v>-6.9972545494302582E-2</v>
      </c>
      <c r="D34" s="16">
        <f t="shared" si="27"/>
        <v>-6.7498759693970803E-2</v>
      </c>
      <c r="E34" s="16">
        <f t="shared" si="27"/>
        <v>-5.9688562579862693E-2</v>
      </c>
      <c r="F34" s="16">
        <f t="shared" si="27"/>
        <v>-4.975570318816127E-2</v>
      </c>
      <c r="G34" s="16">
        <f t="shared" si="27"/>
        <v>-5.0131973822178835E-2</v>
      </c>
      <c r="H34" s="16">
        <f t="shared" si="27"/>
        <v>-5.3991596638655465E-2</v>
      </c>
      <c r="I34" s="16">
        <f t="shared" si="27"/>
        <v>-5.0388436658516202E-2</v>
      </c>
      <c r="J34" s="16">
        <f t="shared" si="27"/>
        <v>-5.4599406528189912E-2</v>
      </c>
      <c r="K34" s="16">
        <f t="shared" si="27"/>
        <v>-4.9609621972916143E-2</v>
      </c>
      <c r="AA34" s="10"/>
    </row>
    <row r="35" spans="1:31">
      <c r="B35" s="10"/>
      <c r="C35" s="10"/>
      <c r="D35" s="10"/>
      <c r="E35" s="10"/>
      <c r="F35" s="10"/>
      <c r="G35" s="10"/>
      <c r="H35" s="10"/>
      <c r="I35" s="10"/>
      <c r="J35" s="10"/>
      <c r="K35" s="10"/>
      <c r="AA35" s="10"/>
    </row>
    <row r="36" spans="1:31">
      <c r="A36" s="2" t="s">
        <v>7</v>
      </c>
      <c r="B36" s="10">
        <v>-7222</v>
      </c>
      <c r="C36" s="10">
        <v>-6820</v>
      </c>
      <c r="D36" s="10">
        <v>-6875</v>
      </c>
      <c r="E36" s="10">
        <v>-6856</v>
      </c>
      <c r="F36" s="10">
        <v>-7022</v>
      </c>
      <c r="G36" s="10">
        <v>-7485</v>
      </c>
      <c r="H36" s="10">
        <v>-7675</v>
      </c>
      <c r="I36" s="10">
        <v>-7694</v>
      </c>
      <c r="J36" s="10">
        <v>-8708</v>
      </c>
      <c r="K36" s="10">
        <v>-9119</v>
      </c>
      <c r="L36" s="2">
        <f>L37*L$17</f>
        <v>0</v>
      </c>
      <c r="M36" s="2">
        <f t="shared" ref="M36:V36" si="28">M37*M$17</f>
        <v>0</v>
      </c>
      <c r="N36" s="2">
        <f t="shared" si="28"/>
        <v>0</v>
      </c>
      <c r="O36" s="2">
        <f t="shared" si="28"/>
        <v>0</v>
      </c>
      <c r="P36" s="2">
        <f t="shared" si="28"/>
        <v>0</v>
      </c>
      <c r="Q36" s="2">
        <f t="shared" si="28"/>
        <v>0</v>
      </c>
      <c r="R36" s="2">
        <f t="shared" si="28"/>
        <v>0</v>
      </c>
      <c r="S36" s="2">
        <f t="shared" si="28"/>
        <v>0</v>
      </c>
      <c r="T36" s="2">
        <f t="shared" si="28"/>
        <v>0</v>
      </c>
      <c r="U36" s="2">
        <f t="shared" si="28"/>
        <v>0</v>
      </c>
      <c r="V36" s="2">
        <f t="shared" si="28"/>
        <v>0</v>
      </c>
      <c r="AA36" s="10">
        <f>SUM(C36:F36)</f>
        <v>-27573</v>
      </c>
      <c r="AB36" s="23">
        <f>SUM(G36:J36)</f>
        <v>-31562</v>
      </c>
      <c r="AC36" s="23">
        <f>SUM(K36:N36)</f>
        <v>-9119</v>
      </c>
      <c r="AD36" s="12">
        <f>SUM(O36:R36)</f>
        <v>0</v>
      </c>
      <c r="AE36" s="12">
        <f>SUM(S36:V36)</f>
        <v>0</v>
      </c>
    </row>
    <row r="37" spans="1:31">
      <c r="B37" s="16">
        <f>B36/B$17</f>
        <v>-0.15674443841562669</v>
      </c>
      <c r="C37" s="16">
        <f t="shared" ref="C37" si="29">C36/C$17</f>
        <v>-0.16569887509414707</v>
      </c>
      <c r="D37" s="16">
        <f t="shared" ref="D37" si="30">D36/D$17</f>
        <v>-0.17951797790949683</v>
      </c>
      <c r="E37" s="16">
        <f t="shared" ref="E37" si="31">E36/E$17</f>
        <v>-0.14848504537283694</v>
      </c>
      <c r="F37" s="16">
        <f t="shared" ref="F37" si="32">F36/F$17</f>
        <v>-0.12341382825406869</v>
      </c>
      <c r="G37" s="16">
        <f t="shared" ref="G37" si="33">G36/G$17</f>
        <v>-0.13531836424774921</v>
      </c>
      <c r="H37" s="16">
        <f t="shared" ref="H37" si="34">H36/H$17</f>
        <v>-0.12403038138332256</v>
      </c>
      <c r="I37" s="16">
        <f t="shared" ref="I37" si="35">I36/I$17</f>
        <v>-0.11906899006468785</v>
      </c>
      <c r="J37" s="16">
        <f t="shared" ref="J37" si="36">J36/J$17</f>
        <v>-0.11484338938344874</v>
      </c>
      <c r="K37" s="16">
        <f t="shared" ref="K37" si="37">K36/K$17</f>
        <v>-0.13408125156224729</v>
      </c>
      <c r="AA37" s="10"/>
    </row>
    <row r="38" spans="1:31">
      <c r="B38" s="10"/>
      <c r="C38" s="10"/>
      <c r="D38" s="10"/>
      <c r="E38" s="10"/>
      <c r="F38" s="10"/>
      <c r="G38" s="10"/>
      <c r="H38" s="10"/>
      <c r="I38" s="10"/>
      <c r="J38" s="10"/>
      <c r="K38" s="10"/>
      <c r="AA38" s="10"/>
    </row>
    <row r="39" spans="1:31">
      <c r="A39" s="2" t="s">
        <v>8</v>
      </c>
      <c r="B39" s="10">
        <v>-15789</v>
      </c>
      <c r="C39" s="10">
        <v>-14200</v>
      </c>
      <c r="D39" s="10">
        <v>-13361</v>
      </c>
      <c r="E39" s="10">
        <v>-13843</v>
      </c>
      <c r="F39" s="10">
        <v>-15167</v>
      </c>
      <c r="G39" s="10">
        <v>-14774</v>
      </c>
      <c r="H39" s="10">
        <v>-16292</v>
      </c>
      <c r="I39" s="10">
        <v>-16466</v>
      </c>
      <c r="J39" s="10">
        <v>-20452</v>
      </c>
      <c r="K39" s="10">
        <v>-18318</v>
      </c>
      <c r="L39" s="2">
        <f>SUM(L30,L33,L36)</f>
        <v>0</v>
      </c>
      <c r="M39" s="2">
        <f t="shared" ref="M39:V39" si="38">SUM(M30,M33,M36)</f>
        <v>0</v>
      </c>
      <c r="N39" s="2">
        <f t="shared" si="38"/>
        <v>0</v>
      </c>
      <c r="O39" s="2">
        <f t="shared" si="38"/>
        <v>0</v>
      </c>
      <c r="P39" s="2">
        <f t="shared" si="38"/>
        <v>0</v>
      </c>
      <c r="Q39" s="2">
        <f t="shared" si="38"/>
        <v>0</v>
      </c>
      <c r="R39" s="2">
        <f t="shared" si="38"/>
        <v>0</v>
      </c>
      <c r="S39" s="2">
        <f t="shared" si="38"/>
        <v>0</v>
      </c>
      <c r="T39" s="2">
        <f t="shared" si="38"/>
        <v>0</v>
      </c>
      <c r="U39" s="2">
        <f t="shared" si="38"/>
        <v>0</v>
      </c>
      <c r="V39" s="2">
        <f t="shared" si="38"/>
        <v>0</v>
      </c>
      <c r="AA39" s="10">
        <f>SUM(C39:F39)</f>
        <v>-56571</v>
      </c>
      <c r="AB39" s="23">
        <f>SUM(G39:J39)</f>
        <v>-67984</v>
      </c>
      <c r="AC39" s="23">
        <f>SUM(K39:N39)</f>
        <v>-18318</v>
      </c>
      <c r="AD39" s="12">
        <f>SUM(O39:R39)</f>
        <v>0</v>
      </c>
      <c r="AE39" s="12">
        <f>SUM(S39:V39)</f>
        <v>0</v>
      </c>
    </row>
    <row r="40" spans="1:31">
      <c r="B40" s="16">
        <f>B39/B$17</f>
        <v>-0.342680412371134</v>
      </c>
      <c r="C40" s="16">
        <f t="shared" ref="C40:K40" si="39">C39/C$17</f>
        <v>-0.34500352292329745</v>
      </c>
      <c r="D40" s="16">
        <f t="shared" si="39"/>
        <v>-0.34887850223255085</v>
      </c>
      <c r="E40" s="16">
        <f t="shared" si="39"/>
        <v>-0.29980724665930303</v>
      </c>
      <c r="F40" s="16">
        <f t="shared" si="39"/>
        <v>-0.26656472986748214</v>
      </c>
      <c r="G40" s="16">
        <f t="shared" si="39"/>
        <v>-0.26709332176302564</v>
      </c>
      <c r="H40" s="16">
        <f t="shared" si="39"/>
        <v>-0.26328377504848094</v>
      </c>
      <c r="I40" s="16">
        <f t="shared" si="39"/>
        <v>-0.25482063821226286</v>
      </c>
      <c r="J40" s="16">
        <f t="shared" si="39"/>
        <v>-0.26972634355423675</v>
      </c>
      <c r="K40" s="16">
        <f t="shared" si="39"/>
        <v>-0.26933878343209189</v>
      </c>
      <c r="AA40" s="10"/>
    </row>
    <row r="41" spans="1:31">
      <c r="B41" s="10"/>
      <c r="C41" s="10"/>
      <c r="D41" s="10"/>
      <c r="E41" s="10"/>
      <c r="F41" s="10"/>
      <c r="G41" s="10"/>
      <c r="H41" s="10"/>
      <c r="I41" s="10"/>
      <c r="J41" s="10"/>
      <c r="K41" s="10"/>
      <c r="AA41" s="10"/>
    </row>
    <row r="42" spans="1:31">
      <c r="A42" s="2" t="s">
        <v>9</v>
      </c>
      <c r="B42" s="10">
        <v>9266</v>
      </c>
      <c r="C42" s="10">
        <f t="shared" ref="C42:J42" si="40">SUM(C23,C39)</f>
        <v>7977</v>
      </c>
      <c r="D42" s="10">
        <f t="shared" si="40"/>
        <v>6383</v>
      </c>
      <c r="E42" s="10">
        <f t="shared" si="40"/>
        <v>11213</v>
      </c>
      <c r="F42" s="10">
        <f t="shared" si="40"/>
        <v>15651</v>
      </c>
      <c r="G42" s="10">
        <f t="shared" si="40"/>
        <v>16437</v>
      </c>
      <c r="H42" s="10">
        <f t="shared" si="40"/>
        <v>19361</v>
      </c>
      <c r="I42" s="10">
        <f t="shared" si="40"/>
        <v>21031</v>
      </c>
      <c r="J42" s="10">
        <f t="shared" si="40"/>
        <v>21885</v>
      </c>
      <c r="K42" s="10">
        <f>SUM(K23,K39)</f>
        <v>20094</v>
      </c>
      <c r="L42" s="10">
        <f>SUM(L23,L39)</f>
        <v>57067</v>
      </c>
      <c r="M42" s="10">
        <f t="shared" ref="M42:V42" si="41">SUM(M23,M39)</f>
        <v>0</v>
      </c>
      <c r="N42" s="10">
        <f t="shared" si="41"/>
        <v>0</v>
      </c>
      <c r="O42" s="10">
        <f t="shared" si="41"/>
        <v>0</v>
      </c>
      <c r="P42" s="10">
        <f t="shared" si="41"/>
        <v>0</v>
      </c>
      <c r="Q42" s="10">
        <f t="shared" si="41"/>
        <v>0</v>
      </c>
      <c r="R42" s="10">
        <f t="shared" si="41"/>
        <v>0</v>
      </c>
      <c r="S42" s="10">
        <f t="shared" si="41"/>
        <v>0</v>
      </c>
      <c r="T42" s="10">
        <f t="shared" si="41"/>
        <v>0</v>
      </c>
      <c r="U42" s="10">
        <f t="shared" si="41"/>
        <v>0</v>
      </c>
      <c r="V42" s="10">
        <f t="shared" si="41"/>
        <v>0</v>
      </c>
      <c r="AA42" s="10">
        <f>SUM(C42:F42)</f>
        <v>41224</v>
      </c>
      <c r="AB42" s="23">
        <f>SUM(G42:J42)</f>
        <v>78714</v>
      </c>
      <c r="AC42" s="23">
        <f>SUM(K42:N42)</f>
        <v>77161</v>
      </c>
      <c r="AD42" s="12">
        <f>SUM(O42:R42)</f>
        <v>0</v>
      </c>
      <c r="AE42" s="12">
        <f>SUM(S42:V42)</f>
        <v>0</v>
      </c>
    </row>
    <row r="43" spans="1:31">
      <c r="A43" s="2" t="s">
        <v>2</v>
      </c>
      <c r="B43" s="21">
        <v>0.127</v>
      </c>
      <c r="C43" s="21">
        <v>-3.9E-2</v>
      </c>
      <c r="D43" s="21">
        <v>-0.30499999999999999</v>
      </c>
      <c r="E43" s="21">
        <v>0.152</v>
      </c>
      <c r="F43" s="21">
        <v>0.68899999999999995</v>
      </c>
      <c r="G43" s="21">
        <v>1.0609999999999999</v>
      </c>
      <c r="H43" s="21">
        <v>2.0329999999999999</v>
      </c>
      <c r="I43" s="21">
        <v>0.876</v>
      </c>
      <c r="J43" s="21">
        <v>0.39800000000000002</v>
      </c>
      <c r="K43" s="21">
        <v>0.222</v>
      </c>
      <c r="L43" s="17">
        <f>L42/H42-1</f>
        <v>1.9475233717266671</v>
      </c>
      <c r="M43" s="17">
        <f t="shared" ref="M43:V43" si="42">M42/I42-1</f>
        <v>-1</v>
      </c>
      <c r="N43" s="17">
        <f t="shared" si="42"/>
        <v>-1</v>
      </c>
      <c r="O43" s="17">
        <f t="shared" si="42"/>
        <v>-1</v>
      </c>
      <c r="P43" s="17">
        <f t="shared" si="42"/>
        <v>-1</v>
      </c>
      <c r="Q43" s="17" t="e">
        <f t="shared" si="42"/>
        <v>#DIV/0!</v>
      </c>
      <c r="R43" s="17" t="e">
        <f t="shared" si="42"/>
        <v>#DIV/0!</v>
      </c>
      <c r="S43" s="17" t="e">
        <f t="shared" si="42"/>
        <v>#DIV/0!</v>
      </c>
      <c r="T43" s="17" t="e">
        <f t="shared" si="42"/>
        <v>#DIV/0!</v>
      </c>
      <c r="U43" s="17" t="e">
        <f t="shared" si="42"/>
        <v>#DIV/0!</v>
      </c>
      <c r="V43" s="17" t="e">
        <f t="shared" si="42"/>
        <v>#DIV/0!</v>
      </c>
    </row>
    <row r="44" spans="1:31">
      <c r="A44" s="2" t="s">
        <v>10</v>
      </c>
      <c r="B44" s="21">
        <v>0.20100000000000001</v>
      </c>
      <c r="C44" s="21">
        <v>0.19400000000000001</v>
      </c>
      <c r="D44" s="21">
        <v>0.16700000000000001</v>
      </c>
      <c r="E44" s="21">
        <v>0.24299999999999999</v>
      </c>
      <c r="F44" s="21">
        <v>0.27500000000000002</v>
      </c>
      <c r="G44" s="21">
        <v>0.29699999999999999</v>
      </c>
      <c r="H44" s="21">
        <v>0.313</v>
      </c>
      <c r="I44" s="21">
        <v>0.32300000000000001</v>
      </c>
      <c r="J44" s="21">
        <v>0.29099999999999998</v>
      </c>
      <c r="K44" s="21">
        <v>0.29499999999999998</v>
      </c>
      <c r="L44" s="17">
        <f>L42/L$17</f>
        <v>1</v>
      </c>
      <c r="M44" s="17">
        <f t="shared" ref="M44:V44" si="43">M42/M$17</f>
        <v>0</v>
      </c>
      <c r="N44" s="17">
        <f t="shared" si="43"/>
        <v>0</v>
      </c>
      <c r="O44" s="17">
        <f t="shared" si="43"/>
        <v>0</v>
      </c>
      <c r="P44" s="17">
        <f t="shared" si="43"/>
        <v>0</v>
      </c>
      <c r="Q44" s="17">
        <f t="shared" si="43"/>
        <v>0</v>
      </c>
      <c r="R44" s="17">
        <f t="shared" si="43"/>
        <v>0</v>
      </c>
      <c r="S44" s="17">
        <f t="shared" si="43"/>
        <v>0</v>
      </c>
      <c r="T44" s="17">
        <f t="shared" si="43"/>
        <v>0</v>
      </c>
      <c r="U44" s="17">
        <f t="shared" si="43"/>
        <v>0</v>
      </c>
      <c r="V44" s="17">
        <f t="shared" si="43"/>
        <v>0</v>
      </c>
    </row>
    <row r="45" spans="1:31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31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31">
      <c r="A47" s="2" t="s">
        <v>11</v>
      </c>
      <c r="B47" s="2">
        <v>-17</v>
      </c>
      <c r="C47" s="2">
        <v>-21</v>
      </c>
      <c r="D47" s="2">
        <v>-13</v>
      </c>
      <c r="E47" s="2">
        <v>-48</v>
      </c>
      <c r="F47" s="2">
        <v>-53</v>
      </c>
      <c r="G47" s="2">
        <v>-76</v>
      </c>
      <c r="H47" s="2">
        <v>-76</v>
      </c>
      <c r="I47" s="2">
        <v>-77</v>
      </c>
      <c r="J47" s="2">
        <v>-117</v>
      </c>
      <c r="K47" s="2">
        <v>-83</v>
      </c>
      <c r="AA47" s="10">
        <f>SUM(C47:F47)</f>
        <v>-135</v>
      </c>
      <c r="AB47" s="23">
        <f>SUM(G47:J47)</f>
        <v>-346</v>
      </c>
      <c r="AC47" s="23">
        <f>SUM(K47:N47)</f>
        <v>-83</v>
      </c>
      <c r="AD47" s="12">
        <f>SUM(O47:R47)</f>
        <v>0</v>
      </c>
      <c r="AE47" s="12">
        <f>SUM(S47:V47)</f>
        <v>0</v>
      </c>
    </row>
    <row r="48" spans="1:31">
      <c r="AA48" s="10"/>
    </row>
    <row r="49" spans="1:31">
      <c r="AA49" s="10"/>
    </row>
    <row r="50" spans="1:31">
      <c r="A50" s="2" t="s">
        <v>12</v>
      </c>
      <c r="B50" s="2">
        <v>621</v>
      </c>
      <c r="C50" s="2">
        <v>586</v>
      </c>
      <c r="D50" s="2">
        <v>433</v>
      </c>
      <c r="E50" s="2">
        <v>460</v>
      </c>
      <c r="F50" s="2">
        <v>386</v>
      </c>
      <c r="G50" s="2">
        <v>345</v>
      </c>
      <c r="H50" s="2">
        <v>389</v>
      </c>
      <c r="I50" s="2">
        <v>387</v>
      </c>
      <c r="J50" s="2">
        <v>378</v>
      </c>
      <c r="K50" s="2">
        <v>414</v>
      </c>
      <c r="AA50" s="10">
        <f t="shared" ref="AA50:AA59" si="44">SUM(C50:F50)</f>
        <v>1865</v>
      </c>
      <c r="AB50" s="23">
        <f t="shared" ref="AB50:AB59" si="45">SUM(G50:J50)</f>
        <v>1499</v>
      </c>
      <c r="AC50" s="23">
        <f t="shared" ref="AC50:AC59" si="46">SUM(K50:N50)</f>
        <v>414</v>
      </c>
      <c r="AD50" s="12">
        <f t="shared" ref="AD50:AD59" si="47">SUM(O50:R50)</f>
        <v>0</v>
      </c>
      <c r="AE50" s="12">
        <f t="shared" ref="AE50:AE59" si="48">SUM(S50:V50)</f>
        <v>0</v>
      </c>
    </row>
    <row r="51" spans="1:31">
      <c r="A51" s="2" t="s">
        <v>13</v>
      </c>
      <c r="B51" s="2">
        <v>40</v>
      </c>
      <c r="C51" s="2">
        <v>-81</v>
      </c>
      <c r="D51" s="2">
        <v>-92</v>
      </c>
      <c r="E51" s="2">
        <v>-84</v>
      </c>
      <c r="F51" s="2">
        <v>-87</v>
      </c>
      <c r="G51" s="2">
        <v>113</v>
      </c>
      <c r="H51" s="2">
        <v>-51</v>
      </c>
      <c r="I51" s="2">
        <v>-139</v>
      </c>
      <c r="J51" s="2">
        <v>-163</v>
      </c>
      <c r="K51" s="2">
        <v>-73</v>
      </c>
      <c r="AA51" s="10">
        <f t="shared" si="44"/>
        <v>-344</v>
      </c>
      <c r="AB51" s="23">
        <f t="shared" si="45"/>
        <v>-240</v>
      </c>
      <c r="AC51" s="23">
        <f t="shared" si="46"/>
        <v>-73</v>
      </c>
      <c r="AD51" s="12">
        <f t="shared" si="47"/>
        <v>0</v>
      </c>
      <c r="AE51" s="12">
        <f t="shared" si="48"/>
        <v>0</v>
      </c>
    </row>
    <row r="52" spans="1:31">
      <c r="A52" s="2" t="s">
        <v>14</v>
      </c>
      <c r="B52" s="2">
        <v>-65</v>
      </c>
      <c r="C52" s="2">
        <v>24</v>
      </c>
      <c r="D52" s="2">
        <v>-222</v>
      </c>
      <c r="E52" s="2">
        <v>-223</v>
      </c>
      <c r="F52" s="2">
        <v>77</v>
      </c>
      <c r="G52" s="2">
        <v>-292</v>
      </c>
      <c r="H52" s="2">
        <v>-613</v>
      </c>
      <c r="I52" s="2">
        <v>-484</v>
      </c>
      <c r="J52" s="2">
        <v>-200</v>
      </c>
      <c r="K52" s="2">
        <v>108</v>
      </c>
      <c r="AA52" s="10">
        <f t="shared" si="44"/>
        <v>-344</v>
      </c>
      <c r="AB52" s="23">
        <f t="shared" si="45"/>
        <v>-1589</v>
      </c>
      <c r="AC52" s="23">
        <f t="shared" si="46"/>
        <v>108</v>
      </c>
      <c r="AD52" s="12">
        <f t="shared" si="47"/>
        <v>0</v>
      </c>
      <c r="AE52" s="12">
        <f t="shared" si="48"/>
        <v>0</v>
      </c>
    </row>
    <row r="53" spans="1:31">
      <c r="A53" s="2" t="s">
        <v>15</v>
      </c>
      <c r="B53" s="10">
        <v>9845</v>
      </c>
      <c r="C53" s="10">
        <v>8485</v>
      </c>
      <c r="D53" s="10">
        <v>6489</v>
      </c>
      <c r="E53" s="10">
        <v>11318</v>
      </c>
      <c r="F53" s="10">
        <v>15974</v>
      </c>
      <c r="G53" s="10">
        <v>16527</v>
      </c>
      <c r="H53" s="10">
        <v>19010</v>
      </c>
      <c r="I53" s="10">
        <v>20718</v>
      </c>
      <c r="J53" s="10">
        <v>21783</v>
      </c>
      <c r="K53" s="10">
        <v>20460</v>
      </c>
      <c r="L53" s="2">
        <f>SUM(L42,L47,L50,L51,L52)</f>
        <v>57067</v>
      </c>
      <c r="M53" s="2">
        <f t="shared" ref="M53:V53" si="49">SUM(M42,M47,M50,M51,M52)</f>
        <v>0</v>
      </c>
      <c r="N53" s="2">
        <f t="shared" si="49"/>
        <v>0</v>
      </c>
      <c r="O53" s="2">
        <f t="shared" si="49"/>
        <v>0</v>
      </c>
      <c r="P53" s="2">
        <f t="shared" si="49"/>
        <v>0</v>
      </c>
      <c r="Q53" s="2">
        <f t="shared" si="49"/>
        <v>0</v>
      </c>
      <c r="R53" s="2">
        <f t="shared" si="49"/>
        <v>0</v>
      </c>
      <c r="S53" s="2">
        <f t="shared" si="49"/>
        <v>0</v>
      </c>
      <c r="T53" s="2">
        <f t="shared" si="49"/>
        <v>0</v>
      </c>
      <c r="U53" s="2">
        <f t="shared" si="49"/>
        <v>0</v>
      </c>
      <c r="V53" s="2">
        <f t="shared" si="49"/>
        <v>0</v>
      </c>
      <c r="AA53" s="10">
        <f t="shared" si="44"/>
        <v>42266</v>
      </c>
      <c r="AB53" s="23">
        <f t="shared" si="45"/>
        <v>78038</v>
      </c>
      <c r="AC53" s="23">
        <f t="shared" si="46"/>
        <v>77527</v>
      </c>
      <c r="AD53" s="12">
        <f t="shared" si="47"/>
        <v>0</v>
      </c>
      <c r="AE53" s="12">
        <f t="shared" si="48"/>
        <v>0</v>
      </c>
    </row>
    <row r="54" spans="1:31">
      <c r="A54" s="2" t="s">
        <v>16</v>
      </c>
      <c r="AA54" s="10">
        <f t="shared" si="44"/>
        <v>0</v>
      </c>
      <c r="AB54" s="23">
        <f t="shared" si="45"/>
        <v>0</v>
      </c>
      <c r="AC54" s="23">
        <f t="shared" si="46"/>
        <v>0</v>
      </c>
      <c r="AD54" s="12">
        <f t="shared" si="47"/>
        <v>0</v>
      </c>
      <c r="AE54" s="12">
        <f t="shared" si="48"/>
        <v>0</v>
      </c>
    </row>
    <row r="55" spans="1:31">
      <c r="A55" s="2" t="s">
        <v>17</v>
      </c>
      <c r="B55" s="2">
        <v>859</v>
      </c>
      <c r="C55" s="2">
        <v>-728</v>
      </c>
      <c r="D55" s="10">
        <v>1788</v>
      </c>
      <c r="E55" s="10">
        <v>2041</v>
      </c>
      <c r="F55" s="10">
        <v>2715</v>
      </c>
      <c r="G55" s="10">
        <v>4756</v>
      </c>
      <c r="H55" s="10">
        <v>2975</v>
      </c>
      <c r="I55" s="10">
        <v>2346</v>
      </c>
      <c r="J55" s="10">
        <v>2619</v>
      </c>
      <c r="K55" s="10">
        <v>-1526</v>
      </c>
      <c r="AA55" s="10">
        <f t="shared" si="44"/>
        <v>5816</v>
      </c>
      <c r="AB55" s="23">
        <f t="shared" si="45"/>
        <v>12696</v>
      </c>
      <c r="AC55" s="23">
        <f t="shared" si="46"/>
        <v>-1526</v>
      </c>
      <c r="AD55" s="12">
        <f t="shared" si="47"/>
        <v>0</v>
      </c>
      <c r="AE55" s="12">
        <f t="shared" si="48"/>
        <v>0</v>
      </c>
    </row>
    <row r="56" spans="1:31">
      <c r="A56" s="2" t="s">
        <v>18</v>
      </c>
      <c r="AA56" s="10">
        <f t="shared" si="44"/>
        <v>0</v>
      </c>
      <c r="AB56" s="23">
        <f t="shared" si="45"/>
        <v>0</v>
      </c>
      <c r="AC56" s="23">
        <f t="shared" si="46"/>
        <v>0</v>
      </c>
      <c r="AD56" s="12">
        <f t="shared" si="47"/>
        <v>0</v>
      </c>
      <c r="AE56" s="12">
        <f t="shared" si="48"/>
        <v>0</v>
      </c>
    </row>
    <row r="57" spans="1:31">
      <c r="A57" s="2" t="s">
        <v>19</v>
      </c>
      <c r="AA57" s="10">
        <f t="shared" si="44"/>
        <v>0</v>
      </c>
      <c r="AB57" s="23">
        <f t="shared" si="45"/>
        <v>0</v>
      </c>
      <c r="AC57" s="23">
        <f t="shared" si="46"/>
        <v>0</v>
      </c>
      <c r="AD57" s="12">
        <f t="shared" si="47"/>
        <v>0</v>
      </c>
      <c r="AE57" s="12">
        <f t="shared" si="48"/>
        <v>0</v>
      </c>
    </row>
    <row r="58" spans="1:31">
      <c r="A58" s="2" t="s">
        <v>20</v>
      </c>
      <c r="AA58" s="10">
        <f t="shared" si="44"/>
        <v>0</v>
      </c>
      <c r="AB58" s="23">
        <f t="shared" si="45"/>
        <v>0</v>
      </c>
      <c r="AC58" s="23">
        <f t="shared" si="46"/>
        <v>0</v>
      </c>
      <c r="AD58" s="12">
        <f t="shared" si="47"/>
        <v>0</v>
      </c>
      <c r="AE58" s="12">
        <f t="shared" si="48"/>
        <v>0</v>
      </c>
    </row>
    <row r="59" spans="1:31">
      <c r="A59" s="2" t="s">
        <v>21</v>
      </c>
      <c r="AA59" s="10">
        <f t="shared" si="44"/>
        <v>0</v>
      </c>
      <c r="AB59" s="23">
        <f t="shared" si="45"/>
        <v>0</v>
      </c>
      <c r="AC59" s="23">
        <f t="shared" si="46"/>
        <v>0</v>
      </c>
      <c r="AD59" s="12">
        <f t="shared" si="47"/>
        <v>0</v>
      </c>
      <c r="AE59" s="12">
        <f t="shared" si="48"/>
        <v>0</v>
      </c>
    </row>
    <row r="61" spans="1:31">
      <c r="A61" s="2" t="s">
        <v>22</v>
      </c>
      <c r="B61" s="10">
        <v>10704</v>
      </c>
      <c r="C61" s="10">
        <v>7757</v>
      </c>
      <c r="D61" s="10">
        <v>8277</v>
      </c>
      <c r="E61" s="10">
        <v>13359</v>
      </c>
      <c r="F61" s="10">
        <v>18689</v>
      </c>
      <c r="G61" s="10">
        <v>21283</v>
      </c>
      <c r="H61" s="10">
        <v>21985</v>
      </c>
      <c r="I61" s="10">
        <v>23064</v>
      </c>
      <c r="J61" s="10">
        <v>24402</v>
      </c>
      <c r="K61" s="10">
        <v>18934</v>
      </c>
      <c r="AA61" s="10">
        <f>SUM(C61:F61)</f>
        <v>48082</v>
      </c>
      <c r="AB61" s="23">
        <f>SUM(G61:J61)</f>
        <v>90734</v>
      </c>
      <c r="AC61" s="23">
        <f>SUM(K61:N61)</f>
        <v>18934</v>
      </c>
      <c r="AD61" s="12">
        <f>SUM(O61:R61)</f>
        <v>0</v>
      </c>
      <c r="AE61" s="12">
        <f>SUM(S61:V61)</f>
        <v>0</v>
      </c>
    </row>
    <row r="62" spans="1:31">
      <c r="B62" s="10"/>
      <c r="C62" s="10"/>
      <c r="D62" s="10"/>
      <c r="E62" s="10"/>
      <c r="F62" s="10"/>
      <c r="G62" s="10"/>
      <c r="H62" s="10"/>
      <c r="I62" s="10"/>
      <c r="J62" s="10"/>
      <c r="K62" s="10"/>
    </row>
    <row r="63" spans="1:31">
      <c r="A63" s="2" t="s">
        <v>23</v>
      </c>
      <c r="B63" s="2">
        <v>-33</v>
      </c>
      <c r="C63" s="2">
        <v>-921</v>
      </c>
      <c r="D63" s="10">
        <v>-1318</v>
      </c>
      <c r="E63" s="10">
        <v>-2112</v>
      </c>
      <c r="F63" s="10">
        <v>-3462</v>
      </c>
      <c r="G63" s="10">
        <v>-3353</v>
      </c>
      <c r="H63" s="10">
        <v>-3460</v>
      </c>
      <c r="I63" s="10">
        <v>-4128</v>
      </c>
      <c r="J63" s="10">
        <v>-3760</v>
      </c>
      <c r="K63" s="10">
        <v>-2498</v>
      </c>
      <c r="L63" s="2">
        <f>-L61*L64</f>
        <v>0</v>
      </c>
      <c r="M63" s="2">
        <f t="shared" ref="M63:V63" si="50">-M61*M64</f>
        <v>0</v>
      </c>
      <c r="N63" s="2">
        <f t="shared" si="50"/>
        <v>0</v>
      </c>
      <c r="O63" s="2">
        <f t="shared" si="50"/>
        <v>0</v>
      </c>
      <c r="P63" s="2">
        <f t="shared" si="50"/>
        <v>0</v>
      </c>
      <c r="Q63" s="2">
        <f t="shared" si="50"/>
        <v>0</v>
      </c>
      <c r="R63" s="2">
        <f t="shared" si="50"/>
        <v>0</v>
      </c>
      <c r="S63" s="2">
        <f t="shared" si="50"/>
        <v>0</v>
      </c>
      <c r="T63" s="2">
        <f t="shared" si="50"/>
        <v>0</v>
      </c>
      <c r="U63" s="2">
        <f t="shared" si="50"/>
        <v>0</v>
      </c>
      <c r="V63" s="2">
        <f t="shared" si="50"/>
        <v>0</v>
      </c>
      <c r="AA63" s="10">
        <f>SUM(C63:F63)</f>
        <v>-7813</v>
      </c>
      <c r="AB63" s="23">
        <f>SUM(G63:J63)</f>
        <v>-14701</v>
      </c>
      <c r="AC63" s="23">
        <f>SUM(K63:N63)</f>
        <v>-2498</v>
      </c>
      <c r="AD63" s="12">
        <f>SUM(O63:R63)</f>
        <v>0</v>
      </c>
      <c r="AE63" s="12">
        <f>SUM(S63:V63)</f>
        <v>0</v>
      </c>
    </row>
    <row r="64" spans="1:31">
      <c r="A64" s="2" t="s">
        <v>41</v>
      </c>
      <c r="B64" s="24">
        <f t="shared" ref="B64:K64" si="51">-B63/B61</f>
        <v>3.0829596412556052E-3</v>
      </c>
      <c r="C64" s="24">
        <f t="shared" si="51"/>
        <v>0.11873146835116669</v>
      </c>
      <c r="D64" s="24">
        <f t="shared" si="51"/>
        <v>0.15923643832306392</v>
      </c>
      <c r="E64" s="24">
        <f t="shared" si="51"/>
        <v>0.15809566584325174</v>
      </c>
      <c r="F64" s="24">
        <f t="shared" si="51"/>
        <v>0.18524265610787094</v>
      </c>
      <c r="G64" s="24">
        <f t="shared" si="51"/>
        <v>0.15754357938260583</v>
      </c>
      <c r="H64" s="24">
        <f t="shared" si="51"/>
        <v>0.15738003183989083</v>
      </c>
      <c r="I64" s="24">
        <f t="shared" si="51"/>
        <v>0.17898022892819979</v>
      </c>
      <c r="J64" s="24">
        <f t="shared" si="51"/>
        <v>0.15408573067781328</v>
      </c>
      <c r="K64" s="24">
        <f t="shared" si="51"/>
        <v>0.13193197422625963</v>
      </c>
      <c r="L64" s="21">
        <v>0.16</v>
      </c>
      <c r="M64" s="21">
        <v>0.16</v>
      </c>
      <c r="N64" s="21">
        <v>0.16</v>
      </c>
      <c r="O64" s="21">
        <v>0.16</v>
      </c>
      <c r="P64" s="21">
        <v>0.16</v>
      </c>
      <c r="Q64" s="21">
        <v>0.16</v>
      </c>
      <c r="R64" s="21">
        <v>0.16</v>
      </c>
      <c r="S64" s="21">
        <v>0.16</v>
      </c>
      <c r="T64" s="21">
        <v>0.16</v>
      </c>
      <c r="U64" s="21">
        <v>0.16</v>
      </c>
      <c r="V64" s="21">
        <v>0.16</v>
      </c>
      <c r="AA64" s="10">
        <f>SUM(C64:F64)</f>
        <v>0.62130622862535323</v>
      </c>
      <c r="AB64" s="23">
        <f>SUM(G64:J64)</f>
        <v>0.64798957082850972</v>
      </c>
      <c r="AC64" s="23">
        <f>SUM(K64:N64)</f>
        <v>0.61193197422625967</v>
      </c>
      <c r="AD64" s="12">
        <f>SUM(O64:R64)</f>
        <v>0.64</v>
      </c>
      <c r="AE64" s="12">
        <f>SUM(S64:V64)</f>
        <v>0.64</v>
      </c>
    </row>
    <row r="65" spans="1:31">
      <c r="D65" s="10"/>
      <c r="E65" s="10"/>
      <c r="F65" s="10"/>
      <c r="G65" s="10"/>
      <c r="H65" s="10"/>
      <c r="I65" s="10"/>
      <c r="J65" s="10"/>
      <c r="K65" s="10"/>
    </row>
    <row r="66" spans="1:31">
      <c r="A66" s="2" t="s">
        <v>24</v>
      </c>
      <c r="B66" s="10">
        <v>10671</v>
      </c>
      <c r="C66" s="10">
        <v>6836</v>
      </c>
      <c r="D66" s="10">
        <v>6959</v>
      </c>
      <c r="E66" s="10">
        <v>11247</v>
      </c>
      <c r="F66" s="10">
        <v>15227</v>
      </c>
      <c r="G66" s="10">
        <v>17930</v>
      </c>
      <c r="H66" s="10">
        <v>18525</v>
      </c>
      <c r="I66" s="10">
        <v>18936</v>
      </c>
      <c r="J66" s="10">
        <v>20642</v>
      </c>
      <c r="K66" s="10">
        <v>16436</v>
      </c>
      <c r="AA66" s="10">
        <f>SUM(C66:F66)</f>
        <v>40269</v>
      </c>
      <c r="AB66" s="23">
        <f>SUM(G66:J66)</f>
        <v>76033</v>
      </c>
      <c r="AC66" s="23">
        <f>SUM(K66:N66)</f>
        <v>16436</v>
      </c>
      <c r="AD66" s="12">
        <f>SUM(O66:R66)</f>
        <v>0</v>
      </c>
      <c r="AE66" s="12">
        <f>SUM(S66:V66)</f>
        <v>0</v>
      </c>
    </row>
    <row r="68" spans="1:31">
      <c r="A68" s="2" t="s">
        <v>25</v>
      </c>
      <c r="B68" s="10">
        <v>10671</v>
      </c>
      <c r="C68" s="10">
        <v>6836</v>
      </c>
      <c r="D68" s="10">
        <v>6959</v>
      </c>
      <c r="E68" s="10">
        <v>11247</v>
      </c>
      <c r="F68" s="10">
        <v>15227</v>
      </c>
      <c r="G68" s="10">
        <v>17930</v>
      </c>
      <c r="H68" s="10">
        <v>18525</v>
      </c>
      <c r="I68" s="10">
        <v>18936</v>
      </c>
      <c r="J68" s="10">
        <v>20642</v>
      </c>
      <c r="K68" s="10">
        <v>16436</v>
      </c>
      <c r="AA68" s="10">
        <f>SUM(C68:F68)</f>
        <v>40269</v>
      </c>
      <c r="AB68" s="23">
        <f>SUM(G68:J68)</f>
        <v>76033</v>
      </c>
      <c r="AC68" s="23">
        <f>SUM(K68:N68)</f>
        <v>16436</v>
      </c>
      <c r="AD68" s="12">
        <f>SUM(O68:R68)</f>
        <v>0</v>
      </c>
      <c r="AE68" s="12">
        <f>SUM(S68:V68)</f>
        <v>0</v>
      </c>
    </row>
    <row r="69" spans="1:31">
      <c r="B69" s="10"/>
      <c r="C69" s="10"/>
      <c r="D69" s="10"/>
      <c r="E69" s="10"/>
      <c r="F69" s="10"/>
      <c r="G69" s="10"/>
      <c r="H69" s="10"/>
      <c r="I69" s="10"/>
      <c r="J69" s="10"/>
      <c r="K69" s="10"/>
    </row>
    <row r="70" spans="1:31">
      <c r="A70" s="2" t="s">
        <v>26</v>
      </c>
      <c r="B70" s="10">
        <v>10671</v>
      </c>
      <c r="C70" s="10">
        <v>6836</v>
      </c>
      <c r="D70" s="10">
        <v>6959</v>
      </c>
      <c r="E70" s="10">
        <v>11247</v>
      </c>
      <c r="F70" s="10">
        <v>15227</v>
      </c>
      <c r="G70" s="10">
        <v>17930</v>
      </c>
      <c r="H70" s="10">
        <v>18525</v>
      </c>
      <c r="I70" s="10">
        <v>18936</v>
      </c>
      <c r="J70" s="10">
        <v>20642</v>
      </c>
      <c r="K70" s="10">
        <v>16436</v>
      </c>
      <c r="AA70" s="10">
        <f>SUM(C70:F70)</f>
        <v>40269</v>
      </c>
      <c r="AB70" s="23">
        <f>SUM(G70:J70)</f>
        <v>76033</v>
      </c>
      <c r="AC70" s="23">
        <f>SUM(K70:N70)</f>
        <v>16436</v>
      </c>
      <c r="AD70" s="12">
        <f>SUM(O70:R70)</f>
        <v>0</v>
      </c>
      <c r="AE70" s="12">
        <f>SUM(S70:V70)</f>
        <v>0</v>
      </c>
    </row>
    <row r="71" spans="1:31">
      <c r="B71" s="10"/>
      <c r="C71" s="10"/>
      <c r="D71" s="10"/>
      <c r="E71" s="10"/>
      <c r="F71" s="10"/>
      <c r="G71" s="10"/>
      <c r="H71" s="10"/>
      <c r="I71" s="10"/>
      <c r="J71" s="10"/>
      <c r="K71" s="10"/>
    </row>
    <row r="72" spans="1:31">
      <c r="A72" s="2" t="s">
        <v>27</v>
      </c>
      <c r="B72" s="10">
        <v>10671</v>
      </c>
      <c r="C72" s="10">
        <v>6836</v>
      </c>
      <c r="D72" s="10">
        <v>6959</v>
      </c>
      <c r="E72" s="10">
        <v>11247</v>
      </c>
      <c r="F72" s="10">
        <v>15227</v>
      </c>
      <c r="G72" s="10">
        <v>17930</v>
      </c>
      <c r="H72" s="10">
        <v>18525</v>
      </c>
      <c r="I72" s="10">
        <v>18936</v>
      </c>
      <c r="J72" s="10">
        <v>20642</v>
      </c>
      <c r="K72" s="10">
        <v>16436</v>
      </c>
      <c r="AA72" s="10">
        <f>SUM(C72:F72)</f>
        <v>40269</v>
      </c>
      <c r="AB72" s="23">
        <f>SUM(G72:J72)</f>
        <v>76033</v>
      </c>
      <c r="AC72" s="23">
        <f>SUM(K72:N72)</f>
        <v>16436</v>
      </c>
      <c r="AD72" s="12">
        <f>SUM(O72:R72)</f>
        <v>0</v>
      </c>
      <c r="AE72" s="12">
        <f>SUM(S72:V72)</f>
        <v>0</v>
      </c>
    </row>
    <row r="73" spans="1:31">
      <c r="A73" s="2" t="s">
        <v>28</v>
      </c>
      <c r="B73" s="11">
        <v>0.23200000000000001</v>
      </c>
      <c r="C73" s="11">
        <v>0.16600000000000001</v>
      </c>
      <c r="D73" s="11">
        <v>0.182</v>
      </c>
      <c r="E73" s="11">
        <v>0.24399999999999999</v>
      </c>
      <c r="F73" s="11">
        <v>0.26800000000000002</v>
      </c>
      <c r="G73" s="11">
        <v>0.32400000000000001</v>
      </c>
      <c r="H73" s="11">
        <v>0.29899999999999999</v>
      </c>
      <c r="I73" s="11">
        <v>0.29099999999999998</v>
      </c>
      <c r="J73" s="11">
        <v>0.27400000000000002</v>
      </c>
      <c r="K73" s="11">
        <v>0.24199999999999999</v>
      </c>
    </row>
    <row r="74" spans="1:31">
      <c r="B74" s="11"/>
      <c r="C74" s="11"/>
      <c r="D74" s="11"/>
      <c r="E74" s="11"/>
      <c r="F74" s="11"/>
      <c r="G74" s="11"/>
      <c r="H74" s="11"/>
      <c r="I74" s="11"/>
      <c r="J74" s="11"/>
      <c r="K74" s="11"/>
    </row>
    <row r="75" spans="1:31">
      <c r="A75" s="2" t="s">
        <v>29</v>
      </c>
      <c r="B75" s="10">
        <v>10671</v>
      </c>
      <c r="C75" s="10">
        <v>6836</v>
      </c>
      <c r="D75" s="10">
        <v>6959</v>
      </c>
      <c r="E75" s="10">
        <v>11247</v>
      </c>
      <c r="F75" s="10">
        <v>15227</v>
      </c>
      <c r="G75" s="10">
        <v>17930</v>
      </c>
      <c r="H75" s="10">
        <v>18525</v>
      </c>
      <c r="I75" s="10">
        <v>18936</v>
      </c>
      <c r="J75" s="10">
        <v>20642</v>
      </c>
      <c r="K75" s="10">
        <v>16436</v>
      </c>
      <c r="AA75" s="10">
        <f>SUM(C75:F75)</f>
        <v>40269</v>
      </c>
      <c r="AB75" s="23">
        <f>SUM(G75:J75)</f>
        <v>76033</v>
      </c>
      <c r="AC75" s="23">
        <f>SUM(K75:N75)</f>
        <v>16436</v>
      </c>
      <c r="AD75" s="12">
        <f>SUM(O75:R75)</f>
        <v>0</v>
      </c>
      <c r="AE75" s="12">
        <f>SUM(S75:V75)</f>
        <v>0</v>
      </c>
    </row>
    <row r="76" spans="1:31">
      <c r="A76" s="2" t="s">
        <v>30</v>
      </c>
      <c r="B76" s="11">
        <v>0.23200000000000001</v>
      </c>
      <c r="C76" s="11">
        <v>0.16600000000000001</v>
      </c>
      <c r="D76" s="11">
        <v>0.182</v>
      </c>
      <c r="E76" s="11">
        <v>0.24399999999999999</v>
      </c>
      <c r="F76" s="11">
        <v>0.26800000000000002</v>
      </c>
      <c r="G76" s="11">
        <v>0.32400000000000001</v>
      </c>
      <c r="H76" s="11">
        <v>0.29899999999999999</v>
      </c>
      <c r="I76" s="11">
        <v>0.29099999999999998</v>
      </c>
      <c r="J76" s="11">
        <v>0.27400000000000002</v>
      </c>
      <c r="K76" s="11">
        <v>0.24199999999999999</v>
      </c>
    </row>
    <row r="77" spans="1:31">
      <c r="B77" s="11"/>
      <c r="C77" s="11"/>
      <c r="D77" s="11"/>
      <c r="E77" s="11"/>
      <c r="F77" s="11"/>
      <c r="G77" s="11"/>
      <c r="H77" s="11"/>
      <c r="I77" s="11"/>
      <c r="J77" s="11"/>
      <c r="K77" s="11"/>
    </row>
    <row r="78" spans="1:31">
      <c r="B78" s="11"/>
      <c r="C78" s="11"/>
      <c r="D78" s="11"/>
      <c r="E78" s="11"/>
      <c r="F78" s="11"/>
      <c r="G78" s="11"/>
      <c r="H78" s="11"/>
      <c r="I78" s="11"/>
      <c r="J78" s="11"/>
      <c r="K78" s="11"/>
    </row>
    <row r="79" spans="1:31">
      <c r="A79" s="2" t="s">
        <v>31</v>
      </c>
    </row>
    <row r="80" spans="1:31">
      <c r="A80" s="2" t="s">
        <v>32</v>
      </c>
      <c r="B80" s="2">
        <v>15.35</v>
      </c>
      <c r="C80" s="2">
        <v>9.8699999999999992</v>
      </c>
      <c r="D80" s="2">
        <v>10.130000000000001</v>
      </c>
      <c r="E80" s="2">
        <v>16.399999999999999</v>
      </c>
      <c r="F80" s="2">
        <v>22.3</v>
      </c>
      <c r="G80" s="2">
        <v>26.29</v>
      </c>
      <c r="H80" s="2">
        <v>27.26</v>
      </c>
      <c r="I80" s="2">
        <v>27.99</v>
      </c>
      <c r="J80" s="2">
        <v>30.69</v>
      </c>
      <c r="K80" s="2">
        <v>24.62</v>
      </c>
      <c r="AA80" s="10">
        <f>SUM(C80:F80)</f>
        <v>58.7</v>
      </c>
      <c r="AB80" s="23">
        <f>SUM(G80:J80)</f>
        <v>112.22999999999999</v>
      </c>
      <c r="AC80" s="23">
        <f>SUM(K80:N80)</f>
        <v>24.62</v>
      </c>
      <c r="AD80" s="12">
        <f>SUM(O80:R80)</f>
        <v>0</v>
      </c>
      <c r="AE80" s="12">
        <f>SUM(S80:V80)</f>
        <v>0</v>
      </c>
    </row>
    <row r="81" spans="1:31">
      <c r="A81" s="2" t="s">
        <v>2</v>
      </c>
      <c r="B81" s="11">
        <v>0.20200000000000001</v>
      </c>
      <c r="C81" s="11">
        <v>0.04</v>
      </c>
      <c r="D81" s="11">
        <v>-0.28699999999999998</v>
      </c>
      <c r="E81" s="11">
        <v>0.62</v>
      </c>
      <c r="F81" s="11">
        <v>0.45200000000000001</v>
      </c>
      <c r="G81" s="11">
        <v>1.6619999999999999</v>
      </c>
      <c r="H81" s="11">
        <v>1.6910000000000001</v>
      </c>
      <c r="I81" s="11">
        <v>0.70699999999999996</v>
      </c>
      <c r="J81" s="11">
        <v>0.377</v>
      </c>
      <c r="K81" s="11">
        <v>-6.3E-2</v>
      </c>
    </row>
    <row r="82" spans="1:31">
      <c r="A82" s="2" t="s">
        <v>33</v>
      </c>
      <c r="B82" s="2">
        <v>695.19</v>
      </c>
      <c r="C82" s="2">
        <v>692.27</v>
      </c>
      <c r="D82" s="2">
        <v>687.02</v>
      </c>
      <c r="E82" s="2">
        <v>685.85</v>
      </c>
      <c r="F82" s="2">
        <v>682.97</v>
      </c>
      <c r="G82" s="2">
        <v>682.07</v>
      </c>
      <c r="H82" s="2">
        <v>679.61</v>
      </c>
      <c r="I82" s="2">
        <v>676.52</v>
      </c>
      <c r="J82" s="2">
        <v>672.49</v>
      </c>
      <c r="K82" s="2">
        <v>667.55</v>
      </c>
      <c r="AA82" s="10">
        <f>SUM(C82:F82)</f>
        <v>2748.1099999999997</v>
      </c>
      <c r="AB82" s="23">
        <f>SUM(G82:J82)</f>
        <v>2710.69</v>
      </c>
      <c r="AC82" s="23">
        <f>SUM(K82:N82)</f>
        <v>667.55</v>
      </c>
      <c r="AD82" s="12">
        <f>SUM(O82:R82)</f>
        <v>0</v>
      </c>
      <c r="AE82" s="12">
        <f>SUM(S82:V82)</f>
        <v>0</v>
      </c>
    </row>
    <row r="83" spans="1:31">
      <c r="A83" s="2" t="s">
        <v>2</v>
      </c>
      <c r="B83" s="11">
        <v>-8.0000000000000002E-3</v>
      </c>
      <c r="C83" s="11">
        <v>-1.2E-2</v>
      </c>
      <c r="D83" s="11">
        <v>-1.7999999999999999E-2</v>
      </c>
      <c r="E83" s="11">
        <v>-1.7999999999999999E-2</v>
      </c>
      <c r="F83" s="11">
        <v>-1.7999999999999999E-2</v>
      </c>
      <c r="G83" s="11">
        <v>-1.4999999999999999E-2</v>
      </c>
      <c r="H83" s="11">
        <v>-1.0999999999999999E-2</v>
      </c>
      <c r="I83" s="11">
        <v>-1.4E-2</v>
      </c>
      <c r="J83" s="11">
        <v>-1.4999999999999999E-2</v>
      </c>
      <c r="K83" s="11">
        <v>-2.1000000000000001E-2</v>
      </c>
    </row>
    <row r="84" spans="1:31">
      <c r="A84" s="2" t="s">
        <v>34</v>
      </c>
      <c r="B84" s="2">
        <v>688.81</v>
      </c>
      <c r="C84" s="2">
        <v>686.47</v>
      </c>
      <c r="D84" s="2">
        <v>681.77</v>
      </c>
      <c r="E84" s="2">
        <v>679.45</v>
      </c>
      <c r="F84" s="2">
        <v>675.58</v>
      </c>
      <c r="G84" s="2">
        <v>673.22</v>
      </c>
      <c r="H84" s="2">
        <v>668.96</v>
      </c>
      <c r="I84" s="2">
        <v>665.76</v>
      </c>
      <c r="J84" s="2">
        <v>662.66</v>
      </c>
      <c r="K84" s="2">
        <v>660.17</v>
      </c>
      <c r="AA84" s="10">
        <f>SUM(C84:F84)</f>
        <v>2723.27</v>
      </c>
      <c r="AB84" s="23">
        <f>SUM(G84:J84)</f>
        <v>2670.6</v>
      </c>
      <c r="AC84" s="23">
        <f>SUM(K84:N84)</f>
        <v>660.17</v>
      </c>
      <c r="AD84" s="12">
        <f>SUM(O84:R84)</f>
        <v>0</v>
      </c>
      <c r="AE84" s="12">
        <f>SUM(S84:V84)</f>
        <v>0</v>
      </c>
    </row>
    <row r="85" spans="1:31">
      <c r="A85" s="2" t="s">
        <v>2</v>
      </c>
      <c r="B85" s="11">
        <v>-8.9999999999999993E-3</v>
      </c>
      <c r="C85" s="11">
        <v>-1.2E-2</v>
      </c>
      <c r="D85" s="11">
        <v>-1.7999999999999999E-2</v>
      </c>
      <c r="E85" s="11">
        <v>-1.9E-2</v>
      </c>
      <c r="F85" s="11">
        <v>-1.9E-2</v>
      </c>
      <c r="G85" s="11">
        <v>-1.9E-2</v>
      </c>
      <c r="H85" s="11">
        <v>-1.9E-2</v>
      </c>
      <c r="I85" s="11">
        <v>-0.02</v>
      </c>
      <c r="J85" s="11">
        <v>-1.9E-2</v>
      </c>
      <c r="K85" s="11">
        <v>-1.9E-2</v>
      </c>
    </row>
    <row r="86" spans="1:31">
      <c r="A86" s="2" t="s">
        <v>35</v>
      </c>
      <c r="B86" s="2">
        <v>15.49</v>
      </c>
      <c r="C86" s="2">
        <v>9.9600000000000009</v>
      </c>
      <c r="D86" s="2">
        <v>10.210000000000001</v>
      </c>
      <c r="E86" s="2">
        <v>16.55</v>
      </c>
      <c r="F86" s="2">
        <v>22.54</v>
      </c>
      <c r="G86" s="2">
        <v>26.63</v>
      </c>
      <c r="H86" s="2">
        <v>27.69</v>
      </c>
      <c r="I86" s="2">
        <v>28.44</v>
      </c>
      <c r="J86" s="2">
        <v>31.15</v>
      </c>
      <c r="K86" s="2">
        <v>24.9</v>
      </c>
      <c r="AA86" s="10">
        <f>SUM(C86:F86)</f>
        <v>59.26</v>
      </c>
      <c r="AB86" s="23">
        <f>SUM(G86:J86)</f>
        <v>113.91</v>
      </c>
      <c r="AC86" s="23">
        <f>SUM(K86:N86)</f>
        <v>24.9</v>
      </c>
      <c r="AD86" s="12">
        <f>SUM(O86:R86)</f>
        <v>0</v>
      </c>
      <c r="AE86" s="12">
        <f>SUM(S86:V86)</f>
        <v>0</v>
      </c>
    </row>
    <row r="87" spans="1:31">
      <c r="A87" s="2" t="s">
        <v>36</v>
      </c>
      <c r="B87" s="10">
        <v>12549</v>
      </c>
      <c r="C87" s="10">
        <v>11080</v>
      </c>
      <c r="D87" s="10">
        <v>9755</v>
      </c>
      <c r="E87" s="10">
        <v>14691</v>
      </c>
      <c r="F87" s="10">
        <v>19377</v>
      </c>
      <c r="G87" s="10">
        <v>19179</v>
      </c>
      <c r="H87" s="10">
        <v>22306</v>
      </c>
      <c r="I87" s="10">
        <v>24335</v>
      </c>
      <c r="J87" s="10">
        <v>25324</v>
      </c>
      <c r="K87" s="10">
        <v>23876</v>
      </c>
    </row>
    <row r="88" spans="1:31">
      <c r="A88" s="2" t="s">
        <v>2</v>
      </c>
      <c r="B88" s="11">
        <v>0.16200000000000001</v>
      </c>
      <c r="C88" s="11">
        <v>1.4999999999999999E-2</v>
      </c>
      <c r="D88" s="11">
        <v>-0.188</v>
      </c>
      <c r="E88" s="11">
        <v>0.161</v>
      </c>
      <c r="F88" s="11">
        <v>0.54400000000000004</v>
      </c>
      <c r="G88" s="11">
        <v>0.73099999999999998</v>
      </c>
      <c r="H88" s="11">
        <v>1.2869999999999999</v>
      </c>
      <c r="I88" s="11">
        <v>0.65600000000000003</v>
      </c>
      <c r="J88" s="11">
        <v>0.307</v>
      </c>
      <c r="K88" s="11">
        <v>0.245</v>
      </c>
    </row>
    <row r="89" spans="1:31">
      <c r="A89" s="2" t="s">
        <v>37</v>
      </c>
      <c r="C89" s="10">
        <v>11743</v>
      </c>
      <c r="D89" s="10">
        <v>10449</v>
      </c>
      <c r="E89" s="10">
        <v>15432</v>
      </c>
      <c r="G89" s="10">
        <v>19973</v>
      </c>
      <c r="K89" s="10">
        <v>24756</v>
      </c>
    </row>
    <row r="90" spans="1:31">
      <c r="A90" s="2" t="s">
        <v>38</v>
      </c>
      <c r="B90" s="10">
        <v>7222</v>
      </c>
      <c r="C90" s="10">
        <v>6820</v>
      </c>
      <c r="D90" s="10">
        <v>6875</v>
      </c>
      <c r="E90" s="10">
        <v>6856</v>
      </c>
      <c r="F90" s="10">
        <v>7022</v>
      </c>
      <c r="G90" s="10">
        <v>7485</v>
      </c>
      <c r="H90" s="10">
        <v>7675</v>
      </c>
      <c r="I90" s="10">
        <v>7694</v>
      </c>
      <c r="J90" s="10">
        <v>8708</v>
      </c>
      <c r="K90" s="10">
        <v>9119</v>
      </c>
    </row>
  </sheetData>
  <conditionalFormatting sqref="A6:A8 AF6:XFD8 A4:XFD5 B1:XFD3 A3:A4 A94:XFD1048576 A70:XFD90 AK69:XFD69 A69:AI69 A9:XFD23 A24:A26 O24:XFD26 B25:N26 A27:XFD68">
    <cfRule type="cellIs" dxfId="6" priority="2" operator="lessThan">
      <formula>0</formula>
    </cfRule>
  </conditionalFormatting>
  <conditionalFormatting sqref="B6:AE8">
    <cfRule type="cellIs" dxfId="5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3E1B8-6285-2F43-9C3E-DE712FB94F54}">
  <sheetPr>
    <tabColor theme="1"/>
  </sheetPr>
  <dimension ref="A1:AE64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A32" sqref="A32"/>
    </sheetView>
  </sheetViews>
  <sheetFormatPr baseColWidth="10" defaultRowHeight="17"/>
  <cols>
    <col min="1" max="1" width="41.33203125" style="2" bestFit="1" customWidth="1"/>
    <col min="2" max="11" width="12.1640625" style="2" bestFit="1" customWidth="1"/>
    <col min="12" max="13" width="8.33203125" style="2" bestFit="1" customWidth="1"/>
    <col min="14" max="14" width="9.5" style="2" bestFit="1" customWidth="1"/>
    <col min="15" max="17" width="8.33203125" style="2" bestFit="1" customWidth="1"/>
    <col min="18" max="18" width="9.5" style="2" bestFit="1" customWidth="1"/>
    <col min="19" max="21" width="8.33203125" style="2" bestFit="1" customWidth="1"/>
    <col min="22" max="22" width="9.5" style="2" bestFit="1" customWidth="1"/>
    <col min="23" max="26" width="10.83203125" style="2"/>
    <col min="27" max="31" width="5.83203125" style="2" bestFit="1" customWidth="1"/>
    <col min="32" max="16384" width="10.83203125" style="2"/>
  </cols>
  <sheetData>
    <row r="1" spans="1:31" ht="20">
      <c r="A1" s="1" t="s">
        <v>178</v>
      </c>
    </row>
    <row r="3" spans="1:31">
      <c r="A3" s="3" t="s">
        <v>167</v>
      </c>
    </row>
    <row r="4" spans="1:31">
      <c r="A4" s="2" t="s">
        <v>177</v>
      </c>
    </row>
    <row r="6" spans="1:31">
      <c r="A6" s="2" t="s">
        <v>42</v>
      </c>
      <c r="B6" s="4" t="s">
        <v>141</v>
      </c>
      <c r="C6" s="5" t="s">
        <v>142</v>
      </c>
      <c r="D6" s="5" t="s">
        <v>143</v>
      </c>
      <c r="E6" s="5" t="s">
        <v>144</v>
      </c>
      <c r="F6" s="5" t="s">
        <v>145</v>
      </c>
      <c r="G6" s="5" t="s">
        <v>146</v>
      </c>
      <c r="H6" s="5" t="s">
        <v>147</v>
      </c>
      <c r="I6" s="5" t="s">
        <v>148</v>
      </c>
      <c r="J6" s="5" t="s">
        <v>149</v>
      </c>
      <c r="K6" s="5" t="s">
        <v>150</v>
      </c>
      <c r="L6" s="5" t="s">
        <v>151</v>
      </c>
      <c r="M6" s="5" t="s">
        <v>152</v>
      </c>
      <c r="N6" s="5" t="s">
        <v>153</v>
      </c>
      <c r="O6" s="5" t="s">
        <v>154</v>
      </c>
      <c r="P6" s="5" t="s">
        <v>155</v>
      </c>
      <c r="Q6" s="5" t="s">
        <v>156</v>
      </c>
      <c r="R6" s="5" t="s">
        <v>157</v>
      </c>
      <c r="S6" s="5" t="s">
        <v>158</v>
      </c>
      <c r="T6" s="5" t="s">
        <v>159</v>
      </c>
      <c r="U6" s="5" t="s">
        <v>160</v>
      </c>
      <c r="V6" s="6" t="s">
        <v>161</v>
      </c>
      <c r="AA6" s="2" t="s">
        <v>162</v>
      </c>
      <c r="AB6" s="2" t="s">
        <v>163</v>
      </c>
      <c r="AC6" s="2" t="s">
        <v>164</v>
      </c>
      <c r="AD6" s="2" t="s">
        <v>165</v>
      </c>
      <c r="AE6" s="2" t="s">
        <v>166</v>
      </c>
    </row>
    <row r="7" spans="1:31">
      <c r="B7" s="7">
        <v>43830</v>
      </c>
      <c r="C7" s="8">
        <v>43921</v>
      </c>
      <c r="D7" s="8">
        <v>44012</v>
      </c>
      <c r="E7" s="8">
        <v>44104</v>
      </c>
      <c r="F7" s="8">
        <v>44196</v>
      </c>
      <c r="G7" s="8">
        <v>44286</v>
      </c>
      <c r="H7" s="8">
        <v>44377</v>
      </c>
      <c r="I7" s="8">
        <v>44469</v>
      </c>
      <c r="J7" s="8">
        <v>44561</v>
      </c>
      <c r="K7" s="8">
        <v>44651</v>
      </c>
      <c r="L7" s="8">
        <f>H7+365</f>
        <v>44742</v>
      </c>
      <c r="M7" s="8">
        <f t="shared" ref="M7:V7" si="0">I7+365</f>
        <v>44834</v>
      </c>
      <c r="N7" s="8">
        <f t="shared" si="0"/>
        <v>44926</v>
      </c>
      <c r="O7" s="8">
        <f t="shared" si="0"/>
        <v>45016</v>
      </c>
      <c r="P7" s="8">
        <f t="shared" si="0"/>
        <v>45107</v>
      </c>
      <c r="Q7" s="8">
        <f t="shared" si="0"/>
        <v>45199</v>
      </c>
      <c r="R7" s="8">
        <f t="shared" si="0"/>
        <v>45291</v>
      </c>
      <c r="S7" s="8">
        <f t="shared" si="0"/>
        <v>45381</v>
      </c>
      <c r="T7" s="8">
        <f t="shared" si="0"/>
        <v>45472</v>
      </c>
      <c r="U7" s="8">
        <f t="shared" si="0"/>
        <v>45564</v>
      </c>
      <c r="V7" s="9">
        <f t="shared" si="0"/>
        <v>45656</v>
      </c>
    </row>
    <row r="9" spans="1:31">
      <c r="A9" s="2" t="s">
        <v>43</v>
      </c>
      <c r="B9" s="10">
        <v>18498</v>
      </c>
      <c r="C9" s="10">
        <v>19644</v>
      </c>
      <c r="D9" s="10">
        <v>17742</v>
      </c>
      <c r="E9" s="10">
        <v>20129</v>
      </c>
      <c r="F9" s="10">
        <v>26465</v>
      </c>
      <c r="G9" s="10">
        <v>26622</v>
      </c>
      <c r="H9" s="10">
        <v>23630</v>
      </c>
      <c r="I9" s="10">
        <v>23719</v>
      </c>
      <c r="J9" s="10">
        <v>20945</v>
      </c>
      <c r="K9" s="10">
        <v>20886</v>
      </c>
    </row>
    <row r="10" spans="1:31">
      <c r="A10" s="2" t="s">
        <v>44</v>
      </c>
      <c r="B10" s="10">
        <v>101177</v>
      </c>
      <c r="C10" s="10">
        <v>97585</v>
      </c>
      <c r="D10" s="10">
        <v>103338</v>
      </c>
      <c r="E10" s="10">
        <v>112467</v>
      </c>
      <c r="F10" s="10">
        <v>110229</v>
      </c>
      <c r="G10" s="10">
        <v>108482</v>
      </c>
      <c r="H10" s="10">
        <v>112233</v>
      </c>
      <c r="I10" s="10">
        <v>118284</v>
      </c>
      <c r="J10" s="10">
        <v>118704</v>
      </c>
      <c r="K10" s="10">
        <v>113084</v>
      </c>
    </row>
    <row r="11" spans="1:31">
      <c r="A11" s="2" t="s">
        <v>45</v>
      </c>
    </row>
    <row r="12" spans="1:31">
      <c r="A12" s="2" t="s">
        <v>46</v>
      </c>
      <c r="B12" s="10">
        <v>119675</v>
      </c>
      <c r="C12" s="10">
        <v>117229</v>
      </c>
      <c r="D12" s="10">
        <v>121080</v>
      </c>
      <c r="E12" s="10">
        <v>132596</v>
      </c>
      <c r="F12" s="10">
        <v>136694</v>
      </c>
      <c r="G12" s="10">
        <v>135104</v>
      </c>
      <c r="H12" s="10">
        <v>135863</v>
      </c>
      <c r="I12" s="10">
        <v>142003</v>
      </c>
      <c r="J12" s="10">
        <v>139649</v>
      </c>
      <c r="K12" s="10">
        <v>133970</v>
      </c>
    </row>
    <row r="13" spans="1:31">
      <c r="A13" s="2" t="s">
        <v>47</v>
      </c>
      <c r="B13" s="10">
        <v>25326</v>
      </c>
      <c r="C13" s="10">
        <v>21825</v>
      </c>
      <c r="D13" s="10">
        <v>21201</v>
      </c>
      <c r="E13" s="10">
        <v>24925</v>
      </c>
      <c r="F13" s="10">
        <v>30930</v>
      </c>
      <c r="G13" s="10">
        <v>28006</v>
      </c>
      <c r="H13" s="10">
        <v>31967</v>
      </c>
      <c r="I13" s="10">
        <v>34047</v>
      </c>
      <c r="J13" s="10">
        <v>39304</v>
      </c>
      <c r="K13" s="10">
        <v>34703</v>
      </c>
    </row>
    <row r="14" spans="1:31">
      <c r="A14" s="2" t="s">
        <v>48</v>
      </c>
      <c r="B14" s="10">
        <v>2166</v>
      </c>
      <c r="C14" s="10">
        <v>1910</v>
      </c>
      <c r="D14" s="2">
        <v>394</v>
      </c>
      <c r="E14" s="2">
        <v>588</v>
      </c>
      <c r="F14" s="2">
        <v>454</v>
      </c>
      <c r="G14" s="2">
        <v>493</v>
      </c>
      <c r="H14" s="2">
        <v>884</v>
      </c>
      <c r="I14" s="2">
        <v>753</v>
      </c>
      <c r="J14" s="2">
        <v>966</v>
      </c>
      <c r="K14" s="2">
        <v>919</v>
      </c>
    </row>
    <row r="15" spans="1:31">
      <c r="A15" s="2" t="s">
        <v>49</v>
      </c>
    </row>
    <row r="16" spans="1:31">
      <c r="A16" s="2" t="s">
        <v>50</v>
      </c>
      <c r="B16" s="10">
        <v>27492</v>
      </c>
      <c r="C16" s="10">
        <v>23735</v>
      </c>
      <c r="D16" s="10">
        <v>21595</v>
      </c>
      <c r="E16" s="10">
        <v>25513</v>
      </c>
      <c r="F16" s="10">
        <v>31384</v>
      </c>
      <c r="G16" s="10">
        <v>28499</v>
      </c>
      <c r="H16" s="10">
        <v>32851</v>
      </c>
      <c r="I16" s="10">
        <v>34800</v>
      </c>
      <c r="J16" s="10">
        <v>40270</v>
      </c>
      <c r="K16" s="10">
        <v>35622</v>
      </c>
    </row>
    <row r="17" spans="1:11">
      <c r="A17" s="2" t="s">
        <v>51</v>
      </c>
      <c r="B17" s="2">
        <v>999</v>
      </c>
      <c r="C17" s="2">
        <v>889</v>
      </c>
      <c r="D17" s="2">
        <v>815</v>
      </c>
      <c r="E17" s="2">
        <v>835</v>
      </c>
      <c r="F17" s="2">
        <v>728</v>
      </c>
      <c r="G17" s="2">
        <v>888</v>
      </c>
      <c r="H17" s="2">
        <v>907</v>
      </c>
      <c r="I17" s="10">
        <v>1278</v>
      </c>
      <c r="J17" s="10">
        <v>1170</v>
      </c>
      <c r="K17" s="10">
        <v>1369</v>
      </c>
    </row>
    <row r="18" spans="1:11">
      <c r="A18" s="2" t="s">
        <v>52</v>
      </c>
    </row>
    <row r="19" spans="1:11">
      <c r="A19" s="2" t="s">
        <v>53</v>
      </c>
    </row>
    <row r="20" spans="1:11">
      <c r="A20" s="2" t="s">
        <v>54</v>
      </c>
      <c r="B20" s="2">
        <v>252</v>
      </c>
    </row>
    <row r="21" spans="1:11">
      <c r="A21" s="2" t="s">
        <v>55</v>
      </c>
      <c r="B21" s="10">
        <v>4412</v>
      </c>
      <c r="C21" s="10">
        <v>5165</v>
      </c>
      <c r="D21" s="10">
        <v>5579</v>
      </c>
      <c r="E21" s="10">
        <v>5425</v>
      </c>
      <c r="F21" s="10">
        <v>5490</v>
      </c>
      <c r="G21" s="10">
        <v>7646</v>
      </c>
      <c r="H21" s="10">
        <v>6076</v>
      </c>
      <c r="I21" s="10">
        <v>6029</v>
      </c>
      <c r="J21" s="10">
        <v>7054</v>
      </c>
      <c r="K21" s="10">
        <v>6892</v>
      </c>
    </row>
    <row r="22" spans="1:11">
      <c r="A22" s="2" t="s">
        <v>56</v>
      </c>
      <c r="B22" s="10">
        <v>152578</v>
      </c>
      <c r="C22" s="10">
        <v>147018</v>
      </c>
      <c r="D22" s="10">
        <v>149069</v>
      </c>
      <c r="E22" s="10">
        <v>164369</v>
      </c>
      <c r="F22" s="10">
        <v>174296</v>
      </c>
      <c r="G22" s="10">
        <v>172137</v>
      </c>
      <c r="H22" s="10">
        <v>175697</v>
      </c>
      <c r="I22" s="10">
        <v>184110</v>
      </c>
      <c r="J22" s="10">
        <v>188143</v>
      </c>
      <c r="K22" s="10">
        <v>177853</v>
      </c>
    </row>
    <row r="23" spans="1:11">
      <c r="A23" s="2" t="s">
        <v>57</v>
      </c>
      <c r="B23" s="10">
        <v>115148</v>
      </c>
      <c r="C23" s="10">
        <v>120903</v>
      </c>
      <c r="D23" s="10">
        <v>125859</v>
      </c>
      <c r="E23" s="10">
        <v>132233</v>
      </c>
      <c r="F23" s="10">
        <v>138673</v>
      </c>
      <c r="G23" s="10">
        <v>143556</v>
      </c>
      <c r="H23" s="10">
        <v>150053</v>
      </c>
      <c r="I23" s="10">
        <v>154822</v>
      </c>
      <c r="J23" s="10">
        <v>159972</v>
      </c>
      <c r="K23" s="10">
        <v>169169</v>
      </c>
    </row>
    <row r="24" spans="1:11">
      <c r="A24" s="2" t="s">
        <v>58</v>
      </c>
      <c r="B24" s="10">
        <v>-30561</v>
      </c>
      <c r="C24" s="10">
        <v>-32937</v>
      </c>
      <c r="D24" s="10">
        <v>-35544</v>
      </c>
      <c r="E24" s="10">
        <v>-38651</v>
      </c>
      <c r="F24" s="10">
        <v>-41713</v>
      </c>
      <c r="G24" s="10">
        <v>-43352</v>
      </c>
      <c r="H24" s="10">
        <v>-45378</v>
      </c>
      <c r="I24" s="10">
        <v>-47273</v>
      </c>
      <c r="J24" s="10">
        <v>-49414</v>
      </c>
      <c r="K24" s="10">
        <v>-51959</v>
      </c>
    </row>
    <row r="25" spans="1:11">
      <c r="A25" s="2" t="s">
        <v>59</v>
      </c>
      <c r="B25" s="10">
        <v>84587</v>
      </c>
      <c r="C25" s="10">
        <v>87966</v>
      </c>
      <c r="D25" s="10">
        <v>90315</v>
      </c>
      <c r="E25" s="10">
        <v>93582</v>
      </c>
      <c r="F25" s="10">
        <v>96960</v>
      </c>
      <c r="G25" s="10">
        <v>100204</v>
      </c>
      <c r="H25" s="10">
        <v>104675</v>
      </c>
      <c r="I25" s="10">
        <v>107549</v>
      </c>
      <c r="J25" s="10">
        <v>110558</v>
      </c>
      <c r="K25" s="10">
        <v>117210</v>
      </c>
    </row>
    <row r="26" spans="1:11">
      <c r="A26" s="2" t="s">
        <v>60</v>
      </c>
      <c r="B26" s="10">
        <v>13078</v>
      </c>
      <c r="C26" s="10">
        <v>12367</v>
      </c>
      <c r="D26" s="10">
        <v>12961</v>
      </c>
      <c r="E26" s="10">
        <v>15103</v>
      </c>
      <c r="F26" s="10">
        <v>20703</v>
      </c>
      <c r="G26" s="10">
        <v>25757</v>
      </c>
      <c r="H26" s="10">
        <v>26123</v>
      </c>
      <c r="I26" s="10">
        <v>26544</v>
      </c>
      <c r="J26" s="10">
        <v>29549</v>
      </c>
      <c r="K26" s="10">
        <v>30544</v>
      </c>
    </row>
    <row r="27" spans="1:11">
      <c r="A27" s="2" t="s">
        <v>61</v>
      </c>
      <c r="B27" s="10">
        <v>20624</v>
      </c>
      <c r="C27" s="10">
        <v>20734</v>
      </c>
      <c r="D27" s="10">
        <v>20824</v>
      </c>
      <c r="E27" s="10">
        <v>20870</v>
      </c>
      <c r="F27" s="10">
        <v>21175</v>
      </c>
      <c r="G27" s="10">
        <v>22341</v>
      </c>
      <c r="H27" s="10">
        <v>22406</v>
      </c>
      <c r="I27" s="10">
        <v>22623</v>
      </c>
      <c r="J27" s="10">
        <v>22956</v>
      </c>
      <c r="K27" s="10">
        <v>23010</v>
      </c>
    </row>
    <row r="28" spans="1:11">
      <c r="A28" s="2" t="s">
        <v>62</v>
      </c>
      <c r="B28" s="10">
        <v>1979</v>
      </c>
      <c r="C28" s="10">
        <v>1840</v>
      </c>
      <c r="D28" s="10">
        <v>1697</v>
      </c>
      <c r="E28" s="10">
        <v>1520</v>
      </c>
      <c r="F28" s="10">
        <v>1445</v>
      </c>
      <c r="G28" s="10">
        <v>1823</v>
      </c>
      <c r="H28" s="10">
        <v>1626</v>
      </c>
      <c r="I28" s="10">
        <v>1549</v>
      </c>
      <c r="J28" s="10">
        <v>1417</v>
      </c>
      <c r="K28" s="10">
        <v>1313</v>
      </c>
    </row>
    <row r="29" spans="1:11">
      <c r="A29" s="2" t="s">
        <v>63</v>
      </c>
    </row>
    <row r="30" spans="1:11">
      <c r="A30" s="2" t="s">
        <v>64</v>
      </c>
      <c r="B30" s="2">
        <v>721</v>
      </c>
      <c r="C30" s="2">
        <v>730</v>
      </c>
      <c r="D30" s="2">
        <v>895</v>
      </c>
      <c r="E30" s="2">
        <v>972</v>
      </c>
      <c r="F30" s="10">
        <v>1084</v>
      </c>
      <c r="G30" s="10">
        <v>1129</v>
      </c>
      <c r="H30" s="10">
        <v>1153</v>
      </c>
      <c r="I30" s="10">
        <v>1195</v>
      </c>
      <c r="J30" s="10">
        <v>1284</v>
      </c>
      <c r="K30" s="10">
        <v>1388</v>
      </c>
    </row>
    <row r="31" spans="1:11">
      <c r="A31" s="2" t="s">
        <v>65</v>
      </c>
      <c r="B31" s="10">
        <v>2342</v>
      </c>
      <c r="C31" s="10">
        <v>2748</v>
      </c>
      <c r="D31" s="10">
        <v>2731</v>
      </c>
      <c r="E31" s="10">
        <v>2827</v>
      </c>
      <c r="F31" s="10">
        <v>3953</v>
      </c>
      <c r="G31" s="10">
        <v>3704</v>
      </c>
      <c r="H31" s="10">
        <v>3707</v>
      </c>
      <c r="I31" s="10">
        <v>3833</v>
      </c>
      <c r="J31" s="10">
        <v>5361</v>
      </c>
      <c r="K31" s="10">
        <v>5778</v>
      </c>
    </row>
    <row r="32" spans="1:11">
      <c r="A32" s="2" t="s">
        <v>66</v>
      </c>
      <c r="B32" s="10">
        <v>275909</v>
      </c>
      <c r="C32" s="10">
        <v>273403</v>
      </c>
      <c r="D32" s="10">
        <v>278492</v>
      </c>
      <c r="E32" s="10">
        <v>299243</v>
      </c>
      <c r="F32" s="10">
        <v>319616</v>
      </c>
      <c r="G32" s="10">
        <v>327095</v>
      </c>
      <c r="H32" s="10">
        <v>335387</v>
      </c>
      <c r="I32" s="10">
        <v>347403</v>
      </c>
      <c r="J32" s="10">
        <v>359268</v>
      </c>
      <c r="K32" s="10">
        <v>357096</v>
      </c>
    </row>
    <row r="33" spans="1:11">
      <c r="A33" s="2" t="s">
        <v>67</v>
      </c>
      <c r="B33" s="10">
        <v>5561</v>
      </c>
      <c r="C33" s="10">
        <v>4099</v>
      </c>
      <c r="D33" s="10">
        <v>4064</v>
      </c>
      <c r="E33" s="10">
        <v>4391</v>
      </c>
      <c r="F33" s="10">
        <v>5589</v>
      </c>
      <c r="G33" s="10">
        <v>4801</v>
      </c>
      <c r="H33" s="10">
        <v>4708</v>
      </c>
      <c r="I33" s="10">
        <v>4616</v>
      </c>
      <c r="J33" s="10">
        <v>6037</v>
      </c>
      <c r="K33" s="10">
        <v>3436</v>
      </c>
    </row>
    <row r="34" spans="1:11">
      <c r="A34" s="2" t="s">
        <v>68</v>
      </c>
      <c r="B34" s="10">
        <v>16187</v>
      </c>
      <c r="C34" s="10">
        <v>12906</v>
      </c>
      <c r="D34" s="10">
        <v>15108</v>
      </c>
      <c r="E34" s="10">
        <v>17085</v>
      </c>
      <c r="F34" s="10">
        <v>20445</v>
      </c>
      <c r="G34" s="10">
        <v>17587</v>
      </c>
      <c r="H34" s="10">
        <v>20443</v>
      </c>
      <c r="I34" s="10">
        <v>23002</v>
      </c>
      <c r="J34" s="10">
        <v>26707</v>
      </c>
      <c r="K34" s="10">
        <v>24390</v>
      </c>
    </row>
    <row r="35" spans="1:11">
      <c r="A35" s="2" t="s">
        <v>69</v>
      </c>
    </row>
    <row r="36" spans="1:11">
      <c r="A36" s="2" t="s">
        <v>70</v>
      </c>
      <c r="D36" s="2">
        <v>999</v>
      </c>
      <c r="E36" s="2">
        <v>999</v>
      </c>
      <c r="F36" s="2">
        <v>999</v>
      </c>
      <c r="G36" s="10">
        <v>1000</v>
      </c>
    </row>
    <row r="37" spans="1:11">
      <c r="A37" s="2" t="s">
        <v>71</v>
      </c>
      <c r="B37" s="10">
        <v>1314</v>
      </c>
      <c r="C37" s="10">
        <v>1312</v>
      </c>
      <c r="D37" s="10">
        <v>1553</v>
      </c>
      <c r="E37" s="10">
        <v>1657</v>
      </c>
      <c r="F37" s="10">
        <v>1795</v>
      </c>
      <c r="G37" s="10">
        <v>1978</v>
      </c>
      <c r="H37" s="10">
        <v>2154</v>
      </c>
      <c r="I37" s="10">
        <v>2350</v>
      </c>
      <c r="J37" s="10">
        <v>2302</v>
      </c>
      <c r="K37" s="10">
        <v>2448</v>
      </c>
    </row>
    <row r="38" spans="1:11">
      <c r="A38" s="2" t="s">
        <v>72</v>
      </c>
      <c r="B38" s="2">
        <v>274</v>
      </c>
      <c r="C38" s="2">
        <v>913</v>
      </c>
      <c r="D38" s="2">
        <v>975</v>
      </c>
      <c r="E38" s="10">
        <v>1099</v>
      </c>
      <c r="F38" s="10">
        <v>1485</v>
      </c>
      <c r="G38" s="10">
        <v>1893</v>
      </c>
      <c r="H38" s="10">
        <v>1811</v>
      </c>
      <c r="I38" s="10">
        <v>4170</v>
      </c>
      <c r="J38" s="2">
        <v>808</v>
      </c>
      <c r="K38" s="10">
        <v>4344</v>
      </c>
    </row>
    <row r="39" spans="1:11">
      <c r="A39" s="2" t="s">
        <v>73</v>
      </c>
      <c r="B39" s="10">
        <v>1908</v>
      </c>
      <c r="C39" s="10">
        <v>1938</v>
      </c>
      <c r="D39" s="10">
        <v>2061</v>
      </c>
      <c r="E39" s="10">
        <v>2302</v>
      </c>
      <c r="F39" s="10">
        <v>2543</v>
      </c>
      <c r="G39" s="10">
        <v>2690</v>
      </c>
      <c r="H39" s="10">
        <v>2715</v>
      </c>
      <c r="I39" s="10">
        <v>2968</v>
      </c>
      <c r="J39" s="10">
        <v>3288</v>
      </c>
      <c r="K39" s="10">
        <v>3198</v>
      </c>
    </row>
    <row r="40" spans="1:11">
      <c r="A40" s="2" t="s">
        <v>74</v>
      </c>
      <c r="B40" s="10">
        <v>19977</v>
      </c>
      <c r="C40" s="10">
        <v>19021</v>
      </c>
      <c r="D40" s="10">
        <v>18898</v>
      </c>
      <c r="E40" s="10">
        <v>20667</v>
      </c>
      <c r="F40" s="10">
        <v>23978</v>
      </c>
      <c r="G40" s="10">
        <v>25504</v>
      </c>
      <c r="H40" s="10">
        <v>23910</v>
      </c>
      <c r="I40" s="10">
        <v>24676</v>
      </c>
      <c r="J40" s="10">
        <v>25112</v>
      </c>
      <c r="K40" s="10">
        <v>24132</v>
      </c>
    </row>
    <row r="41" spans="1:11">
      <c r="A41" s="2" t="s">
        <v>75</v>
      </c>
      <c r="B41" s="10">
        <v>45221</v>
      </c>
      <c r="C41" s="10">
        <v>40189</v>
      </c>
      <c r="D41" s="10">
        <v>43658</v>
      </c>
      <c r="E41" s="10">
        <v>48200</v>
      </c>
      <c r="F41" s="10">
        <v>56834</v>
      </c>
      <c r="G41" s="10">
        <v>55453</v>
      </c>
      <c r="H41" s="10">
        <v>55741</v>
      </c>
      <c r="I41" s="10">
        <v>61782</v>
      </c>
      <c r="J41" s="10">
        <v>64254</v>
      </c>
      <c r="K41" s="10">
        <v>61948</v>
      </c>
    </row>
    <row r="42" spans="1:11">
      <c r="A42" s="2" t="s">
        <v>76</v>
      </c>
      <c r="B42" s="10">
        <v>3958</v>
      </c>
      <c r="C42" s="10">
        <v>3960</v>
      </c>
      <c r="D42" s="10">
        <v>2963</v>
      </c>
      <c r="E42" s="10">
        <v>12828</v>
      </c>
      <c r="F42" s="10">
        <v>12832</v>
      </c>
      <c r="G42" s="10">
        <v>12835</v>
      </c>
      <c r="H42" s="10">
        <v>12837</v>
      </c>
      <c r="I42" s="10">
        <v>12841</v>
      </c>
      <c r="J42" s="10">
        <v>12844</v>
      </c>
      <c r="K42" s="10">
        <v>12847</v>
      </c>
    </row>
    <row r="43" spans="1:11">
      <c r="A43" s="2" t="s">
        <v>77</v>
      </c>
      <c r="B43" s="10">
        <v>10810</v>
      </c>
      <c r="C43" s="10">
        <v>11532</v>
      </c>
      <c r="D43" s="10">
        <v>11764</v>
      </c>
      <c r="E43" s="10">
        <v>12058</v>
      </c>
      <c r="F43" s="10">
        <v>12246</v>
      </c>
      <c r="G43" s="10">
        <v>12434</v>
      </c>
      <c r="H43" s="10">
        <v>13110</v>
      </c>
      <c r="I43" s="10">
        <v>12918</v>
      </c>
      <c r="J43" s="10">
        <v>13362</v>
      </c>
      <c r="K43" s="10">
        <v>13307</v>
      </c>
    </row>
    <row r="44" spans="1:11">
      <c r="A44" s="2" t="s">
        <v>78</v>
      </c>
      <c r="B44" s="2">
        <v>358</v>
      </c>
      <c r="C44" s="2">
        <v>350</v>
      </c>
      <c r="D44" s="2">
        <v>397</v>
      </c>
      <c r="E44" s="2">
        <v>454</v>
      </c>
      <c r="F44" s="2">
        <v>481</v>
      </c>
      <c r="G44" s="2">
        <v>530</v>
      </c>
      <c r="H44" s="2">
        <v>510</v>
      </c>
      <c r="I44" s="2">
        <v>510</v>
      </c>
      <c r="J44" s="2">
        <v>535</v>
      </c>
      <c r="K44" s="2">
        <v>499</v>
      </c>
    </row>
    <row r="45" spans="1:11">
      <c r="A45" s="2" t="s">
        <v>79</v>
      </c>
      <c r="B45" s="10">
        <v>1701</v>
      </c>
      <c r="C45" s="10">
        <v>2079</v>
      </c>
      <c r="D45" s="10">
        <v>1797</v>
      </c>
      <c r="E45" s="10">
        <v>1973</v>
      </c>
      <c r="F45" s="10">
        <v>3561</v>
      </c>
      <c r="G45" s="10">
        <v>4406</v>
      </c>
      <c r="H45" s="10">
        <v>4703</v>
      </c>
      <c r="I45" s="10">
        <v>3551</v>
      </c>
      <c r="J45" s="10">
        <v>5257</v>
      </c>
      <c r="K45" s="10">
        <v>2843</v>
      </c>
    </row>
    <row r="46" spans="1:11">
      <c r="A46" s="2" t="s">
        <v>80</v>
      </c>
      <c r="B46" s="10">
        <v>12419</v>
      </c>
      <c r="C46" s="10">
        <v>11634</v>
      </c>
      <c r="D46" s="10">
        <v>10591</v>
      </c>
      <c r="E46" s="10">
        <v>10810</v>
      </c>
      <c r="F46" s="10">
        <v>11118</v>
      </c>
      <c r="G46" s="10">
        <v>11424</v>
      </c>
      <c r="H46" s="10">
        <v>10921</v>
      </c>
      <c r="I46" s="10">
        <v>11234</v>
      </c>
      <c r="J46" s="10">
        <v>11381</v>
      </c>
      <c r="K46" s="10">
        <v>11648</v>
      </c>
    </row>
    <row r="47" spans="1:11">
      <c r="A47" s="2" t="s">
        <v>81</v>
      </c>
      <c r="B47" s="10">
        <v>74467</v>
      </c>
      <c r="C47" s="10">
        <v>69744</v>
      </c>
      <c r="D47" s="10">
        <v>71170</v>
      </c>
      <c r="E47" s="10">
        <v>86323</v>
      </c>
      <c r="F47" s="10">
        <v>97072</v>
      </c>
      <c r="G47" s="10">
        <v>97082</v>
      </c>
      <c r="H47" s="10">
        <v>97822</v>
      </c>
      <c r="I47" s="10">
        <v>102836</v>
      </c>
      <c r="J47" s="10">
        <v>107633</v>
      </c>
      <c r="K47" s="10">
        <v>103092</v>
      </c>
    </row>
    <row r="48" spans="1:11">
      <c r="A48" s="2" t="s">
        <v>82</v>
      </c>
      <c r="B48" s="10">
        <v>50552</v>
      </c>
      <c r="C48" s="10">
        <v>53688</v>
      </c>
      <c r="D48" s="10">
        <v>55937</v>
      </c>
      <c r="E48" s="10">
        <v>57307</v>
      </c>
      <c r="F48" s="10">
        <v>58510</v>
      </c>
      <c r="G48" s="10">
        <v>59436</v>
      </c>
      <c r="H48" s="10">
        <v>60436</v>
      </c>
      <c r="I48" s="10">
        <v>61193</v>
      </c>
      <c r="J48" s="10">
        <v>61774</v>
      </c>
      <c r="K48" s="10">
        <v>62832</v>
      </c>
    </row>
    <row r="49" spans="1:11">
      <c r="A49" s="2" t="s">
        <v>83</v>
      </c>
      <c r="B49" s="10">
        <v>152122</v>
      </c>
      <c r="C49" s="10">
        <v>151068</v>
      </c>
      <c r="D49" s="10">
        <v>151681</v>
      </c>
      <c r="E49" s="10">
        <v>155567</v>
      </c>
      <c r="F49" s="10">
        <v>163401</v>
      </c>
      <c r="G49" s="10">
        <v>170580</v>
      </c>
      <c r="H49" s="10">
        <v>176939</v>
      </c>
      <c r="I49" s="10">
        <v>183782</v>
      </c>
      <c r="J49" s="10">
        <v>191484</v>
      </c>
      <c r="K49" s="10">
        <v>195221</v>
      </c>
    </row>
    <row r="50" spans="1:11">
      <c r="A50" s="2" t="s">
        <v>84</v>
      </c>
      <c r="B50" s="10">
        <v>-1232</v>
      </c>
      <c r="C50" s="10">
        <v>-1097</v>
      </c>
      <c r="D50" s="2">
        <v>-296</v>
      </c>
      <c r="E50" s="2">
        <v>46</v>
      </c>
      <c r="F50" s="2">
        <v>633</v>
      </c>
      <c r="G50" s="2">
        <v>-3</v>
      </c>
      <c r="H50" s="2">
        <v>190</v>
      </c>
      <c r="I50" s="2">
        <v>-408</v>
      </c>
      <c r="J50" s="10">
        <v>-1623</v>
      </c>
      <c r="K50" s="10">
        <v>-4049</v>
      </c>
    </row>
    <row r="51" spans="1:11">
      <c r="A51" s="2" t="s">
        <v>85</v>
      </c>
      <c r="B51" s="10">
        <v>201442</v>
      </c>
      <c r="C51" s="10">
        <v>203659</v>
      </c>
      <c r="D51" s="10">
        <v>207322</v>
      </c>
      <c r="E51" s="10">
        <v>212920</v>
      </c>
      <c r="F51" s="10">
        <v>222544</v>
      </c>
      <c r="G51" s="10">
        <v>230013</v>
      </c>
      <c r="H51" s="10">
        <v>237565</v>
      </c>
      <c r="I51" s="10">
        <v>244567</v>
      </c>
      <c r="J51" s="10">
        <v>251635</v>
      </c>
      <c r="K51" s="10">
        <v>254004</v>
      </c>
    </row>
    <row r="52" spans="1:11">
      <c r="A52" s="2" t="s">
        <v>86</v>
      </c>
      <c r="B52" s="10">
        <v>201442</v>
      </c>
      <c r="C52" s="10">
        <v>203659</v>
      </c>
      <c r="D52" s="10">
        <v>207322</v>
      </c>
      <c r="E52" s="10">
        <v>212920</v>
      </c>
      <c r="F52" s="10">
        <v>222544</v>
      </c>
      <c r="G52" s="10">
        <v>230013</v>
      </c>
      <c r="H52" s="10">
        <v>237565</v>
      </c>
      <c r="I52" s="10">
        <v>244567</v>
      </c>
      <c r="J52" s="10">
        <v>251635</v>
      </c>
      <c r="K52" s="10">
        <v>254004</v>
      </c>
    </row>
    <row r="53" spans="1:11">
      <c r="A53" s="2" t="s">
        <v>87</v>
      </c>
      <c r="B53" s="10">
        <v>275909</v>
      </c>
      <c r="C53" s="10">
        <v>273403</v>
      </c>
      <c r="D53" s="10">
        <v>278492</v>
      </c>
      <c r="E53" s="10">
        <v>299243</v>
      </c>
      <c r="F53" s="10">
        <v>319616</v>
      </c>
      <c r="G53" s="10">
        <v>327095</v>
      </c>
      <c r="H53" s="10">
        <v>335387</v>
      </c>
      <c r="I53" s="10">
        <v>347403</v>
      </c>
      <c r="J53" s="10">
        <v>359268</v>
      </c>
      <c r="K53" s="10">
        <v>357096</v>
      </c>
    </row>
    <row r="54" spans="1:11">
      <c r="A54" s="2" t="s">
        <v>31</v>
      </c>
    </row>
    <row r="55" spans="1:11">
      <c r="A55" s="2" t="s">
        <v>88</v>
      </c>
      <c r="B55" s="2">
        <v>687.29</v>
      </c>
      <c r="C55" s="2">
        <v>682.62</v>
      </c>
      <c r="D55" s="2">
        <v>680.16</v>
      </c>
      <c r="E55" s="2">
        <v>676.43</v>
      </c>
      <c r="F55" s="2">
        <v>674.14</v>
      </c>
      <c r="G55" s="2">
        <v>670.16</v>
      </c>
      <c r="H55" s="2">
        <v>666.75</v>
      </c>
      <c r="I55" s="2">
        <v>663.76</v>
      </c>
      <c r="J55" s="2">
        <v>660.97</v>
      </c>
      <c r="K55" s="2">
        <v>658.5</v>
      </c>
    </row>
    <row r="56" spans="1:11">
      <c r="A56" s="2" t="s">
        <v>89</v>
      </c>
      <c r="B56" s="2">
        <v>292.64999999999998</v>
      </c>
      <c r="C56" s="2">
        <v>297.76</v>
      </c>
      <c r="D56" s="2">
        <v>304.33999999999997</v>
      </c>
      <c r="E56" s="2">
        <v>314.17</v>
      </c>
      <c r="F56" s="2">
        <v>329.59</v>
      </c>
      <c r="G56" s="2">
        <v>342.74</v>
      </c>
      <c r="H56" s="2">
        <v>355.83</v>
      </c>
      <c r="I56" s="2">
        <v>367.95</v>
      </c>
      <c r="J56" s="2">
        <v>380.04</v>
      </c>
      <c r="K56" s="2">
        <v>385.58</v>
      </c>
    </row>
    <row r="57" spans="1:11">
      <c r="A57" s="2" t="s">
        <v>90</v>
      </c>
      <c r="B57" s="10">
        <v>178839</v>
      </c>
      <c r="C57" s="10">
        <v>181085</v>
      </c>
      <c r="D57" s="10">
        <v>184801</v>
      </c>
      <c r="E57" s="10">
        <v>190530</v>
      </c>
      <c r="F57" s="10">
        <v>199924</v>
      </c>
      <c r="G57" s="10">
        <v>205849</v>
      </c>
      <c r="H57" s="10">
        <v>213533</v>
      </c>
      <c r="I57" s="10">
        <v>220395</v>
      </c>
      <c r="J57" s="10">
        <v>227262</v>
      </c>
      <c r="K57" s="10">
        <v>229681</v>
      </c>
    </row>
    <row r="58" spans="1:11">
      <c r="A58" s="2" t="s">
        <v>91</v>
      </c>
      <c r="B58" s="2">
        <v>259.81</v>
      </c>
      <c r="C58" s="2">
        <v>264.75</v>
      </c>
      <c r="D58" s="2">
        <v>271.27999999999997</v>
      </c>
      <c r="E58" s="2">
        <v>281.13</v>
      </c>
      <c r="F58" s="2">
        <v>296.08999999999997</v>
      </c>
      <c r="G58" s="2">
        <v>306.74</v>
      </c>
      <c r="H58" s="2">
        <v>319.83</v>
      </c>
      <c r="I58" s="2">
        <v>331.58</v>
      </c>
      <c r="J58" s="2">
        <v>343.23</v>
      </c>
      <c r="K58" s="2">
        <v>348.65</v>
      </c>
    </row>
    <row r="59" spans="1:11">
      <c r="A59" s="2" t="s">
        <v>92</v>
      </c>
      <c r="B59" s="10">
        <v>16082</v>
      </c>
      <c r="C59" s="10">
        <v>16804</v>
      </c>
      <c r="D59" s="10">
        <v>17279</v>
      </c>
      <c r="E59" s="10">
        <v>27542</v>
      </c>
      <c r="F59" s="10">
        <v>27872</v>
      </c>
      <c r="G59" s="10">
        <v>28247</v>
      </c>
      <c r="H59" s="10">
        <v>28101</v>
      </c>
      <c r="I59" s="10">
        <v>28109</v>
      </c>
      <c r="J59" s="10">
        <v>28508</v>
      </c>
      <c r="K59" s="10">
        <v>28602</v>
      </c>
    </row>
    <row r="60" spans="1:11">
      <c r="A60" s="2" t="s">
        <v>93</v>
      </c>
      <c r="B60" s="10">
        <v>-103593</v>
      </c>
      <c r="C60" s="10">
        <v>-100425</v>
      </c>
      <c r="D60" s="10">
        <v>-103801</v>
      </c>
      <c r="E60" s="10">
        <v>-105501</v>
      </c>
      <c r="F60" s="10">
        <v>-108822</v>
      </c>
      <c r="G60" s="10">
        <v>-107320</v>
      </c>
      <c r="H60" s="10">
        <v>-108353</v>
      </c>
      <c r="I60" s="10">
        <v>-114337</v>
      </c>
      <c r="J60" s="10">
        <v>-111141</v>
      </c>
      <c r="K60" s="10">
        <v>-105368</v>
      </c>
    </row>
    <row r="61" spans="1:11">
      <c r="A61" s="2" t="s">
        <v>94</v>
      </c>
      <c r="B61" s="25"/>
      <c r="C61" s="25"/>
      <c r="D61" s="25"/>
      <c r="E61" s="25"/>
      <c r="F61" s="25"/>
      <c r="G61" s="25"/>
      <c r="H61" s="25"/>
      <c r="I61" s="25"/>
      <c r="J61" s="25"/>
      <c r="K61" s="25"/>
    </row>
    <row r="62" spans="1:11">
      <c r="A62" s="2" t="s">
        <v>95</v>
      </c>
      <c r="B62" s="25"/>
      <c r="C62" s="25"/>
      <c r="D62" s="25"/>
      <c r="E62" s="25"/>
      <c r="F62" s="25"/>
      <c r="G62" s="25"/>
      <c r="H62" s="25"/>
      <c r="I62" s="25"/>
      <c r="J62" s="25"/>
      <c r="K62" s="25"/>
    </row>
    <row r="63" spans="1:11">
      <c r="A63" s="2" t="s">
        <v>96</v>
      </c>
      <c r="B63" s="25"/>
      <c r="C63" s="25"/>
      <c r="D63" s="25"/>
      <c r="E63" s="25"/>
      <c r="F63" s="25"/>
      <c r="G63" s="25"/>
      <c r="H63" s="25"/>
      <c r="I63" s="25"/>
      <c r="J63" s="25"/>
      <c r="K63" s="25"/>
    </row>
    <row r="64" spans="1:11">
      <c r="A64" s="2" t="s">
        <v>97</v>
      </c>
      <c r="B64" s="25"/>
      <c r="C64" s="25"/>
      <c r="D64" s="25"/>
      <c r="E64" s="25"/>
      <c r="F64" s="25"/>
      <c r="G64" s="25"/>
      <c r="H64" s="25"/>
      <c r="I64" s="25"/>
      <c r="J64" s="25"/>
      <c r="K64" s="25"/>
    </row>
  </sheetData>
  <conditionalFormatting sqref="B1:XFD3 B4:Z5 AF4:XFD5 A8:XFD1048576 B7:XFD7 A6:XFD6">
    <cfRule type="cellIs" dxfId="4" priority="2" operator="lessThan">
      <formula>0</formula>
    </cfRule>
  </conditionalFormatting>
  <conditionalFormatting sqref="A3:A5">
    <cfRule type="cellIs" dxfId="3" priority="1" operator="lessThan">
      <formula>0</formula>
    </cfRule>
  </conditionalFormatting>
  <hyperlinks>
    <hyperlink ref="B61" r:id="rId1" display="https://app.tikr.com/account/subs?ref=64an27" xr:uid="{C2BB23D6-6996-D748-BE2A-B8085BD91ADA}"/>
    <hyperlink ref="C61" r:id="rId2" display="https://app.tikr.com/account/subs?ref=64an27" xr:uid="{645B0041-FBD7-4843-8F57-340C73BA300D}"/>
    <hyperlink ref="D61" r:id="rId3" display="https://app.tikr.com/account/subs?ref=64an27" xr:uid="{7F7E3AD7-FBAB-BC48-9687-57B80C602930}"/>
    <hyperlink ref="E61" r:id="rId4" display="https://app.tikr.com/account/subs?ref=64an27" xr:uid="{07A420E2-CB26-3A4D-A033-C6645E8DA7E9}"/>
    <hyperlink ref="F61" r:id="rId5" display="https://app.tikr.com/account/subs?ref=64an27" xr:uid="{510AC420-BED6-0840-B488-8D6B2E5DF71D}"/>
    <hyperlink ref="G61" r:id="rId6" display="https://app.tikr.com/account/subs?ref=64an27" xr:uid="{DAC780A5-8827-4549-A790-7DB601AFD1D3}"/>
    <hyperlink ref="H61" r:id="rId7" display="https://app.tikr.com/account/subs?ref=64an27" xr:uid="{E9C941D4-6459-A248-AF60-6A85D8DF5145}"/>
    <hyperlink ref="I61" r:id="rId8" display="https://app.tikr.com/account/subs?ref=64an27" xr:uid="{29AF03A2-F182-584F-B2AC-D8C5746B29AD}"/>
    <hyperlink ref="J61" r:id="rId9" display="https://app.tikr.com/account/subs?ref=64an27" xr:uid="{C057042C-099C-6644-916E-95CFA74801E4}"/>
    <hyperlink ref="K61" r:id="rId10" display="https://app.tikr.com/account/subs?ref=64an27" xr:uid="{C0DDC33B-D893-A145-A53B-5D068EBDB3B6}"/>
    <hyperlink ref="B62" r:id="rId11" display="https://app.tikr.com/account/subs?ref=64an27" xr:uid="{894E0DB7-C0A0-8C49-A648-D19FAB5DDEF4}"/>
    <hyperlink ref="C62" r:id="rId12" display="https://app.tikr.com/account/subs?ref=64an27" xr:uid="{A392CE22-17FF-CC41-8AE6-316CE7E056AC}"/>
    <hyperlink ref="D62" r:id="rId13" display="https://app.tikr.com/account/subs?ref=64an27" xr:uid="{AAF554A4-DBC2-9B41-B01F-4E4005C97984}"/>
    <hyperlink ref="E62" r:id="rId14" display="https://app.tikr.com/account/subs?ref=64an27" xr:uid="{63686C98-2572-D64A-8166-E8FEB79244A0}"/>
    <hyperlink ref="F62" r:id="rId15" display="https://app.tikr.com/account/subs?ref=64an27" xr:uid="{9DF2F501-CDE1-BA47-BB92-50F000AAB843}"/>
    <hyperlink ref="G62" r:id="rId16" display="https://app.tikr.com/account/subs?ref=64an27" xr:uid="{9C40ACA0-49FB-FC48-B9B4-4B69F35A1A24}"/>
    <hyperlink ref="H62" r:id="rId17" display="https://app.tikr.com/account/subs?ref=64an27" xr:uid="{D71C8977-5ABB-6B41-A49A-F70E8679BA87}"/>
    <hyperlink ref="I62" r:id="rId18" display="https://app.tikr.com/account/subs?ref=64an27" xr:uid="{2A00F2D3-57A2-404F-BED6-DCFE83F0DA55}"/>
    <hyperlink ref="J62" r:id="rId19" display="https://app.tikr.com/account/subs?ref=64an27" xr:uid="{8A5C34F0-7E26-5044-BDB3-155DF35B8A64}"/>
    <hyperlink ref="K62" r:id="rId20" display="https://app.tikr.com/account/subs?ref=64an27" xr:uid="{69258561-CFBA-EF44-9DAA-F9ADEE1114F3}"/>
    <hyperlink ref="B63" r:id="rId21" display="https://app.tikr.com/account/subs?ref=64an27" xr:uid="{DF4FA1E0-7D4B-EB41-A120-14DE81EFCA03}"/>
    <hyperlink ref="C63" r:id="rId22" display="https://app.tikr.com/account/subs?ref=64an27" xr:uid="{A3B4489A-E67E-F846-9BDA-39C732FFA329}"/>
    <hyperlink ref="D63" r:id="rId23" display="https://app.tikr.com/account/subs?ref=64an27" xr:uid="{0036EA74-0FE3-6443-87B4-7907A426A40C}"/>
    <hyperlink ref="E63" r:id="rId24" display="https://app.tikr.com/account/subs?ref=64an27" xr:uid="{4DD9C362-FB21-D347-A109-6AA75A568925}"/>
    <hyperlink ref="F63" r:id="rId25" display="https://app.tikr.com/account/subs?ref=64an27" xr:uid="{CB392669-B279-4F47-9EC8-EB460AD76803}"/>
    <hyperlink ref="G63" r:id="rId26" display="https://app.tikr.com/account/subs?ref=64an27" xr:uid="{41122BC6-3DF0-A94B-8C95-D6F76754AB1B}"/>
    <hyperlink ref="H63" r:id="rId27" display="https://app.tikr.com/account/subs?ref=64an27" xr:uid="{C583D4D9-0140-5C40-8A9A-35DCDC05E1BC}"/>
    <hyperlink ref="I63" r:id="rId28" display="https://app.tikr.com/account/subs?ref=64an27" xr:uid="{21C8483D-C7BF-B44D-AEB3-D82E00214B2A}"/>
    <hyperlink ref="J63" r:id="rId29" display="https://app.tikr.com/account/subs?ref=64an27" xr:uid="{C3793345-30A4-5D4F-B88D-34EC568DFBEA}"/>
    <hyperlink ref="K63" r:id="rId30" display="https://app.tikr.com/account/subs?ref=64an27" xr:uid="{9F46796C-CF3F-DF43-B266-22D430584669}"/>
    <hyperlink ref="B64" r:id="rId31" display="https://app.tikr.com/account/subs?ref=64an27" xr:uid="{7568DC3D-A94A-794D-96B3-E1B363A31D3E}"/>
    <hyperlink ref="C64" r:id="rId32" display="https://app.tikr.com/account/subs?ref=64an27" xr:uid="{DE59D01F-8630-CE4C-AB03-46158C6920E2}"/>
    <hyperlink ref="D64" r:id="rId33" display="https://app.tikr.com/account/subs?ref=64an27" xr:uid="{D26A14E8-2239-D442-B62F-CAF1F53DD441}"/>
    <hyperlink ref="E64" r:id="rId34" display="https://app.tikr.com/account/subs?ref=64an27" xr:uid="{F4676F94-372B-5C4D-AAF7-3FE91F8CF5B6}"/>
    <hyperlink ref="F64" r:id="rId35" display="https://app.tikr.com/account/subs?ref=64an27" xr:uid="{AEE52BE2-9E52-1448-B527-865B7D8C45EE}"/>
    <hyperlink ref="G64" r:id="rId36" display="https://app.tikr.com/account/subs?ref=64an27" xr:uid="{B03758DE-699A-0545-BB50-DF380E80B4CD}"/>
    <hyperlink ref="H64" r:id="rId37" display="https://app.tikr.com/account/subs?ref=64an27" xr:uid="{F0D65010-0F6D-1C4B-AB9F-6F6B819427F9}"/>
    <hyperlink ref="I64" r:id="rId38" display="https://app.tikr.com/account/subs?ref=64an27" xr:uid="{DE2801FD-DBF4-0447-9E84-9FDFA453CD3E}"/>
    <hyperlink ref="J64" r:id="rId39" display="https://app.tikr.com/account/subs?ref=64an27" xr:uid="{7CCEF190-59A1-2A4A-A3B5-C3FCA78B7C40}"/>
    <hyperlink ref="K64" r:id="rId40" display="https://app.tikr.com/account/subs?ref=64an27" xr:uid="{B9AE60C9-95D1-A14F-9BC9-C15BD1E60F9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D773-4FF8-1140-8041-0EC657482A57}">
  <sheetPr>
    <tabColor theme="1"/>
  </sheetPr>
  <dimension ref="A1:AE53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31" sqref="A31"/>
    </sheetView>
  </sheetViews>
  <sheetFormatPr baseColWidth="10" defaultRowHeight="17"/>
  <cols>
    <col min="1" max="1" width="46.5" style="2" bestFit="1" customWidth="1"/>
    <col min="2" max="4" width="10.33203125" style="2" bestFit="1" customWidth="1"/>
    <col min="5" max="5" width="11" style="2" bestFit="1" customWidth="1"/>
    <col min="6" max="6" width="10.33203125" style="2" bestFit="1" customWidth="1"/>
    <col min="7" max="11" width="11" style="2" bestFit="1" customWidth="1"/>
    <col min="12" max="16384" width="10.83203125" style="2"/>
  </cols>
  <sheetData>
    <row r="1" spans="1:31" ht="20">
      <c r="A1" s="1" t="s">
        <v>178</v>
      </c>
    </row>
    <row r="3" spans="1:31">
      <c r="A3" s="3" t="s">
        <v>167</v>
      </c>
    </row>
    <row r="4" spans="1:31">
      <c r="A4" s="2" t="s">
        <v>177</v>
      </c>
    </row>
    <row r="6" spans="1:31">
      <c r="A6" s="2" t="s">
        <v>98</v>
      </c>
      <c r="B6" s="4" t="s">
        <v>141</v>
      </c>
      <c r="C6" s="5" t="s">
        <v>142</v>
      </c>
      <c r="D6" s="5" t="s">
        <v>143</v>
      </c>
      <c r="E6" s="5" t="s">
        <v>144</v>
      </c>
      <c r="F6" s="5" t="s">
        <v>145</v>
      </c>
      <c r="G6" s="5" t="s">
        <v>146</v>
      </c>
      <c r="H6" s="5" t="s">
        <v>147</v>
      </c>
      <c r="I6" s="5" t="s">
        <v>148</v>
      </c>
      <c r="J6" s="5" t="s">
        <v>149</v>
      </c>
      <c r="K6" s="5" t="s">
        <v>150</v>
      </c>
      <c r="L6" s="5" t="s">
        <v>151</v>
      </c>
      <c r="M6" s="5" t="s">
        <v>152</v>
      </c>
      <c r="N6" s="5" t="s">
        <v>153</v>
      </c>
      <c r="O6" s="5" t="s">
        <v>154</v>
      </c>
      <c r="P6" s="5" t="s">
        <v>155</v>
      </c>
      <c r="Q6" s="5" t="s">
        <v>156</v>
      </c>
      <c r="R6" s="5" t="s">
        <v>157</v>
      </c>
      <c r="S6" s="5" t="s">
        <v>158</v>
      </c>
      <c r="T6" s="5" t="s">
        <v>159</v>
      </c>
      <c r="U6" s="5" t="s">
        <v>160</v>
      </c>
      <c r="V6" s="6" t="s">
        <v>161</v>
      </c>
      <c r="AA6" s="2" t="s">
        <v>162</v>
      </c>
      <c r="AB6" s="2" t="s">
        <v>163</v>
      </c>
      <c r="AC6" s="2" t="s">
        <v>164</v>
      </c>
      <c r="AD6" s="2" t="s">
        <v>165</v>
      </c>
      <c r="AE6" s="2" t="s">
        <v>166</v>
      </c>
    </row>
    <row r="7" spans="1:31">
      <c r="B7" s="7">
        <v>43830</v>
      </c>
      <c r="C7" s="8">
        <v>43921</v>
      </c>
      <c r="D7" s="8">
        <v>44012</v>
      </c>
      <c r="E7" s="8">
        <v>44104</v>
      </c>
      <c r="F7" s="8">
        <v>44196</v>
      </c>
      <c r="G7" s="8">
        <v>44286</v>
      </c>
      <c r="H7" s="8">
        <v>44377</v>
      </c>
      <c r="I7" s="8">
        <v>44469</v>
      </c>
      <c r="J7" s="8">
        <v>44561</v>
      </c>
      <c r="K7" s="8">
        <v>44651</v>
      </c>
      <c r="L7" s="8">
        <f>H7+365</f>
        <v>44742</v>
      </c>
      <c r="M7" s="8">
        <f t="shared" ref="M7:V7" si="0">I7+365</f>
        <v>44834</v>
      </c>
      <c r="N7" s="8">
        <f t="shared" si="0"/>
        <v>44926</v>
      </c>
      <c r="O7" s="8">
        <f t="shared" si="0"/>
        <v>45016</v>
      </c>
      <c r="P7" s="8">
        <f t="shared" si="0"/>
        <v>45107</v>
      </c>
      <c r="Q7" s="8">
        <f t="shared" si="0"/>
        <v>45199</v>
      </c>
      <c r="R7" s="8">
        <f t="shared" si="0"/>
        <v>45291</v>
      </c>
      <c r="S7" s="8">
        <f t="shared" si="0"/>
        <v>45381</v>
      </c>
      <c r="T7" s="8">
        <f t="shared" si="0"/>
        <v>45472</v>
      </c>
      <c r="U7" s="8">
        <f t="shared" si="0"/>
        <v>45564</v>
      </c>
      <c r="V7" s="9">
        <f t="shared" si="0"/>
        <v>45656</v>
      </c>
    </row>
    <row r="9" spans="1:31">
      <c r="A9" s="2" t="s">
        <v>26</v>
      </c>
      <c r="B9" s="10">
        <v>10671</v>
      </c>
      <c r="C9" s="10">
        <v>6836</v>
      </c>
      <c r="D9" s="10">
        <v>6959</v>
      </c>
      <c r="E9" s="10">
        <v>11247</v>
      </c>
      <c r="F9" s="10">
        <v>15227</v>
      </c>
      <c r="G9" s="10">
        <v>17930</v>
      </c>
      <c r="H9" s="10">
        <v>18525</v>
      </c>
      <c r="I9" s="10">
        <v>18936</v>
      </c>
      <c r="J9" s="10">
        <v>20642</v>
      </c>
      <c r="K9" s="10">
        <v>16436</v>
      </c>
    </row>
    <row r="10" spans="1:31">
      <c r="A10" s="2" t="s">
        <v>99</v>
      </c>
      <c r="B10" s="10">
        <v>3082</v>
      </c>
      <c r="C10" s="10">
        <v>2899</v>
      </c>
      <c r="D10" s="10">
        <v>3178</v>
      </c>
      <c r="E10" s="10">
        <v>3289</v>
      </c>
      <c r="F10" s="10">
        <v>3539</v>
      </c>
      <c r="G10" s="10">
        <v>2525</v>
      </c>
      <c r="H10" s="10">
        <v>2730</v>
      </c>
      <c r="I10" s="10">
        <v>3085</v>
      </c>
      <c r="J10" s="10">
        <v>3215</v>
      </c>
      <c r="K10" s="10">
        <v>3591</v>
      </c>
    </row>
    <row r="11" spans="1:31">
      <c r="A11" s="2" t="s">
        <v>100</v>
      </c>
      <c r="B11" s="2">
        <v>201</v>
      </c>
      <c r="C11" s="2">
        <v>204</v>
      </c>
      <c r="D11" s="2">
        <v>194</v>
      </c>
      <c r="E11" s="2">
        <v>189</v>
      </c>
      <c r="F11" s="2">
        <v>187</v>
      </c>
      <c r="G11" s="2">
        <v>217</v>
      </c>
      <c r="H11" s="2">
        <v>215</v>
      </c>
      <c r="I11" s="2">
        <v>219</v>
      </c>
      <c r="J11" s="2">
        <v>224</v>
      </c>
      <c r="K11" s="2">
        <v>191</v>
      </c>
    </row>
    <row r="12" spans="1:31">
      <c r="A12" s="2" t="s">
        <v>101</v>
      </c>
      <c r="B12" s="10">
        <v>3283</v>
      </c>
      <c r="C12" s="10">
        <v>3103</v>
      </c>
      <c r="D12" s="10">
        <v>3372</v>
      </c>
      <c r="E12" s="10">
        <v>3478</v>
      </c>
      <c r="F12" s="10">
        <v>3726</v>
      </c>
      <c r="G12" s="10">
        <v>2742</v>
      </c>
      <c r="H12" s="10">
        <v>2945</v>
      </c>
      <c r="I12" s="10">
        <v>3304</v>
      </c>
      <c r="J12" s="10">
        <v>3439</v>
      </c>
      <c r="K12" s="10">
        <v>3782</v>
      </c>
    </row>
    <row r="13" spans="1:31">
      <c r="A13" s="2" t="s">
        <v>102</v>
      </c>
    </row>
    <row r="14" spans="1:31">
      <c r="A14" s="2" t="s">
        <v>103</v>
      </c>
      <c r="B14" s="2">
        <v>-399</v>
      </c>
      <c r="C14" s="2">
        <v>802</v>
      </c>
      <c r="D14" s="10">
        <v>-1842</v>
      </c>
      <c r="E14" s="10">
        <v>-2015</v>
      </c>
      <c r="F14" s="10">
        <v>-3262</v>
      </c>
      <c r="G14" s="10">
        <v>-4751</v>
      </c>
      <c r="H14" s="10">
        <v>-2883</v>
      </c>
      <c r="I14" s="10">
        <v>-2158</v>
      </c>
      <c r="J14" s="10">
        <v>-2478</v>
      </c>
      <c r="K14" s="10">
        <v>1437</v>
      </c>
    </row>
    <row r="15" spans="1:31">
      <c r="A15" s="2" t="s">
        <v>104</v>
      </c>
      <c r="B15" s="2">
        <v>130</v>
      </c>
      <c r="C15" s="2">
        <v>5</v>
      </c>
      <c r="D15" s="2">
        <v>14</v>
      </c>
      <c r="F15" s="2">
        <v>-1</v>
      </c>
      <c r="G15" s="2">
        <v>11</v>
      </c>
    </row>
    <row r="16" spans="1:31">
      <c r="A16" s="2" t="s">
        <v>105</v>
      </c>
    </row>
    <row r="17" spans="1:11">
      <c r="A17" s="2" t="s">
        <v>106</v>
      </c>
      <c r="B17" s="10">
        <v>2645</v>
      </c>
      <c r="C17" s="10">
        <v>3191</v>
      </c>
      <c r="D17" s="10">
        <v>3382</v>
      </c>
      <c r="E17" s="10">
        <v>3195</v>
      </c>
      <c r="F17" s="10">
        <v>3223</v>
      </c>
      <c r="G17" s="10">
        <v>3745</v>
      </c>
      <c r="H17" s="10">
        <v>3803</v>
      </c>
      <c r="I17" s="10">
        <v>3874</v>
      </c>
      <c r="J17" s="10">
        <v>3954</v>
      </c>
      <c r="K17" s="10">
        <v>4504</v>
      </c>
    </row>
    <row r="18" spans="1:11">
      <c r="A18" s="2" t="s">
        <v>107</v>
      </c>
    </row>
    <row r="19" spans="1:11">
      <c r="A19" s="2" t="s">
        <v>108</v>
      </c>
    </row>
    <row r="20" spans="1:11">
      <c r="A20" s="2" t="s">
        <v>109</v>
      </c>
      <c r="B20" s="2">
        <v>-681</v>
      </c>
      <c r="C20" s="2">
        <v>472</v>
      </c>
      <c r="D20" s="2">
        <v>-219</v>
      </c>
      <c r="E20" s="2">
        <v>342</v>
      </c>
      <c r="F20" s="10">
        <v>2062</v>
      </c>
      <c r="G20" s="2">
        <v>845</v>
      </c>
      <c r="H20" s="2">
        <v>371</v>
      </c>
      <c r="I20" s="10">
        <v>-1223</v>
      </c>
      <c r="J20" s="10">
        <v>1602</v>
      </c>
      <c r="K20" s="10">
        <v>-1950</v>
      </c>
    </row>
    <row r="21" spans="1:11">
      <c r="A21" s="2" t="s">
        <v>110</v>
      </c>
      <c r="B21" s="10">
        <v>-4365</v>
      </c>
      <c r="C21" s="10">
        <v>2602</v>
      </c>
      <c r="D21" s="2">
        <v>-80</v>
      </c>
      <c r="E21" s="10">
        <v>-3601</v>
      </c>
      <c r="F21" s="10">
        <v>-5445</v>
      </c>
      <c r="G21" s="10">
        <v>2794</v>
      </c>
      <c r="H21" s="10">
        <v>-3661</v>
      </c>
      <c r="I21" s="10">
        <v>-2409</v>
      </c>
      <c r="J21" s="10">
        <v>-5819</v>
      </c>
      <c r="K21" s="10">
        <v>4364</v>
      </c>
    </row>
    <row r="22" spans="1:11">
      <c r="A22" s="2" t="s">
        <v>111</v>
      </c>
    </row>
    <row r="23" spans="1:11">
      <c r="A23" s="2" t="s">
        <v>112</v>
      </c>
      <c r="B23" s="2">
        <v>814</v>
      </c>
      <c r="C23" s="2">
        <v>-835</v>
      </c>
      <c r="D23" s="2">
        <v>146</v>
      </c>
      <c r="E23" s="2">
        <v>420</v>
      </c>
      <c r="F23" s="2">
        <v>963</v>
      </c>
      <c r="G23" s="2">
        <v>-982</v>
      </c>
      <c r="H23" s="2">
        <v>-130</v>
      </c>
      <c r="I23" s="2">
        <v>238</v>
      </c>
      <c r="J23" s="10">
        <v>1157</v>
      </c>
      <c r="K23" s="10">
        <v>-2373</v>
      </c>
    </row>
    <row r="24" spans="1:11">
      <c r="A24" s="2" t="s">
        <v>113</v>
      </c>
      <c r="B24" s="2">
        <v>186</v>
      </c>
      <c r="C24" s="2">
        <v>37</v>
      </c>
      <c r="D24" s="2">
        <v>111</v>
      </c>
      <c r="E24" s="2">
        <v>280</v>
      </c>
      <c r="F24" s="2">
        <v>207</v>
      </c>
      <c r="G24" s="2">
        <v>137</v>
      </c>
      <c r="H24" s="2">
        <v>-3</v>
      </c>
      <c r="I24" s="2">
        <v>272</v>
      </c>
      <c r="J24" s="2">
        <v>368</v>
      </c>
      <c r="K24" s="2">
        <v>-94</v>
      </c>
    </row>
    <row r="25" spans="1:11">
      <c r="A25" s="2" t="s">
        <v>114</v>
      </c>
      <c r="B25" s="10">
        <v>-3338</v>
      </c>
      <c r="C25" s="2">
        <v>-245</v>
      </c>
      <c r="D25" s="2">
        <v>783</v>
      </c>
      <c r="E25" s="2">
        <v>-69</v>
      </c>
      <c r="F25" s="2">
        <v>740</v>
      </c>
      <c r="G25" s="2">
        <v>785</v>
      </c>
      <c r="H25" s="10">
        <v>-1082</v>
      </c>
      <c r="I25" s="10">
        <v>3041</v>
      </c>
      <c r="J25" s="10">
        <v>-3369</v>
      </c>
      <c r="K25" s="10">
        <v>3820</v>
      </c>
    </row>
    <row r="26" spans="1:11">
      <c r="A26" s="2" t="s">
        <v>115</v>
      </c>
      <c r="B26" s="10">
        <v>5481</v>
      </c>
      <c r="C26" s="10">
        <v>-4517</v>
      </c>
      <c r="D26" s="10">
        <v>1367</v>
      </c>
      <c r="E26" s="10">
        <v>3726</v>
      </c>
      <c r="F26" s="10">
        <v>5237</v>
      </c>
      <c r="G26" s="10">
        <v>-3967</v>
      </c>
      <c r="H26" s="10">
        <v>4005</v>
      </c>
      <c r="I26" s="10">
        <v>1664</v>
      </c>
      <c r="J26" s="10">
        <v>5438</v>
      </c>
      <c r="K26" s="10">
        <v>-4820</v>
      </c>
    </row>
    <row r="27" spans="1:11">
      <c r="A27" s="2" t="s">
        <v>116</v>
      </c>
      <c r="B27" s="10">
        <v>14427</v>
      </c>
      <c r="C27" s="10">
        <v>11451</v>
      </c>
      <c r="D27" s="10">
        <v>13993</v>
      </c>
      <c r="E27" s="10">
        <v>17003</v>
      </c>
      <c r="F27" s="10">
        <v>22677</v>
      </c>
      <c r="G27" s="10">
        <v>19289</v>
      </c>
      <c r="H27" s="10">
        <v>21890</v>
      </c>
      <c r="I27" s="10">
        <v>25539</v>
      </c>
      <c r="J27" s="10">
        <v>24934</v>
      </c>
      <c r="K27" s="10">
        <v>25106</v>
      </c>
    </row>
    <row r="28" spans="1:11">
      <c r="A28" s="2" t="s">
        <v>117</v>
      </c>
      <c r="B28" s="10">
        <v>-1222</v>
      </c>
      <c r="C28" s="10">
        <v>-2958</v>
      </c>
      <c r="D28" s="10">
        <v>2327</v>
      </c>
      <c r="E28" s="2">
        <v>756</v>
      </c>
      <c r="F28" s="10">
        <v>1702</v>
      </c>
      <c r="G28" s="10">
        <v>-1233</v>
      </c>
      <c r="H28" s="2">
        <v>-871</v>
      </c>
      <c r="I28" s="10">
        <v>2806</v>
      </c>
      <c r="J28" s="10">
        <v>-2225</v>
      </c>
      <c r="K28" s="2">
        <v>897</v>
      </c>
    </row>
    <row r="29" spans="1:11">
      <c r="A29" s="2" t="s">
        <v>118</v>
      </c>
      <c r="B29" s="10">
        <v>-6052</v>
      </c>
      <c r="C29" s="10">
        <v>-6005</v>
      </c>
      <c r="D29" s="10">
        <v>-5391</v>
      </c>
      <c r="E29" s="10">
        <v>-5406</v>
      </c>
      <c r="F29" s="10">
        <v>-5479</v>
      </c>
      <c r="G29" s="10">
        <v>-5942</v>
      </c>
      <c r="H29" s="10">
        <v>-5496</v>
      </c>
      <c r="I29" s="10">
        <v>-6819</v>
      </c>
      <c r="J29" s="10">
        <v>-6383</v>
      </c>
      <c r="K29" s="10">
        <v>-9786</v>
      </c>
    </row>
    <row r="30" spans="1:11">
      <c r="A30" s="2" t="s">
        <v>119</v>
      </c>
    </row>
    <row r="31" spans="1:11">
      <c r="A31" s="2" t="s">
        <v>120</v>
      </c>
      <c r="B31" s="10">
        <v>-2142</v>
      </c>
      <c r="C31" s="2">
        <v>-190</v>
      </c>
      <c r="D31" s="2">
        <v>-165</v>
      </c>
      <c r="E31" s="2">
        <v>-13</v>
      </c>
      <c r="F31" s="2">
        <v>-370</v>
      </c>
      <c r="G31" s="10">
        <v>-1666</v>
      </c>
      <c r="H31" s="2">
        <v>-308</v>
      </c>
      <c r="I31" s="2">
        <v>-259</v>
      </c>
      <c r="J31" s="2">
        <v>-385</v>
      </c>
      <c r="K31" s="2">
        <v>-173</v>
      </c>
    </row>
    <row r="32" spans="1:11">
      <c r="A32" s="2" t="s">
        <v>121</v>
      </c>
    </row>
    <row r="33" spans="1:11">
      <c r="A33" s="2" t="s">
        <v>122</v>
      </c>
      <c r="B33" s="10">
        <v>3370</v>
      </c>
      <c r="C33" s="10">
        <v>3936</v>
      </c>
      <c r="D33" s="10">
        <v>-3011</v>
      </c>
      <c r="E33" s="10">
        <v>-9372</v>
      </c>
      <c r="F33" s="10">
        <v>-1375</v>
      </c>
      <c r="G33" s="10">
        <v>2195</v>
      </c>
      <c r="H33" s="10">
        <v>-3293</v>
      </c>
      <c r="I33" s="10">
        <v>-3360</v>
      </c>
      <c r="J33" s="10">
        <v>-4348</v>
      </c>
      <c r="K33" s="2">
        <v>553</v>
      </c>
    </row>
    <row r="34" spans="1:11">
      <c r="A34" s="2" t="s">
        <v>123</v>
      </c>
      <c r="B34" s="2">
        <v>121</v>
      </c>
      <c r="C34" s="2">
        <v>412</v>
      </c>
      <c r="D34" s="2">
        <v>119</v>
      </c>
      <c r="E34" s="2">
        <v>-406</v>
      </c>
      <c r="F34" s="2">
        <v>-57</v>
      </c>
      <c r="G34" s="2">
        <v>30</v>
      </c>
      <c r="H34" s="2">
        <v>23</v>
      </c>
      <c r="I34" s="2">
        <v>388</v>
      </c>
      <c r="J34" s="2">
        <v>100</v>
      </c>
      <c r="K34" s="2">
        <v>355</v>
      </c>
    </row>
    <row r="35" spans="1:11">
      <c r="A35" s="2" t="s">
        <v>124</v>
      </c>
      <c r="B35" s="10">
        <v>-4703</v>
      </c>
      <c r="C35" s="10">
        <v>-1847</v>
      </c>
      <c r="D35" s="10">
        <v>-8448</v>
      </c>
      <c r="E35" s="10">
        <v>-15197</v>
      </c>
      <c r="F35" s="10">
        <v>-7281</v>
      </c>
      <c r="G35" s="10">
        <v>-5383</v>
      </c>
      <c r="H35" s="10">
        <v>-9074</v>
      </c>
      <c r="I35" s="10">
        <v>-10050</v>
      </c>
      <c r="J35" s="10">
        <v>-11016</v>
      </c>
      <c r="K35" s="10">
        <v>-9051</v>
      </c>
    </row>
    <row r="36" spans="1:11">
      <c r="A36" s="2" t="s">
        <v>125</v>
      </c>
      <c r="C36" s="10">
        <v>1898</v>
      </c>
      <c r="E36" s="10">
        <v>9863</v>
      </c>
      <c r="G36" s="2">
        <v>900</v>
      </c>
      <c r="H36" s="10">
        <v>6699</v>
      </c>
      <c r="I36" s="10">
        <v>6350</v>
      </c>
      <c r="J36" s="10">
        <v>6250</v>
      </c>
      <c r="K36" s="10">
        <v>16422</v>
      </c>
    </row>
    <row r="37" spans="1:11">
      <c r="A37" s="2" t="s">
        <v>126</v>
      </c>
      <c r="B37" s="2">
        <v>-47</v>
      </c>
      <c r="C37" s="10">
        <v>-1947</v>
      </c>
      <c r="D37" s="2">
        <v>-35</v>
      </c>
      <c r="E37" s="2">
        <v>-61</v>
      </c>
      <c r="F37" s="2">
        <v>-57</v>
      </c>
      <c r="G37" s="2">
        <v>-937</v>
      </c>
      <c r="H37" s="10">
        <v>-7741</v>
      </c>
      <c r="I37" s="10">
        <v>-6392</v>
      </c>
      <c r="J37" s="10">
        <v>-6365</v>
      </c>
      <c r="K37" s="10">
        <v>-16420</v>
      </c>
    </row>
    <row r="38" spans="1:11">
      <c r="A38" s="2" t="s">
        <v>127</v>
      </c>
    </row>
    <row r="39" spans="1:11">
      <c r="A39" s="2" t="s">
        <v>128</v>
      </c>
      <c r="B39" s="10">
        <v>-6098</v>
      </c>
      <c r="C39" s="10">
        <v>-8496</v>
      </c>
      <c r="D39" s="10">
        <v>-6852</v>
      </c>
      <c r="E39" s="10">
        <v>-7897</v>
      </c>
      <c r="F39" s="10">
        <v>-7904</v>
      </c>
      <c r="G39" s="10">
        <v>-11395</v>
      </c>
      <c r="H39" s="10">
        <v>-12796</v>
      </c>
      <c r="I39" s="10">
        <v>-12610</v>
      </c>
      <c r="J39" s="10">
        <v>-13473</v>
      </c>
      <c r="K39" s="10">
        <v>-13300</v>
      </c>
    </row>
    <row r="40" spans="1:11">
      <c r="A40" s="2" t="s">
        <v>129</v>
      </c>
      <c r="B40" s="10">
        <v>-1181</v>
      </c>
      <c r="C40" s="2">
        <v>359</v>
      </c>
      <c r="D40" s="2">
        <v>-611</v>
      </c>
      <c r="E40" s="10">
        <v>-1359</v>
      </c>
      <c r="F40" s="10">
        <v>-1309</v>
      </c>
      <c r="G40" s="10">
        <v>-2174</v>
      </c>
      <c r="H40" s="10">
        <v>-2153</v>
      </c>
      <c r="I40" s="10">
        <v>-2602</v>
      </c>
      <c r="J40" s="10">
        <v>-2923</v>
      </c>
      <c r="K40" s="10">
        <v>-2916</v>
      </c>
    </row>
    <row r="41" spans="1:11">
      <c r="A41" s="2" t="s">
        <v>130</v>
      </c>
      <c r="B41" s="10">
        <v>-7326</v>
      </c>
      <c r="C41" s="10">
        <v>-8186</v>
      </c>
      <c r="D41" s="10">
        <v>-7498</v>
      </c>
      <c r="E41" s="2">
        <v>546</v>
      </c>
      <c r="F41" s="10">
        <v>-9270</v>
      </c>
      <c r="G41" s="10">
        <v>-13606</v>
      </c>
      <c r="H41" s="10">
        <v>-15991</v>
      </c>
      <c r="I41" s="10">
        <v>-15254</v>
      </c>
      <c r="J41" s="10">
        <v>-16511</v>
      </c>
      <c r="K41" s="10">
        <v>-16214</v>
      </c>
    </row>
    <row r="42" spans="1:11">
      <c r="A42" s="2" t="s">
        <v>131</v>
      </c>
      <c r="B42" s="2">
        <v>68</v>
      </c>
      <c r="C42" s="2">
        <v>-272</v>
      </c>
      <c r="D42" s="2">
        <v>51</v>
      </c>
      <c r="E42" s="2">
        <v>35</v>
      </c>
      <c r="F42" s="2">
        <v>210</v>
      </c>
      <c r="G42" s="2">
        <v>-143</v>
      </c>
      <c r="H42" s="2">
        <v>183</v>
      </c>
      <c r="I42" s="2">
        <v>-146</v>
      </c>
      <c r="J42" s="2">
        <v>-181</v>
      </c>
      <c r="K42" s="2">
        <v>100</v>
      </c>
    </row>
    <row r="43" spans="1:11">
      <c r="A43" s="2" t="s">
        <v>132</v>
      </c>
    </row>
    <row r="44" spans="1:11">
      <c r="A44" s="2" t="s">
        <v>133</v>
      </c>
      <c r="B44" s="10">
        <v>2466</v>
      </c>
      <c r="C44" s="10">
        <v>1146</v>
      </c>
      <c r="D44" s="10">
        <v>-1902</v>
      </c>
      <c r="E44" s="10">
        <v>2387</v>
      </c>
      <c r="F44" s="10">
        <v>6336</v>
      </c>
      <c r="G44" s="2">
        <v>157</v>
      </c>
      <c r="H44" s="10">
        <v>-2992</v>
      </c>
      <c r="I44" s="2">
        <v>89</v>
      </c>
      <c r="J44" s="10">
        <v>-2774</v>
      </c>
      <c r="K44" s="2">
        <v>-59</v>
      </c>
    </row>
    <row r="45" spans="1:11">
      <c r="A45" s="2" t="s">
        <v>31</v>
      </c>
    </row>
    <row r="46" spans="1:11">
      <c r="A46" s="2" t="s">
        <v>134</v>
      </c>
      <c r="B46" s="10">
        <v>8375</v>
      </c>
      <c r="C46" s="10">
        <v>5446</v>
      </c>
      <c r="D46" s="10">
        <v>8602</v>
      </c>
      <c r="E46" s="10">
        <v>11597</v>
      </c>
      <c r="F46" s="10">
        <v>17198</v>
      </c>
      <c r="G46" s="10">
        <v>13347</v>
      </c>
      <c r="H46" s="10">
        <v>16394</v>
      </c>
      <c r="I46" s="10">
        <v>18720</v>
      </c>
      <c r="J46" s="10">
        <v>18551</v>
      </c>
      <c r="K46" s="10">
        <v>15320</v>
      </c>
    </row>
    <row r="47" spans="1:11">
      <c r="A47" s="2" t="s">
        <v>2</v>
      </c>
      <c r="B47" s="11">
        <v>0.41799999999999998</v>
      </c>
      <c r="C47" s="11">
        <v>-0.26</v>
      </c>
      <c r="D47" s="11">
        <v>0.32300000000000001</v>
      </c>
      <c r="E47" s="11">
        <v>0.32800000000000001</v>
      </c>
      <c r="F47" s="11">
        <v>1.0529999999999999</v>
      </c>
      <c r="G47" s="11">
        <v>1.4510000000000001</v>
      </c>
      <c r="H47" s="11">
        <v>0.90600000000000003</v>
      </c>
      <c r="I47" s="11">
        <v>0.61399999999999999</v>
      </c>
      <c r="J47" s="11">
        <v>7.9000000000000001E-2</v>
      </c>
      <c r="K47" s="11">
        <v>0.14799999999999999</v>
      </c>
    </row>
    <row r="48" spans="1:11">
      <c r="A48" s="2" t="s">
        <v>135</v>
      </c>
      <c r="B48" s="11">
        <v>0.182</v>
      </c>
      <c r="C48" s="11">
        <v>0.13200000000000001</v>
      </c>
      <c r="D48" s="11">
        <v>0.22500000000000001</v>
      </c>
      <c r="E48" s="11">
        <v>0.251</v>
      </c>
      <c r="F48" s="11">
        <v>0.30199999999999999</v>
      </c>
      <c r="G48" s="11">
        <v>0.24099999999999999</v>
      </c>
      <c r="H48" s="11">
        <v>0.26500000000000001</v>
      </c>
      <c r="I48" s="11">
        <v>0.28699999999999998</v>
      </c>
      <c r="J48" s="11">
        <v>0.246</v>
      </c>
      <c r="K48" s="11">
        <v>0.22500000000000001</v>
      </c>
    </row>
    <row r="49" spans="1:11">
      <c r="A49" s="2" t="s">
        <v>136</v>
      </c>
      <c r="B49" s="10">
        <v>16701</v>
      </c>
      <c r="C49" s="10">
        <v>18498</v>
      </c>
      <c r="D49" s="10">
        <v>18498</v>
      </c>
      <c r="E49" s="10">
        <v>18498</v>
      </c>
      <c r="F49" s="10">
        <v>18498</v>
      </c>
      <c r="G49" s="10">
        <v>26465</v>
      </c>
      <c r="H49" s="10">
        <v>26465</v>
      </c>
      <c r="I49" s="10">
        <v>26465</v>
      </c>
      <c r="J49" s="10">
        <v>26465</v>
      </c>
      <c r="K49" s="10">
        <v>20945</v>
      </c>
    </row>
    <row r="50" spans="1:11">
      <c r="A50" s="2" t="s">
        <v>137</v>
      </c>
      <c r="B50" s="10">
        <v>18498</v>
      </c>
      <c r="C50" s="10">
        <v>19644</v>
      </c>
      <c r="D50" s="10">
        <v>17742</v>
      </c>
      <c r="E50" s="10">
        <v>20129</v>
      </c>
      <c r="F50" s="10">
        <v>26465</v>
      </c>
      <c r="G50" s="10">
        <v>26622</v>
      </c>
      <c r="H50" s="10">
        <v>23630</v>
      </c>
      <c r="I50" s="10">
        <v>23719</v>
      </c>
      <c r="J50" s="10">
        <v>20945</v>
      </c>
      <c r="K50" s="10">
        <v>20886</v>
      </c>
    </row>
    <row r="51" spans="1:11">
      <c r="A51" s="2" t="s">
        <v>138</v>
      </c>
    </row>
    <row r="52" spans="1:11">
      <c r="A52" s="2" t="s">
        <v>139</v>
      </c>
      <c r="B52" s="10">
        <v>8203</v>
      </c>
      <c r="F52" s="10">
        <v>4990</v>
      </c>
      <c r="J52" s="10">
        <v>13412</v>
      </c>
    </row>
    <row r="53" spans="1:11">
      <c r="A53" s="2" t="s">
        <v>140</v>
      </c>
      <c r="B53" s="2">
        <v>12.16</v>
      </c>
      <c r="C53" s="2">
        <v>7.93</v>
      </c>
      <c r="D53" s="2">
        <v>12.62</v>
      </c>
      <c r="E53" s="2">
        <v>17.07</v>
      </c>
      <c r="F53" s="2">
        <v>25.46</v>
      </c>
      <c r="G53" s="2">
        <v>19.829999999999998</v>
      </c>
      <c r="H53" s="2">
        <v>24.51</v>
      </c>
      <c r="I53" s="2">
        <v>28.12</v>
      </c>
      <c r="J53" s="2">
        <v>27.99</v>
      </c>
      <c r="K53" s="2">
        <v>23.21</v>
      </c>
    </row>
  </sheetData>
  <conditionalFormatting sqref="A8:XFD1048576 AF6:XFD7 A6">
    <cfRule type="cellIs" dxfId="2" priority="3" operator="lessThan">
      <formula>0</formula>
    </cfRule>
  </conditionalFormatting>
  <conditionalFormatting sqref="B6:AE7">
    <cfRule type="cellIs" dxfId="1" priority="2" operator="lessThan">
      <formula>0</formula>
    </cfRule>
  </conditionalFormatting>
  <conditionalFormatting sqref="A3:A5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Revenue Build</vt:lpstr>
      <vt:lpstr>P&amp;L GAAP</vt:lpstr>
      <vt:lpstr>BS</vt:lpstr>
      <vt:lpstr>CFS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2022-07-05T19:49:25Z</dcterms:created>
  <dcterms:modified xsi:type="dcterms:W3CDTF">2022-07-14T14:00:04Z</dcterms:modified>
</cp:coreProperties>
</file>