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van/Documents/WhiteSky/Models/"/>
    </mc:Choice>
  </mc:AlternateContent>
  <xr:revisionPtr revIDLastSave="0" documentId="13_ncr:1_{CF36CCB5-6593-3241-85BD-2EC66BA06F8F}" xr6:coauthVersionLast="47" xr6:coauthVersionMax="47" xr10:uidLastSave="{00000000-0000-0000-0000-000000000000}"/>
  <bookViews>
    <workbookView xWindow="13960" yWindow="1980" windowWidth="14960" windowHeight="13220" activeTab="1" xr2:uid="{A58330D8-51E0-42B5-92DD-309E3DF4B4D6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7" i="1" l="1"/>
  <c r="M5" i="1"/>
  <c r="M3" i="1"/>
  <c r="M4" i="1"/>
  <c r="H23" i="2"/>
  <c r="I23" i="2"/>
  <c r="J23" i="2"/>
  <c r="J14" i="2"/>
  <c r="J7" i="2"/>
  <c r="J9" i="2" s="1"/>
  <c r="I14" i="2"/>
  <c r="I7" i="2"/>
  <c r="I9" i="2" s="1"/>
  <c r="H14" i="2"/>
  <c r="H7" i="2"/>
  <c r="H9" i="2" s="1"/>
  <c r="F15" i="2"/>
  <c r="E15" i="2"/>
  <c r="D15" i="2"/>
  <c r="F14" i="2"/>
  <c r="F7" i="2"/>
  <c r="F9" i="2" s="1"/>
  <c r="E14" i="2"/>
  <c r="E7" i="2"/>
  <c r="E9" i="2" s="1"/>
  <c r="D14" i="2"/>
  <c r="D7" i="2"/>
  <c r="D9" i="2" s="1"/>
  <c r="K24" i="2"/>
  <c r="G16" i="2"/>
  <c r="K16" i="2"/>
  <c r="G14" i="2"/>
  <c r="K14" i="2"/>
  <c r="G8" i="2"/>
  <c r="K8" i="2"/>
  <c r="G7" i="2"/>
  <c r="G9" i="2" s="1"/>
  <c r="G25" i="2" s="1"/>
  <c r="K7" i="2"/>
  <c r="J15" i="2" l="1"/>
  <c r="I15" i="2"/>
  <c r="H15" i="2"/>
  <c r="K23" i="2"/>
  <c r="K9" i="2"/>
  <c r="K15" i="2" s="1"/>
  <c r="K17" i="2" s="1"/>
  <c r="K19" i="2" s="1"/>
  <c r="K20" i="2" s="1"/>
  <c r="G15" i="2"/>
  <c r="G17" i="2" s="1"/>
  <c r="G19" i="2" s="1"/>
  <c r="G20" i="2" s="1"/>
  <c r="K25" i="2" l="1"/>
</calcChain>
</file>

<file path=xl/sharedStrings.xml><?xml version="1.0" encoding="utf-8"?>
<sst xmlns="http://schemas.openxmlformats.org/spreadsheetml/2006/main" count="43" uniqueCount="38">
  <si>
    <t>Price</t>
  </si>
  <si>
    <t>Shares</t>
  </si>
  <si>
    <t>MC</t>
  </si>
  <si>
    <t>Cash</t>
  </si>
  <si>
    <t>Debt</t>
  </si>
  <si>
    <t>EV</t>
  </si>
  <si>
    <t>Revenue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</si>
  <si>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</si>
  <si>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</si>
  <si>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</si>
  <si>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</si>
  <si>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</si>
  <si>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</si>
  <si>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</si>
  <si>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</si>
  <si>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</si>
  <si>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</si>
  <si>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Q322</t>
  </si>
  <si>
    <t>Q422</t>
  </si>
  <si>
    <t>Subscription</t>
  </si>
  <si>
    <t>Merchant</t>
  </si>
  <si>
    <t>Gross Margin</t>
  </si>
  <si>
    <t>COGS</t>
  </si>
  <si>
    <t>Operating Income</t>
  </si>
  <si>
    <t>Operating Expenses</t>
  </si>
  <si>
    <t>Transaction/Loan Losses</t>
  </si>
  <si>
    <t>G&amp;A</t>
  </si>
  <si>
    <t>R&amp;D</t>
  </si>
  <si>
    <t>S&amp;M</t>
  </si>
  <si>
    <t>Main</t>
  </si>
  <si>
    <t>Interest</t>
  </si>
  <si>
    <t>Net Income</t>
  </si>
  <si>
    <t>Taxes</t>
  </si>
  <si>
    <t>Pretax</t>
  </si>
  <si>
    <t>EPS</t>
  </si>
  <si>
    <t>Revenue Growth</t>
  </si>
  <si>
    <t>GMV</t>
  </si>
  <si>
    <t>GMV Growth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</si>
</sst>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4" fontId="0" fillId="0" borderId="0" xfId="0" applyNumberFormat="1"/>
    <xf numFmtId="0" fontId="0" fillId="0" borderId="0" xfId="0" applyAlignment="1">
      <alignment horizontal="right"/>
    </xf>
    <xf numFmtId="9" fontId="0" fillId="0" borderId="0" xfId="0" applyNumberFormat="1" applyAlignment="1">
      <alignment horizontal="right"/>
    </xf>
    <xf numFmtId="3" fontId="0" fillId="0" borderId="0" xfId="0" applyNumberFormat="1"/>
    <xf numFmtId="3" fontId="0" fillId="0" borderId="0" xfId="0" applyNumberFormat="1" applyAlignment="1">
      <alignment horizontal="right"/>
    </xf>
    <xf numFmtId="0" fontId="2" fillId="0" borderId="0" xfId="1"/>
    <xf numFmtId="1" fontId="0" fillId="0" borderId="0" xfId="0" applyNumberFormat="1"/>
    <xf numFmtId="1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9" fontId="1" fillId="0" borderId="0" xfId="0" applyNumberFormat="1" applyFont="1" applyAlignment="1">
      <alignment horizontal="right"/>
    </xf>
    <xf numFmtId="0" fontId="1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A80C4-A7CE-4B42-AFAE-715A1FF31F95}">
  <dimension ref="L2:N7"/>
  <sheetViews>
    <sheetView topLeftCell="B1" workbookViewId="0">
      <selection activeCell="L8" sqref="L8"/>
    </sheetView>
  </sheetViews>
  <sheetFormatPr baseColWidth="10" defaultColWidth="8.83203125" defaultRowHeight="13" x14ac:dyDescent="0.15"/>
  <sheetData>
    <row r="2" spans="12:14" x14ac:dyDescent="0.15">
      <c r="L2" t="s">
        <v>0</v>
      </c>
      <c r="M2" s="1">
        <v>36.71</v>
      </c>
    </row>
    <row r="3" spans="12:14" x14ac:dyDescent="0.15">
      <c r="L3" t="s">
        <v>1</v>
      </c>
      <c r="M3" s="4">
        <f>126*10</f>
        <v>1260</v>
      </c>
      <c r="N3" s="2" t="s">
        <v>15</v>
      </c>
    </row>
    <row r="4" spans="12:14" x14ac:dyDescent="0.15">
      <c r="L4" t="s">
        <v>2</v>
      </c>
      <c r="M4" s="4">
        <f>+M2*M3</f>
        <v>46254.6</v>
      </c>
    </row>
    <row r="5" spans="12:14" x14ac:dyDescent="0.15">
      <c r="L5" t="s">
        <v>3</v>
      </c>
      <c r="M5" s="4">
        <f>2451.545+4795.145</f>
        <v>7246.6900000000005</v>
      </c>
      <c r="N5" s="2" t="s">
        <v>15</v>
      </c>
    </row>
    <row r="6" spans="12:14" x14ac:dyDescent="0.15">
      <c r="L6" t="s">
        <v>4</v>
      </c>
      <c r="M6" s="4">
        <v>911.54899999999998</v>
      </c>
      <c r="N6" s="2" t="s">
        <v>15</v>
      </c>
    </row>
    <row r="7" spans="12:14" x14ac:dyDescent="0.15">
      <c r="L7" t="s">
        <v>5</v>
      </c>
      <c r="M7" s="4">
        <f>+M4-M5+M6</f>
        <v>39919.458999999995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7CA5C-B670-4C80-9331-D1863A882469}">
  <dimension ref="A1:N25"/>
  <sheetViews>
    <sheetView tabSelected="1" workbookViewId="0">
      <pane xSplit="2" ySplit="2" topLeftCell="H3" activePane="bottomRight" state="frozen"/>
      <selection pane="topRight" activeCell="C1" sqref="C1"/>
      <selection pane="bottomLeft" activeCell="A3" sqref="A3"/>
      <selection pane="bottomRight" activeCell="K18" sqref="K18"/>
    </sheetView>
  </sheetViews>
  <sheetFormatPr baseColWidth="10" defaultColWidth="8.83203125" defaultRowHeight="13" x14ac:dyDescent="0.15"/>
  <cols>
    <col min="1" max="1" width="5" bestFit="1" customWidth="1"/>
    <col min="2" max="2" width="22.1640625" bestFit="1" customWidth="1"/>
    <col min="3" max="14" width="9.1640625" style="2"/>
  </cols>
  <sheetData>
    <row r="1" spans="1:14" x14ac:dyDescent="0.15">
      <c r="A1" s="6" t="s">
        <v>29</v>
      </c>
    </row>
    <row r="2" spans="1:14" x14ac:dyDescent="0.15">
      <c r="C2" s="2" t="s">
        <v>7</v>
      </c>
      <c r="D2" s="2" t="s">
        <v>8</v>
      </c>
      <c r="E2" s="2" t="s">
        <v>9</v>
      </c>
      <c r="F2" s="2" t="s">
        <v>10</v>
      </c>
      <c r="G2" s="2" t="s">
        <v>11</v>
      </c>
      <c r="H2" s="2" t="s">
        <v>12</v>
      </c>
      <c r="I2" s="2" t="s">
        <v>13</v>
      </c>
      <c r="J2" s="2" t="s">
        <v>14</v>
      </c>
      <c r="K2" s="2" t="s">
        <v>15</v>
      </c>
      <c r="L2" s="2" t="s">
        <v>16</v>
      </c>
      <c r="M2" s="2" t="s">
        <v>17</v>
      </c>
      <c r="N2" s="2" t="s">
        <v>18</v>
      </c>
    </row>
    <row r="3" spans="1:14" s="4" customFormat="1" x14ac:dyDescent="0.15">
      <c r="B3" s="4" t="s">
        <v>36</v>
      </c>
      <c r="C3" s="5"/>
      <c r="D3" s="5"/>
      <c r="E3" s="5"/>
      <c r="F3" s="5"/>
      <c r="G3" s="5">
        <v>37346.885999999999</v>
      </c>
      <c r="H3" s="5"/>
      <c r="I3" s="5"/>
      <c r="J3" s="5"/>
      <c r="K3" s="5">
        <v>43199.951999999997</v>
      </c>
      <c r="L3" s="5"/>
      <c r="M3" s="5"/>
      <c r="N3" s="5"/>
    </row>
    <row r="5" spans="1:14" s="4" customFormat="1" x14ac:dyDescent="0.15">
      <c r="B5" s="4" t="s">
        <v>19</v>
      </c>
      <c r="C5" s="5"/>
      <c r="D5" s="5">
        <v>196.434</v>
      </c>
      <c r="E5" s="5">
        <v>245.274</v>
      </c>
      <c r="F5" s="5">
        <v>279.44</v>
      </c>
      <c r="G5" s="5">
        <v>320.68099999999998</v>
      </c>
      <c r="H5" s="5">
        <v>334.23700000000002</v>
      </c>
      <c r="I5" s="5">
        <v>336.20800000000003</v>
      </c>
      <c r="J5" s="5">
        <v>351.20800000000003</v>
      </c>
      <c r="K5" s="5">
        <v>344.76100000000002</v>
      </c>
      <c r="L5" s="5"/>
      <c r="M5" s="5"/>
      <c r="N5" s="5"/>
    </row>
    <row r="6" spans="1:14" s="4" customFormat="1" x14ac:dyDescent="0.15">
      <c r="B6" s="4" t="s">
        <v>20</v>
      </c>
      <c r="C6" s="5"/>
      <c r="D6" s="5">
        <v>517.90700000000004</v>
      </c>
      <c r="E6" s="5">
        <v>522.13099999999997</v>
      </c>
      <c r="F6" s="5">
        <v>698.30399999999997</v>
      </c>
      <c r="G6" s="5">
        <v>667.96600000000001</v>
      </c>
      <c r="H6" s="5">
        <v>785.20799999999997</v>
      </c>
      <c r="I6" s="5">
        <v>787.53200000000004</v>
      </c>
      <c r="J6" s="5">
        <v>1028.816</v>
      </c>
      <c r="K6" s="5">
        <v>858.86199999999997</v>
      </c>
      <c r="L6" s="5"/>
      <c r="M6" s="5"/>
      <c r="N6" s="5"/>
    </row>
    <row r="7" spans="1:14" s="10" customFormat="1" x14ac:dyDescent="0.15">
      <c r="B7" s="10" t="s">
        <v>6</v>
      </c>
      <c r="C7" s="11"/>
      <c r="D7" s="11">
        <f>+D5+D6</f>
        <v>714.34100000000001</v>
      </c>
      <c r="E7" s="11">
        <f>+E5+E6</f>
        <v>767.40499999999997</v>
      </c>
      <c r="F7" s="11">
        <f>+F5+F6</f>
        <v>977.74399999999991</v>
      </c>
      <c r="G7" s="11">
        <f>+G5+G6</f>
        <v>988.64699999999993</v>
      </c>
      <c r="H7" s="11">
        <f t="shared" ref="H7:J7" si="0">+H5+H6</f>
        <v>1119.4449999999999</v>
      </c>
      <c r="I7" s="11">
        <f t="shared" si="0"/>
        <v>1123.74</v>
      </c>
      <c r="J7" s="11">
        <f t="shared" si="0"/>
        <v>1380.0240000000001</v>
      </c>
      <c r="K7" s="11">
        <f>+K5+K6</f>
        <v>1203.623</v>
      </c>
      <c r="L7" s="11"/>
      <c r="M7" s="11"/>
      <c r="N7" s="11"/>
    </row>
    <row r="8" spans="1:14" s="4" customFormat="1" x14ac:dyDescent="0.15">
      <c r="B8" s="4" t="s">
        <v>22</v>
      </c>
      <c r="C8" s="5"/>
      <c r="D8" s="5">
        <v>339.30700000000002</v>
      </c>
      <c r="E8" s="5">
        <v>362.25700000000001</v>
      </c>
      <c r="F8" s="5">
        <v>473.35599999999999</v>
      </c>
      <c r="G8" s="5">
        <f>58.382+371.549</f>
        <v>429.93099999999998</v>
      </c>
      <c r="H8" s="5">
        <v>498.58499999999998</v>
      </c>
      <c r="I8" s="5">
        <v>514.83100000000002</v>
      </c>
      <c r="J8" s="5">
        <v>687.36500000000001</v>
      </c>
      <c r="K8" s="5">
        <f>77.545+488.441</f>
        <v>565.98599999999999</v>
      </c>
      <c r="L8" s="5"/>
      <c r="M8" s="5"/>
      <c r="N8" s="5"/>
    </row>
    <row r="9" spans="1:14" s="4" customFormat="1" x14ac:dyDescent="0.15">
      <c r="B9" s="4" t="s">
        <v>21</v>
      </c>
      <c r="C9" s="5"/>
      <c r="D9" s="5">
        <f>+D7-D8</f>
        <v>375.03399999999999</v>
      </c>
      <c r="E9" s="5">
        <f>+E7-E8</f>
        <v>405.14799999999997</v>
      </c>
      <c r="F9" s="5">
        <f>+F7-F8</f>
        <v>504.38799999999992</v>
      </c>
      <c r="G9" s="5">
        <f>+G7-G8</f>
        <v>558.71599999999989</v>
      </c>
      <c r="H9" s="5">
        <f t="shared" ref="H9:J9" si="1">+H7-H8</f>
        <v>620.8599999999999</v>
      </c>
      <c r="I9" s="5">
        <f t="shared" si="1"/>
        <v>608.90899999999999</v>
      </c>
      <c r="J9" s="5">
        <f t="shared" si="1"/>
        <v>692.65900000000011</v>
      </c>
      <c r="K9" s="5">
        <f>+K7-K8</f>
        <v>637.63700000000006</v>
      </c>
      <c r="L9" s="5"/>
      <c r="M9" s="5"/>
      <c r="N9" s="5"/>
    </row>
    <row r="10" spans="1:14" s="4" customFormat="1" x14ac:dyDescent="0.15">
      <c r="B10" s="4" t="s">
        <v>28</v>
      </c>
      <c r="C10" s="5"/>
      <c r="D10" s="5">
        <v>144.85</v>
      </c>
      <c r="E10" s="5">
        <v>147.608</v>
      </c>
      <c r="F10" s="5">
        <v>154.72800000000001</v>
      </c>
      <c r="G10" s="5">
        <v>186.22300000000001</v>
      </c>
      <c r="H10" s="5">
        <v>201.91</v>
      </c>
      <c r="I10" s="5">
        <v>237.94900000000001</v>
      </c>
      <c r="J10" s="5">
        <v>275.47500000000002</v>
      </c>
      <c r="K10" s="5">
        <v>303.37099999999998</v>
      </c>
      <c r="L10" s="5"/>
      <c r="M10" s="5"/>
      <c r="N10" s="5"/>
    </row>
    <row r="11" spans="1:14" s="4" customFormat="1" x14ac:dyDescent="0.15">
      <c r="B11" s="4" t="s">
        <v>27</v>
      </c>
      <c r="C11" s="5"/>
      <c r="D11" s="5">
        <v>133.227</v>
      </c>
      <c r="E11" s="5">
        <v>143.42699999999999</v>
      </c>
      <c r="F11" s="5">
        <v>159.077</v>
      </c>
      <c r="G11" s="5">
        <v>175.886</v>
      </c>
      <c r="H11" s="5">
        <v>183.55699999999999</v>
      </c>
      <c r="I11" s="5">
        <v>221.02799999999999</v>
      </c>
      <c r="J11" s="5">
        <v>273.47500000000002</v>
      </c>
      <c r="K11" s="5">
        <v>303.661</v>
      </c>
      <c r="L11" s="5"/>
      <c r="M11" s="5"/>
      <c r="N11" s="5"/>
    </row>
    <row r="12" spans="1:14" s="4" customFormat="1" x14ac:dyDescent="0.15">
      <c r="B12" s="4" t="s">
        <v>26</v>
      </c>
      <c r="C12" s="5"/>
      <c r="D12" s="5">
        <v>83.307000000000002</v>
      </c>
      <c r="E12" s="5">
        <v>51.798999999999999</v>
      </c>
      <c r="F12" s="5">
        <v>65.394999999999996</v>
      </c>
      <c r="G12" s="5">
        <v>67.102000000000004</v>
      </c>
      <c r="H12" s="5">
        <v>77.965999999999994</v>
      </c>
      <c r="I12" s="5">
        <v>128.72200000000001</v>
      </c>
      <c r="J12" s="5">
        <v>101.054</v>
      </c>
      <c r="K12" s="5">
        <v>108.08799999999999</v>
      </c>
      <c r="L12" s="5"/>
      <c r="M12" s="5"/>
      <c r="N12" s="5"/>
    </row>
    <row r="13" spans="1:14" s="4" customFormat="1" x14ac:dyDescent="0.15">
      <c r="B13" s="4" t="s">
        <v>25</v>
      </c>
      <c r="C13" s="5"/>
      <c r="D13" s="5">
        <v>13.366</v>
      </c>
      <c r="E13" s="5">
        <v>11.753</v>
      </c>
      <c r="F13" s="5">
        <v>12.647</v>
      </c>
      <c r="G13" s="5">
        <v>10.606</v>
      </c>
      <c r="H13" s="5">
        <v>17.986000000000001</v>
      </c>
      <c r="I13" s="5">
        <v>25.311</v>
      </c>
      <c r="J13" s="5">
        <v>27.814</v>
      </c>
      <c r="K13" s="5">
        <v>20.492999999999999</v>
      </c>
      <c r="L13" s="5"/>
      <c r="M13" s="5"/>
      <c r="N13" s="5"/>
    </row>
    <row r="14" spans="1:14" s="4" customFormat="1" x14ac:dyDescent="0.15">
      <c r="B14" s="4" t="s">
        <v>24</v>
      </c>
      <c r="C14" s="5"/>
      <c r="D14" s="5">
        <f>SUM(D10:D13)</f>
        <v>374.75</v>
      </c>
      <c r="E14" s="5">
        <f>SUM(E10:E13)</f>
        <v>354.58699999999993</v>
      </c>
      <c r="F14" s="5">
        <f>SUM(F10:F13)</f>
        <v>391.84699999999998</v>
      </c>
      <c r="G14" s="5">
        <f>SUM(G10:G13)</f>
        <v>439.81700000000001</v>
      </c>
      <c r="H14" s="5">
        <f t="shared" ref="H14:J14" si="2">SUM(H10:H13)</f>
        <v>481.41899999999998</v>
      </c>
      <c r="I14" s="5">
        <f t="shared" si="2"/>
        <v>613.01</v>
      </c>
      <c r="J14" s="5">
        <f t="shared" si="2"/>
        <v>677.81799999999998</v>
      </c>
      <c r="K14" s="5">
        <f>SUM(K10:K13)</f>
        <v>735.61299999999994</v>
      </c>
      <c r="L14" s="5"/>
      <c r="M14" s="5"/>
      <c r="N14" s="5"/>
    </row>
    <row r="15" spans="1:14" s="4" customFormat="1" x14ac:dyDescent="0.15">
      <c r="B15" s="4" t="s">
        <v>23</v>
      </c>
      <c r="C15" s="5"/>
      <c r="D15" s="5">
        <f t="shared" ref="D15:F15" si="3">D9-D14</f>
        <v>0.28399999999999181</v>
      </c>
      <c r="E15" s="5">
        <f t="shared" si="3"/>
        <v>50.561000000000035</v>
      </c>
      <c r="F15" s="5">
        <f t="shared" si="3"/>
        <v>112.54099999999994</v>
      </c>
      <c r="G15" s="5">
        <f>G9-G14</f>
        <v>118.89899999999989</v>
      </c>
      <c r="H15" s="5">
        <f t="shared" ref="H15:J15" si="4">H9-H14</f>
        <v>139.44099999999992</v>
      </c>
      <c r="I15" s="5">
        <f t="shared" si="4"/>
        <v>-4.1009999999999991</v>
      </c>
      <c r="J15" s="5">
        <f t="shared" si="4"/>
        <v>14.841000000000122</v>
      </c>
      <c r="K15" s="5">
        <f>K9-K14</f>
        <v>-97.975999999999885</v>
      </c>
      <c r="L15" s="5"/>
      <c r="M15" s="5"/>
      <c r="N15" s="5"/>
    </row>
    <row r="16" spans="1:14" s="4" customFormat="1" x14ac:dyDescent="0.15">
      <c r="B16" s="4" t="s">
        <v>30</v>
      </c>
      <c r="C16" s="5"/>
      <c r="D16" s="5"/>
      <c r="E16" s="5"/>
      <c r="F16" s="5"/>
      <c r="G16" s="5">
        <f>2.83-0.873</f>
        <v>1.9570000000000001</v>
      </c>
      <c r="H16" s="5"/>
      <c r="I16" s="5"/>
      <c r="J16" s="5"/>
      <c r="K16" s="5">
        <f>6.189-0.874</f>
        <v>5.3150000000000004</v>
      </c>
      <c r="L16" s="5"/>
      <c r="M16" s="5"/>
      <c r="N16" s="5"/>
    </row>
    <row r="17" spans="2:14" s="4" customFormat="1" x14ac:dyDescent="0.15">
      <c r="B17" s="4" t="s">
        <v>33</v>
      </c>
      <c r="C17" s="5"/>
      <c r="D17" s="5"/>
      <c r="E17" s="5"/>
      <c r="F17" s="5"/>
      <c r="G17" s="5">
        <f>+G15+G16</f>
        <v>120.85599999999988</v>
      </c>
      <c r="H17" s="5"/>
      <c r="I17" s="5"/>
      <c r="J17" s="5"/>
      <c r="K17" s="5">
        <f>+K15+K16</f>
        <v>-92.660999999999888</v>
      </c>
      <c r="L17" s="5"/>
      <c r="M17" s="5"/>
      <c r="N17" s="5"/>
    </row>
    <row r="18" spans="2:14" s="4" customFormat="1" x14ac:dyDescent="0.15">
      <c r="B18" s="4" t="s">
        <v>32</v>
      </c>
      <c r="C18" s="5"/>
      <c r="D18" s="5"/>
      <c r="E18" s="5"/>
      <c r="F18" s="5"/>
      <c r="G18" s="5">
        <v>0.111</v>
      </c>
      <c r="H18" s="5"/>
      <c r="I18" s="5"/>
      <c r="J18" s="5"/>
      <c r="K18" s="5">
        <v>0</v>
      </c>
      <c r="L18" s="5"/>
      <c r="M18" s="5"/>
      <c r="N18" s="5"/>
    </row>
    <row r="19" spans="2:14" s="4" customFormat="1" x14ac:dyDescent="0.15">
      <c r="B19" s="4" t="s">
        <v>31</v>
      </c>
      <c r="C19" s="5"/>
      <c r="D19" s="5"/>
      <c r="E19" s="5"/>
      <c r="F19" s="5"/>
      <c r="G19" s="5">
        <f>+G17-G18</f>
        <v>120.74499999999988</v>
      </c>
      <c r="H19" s="5"/>
      <c r="I19" s="5"/>
      <c r="J19" s="5"/>
      <c r="K19" s="5">
        <f>+K17-K18</f>
        <v>-92.660999999999888</v>
      </c>
      <c r="L19" s="5"/>
      <c r="M19" s="5"/>
      <c r="N19" s="5"/>
    </row>
    <row r="20" spans="2:14" x14ac:dyDescent="0.15">
      <c r="B20" s="4" t="s">
        <v>34</v>
      </c>
      <c r="D20" s="9"/>
      <c r="G20" s="9">
        <f>+G19/G21</f>
        <v>0.95319189542877347</v>
      </c>
      <c r="K20" s="9">
        <f>+K19/K21</f>
        <v>-0.73532850950551343</v>
      </c>
    </row>
    <row r="21" spans="2:14" s="7" customFormat="1" x14ac:dyDescent="0.15">
      <c r="B21" s="7" t="s">
        <v>1</v>
      </c>
      <c r="C21" s="8"/>
      <c r="D21" s="8"/>
      <c r="E21" s="8"/>
      <c r="F21" s="8"/>
      <c r="G21" s="8">
        <v>126.67438799999999</v>
      </c>
      <c r="H21" s="8"/>
      <c r="I21" s="8"/>
      <c r="J21" s="8"/>
      <c r="K21" s="8">
        <v>126.01306599999999</v>
      </c>
      <c r="L21" s="8"/>
      <c r="M21" s="8"/>
      <c r="N21" s="8"/>
    </row>
    <row r="23" spans="2:14" s="14" customFormat="1" x14ac:dyDescent="0.15">
      <c r="B23" s="10" t="s">
        <v>35</v>
      </c>
      <c r="C23" s="12"/>
      <c r="D23" s="12"/>
      <c r="E23" s="12"/>
      <c r="F23" s="12"/>
      <c r="G23" s="13"/>
      <c r="H23" s="13">
        <f>+H7/D7-1</f>
        <v>0.56710170632793022</v>
      </c>
      <c r="I23" s="13">
        <f>+I7/E7-1</f>
        <v>0.46433760530619428</v>
      </c>
      <c r="J23" s="13">
        <f>+J7/F7-1</f>
        <v>0.4114369405488556</v>
      </c>
      <c r="K23" s="13">
        <f>+K7/G7-1</f>
        <v>0.2174446491012465</v>
      </c>
      <c r="L23" s="12"/>
      <c r="M23" s="12"/>
      <c r="N23" s="12"/>
    </row>
    <row r="24" spans="2:14" x14ac:dyDescent="0.15">
      <c r="B24" s="4" t="s">
        <v>37</v>
      </c>
      <c r="K24" s="3">
        <f>+K3/G3-1</f>
        <v>0.15672166080995353</v>
      </c>
    </row>
    <row r="25" spans="2:14" x14ac:dyDescent="0.15">
      <c r="B25" t="s">
        <v>21</v>
      </c>
      <c r="G25" s="3">
        <f>+G9/G7</f>
        <v>0.56513194294829194</v>
      </c>
      <c r="K25" s="3">
        <f>+K9/K7</f>
        <v>0.52976471868683139</v>
      </c>
    </row>
  </sheetData>
  <hyperlinks>
    <hyperlink ref="A1" location="Main!A1" display="Main" xr:uid="{102272EF-3934-4689-9338-D50328FA648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evan domingos - 2023</cp:lastModifiedBy>
  <dcterms:created xsi:type="dcterms:W3CDTF">2022-07-26T13:15:08Z</dcterms:created>
  <dcterms:modified xsi:type="dcterms:W3CDTF">2023-01-26T03:23:58Z</dcterms:modified>
</cp:coreProperties>
</file>