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24226"/>
  <mc:AlternateContent xmlns:mc="http://schemas.openxmlformats.org/markup-compatibility/2006">
    <mc:Choice Requires="x15">
      <x15ac:absPath xmlns:x15ac="http://schemas.microsoft.com/office/spreadsheetml/2010/11/ac" url="/Users/evan/Desktop/WhiteSky/"/>
    </mc:Choice>
  </mc:AlternateContent>
  <xr:revisionPtr revIDLastSave="0" documentId="13_ncr:1_{BCD870CE-195D-304C-8078-7E4D9AC62AC2}" xr6:coauthVersionLast="47" xr6:coauthVersionMax="47" xr10:uidLastSave="{00000000-0000-0000-0000-000000000000}"/>
  <bookViews>
    <workbookView xWindow="0" yWindow="760" windowWidth="30240" windowHeight="18880" activeTab="1" xr2:uid="{00000000-000D-0000-FFFF-FFFF00000000}"/>
  </bookViews>
  <sheets>
    <sheet name="Main" sheetId="1" r:id="rId1"/>
    <sheet name="Monkeypox" sheetId="8" r:id="rId2"/>
    <sheet name="Model" sheetId="3" r:id="rId3"/>
    <sheet name="Sheet1" sheetId="9" r:id="rId4"/>
    <sheet name="Potential award" sheetId="4" r:id="rId5"/>
    <sheet name="TPOXX" sheetId="2" r:id="rId6"/>
    <sheet name="Legal" sheetId="6" r:id="rId7"/>
    <sheet name="Pipeline" sheetId="7" r:id="rId8"/>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1" i="1" l="1"/>
  <c r="W104" i="8"/>
  <c r="W103" i="8"/>
  <c r="W102" i="8"/>
  <c r="W101" i="8"/>
  <c r="W100" i="8"/>
  <c r="W99" i="8"/>
  <c r="W98" i="8"/>
  <c r="W97" i="8"/>
  <c r="W11"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6" i="8"/>
  <c r="W15" i="8"/>
  <c r="W14" i="8"/>
  <c r="W13" i="8"/>
  <c r="W12" i="8"/>
  <c r="V2" i="8"/>
  <c r="R2" i="8"/>
  <c r="F4" i="8"/>
  <c r="S9"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8" i="8"/>
  <c r="S17" i="8"/>
  <c r="S16" i="8"/>
  <c r="S15" i="8"/>
  <c r="S14" i="8"/>
  <c r="S13" i="8"/>
  <c r="S12" i="8"/>
  <c r="S11" i="8"/>
  <c r="S10" i="8"/>
  <c r="S97" i="8"/>
  <c r="E4" i="8"/>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I6" i="8"/>
  <c r="I7" i="8" s="1"/>
  <c r="H82" i="8"/>
  <c r="D4" i="8"/>
  <c r="C4"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3" i="8"/>
  <c r="L22" i="8"/>
  <c r="L21" i="8"/>
  <c r="L20" i="8"/>
  <c r="L19" i="8"/>
  <c r="L17" i="8"/>
  <c r="L15" i="8"/>
  <c r="L14" i="8"/>
  <c r="K5" i="8"/>
  <c r="K6" i="8" s="1"/>
  <c r="K7" i="8" s="1"/>
  <c r="K8" i="8" s="1"/>
  <c r="H26" i="4"/>
  <c r="I26" i="4" s="1"/>
  <c r="G26" i="4"/>
  <c r="G25" i="4"/>
  <c r="G27" i="4" s="1"/>
  <c r="H25" i="4"/>
  <c r="H27" i="4" s="1"/>
  <c r="I25" i="4"/>
  <c r="J25" i="4"/>
  <c r="F25" i="4"/>
  <c r="F27" i="4" s="1"/>
  <c r="C21" i="4"/>
  <c r="D24" i="4"/>
  <c r="E24" i="4" s="1"/>
  <c r="F24" i="4" s="1"/>
  <c r="G24" i="4" s="1"/>
  <c r="H24" i="4" s="1"/>
  <c r="I24" i="4" s="1"/>
  <c r="J24" i="4" s="1"/>
  <c r="K24" i="4" s="1"/>
  <c r="E3" i="8" l="1"/>
  <c r="F3" i="8"/>
  <c r="G4" i="8"/>
  <c r="K9" i="8"/>
  <c r="K11" i="8" s="1"/>
  <c r="K12" i="8" s="1"/>
  <c r="K13" i="8" s="1"/>
  <c r="K14" i="8" s="1"/>
  <c r="K15" i="8" s="1"/>
  <c r="K17" i="8" s="1"/>
  <c r="K19" i="8" s="1"/>
  <c r="K20" i="8" s="1"/>
  <c r="K21" i="8" s="1"/>
  <c r="K22" i="8" s="1"/>
  <c r="K23"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F28" i="4"/>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D30" i="1" s="1"/>
  <c r="D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<sst xmlns="http://schemas.openxmlformats.org/spreadsheetml/2006/main" count="916" uniqueCount="707">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</sst>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x14ac:knownFonts="1">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07">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3" fillId="2" borderId="0" xfId="0"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3" fontId="7" fillId="0" borderId="0" xfId="0" applyNumberFormat="1" applyFont="1"/>
    <xf numFmtId="14" fontId="3" fillId="0" borderId="0" xfId="0" applyNumberFormat="1" applyFont="1"/>
    <xf numFmtId="0" fontId="0" fillId="2" borderId="4" xfId="0" applyFill="1" applyBorder="1" applyAlignment="1">
      <alignment horizontal="center"/>
    </xf>
    <xf numFmtId="0" fontId="0" fillId="3" borderId="6" xfId="0" applyFill="1" applyBorder="1"/>
    <xf numFmtId="0" fontId="0" fillId="3" borderId="7" xfId="0" applyFill="1" applyBorder="1" applyAlignment="1">
      <alignment horizontal="center"/>
    </xf>
    <xf numFmtId="0" fontId="3" fillId="3" borderId="7" xfId="0" applyFont="1" applyFill="1" applyBorder="1" applyAlignment="1">
      <alignment horizontal="center"/>
    </xf>
    <xf numFmtId="0" fontId="0" fillId="3" borderId="8" xfId="0" applyFill="1" applyBorder="1" applyAlignment="1">
      <alignment horizontal="center"/>
    </xf>
    <xf numFmtId="4" fontId="0" fillId="3" borderId="0" xfId="0" applyNumberFormat="1" applyFill="1"/>
    <xf numFmtId="0" fontId="2" fillId="3" borderId="9" xfId="1" applyFill="1" applyBorder="1" applyAlignment="1" applyProtection="1"/>
    <xf numFmtId="0" fontId="0" fillId="3" borderId="10" xfId="0" applyFill="1" applyBorder="1" applyAlignment="1">
      <alignment horizontal="center"/>
    </xf>
    <xf numFmtId="0" fontId="3" fillId="3" borderId="10" xfId="0" applyFont="1" applyFill="1" applyBorder="1" applyAlignment="1">
      <alignment horizontal="center"/>
    </xf>
    <xf numFmtId="9" fontId="0" fillId="3" borderId="0" xfId="0" applyNumberFormat="1" applyFill="1" applyBorder="1" applyAlignment="1">
      <alignment horizontal="center"/>
    </xf>
    <xf numFmtId="0" fontId="0" fillId="3" borderId="11" xfId="0" applyFill="1" applyBorder="1" applyAlignment="1">
      <alignment horizontal="center"/>
    </xf>
    <xf numFmtId="3" fontId="0" fillId="3" borderId="0" xfId="0" applyNumberFormat="1" applyFill="1"/>
    <xf numFmtId="0" fontId="3" fillId="3" borderId="0" xfId="0" applyFont="1" applyFill="1" applyAlignment="1">
      <alignment horizontal="right"/>
    </xf>
    <xf numFmtId="0" fontId="3" fillId="3" borderId="1" xfId="0" applyFont="1" applyFill="1" applyBorder="1"/>
    <xf numFmtId="0" fontId="3" fillId="3" borderId="0" xfId="0" applyFont="1" applyFill="1" applyBorder="1" applyAlignment="1">
      <alignment horizontal="center"/>
    </xf>
    <xf numFmtId="0" fontId="3" fillId="3" borderId="2" xfId="0" applyFont="1" applyFill="1" applyBorder="1" applyAlignment="1">
      <alignment horizontal="center"/>
    </xf>
    <xf numFmtId="0" fontId="0" fillId="3" borderId="1" xfId="0" applyFill="1" applyBorder="1"/>
    <xf numFmtId="0" fontId="3" fillId="3" borderId="3" xfId="0" applyFont="1" applyFill="1" applyBorder="1"/>
    <xf numFmtId="0" fontId="3" fillId="3" borderId="4" xfId="0" applyFont="1" applyFill="1" applyBorder="1" applyAlignment="1">
      <alignment horizontal="center"/>
    </xf>
    <xf numFmtId="0" fontId="0" fillId="3" borderId="4" xfId="0" applyFill="1" applyBorder="1" applyAlignment="1">
      <alignment horizontal="center"/>
    </xf>
    <xf numFmtId="9" fontId="0" fillId="3" borderId="4" xfId="0" applyNumberFormat="1" applyFill="1" applyBorder="1" applyAlignment="1">
      <alignment horizontal="center"/>
    </xf>
    <xf numFmtId="0" fontId="0" fillId="3" borderId="5" xfId="0" applyFill="1" applyBorder="1" applyAlignment="1">
      <alignment horizontal="center"/>
    </xf>
    <xf numFmtId="0" fontId="0" fillId="3" borderId="0" xfId="0" applyFill="1" applyAlignment="1">
      <alignment horizontal="center"/>
    </xf>
    <xf numFmtId="0" fontId="9" fillId="3" borderId="0" xfId="0" applyFont="1" applyFill="1"/>
    <xf numFmtId="0" fontId="9" fillId="3" borderId="0" xfId="0" applyFont="1" applyFill="1" applyAlignment="1"/>
    <xf numFmtId="0" fontId="3" fillId="3" borderId="0" xfId="0" applyFont="1" applyFill="1" applyAlignment="1"/>
    <xf numFmtId="3" fontId="0" fillId="3" borderId="0" xfId="0" applyNumberFormat="1" applyFill="1" applyAlignment="1">
      <alignment horizontal="right"/>
    </xf>
    <xf numFmtId="3" fontId="3" fillId="3" borderId="0" xfId="0" applyNumberFormat="1" applyFont="1" applyFill="1" applyAlignment="1">
      <alignment horizontal="right"/>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Monkeypox Wild US</a:t>
            </a:r>
            <a:r>
              <a:rPr lang="en-US" baseline="0"/>
              <a:t> Epidemic Raging Through the Country Savaging Lives with 0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Monkeypox!$Q$9:$Q$97</c:f>
              <c:numCache>
                <c:formatCode>m/d/yy</c:formatCode>
                <c:ptCount val="89"/>
                <c:pt idx="0">
                  <c:v>44702</c:v>
                </c:pt>
                <c:pt idx="1">
                  <c:v>44703</c:v>
                </c:pt>
                <c:pt idx="2">
                  <c:v>44704</c:v>
                </c:pt>
                <c:pt idx="3">
                  <c:v>44705</c:v>
                </c:pt>
                <c:pt idx="4">
                  <c:v>44706</c:v>
                </c:pt>
                <c:pt idx="5">
                  <c:v>44707</c:v>
                </c:pt>
                <c:pt idx="6">
                  <c:v>44708</c:v>
                </c:pt>
                <c:pt idx="7">
                  <c:v>44709</c:v>
                </c:pt>
                <c:pt idx="8">
                  <c:v>44710</c:v>
                </c:pt>
                <c:pt idx="9">
                  <c:v>44711</c:v>
                </c:pt>
                <c:pt idx="10">
                  <c:v>44712</c:v>
                </c:pt>
                <c:pt idx="11">
                  <c:v>44713</c:v>
                </c:pt>
                <c:pt idx="12">
                  <c:v>44714</c:v>
                </c:pt>
                <c:pt idx="13">
                  <c:v>44715</c:v>
                </c:pt>
                <c:pt idx="14">
                  <c:v>44716</c:v>
                </c:pt>
                <c:pt idx="15">
                  <c:v>44717</c:v>
                </c:pt>
                <c:pt idx="16">
                  <c:v>44718</c:v>
                </c:pt>
                <c:pt idx="17">
                  <c:v>44719</c:v>
                </c:pt>
                <c:pt idx="18">
                  <c:v>44720</c:v>
                </c:pt>
                <c:pt idx="19">
                  <c:v>44721</c:v>
                </c:pt>
                <c:pt idx="20">
                  <c:v>44722</c:v>
                </c:pt>
                <c:pt idx="21">
                  <c:v>44723</c:v>
                </c:pt>
                <c:pt idx="22">
                  <c:v>44724</c:v>
                </c:pt>
                <c:pt idx="23">
                  <c:v>44725</c:v>
                </c:pt>
                <c:pt idx="24">
                  <c:v>44726</c:v>
                </c:pt>
                <c:pt idx="25">
                  <c:v>44727</c:v>
                </c:pt>
                <c:pt idx="26">
                  <c:v>44728</c:v>
                </c:pt>
                <c:pt idx="27">
                  <c:v>44729</c:v>
                </c:pt>
                <c:pt idx="28">
                  <c:v>44730</c:v>
                </c:pt>
                <c:pt idx="29">
                  <c:v>44731</c:v>
                </c:pt>
                <c:pt idx="30">
                  <c:v>44732</c:v>
                </c:pt>
                <c:pt idx="31">
                  <c:v>44733</c:v>
                </c:pt>
                <c:pt idx="32">
                  <c:v>44734</c:v>
                </c:pt>
                <c:pt idx="33">
                  <c:v>44735</c:v>
                </c:pt>
                <c:pt idx="34">
                  <c:v>44736</c:v>
                </c:pt>
                <c:pt idx="35">
                  <c:v>44737</c:v>
                </c:pt>
                <c:pt idx="36">
                  <c:v>44738</c:v>
                </c:pt>
                <c:pt idx="37">
                  <c:v>44739</c:v>
                </c:pt>
                <c:pt idx="38">
                  <c:v>44740</c:v>
                </c:pt>
                <c:pt idx="39">
                  <c:v>44741</c:v>
                </c:pt>
                <c:pt idx="40">
                  <c:v>44742</c:v>
                </c:pt>
                <c:pt idx="41">
                  <c:v>44743</c:v>
                </c:pt>
                <c:pt idx="42">
                  <c:v>44744</c:v>
                </c:pt>
                <c:pt idx="43">
                  <c:v>44745</c:v>
                </c:pt>
                <c:pt idx="44">
                  <c:v>44746</c:v>
                </c:pt>
                <c:pt idx="45">
                  <c:v>44747</c:v>
                </c:pt>
                <c:pt idx="46">
                  <c:v>44748</c:v>
                </c:pt>
                <c:pt idx="47">
                  <c:v>44749</c:v>
                </c:pt>
                <c:pt idx="48">
                  <c:v>44750</c:v>
                </c:pt>
                <c:pt idx="49">
                  <c:v>44751</c:v>
                </c:pt>
                <c:pt idx="50">
                  <c:v>44752</c:v>
                </c:pt>
                <c:pt idx="51">
                  <c:v>44753</c:v>
                </c:pt>
                <c:pt idx="52">
                  <c:v>44754</c:v>
                </c:pt>
                <c:pt idx="53">
                  <c:v>44755</c:v>
                </c:pt>
                <c:pt idx="54">
                  <c:v>44756</c:v>
                </c:pt>
                <c:pt idx="55">
                  <c:v>44757</c:v>
                </c:pt>
                <c:pt idx="56">
                  <c:v>44758</c:v>
                </c:pt>
                <c:pt idx="57">
                  <c:v>44759</c:v>
                </c:pt>
                <c:pt idx="58">
                  <c:v>44760</c:v>
                </c:pt>
                <c:pt idx="59">
                  <c:v>44761</c:v>
                </c:pt>
                <c:pt idx="60">
                  <c:v>44762</c:v>
                </c:pt>
                <c:pt idx="61">
                  <c:v>44763</c:v>
                </c:pt>
                <c:pt idx="62">
                  <c:v>44764</c:v>
                </c:pt>
                <c:pt idx="63">
                  <c:v>44765</c:v>
                </c:pt>
                <c:pt idx="64">
                  <c:v>44766</c:v>
                </c:pt>
                <c:pt idx="65">
                  <c:v>44767</c:v>
                </c:pt>
                <c:pt idx="66">
                  <c:v>44768</c:v>
                </c:pt>
                <c:pt idx="67">
                  <c:v>44769</c:v>
                </c:pt>
                <c:pt idx="68">
                  <c:v>44770</c:v>
                </c:pt>
                <c:pt idx="69">
                  <c:v>44771</c:v>
                </c:pt>
                <c:pt idx="70">
                  <c:v>44772</c:v>
                </c:pt>
                <c:pt idx="71">
                  <c:v>44773</c:v>
                </c:pt>
                <c:pt idx="72">
                  <c:v>44774</c:v>
                </c:pt>
                <c:pt idx="73">
                  <c:v>44775</c:v>
                </c:pt>
                <c:pt idx="74">
                  <c:v>44776</c:v>
                </c:pt>
                <c:pt idx="75">
                  <c:v>44777</c:v>
                </c:pt>
                <c:pt idx="76">
                  <c:v>44778</c:v>
                </c:pt>
                <c:pt idx="77">
                  <c:v>44779</c:v>
                </c:pt>
                <c:pt idx="78">
                  <c:v>44780</c:v>
                </c:pt>
                <c:pt idx="79">
                  <c:v>44781</c:v>
                </c:pt>
                <c:pt idx="80">
                  <c:v>44782</c:v>
                </c:pt>
                <c:pt idx="81">
                  <c:v>44783</c:v>
                </c:pt>
                <c:pt idx="82">
                  <c:v>44784</c:v>
                </c:pt>
                <c:pt idx="83">
                  <c:v>44785</c:v>
                </c:pt>
                <c:pt idx="84">
                  <c:v>44786</c:v>
                </c:pt>
                <c:pt idx="85">
                  <c:v>44787</c:v>
                </c:pt>
                <c:pt idx="86">
                  <c:v>44788</c:v>
                </c:pt>
                <c:pt idx="87">
                  <c:v>44789</c:v>
                </c:pt>
                <c:pt idx="88">
                  <c:v>44790</c:v>
                </c:pt>
              </c:numCache>
            </c:numRef>
          </c:cat>
          <c:val>
            <c:numRef>
              <c:f>Monkeypox!$S$9:$S$97</c:f>
              <c:numCache>
                <c:formatCode>#,##0</c:formatCode>
                <c:ptCount val="89"/>
                <c:pt idx="0">
                  <c:v>1</c:v>
                </c:pt>
                <c:pt idx="1">
                  <c:v>1.1428571428571428</c:v>
                </c:pt>
                <c:pt idx="2">
                  <c:v>1.5714285714285714</c:v>
                </c:pt>
                <c:pt idx="3">
                  <c:v>1.5714285714285714</c:v>
                </c:pt>
                <c:pt idx="4">
                  <c:v>1.8571428571428572</c:v>
                </c:pt>
                <c:pt idx="5">
                  <c:v>2</c:v>
                </c:pt>
                <c:pt idx="6">
                  <c:v>2</c:v>
                </c:pt>
                <c:pt idx="7">
                  <c:v>1.7142857142857142</c:v>
                </c:pt>
                <c:pt idx="8">
                  <c:v>1.7142857142857142</c:v>
                </c:pt>
                <c:pt idx="9">
                  <c:v>1.4285714285714286</c:v>
                </c:pt>
                <c:pt idx="10">
                  <c:v>2.1428571428571428</c:v>
                </c:pt>
                <c:pt idx="11">
                  <c:v>2.1428571428571428</c:v>
                </c:pt>
                <c:pt idx="12">
                  <c:v>2.5714285714285716</c:v>
                </c:pt>
                <c:pt idx="13">
                  <c:v>3.1428571428571428</c:v>
                </c:pt>
                <c:pt idx="14">
                  <c:v>3.2857142857142856</c:v>
                </c:pt>
                <c:pt idx="15">
                  <c:v>3.1428571428571428</c:v>
                </c:pt>
                <c:pt idx="16">
                  <c:v>4</c:v>
                </c:pt>
                <c:pt idx="17">
                  <c:v>4.4285714285714288</c:v>
                </c:pt>
                <c:pt idx="18">
                  <c:v>6.1428571428571432</c:v>
                </c:pt>
                <c:pt idx="19">
                  <c:v>6.4285714285714288</c:v>
                </c:pt>
                <c:pt idx="20">
                  <c:v>7.2857142857142856</c:v>
                </c:pt>
                <c:pt idx="21">
                  <c:v>7.8571428571428568</c:v>
                </c:pt>
                <c:pt idx="22">
                  <c:v>8.2857142857142865</c:v>
                </c:pt>
                <c:pt idx="23">
                  <c:v>8.4285714285714288</c:v>
                </c:pt>
                <c:pt idx="24">
                  <c:v>10.142857142857142</c:v>
                </c:pt>
                <c:pt idx="25">
                  <c:v>10.285714285714286</c:v>
                </c:pt>
                <c:pt idx="26">
                  <c:v>11.714285714285714</c:v>
                </c:pt>
                <c:pt idx="27">
                  <c:v>11.857142857142858</c:v>
                </c:pt>
                <c:pt idx="28">
                  <c:v>13.285714285714286</c:v>
                </c:pt>
                <c:pt idx="29">
                  <c:v>13.428571428571429</c:v>
                </c:pt>
                <c:pt idx="30">
                  <c:v>14.428571428571429</c:v>
                </c:pt>
                <c:pt idx="31">
                  <c:v>14.571428571428571</c:v>
                </c:pt>
                <c:pt idx="32">
                  <c:v>16.285714285714285</c:v>
                </c:pt>
                <c:pt idx="33">
                  <c:v>17.428571428571427</c:v>
                </c:pt>
                <c:pt idx="34">
                  <c:v>22.571428571428573</c:v>
                </c:pt>
                <c:pt idx="35">
                  <c:v>24</c:v>
                </c:pt>
                <c:pt idx="36">
                  <c:v>26.571428571428573</c:v>
                </c:pt>
                <c:pt idx="37">
                  <c:v>37.428571428571431</c:v>
                </c:pt>
                <c:pt idx="38">
                  <c:v>42.714285714285715</c:v>
                </c:pt>
                <c:pt idx="39">
                  <c:v>48.714285714285715</c:v>
                </c:pt>
                <c:pt idx="40">
                  <c:v>59.428571428571431</c:v>
                </c:pt>
                <c:pt idx="41">
                  <c:v>68.857142857142861</c:v>
                </c:pt>
                <c:pt idx="42">
                  <c:v>75.857142857142861</c:v>
                </c:pt>
                <c:pt idx="43">
                  <c:v>80.857142857142861</c:v>
                </c:pt>
                <c:pt idx="44">
                  <c:v>79.428571428571431</c:v>
                </c:pt>
                <c:pt idx="45">
                  <c:v>88.285714285714292</c:v>
                </c:pt>
                <c:pt idx="46">
                  <c:v>97.285714285714292</c:v>
                </c:pt>
                <c:pt idx="47">
                  <c:v>101.57142857142857</c:v>
                </c:pt>
                <c:pt idx="48">
                  <c:v>109.42857142857143</c:v>
                </c:pt>
                <c:pt idx="49">
                  <c:v>115.42857142857143</c:v>
                </c:pt>
                <c:pt idx="50">
                  <c:v>119.28571428571429</c:v>
                </c:pt>
                <c:pt idx="51">
                  <c:v>141</c:v>
                </c:pt>
                <c:pt idx="52">
                  <c:v>147.85714285714286</c:v>
                </c:pt>
                <c:pt idx="53">
                  <c:v>159.28571428571428</c:v>
                </c:pt>
                <c:pt idx="54">
                  <c:v>173.71428571428572</c:v>
                </c:pt>
                <c:pt idx="55">
                  <c:v>183.57142857142858</c:v>
                </c:pt>
                <c:pt idx="56">
                  <c:v>186</c:v>
                </c:pt>
                <c:pt idx="57">
                  <c:v>190</c:v>
                </c:pt>
                <c:pt idx="58">
                  <c:v>210.85714285714286</c:v>
                </c:pt>
                <c:pt idx="59">
                  <c:v>221.71428571428572</c:v>
                </c:pt>
                <c:pt idx="60">
                  <c:v>231.57142857142858</c:v>
                </c:pt>
                <c:pt idx="61">
                  <c:v>233.57142857142858</c:v>
                </c:pt>
                <c:pt idx="62">
                  <c:v>245</c:v>
                </c:pt>
                <c:pt idx="63">
                  <c:v>247.42857142857142</c:v>
                </c:pt>
                <c:pt idx="64">
                  <c:v>247</c:v>
                </c:pt>
                <c:pt idx="65">
                  <c:v>251</c:v>
                </c:pt>
                <c:pt idx="66">
                  <c:v>270</c:v>
                </c:pt>
                <c:pt idx="67">
                  <c:v>295.57142857142856</c:v>
                </c:pt>
                <c:pt idx="68">
                  <c:v>303.28571428571428</c:v>
                </c:pt>
                <c:pt idx="69">
                  <c:v>314.85714285714283</c:v>
                </c:pt>
                <c:pt idx="70">
                  <c:v>316.28571428571428</c:v>
                </c:pt>
                <c:pt idx="71">
                  <c:v>321.85714285714283</c:v>
                </c:pt>
                <c:pt idx="72">
                  <c:v>331.28571428571428</c:v>
                </c:pt>
                <c:pt idx="73">
                  <c:v>339.85714285714283</c:v>
                </c:pt>
                <c:pt idx="74">
                  <c:v>335</c:v>
                </c:pt>
                <c:pt idx="75">
                  <c:v>354.57142857142856</c:v>
                </c:pt>
                <c:pt idx="76">
                  <c:v>358</c:v>
                </c:pt>
                <c:pt idx="77">
                  <c:v>354.85714285714283</c:v>
                </c:pt>
                <c:pt idx="78">
                  <c:v>344.71428571428572</c:v>
                </c:pt>
                <c:pt idx="79">
                  <c:v>384.85714285714283</c:v>
                </c:pt>
                <c:pt idx="80">
                  <c:v>380.71428571428572</c:v>
                </c:pt>
                <c:pt idx="81">
                  <c:v>372.14285714285717</c:v>
                </c:pt>
                <c:pt idx="82">
                  <c:v>354.71428571428572</c:v>
                </c:pt>
                <c:pt idx="83">
                  <c:v>334.14285714285717</c:v>
                </c:pt>
                <c:pt idx="84">
                  <c:v>320</c:v>
                </c:pt>
                <c:pt idx="85">
                  <c:v>310.28571428571428</c:v>
                </c:pt>
                <c:pt idx="86">
                  <c:v>298.28571428571428</c:v>
                </c:pt>
                <c:pt idx="87">
                  <c:v>291.42857142857144</c:v>
                </c:pt>
                <c:pt idx="88">
                  <c:v>288.71428571428572</c:v>
                </c:pt>
              </c:numCache>
            </c:numRef>
          </c:val>
          <c:smooth val="0"/>
          <c:extLst>
            <c:ext xmlns:c16="http://schemas.microsoft.com/office/drawing/2014/chart" uri="{C3380CC4-5D6E-409C-BE32-E72D297353CC}">
              <c16:uniqueId val="{00000000-22DA-4555-97AA-7CF9083337AE}"/>
            </c:ext>
          </c:extLst>
        </c:ser>
        <c:dLbls>
          <c:showLegendKey val="0"/>
          <c:showVal val="0"/>
          <c:showCatName val="0"/>
          <c:showSerName val="0"/>
          <c:showPercent val="0"/>
          <c:showBubbleSize val="0"/>
        </c:dLbls>
        <c:smooth val="0"/>
        <c:axId val="1724506752"/>
        <c:axId val="1724508832"/>
      </c:lineChart>
      <c:dateAx>
        <c:axId val="172450675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8832"/>
        <c:crosses val="autoZero"/>
        <c:auto val="1"/>
        <c:lblOffset val="100"/>
        <c:baseTimeUnit val="days"/>
      </c:dateAx>
      <c:valAx>
        <c:axId val="172450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More updated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Monkeypox!$U$11:$U$104</c:f>
              <c:numCache>
                <c:formatCode>m/d/yy</c:formatCode>
                <c:ptCount val="94"/>
                <c:pt idx="0">
                  <c:v>44704</c:v>
                </c:pt>
                <c:pt idx="1">
                  <c:v>44705</c:v>
                </c:pt>
                <c:pt idx="2">
                  <c:v>44706</c:v>
                </c:pt>
                <c:pt idx="3">
                  <c:v>44707</c:v>
                </c:pt>
                <c:pt idx="4">
                  <c:v>44708</c:v>
                </c:pt>
                <c:pt idx="5">
                  <c:v>44709</c:v>
                </c:pt>
                <c:pt idx="6">
                  <c:v>44710</c:v>
                </c:pt>
                <c:pt idx="7">
                  <c:v>44711</c:v>
                </c:pt>
                <c:pt idx="8">
                  <c:v>44712</c:v>
                </c:pt>
                <c:pt idx="9">
                  <c:v>44713</c:v>
                </c:pt>
                <c:pt idx="10">
                  <c:v>44714</c:v>
                </c:pt>
                <c:pt idx="11">
                  <c:v>44715</c:v>
                </c:pt>
                <c:pt idx="12">
                  <c:v>44716</c:v>
                </c:pt>
                <c:pt idx="13">
                  <c:v>44717</c:v>
                </c:pt>
                <c:pt idx="14">
                  <c:v>44718</c:v>
                </c:pt>
                <c:pt idx="15">
                  <c:v>44719</c:v>
                </c:pt>
                <c:pt idx="16">
                  <c:v>44720</c:v>
                </c:pt>
                <c:pt idx="17">
                  <c:v>44721</c:v>
                </c:pt>
                <c:pt idx="18">
                  <c:v>44722</c:v>
                </c:pt>
                <c:pt idx="19">
                  <c:v>44723</c:v>
                </c:pt>
                <c:pt idx="20">
                  <c:v>44724</c:v>
                </c:pt>
                <c:pt idx="21">
                  <c:v>44725</c:v>
                </c:pt>
                <c:pt idx="22">
                  <c:v>44726</c:v>
                </c:pt>
                <c:pt idx="23">
                  <c:v>44727</c:v>
                </c:pt>
                <c:pt idx="24">
                  <c:v>44728</c:v>
                </c:pt>
                <c:pt idx="25">
                  <c:v>44729</c:v>
                </c:pt>
                <c:pt idx="26">
                  <c:v>44730</c:v>
                </c:pt>
                <c:pt idx="27">
                  <c:v>44731</c:v>
                </c:pt>
                <c:pt idx="28">
                  <c:v>44732</c:v>
                </c:pt>
                <c:pt idx="29">
                  <c:v>44733</c:v>
                </c:pt>
                <c:pt idx="30">
                  <c:v>44734</c:v>
                </c:pt>
                <c:pt idx="31">
                  <c:v>44735</c:v>
                </c:pt>
                <c:pt idx="32">
                  <c:v>44736</c:v>
                </c:pt>
                <c:pt idx="33">
                  <c:v>44737</c:v>
                </c:pt>
                <c:pt idx="34">
                  <c:v>44738</c:v>
                </c:pt>
                <c:pt idx="35">
                  <c:v>44739</c:v>
                </c:pt>
                <c:pt idx="36">
                  <c:v>44740</c:v>
                </c:pt>
                <c:pt idx="37">
                  <c:v>44741</c:v>
                </c:pt>
                <c:pt idx="38">
                  <c:v>44742</c:v>
                </c:pt>
                <c:pt idx="39">
                  <c:v>44743</c:v>
                </c:pt>
                <c:pt idx="40">
                  <c:v>44744</c:v>
                </c:pt>
                <c:pt idx="41">
                  <c:v>44745</c:v>
                </c:pt>
                <c:pt idx="42">
                  <c:v>44746</c:v>
                </c:pt>
                <c:pt idx="43">
                  <c:v>44747</c:v>
                </c:pt>
                <c:pt idx="44">
                  <c:v>44748</c:v>
                </c:pt>
                <c:pt idx="45">
                  <c:v>44749</c:v>
                </c:pt>
                <c:pt idx="46">
                  <c:v>44750</c:v>
                </c:pt>
                <c:pt idx="47">
                  <c:v>44751</c:v>
                </c:pt>
                <c:pt idx="48">
                  <c:v>44752</c:v>
                </c:pt>
                <c:pt idx="49">
                  <c:v>44753</c:v>
                </c:pt>
                <c:pt idx="50">
                  <c:v>44754</c:v>
                </c:pt>
                <c:pt idx="51">
                  <c:v>44755</c:v>
                </c:pt>
                <c:pt idx="52">
                  <c:v>44756</c:v>
                </c:pt>
                <c:pt idx="53">
                  <c:v>44757</c:v>
                </c:pt>
                <c:pt idx="54">
                  <c:v>44758</c:v>
                </c:pt>
                <c:pt idx="55">
                  <c:v>44759</c:v>
                </c:pt>
                <c:pt idx="56">
                  <c:v>44760</c:v>
                </c:pt>
                <c:pt idx="57">
                  <c:v>44761</c:v>
                </c:pt>
                <c:pt idx="58">
                  <c:v>44762</c:v>
                </c:pt>
                <c:pt idx="59">
                  <c:v>44763</c:v>
                </c:pt>
                <c:pt idx="60">
                  <c:v>44764</c:v>
                </c:pt>
                <c:pt idx="61">
                  <c:v>44765</c:v>
                </c:pt>
                <c:pt idx="62">
                  <c:v>44766</c:v>
                </c:pt>
                <c:pt idx="63">
                  <c:v>44767</c:v>
                </c:pt>
                <c:pt idx="64">
                  <c:v>44768</c:v>
                </c:pt>
                <c:pt idx="65">
                  <c:v>44769</c:v>
                </c:pt>
                <c:pt idx="66">
                  <c:v>44770</c:v>
                </c:pt>
                <c:pt idx="67">
                  <c:v>44771</c:v>
                </c:pt>
                <c:pt idx="68">
                  <c:v>44772</c:v>
                </c:pt>
                <c:pt idx="69">
                  <c:v>44773</c:v>
                </c:pt>
                <c:pt idx="70">
                  <c:v>44774</c:v>
                </c:pt>
                <c:pt idx="71">
                  <c:v>44775</c:v>
                </c:pt>
                <c:pt idx="72">
                  <c:v>44776</c:v>
                </c:pt>
                <c:pt idx="73">
                  <c:v>44777</c:v>
                </c:pt>
                <c:pt idx="74">
                  <c:v>44778</c:v>
                </c:pt>
                <c:pt idx="75">
                  <c:v>44779</c:v>
                </c:pt>
                <c:pt idx="76">
                  <c:v>44780</c:v>
                </c:pt>
                <c:pt idx="77">
                  <c:v>44781</c:v>
                </c:pt>
                <c:pt idx="78">
                  <c:v>44782</c:v>
                </c:pt>
                <c:pt idx="79">
                  <c:v>44783</c:v>
                </c:pt>
                <c:pt idx="80">
                  <c:v>44784</c:v>
                </c:pt>
                <c:pt idx="81">
                  <c:v>44785</c:v>
                </c:pt>
                <c:pt idx="82">
                  <c:v>44786</c:v>
                </c:pt>
                <c:pt idx="83">
                  <c:v>44787</c:v>
                </c:pt>
                <c:pt idx="84">
                  <c:v>44788</c:v>
                </c:pt>
                <c:pt idx="85">
                  <c:v>44789</c:v>
                </c:pt>
                <c:pt idx="86">
                  <c:v>44790</c:v>
                </c:pt>
                <c:pt idx="87">
                  <c:v>44791</c:v>
                </c:pt>
                <c:pt idx="88">
                  <c:v>44792</c:v>
                </c:pt>
                <c:pt idx="89">
                  <c:v>44793</c:v>
                </c:pt>
                <c:pt idx="90">
                  <c:v>44794</c:v>
                </c:pt>
                <c:pt idx="91">
                  <c:v>44795</c:v>
                </c:pt>
                <c:pt idx="92">
                  <c:v>44796</c:v>
                </c:pt>
                <c:pt idx="93">
                  <c:v>44797</c:v>
                </c:pt>
              </c:numCache>
            </c:numRef>
          </c:cat>
          <c:val>
            <c:numRef>
              <c:f>Monkeypox!$W$11:$W$104</c:f>
              <c:numCache>
                <c:formatCode>#,##0</c:formatCode>
                <c:ptCount val="94"/>
                <c:pt idx="0">
                  <c:v>1.4285714285714286</c:v>
                </c:pt>
                <c:pt idx="1">
                  <c:v>1.4285714285714286</c:v>
                </c:pt>
                <c:pt idx="2">
                  <c:v>1.7142857142857142</c:v>
                </c:pt>
                <c:pt idx="3">
                  <c:v>1.7142857142857142</c:v>
                </c:pt>
                <c:pt idx="4">
                  <c:v>2</c:v>
                </c:pt>
                <c:pt idx="5">
                  <c:v>1.7142857142857142</c:v>
                </c:pt>
                <c:pt idx="6">
                  <c:v>1.7142857142857142</c:v>
                </c:pt>
                <c:pt idx="7">
                  <c:v>1.4285714285714286</c:v>
                </c:pt>
                <c:pt idx="8">
                  <c:v>2.2857142857142856</c:v>
                </c:pt>
                <c:pt idx="9">
                  <c:v>2.2857142857142856</c:v>
                </c:pt>
                <c:pt idx="10">
                  <c:v>2.8571428571428572</c:v>
                </c:pt>
                <c:pt idx="11">
                  <c:v>3.2857142857142856</c:v>
                </c:pt>
                <c:pt idx="12">
                  <c:v>3.4285714285714284</c:v>
                </c:pt>
                <c:pt idx="13">
                  <c:v>3.2857142857142856</c:v>
                </c:pt>
                <c:pt idx="14">
                  <c:v>4.1428571428571432</c:v>
                </c:pt>
                <c:pt idx="15">
                  <c:v>4</c:v>
                </c:pt>
                <c:pt idx="16">
                  <c:v>4.8571428571428568</c:v>
                </c:pt>
                <c:pt idx="17">
                  <c:v>5</c:v>
                </c:pt>
                <c:pt idx="18">
                  <c:v>5.8571428571428568</c:v>
                </c:pt>
                <c:pt idx="19">
                  <c:v>6.5714285714285712</c:v>
                </c:pt>
                <c:pt idx="20">
                  <c:v>7</c:v>
                </c:pt>
                <c:pt idx="21">
                  <c:v>7.5714285714285712</c:v>
                </c:pt>
                <c:pt idx="22">
                  <c:v>9.7142857142857135</c:v>
                </c:pt>
                <c:pt idx="23">
                  <c:v>10.428571428571429</c:v>
                </c:pt>
                <c:pt idx="24">
                  <c:v>12.857142857142858</c:v>
                </c:pt>
                <c:pt idx="25">
                  <c:v>13.428571428571429</c:v>
                </c:pt>
                <c:pt idx="26">
                  <c:v>14.571428571428571</c:v>
                </c:pt>
                <c:pt idx="27">
                  <c:v>14.857142857142858</c:v>
                </c:pt>
                <c:pt idx="28">
                  <c:v>15.285714285714286</c:v>
                </c:pt>
                <c:pt idx="29">
                  <c:v>15.142857142857142</c:v>
                </c:pt>
                <c:pt idx="30">
                  <c:v>17.142857142857142</c:v>
                </c:pt>
                <c:pt idx="31">
                  <c:v>17.285714285714285</c:v>
                </c:pt>
                <c:pt idx="32">
                  <c:v>20</c:v>
                </c:pt>
                <c:pt idx="33">
                  <c:v>21</c:v>
                </c:pt>
                <c:pt idx="34">
                  <c:v>22.428571428571427</c:v>
                </c:pt>
                <c:pt idx="35">
                  <c:v>32</c:v>
                </c:pt>
                <c:pt idx="36">
                  <c:v>36.428571428571431</c:v>
                </c:pt>
                <c:pt idx="37">
                  <c:v>40.714285714285715</c:v>
                </c:pt>
                <c:pt idx="38">
                  <c:v>47.571428571428569</c:v>
                </c:pt>
                <c:pt idx="39">
                  <c:v>55.428571428571431</c:v>
                </c:pt>
                <c:pt idx="40">
                  <c:v>59</c:v>
                </c:pt>
                <c:pt idx="41">
                  <c:v>62</c:v>
                </c:pt>
                <c:pt idx="42">
                  <c:v>58.714285714285715</c:v>
                </c:pt>
                <c:pt idx="43">
                  <c:v>63.571428571428569</c:v>
                </c:pt>
                <c:pt idx="44">
                  <c:v>70.571428571428569</c:v>
                </c:pt>
                <c:pt idx="45">
                  <c:v>76</c:v>
                </c:pt>
                <c:pt idx="46">
                  <c:v>86.142857142857139</c:v>
                </c:pt>
                <c:pt idx="47">
                  <c:v>94.285714285714292</c:v>
                </c:pt>
                <c:pt idx="48">
                  <c:v>99.285714285714292</c:v>
                </c:pt>
                <c:pt idx="49">
                  <c:v>122</c:v>
                </c:pt>
                <c:pt idx="50">
                  <c:v>140.57142857142858</c:v>
                </c:pt>
                <c:pt idx="51">
                  <c:v>156.85714285714286</c:v>
                </c:pt>
                <c:pt idx="52">
                  <c:v>175.71428571428572</c:v>
                </c:pt>
                <c:pt idx="53">
                  <c:v>188.14285714285714</c:v>
                </c:pt>
                <c:pt idx="54">
                  <c:v>197.57142857142858</c:v>
                </c:pt>
                <c:pt idx="55">
                  <c:v>201.14285714285714</c:v>
                </c:pt>
                <c:pt idx="56">
                  <c:v>216.85714285714286</c:v>
                </c:pt>
                <c:pt idx="57">
                  <c:v>224.14285714285714</c:v>
                </c:pt>
                <c:pt idx="58">
                  <c:v>230.71428571428572</c:v>
                </c:pt>
                <c:pt idx="59">
                  <c:v>229.71428571428572</c:v>
                </c:pt>
                <c:pt idx="60">
                  <c:v>244.85714285714286</c:v>
                </c:pt>
                <c:pt idx="61">
                  <c:v>248.14285714285714</c:v>
                </c:pt>
                <c:pt idx="62">
                  <c:v>248.57142857142858</c:v>
                </c:pt>
                <c:pt idx="63">
                  <c:v>261.42857142857144</c:v>
                </c:pt>
                <c:pt idx="64">
                  <c:v>276.57142857142856</c:v>
                </c:pt>
                <c:pt idx="65">
                  <c:v>308.28571428571428</c:v>
                </c:pt>
                <c:pt idx="66">
                  <c:v>326.28571428571428</c:v>
                </c:pt>
                <c:pt idx="67">
                  <c:v>333.28571428571428</c:v>
                </c:pt>
                <c:pt idx="68">
                  <c:v>339.14285714285717</c:v>
                </c:pt>
                <c:pt idx="69">
                  <c:v>348.42857142857144</c:v>
                </c:pt>
                <c:pt idx="70">
                  <c:v>363.57142857142856</c:v>
                </c:pt>
                <c:pt idx="71">
                  <c:v>376.85714285714283</c:v>
                </c:pt>
                <c:pt idx="72">
                  <c:v>381.71428571428572</c:v>
                </c:pt>
                <c:pt idx="73">
                  <c:v>399.71428571428572</c:v>
                </c:pt>
                <c:pt idx="74">
                  <c:v>400.71428571428572</c:v>
                </c:pt>
                <c:pt idx="75">
                  <c:v>393.85714285714283</c:v>
                </c:pt>
                <c:pt idx="76">
                  <c:v>390.57142857142856</c:v>
                </c:pt>
                <c:pt idx="77">
                  <c:v>425.42857142857144</c:v>
                </c:pt>
                <c:pt idx="78">
                  <c:v>425.42857142857144</c:v>
                </c:pt>
                <c:pt idx="79">
                  <c:v>444.42857142857144</c:v>
                </c:pt>
                <c:pt idx="80">
                  <c:v>432.28571428571428</c:v>
                </c:pt>
                <c:pt idx="81">
                  <c:v>427.71428571428572</c:v>
                </c:pt>
                <c:pt idx="82">
                  <c:v>428.85714285714283</c:v>
                </c:pt>
                <c:pt idx="83">
                  <c:v>423.71428571428572</c:v>
                </c:pt>
                <c:pt idx="84">
                  <c:v>412.71428571428572</c:v>
                </c:pt>
                <c:pt idx="85">
                  <c:v>394</c:v>
                </c:pt>
                <c:pt idx="86">
                  <c:v>363</c:v>
                </c:pt>
                <c:pt idx="87">
                  <c:v>355.42857142857144</c:v>
                </c:pt>
                <c:pt idx="88">
                  <c:v>355.28571428571428</c:v>
                </c:pt>
                <c:pt idx="89">
                  <c:v>339.42857142857144</c:v>
                </c:pt>
                <c:pt idx="90">
                  <c:v>330</c:v>
                </c:pt>
                <c:pt idx="91">
                  <c:v>328</c:v>
                </c:pt>
                <c:pt idx="92">
                  <c:v>374</c:v>
                </c:pt>
                <c:pt idx="93">
                  <c:v>337.42857142857144</c:v>
                </c:pt>
              </c:numCache>
            </c:numRef>
          </c:val>
          <c:smooth val="0"/>
          <c:extLst>
            <c:ext xmlns:c16="http://schemas.microsoft.com/office/drawing/2014/chart" uri="{C3380CC4-5D6E-409C-BE32-E72D297353CC}">
              <c16:uniqueId val="{00000000-9185-45D0-A123-516DE747F011}"/>
            </c:ext>
          </c:extLst>
        </c:ser>
        <c:dLbls>
          <c:showLegendKey val="0"/>
          <c:showVal val="0"/>
          <c:showCatName val="0"/>
          <c:showSerName val="0"/>
          <c:showPercent val="0"/>
          <c:showBubbleSize val="0"/>
        </c:dLbls>
        <c:smooth val="0"/>
        <c:axId val="1617053279"/>
        <c:axId val="1616811199"/>
      </c:lineChart>
      <c:dateAx>
        <c:axId val="161705327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11199"/>
        <c:crosses val="autoZero"/>
        <c:auto val="1"/>
        <c:lblOffset val="100"/>
        <c:baseTimeUnit val="days"/>
      </c:dateAx>
      <c:valAx>
        <c:axId val="1616811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5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6</xdr:col>
      <xdr:colOff>347662</xdr:colOff>
      <xdr:row>85</xdr:row>
      <xdr:rowOff>28575</xdr:rowOff>
    </xdr:from>
    <xdr:to>
      <xdr:col>14</xdr:col>
      <xdr:colOff>42862</xdr:colOff>
      <xdr:row>102</xdr:row>
      <xdr:rowOff>19050</xdr:rowOff>
    </xdr:to>
    <xdr:graphicFrame macro="">
      <xdr:nvGraphicFramePr>
        <xdr:cNvPr id="2" name="Chart 1">
          <a:extLst>
            <a:ext uri="{FF2B5EF4-FFF2-40B4-BE49-F238E27FC236}">
              <a16:creationId xmlns:a16="http://schemas.microsoft.com/office/drawing/2014/main" id="{CD7B207E-0008-6AD7-83ED-9BD23F22F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431800</xdr:colOff>
      <xdr:row>103</xdr:row>
      <xdr:rowOff>49212</xdr:rowOff>
    </xdr:from>
    <xdr:to>
      <xdr:col>14</xdr:col>
      <xdr:colOff>63500</xdr:colOff>
      <xdr:row>120</xdr:row>
      <xdr:rowOff>39687</xdr:rowOff>
    </xdr:to>
    <xdr:graphicFrame macro="">
      <xdr:nvGraphicFramePr>
        <xdr:cNvPr id="5" name="Chart 4">
          <a:extLst>
            <a:ext uri="{FF2B5EF4-FFF2-40B4-BE49-F238E27FC236}">
              <a16:creationId xmlns:a16="http://schemas.microsoft.com/office/drawing/2014/main" id="{A807CD83-AC9A-8C0B-46E3-D3DBFAE72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32"/>
  <sheetViews>
    <sheetView zoomScaleNormal="100" workbookViewId="0">
      <selection activeCell="C32" sqref="C32"/>
    </sheetView>
  </sheetViews>
  <sheetFormatPr baseColWidth="10" defaultColWidth="9.1640625" defaultRowHeight="13" x14ac:dyDescent="0.15"/>
  <cols>
    <col min="1" max="1" width="3" style="34" customWidth="1"/>
    <col min="2" max="2" width="19.5" style="34" customWidth="1"/>
    <col min="3" max="3" width="22" style="34" customWidth="1"/>
    <col min="4" max="4" width="10.1640625" style="34" bestFit="1" customWidth="1"/>
    <col min="5" max="5" width="8.83203125" style="34" customWidth="1"/>
    <col min="6" max="6" width="12.83203125" style="34" bestFit="1" customWidth="1"/>
    <col min="7" max="7" width="25.5" style="34" bestFit="1" customWidth="1"/>
    <col min="8" max="8" width="14.83203125" style="34" customWidth="1"/>
    <col min="9" max="9" width="12.33203125" style="34" bestFit="1" customWidth="1"/>
    <col min="10" max="10" width="9.1640625" style="34"/>
    <col min="11" max="12" width="7.5" style="34" customWidth="1"/>
    <col min="13" max="13" width="7" style="34" customWidth="1"/>
    <col min="14" max="16384" width="9.1640625" style="34"/>
  </cols>
  <sheetData>
    <row r="2" spans="2:14" x14ac:dyDescent="0.15">
      <c r="B2" s="80" t="s">
        <v>0</v>
      </c>
      <c r="C2" s="81" t="s">
        <v>2</v>
      </c>
      <c r="D2" s="81" t="s">
        <v>3</v>
      </c>
      <c r="E2" s="81" t="s">
        <v>4</v>
      </c>
      <c r="F2" s="81" t="s">
        <v>5</v>
      </c>
      <c r="G2" s="82" t="s">
        <v>16</v>
      </c>
      <c r="H2" s="82" t="s">
        <v>17</v>
      </c>
      <c r="I2" s="83" t="s">
        <v>6</v>
      </c>
      <c r="K2" s="34" t="s">
        <v>8</v>
      </c>
      <c r="L2" s="84">
        <v>16</v>
      </c>
    </row>
    <row r="3" spans="2:14" x14ac:dyDescent="0.15">
      <c r="B3" s="85" t="s">
        <v>618</v>
      </c>
      <c r="C3" s="86" t="s">
        <v>7</v>
      </c>
      <c r="D3" s="87" t="s">
        <v>52</v>
      </c>
      <c r="E3" s="88" t="s">
        <v>178</v>
      </c>
      <c r="F3" s="87" t="s">
        <v>53</v>
      </c>
      <c r="G3" s="86" t="s">
        <v>54</v>
      </c>
      <c r="H3" s="87" t="s">
        <v>175</v>
      </c>
      <c r="I3" s="89">
        <v>2023</v>
      </c>
      <c r="K3" s="34" t="s">
        <v>9</v>
      </c>
      <c r="L3" s="90">
        <v>72.566367</v>
      </c>
      <c r="M3" s="91" t="s">
        <v>615</v>
      </c>
    </row>
    <row r="4" spans="2:14" x14ac:dyDescent="0.15">
      <c r="B4" s="92" t="s">
        <v>55</v>
      </c>
      <c r="C4" s="93" t="s">
        <v>56</v>
      </c>
      <c r="D4" s="93" t="s">
        <v>57</v>
      </c>
      <c r="E4" s="88">
        <v>1</v>
      </c>
      <c r="F4" s="93" t="s">
        <v>58</v>
      </c>
      <c r="G4" s="93" t="s">
        <v>59</v>
      </c>
      <c r="H4" s="93" t="s">
        <v>176</v>
      </c>
      <c r="I4" s="94">
        <v>2026</v>
      </c>
      <c r="K4" s="34" t="s">
        <v>10</v>
      </c>
      <c r="L4" s="90">
        <f>L3*L2</f>
        <v>1161.061872</v>
      </c>
      <c r="M4" s="9"/>
    </row>
    <row r="5" spans="2:14" x14ac:dyDescent="0.15">
      <c r="B5" s="95" t="s">
        <v>1</v>
      </c>
      <c r="C5" s="93" t="s">
        <v>60</v>
      </c>
      <c r="D5" s="93" t="s">
        <v>57</v>
      </c>
      <c r="E5" s="88">
        <v>1</v>
      </c>
      <c r="F5" s="93" t="s">
        <v>58</v>
      </c>
      <c r="G5" s="93" t="s">
        <v>59</v>
      </c>
      <c r="H5" s="93" t="s">
        <v>61</v>
      </c>
      <c r="I5" s="94">
        <v>2026</v>
      </c>
      <c r="K5" s="34" t="s">
        <v>11</v>
      </c>
      <c r="L5" s="90">
        <v>153.25991400000001</v>
      </c>
      <c r="M5" s="91" t="s">
        <v>615</v>
      </c>
      <c r="N5" s="27"/>
    </row>
    <row r="6" spans="2:14" x14ac:dyDescent="0.15">
      <c r="B6" s="92" t="s">
        <v>62</v>
      </c>
      <c r="C6" s="93" t="s">
        <v>63</v>
      </c>
      <c r="D6" s="93" t="s">
        <v>57</v>
      </c>
      <c r="E6" s="88">
        <v>1</v>
      </c>
      <c r="F6" s="93" t="s">
        <v>58</v>
      </c>
      <c r="G6" s="93" t="s">
        <v>59</v>
      </c>
      <c r="H6" s="93" t="s">
        <v>61</v>
      </c>
      <c r="I6" s="94">
        <v>2026</v>
      </c>
      <c r="K6" s="34" t="s">
        <v>12</v>
      </c>
      <c r="L6" s="90">
        <v>0</v>
      </c>
      <c r="M6" s="91" t="s">
        <v>615</v>
      </c>
    </row>
    <row r="7" spans="2:14" x14ac:dyDescent="0.15">
      <c r="B7" s="92" t="s">
        <v>64</v>
      </c>
      <c r="C7" s="93" t="s">
        <v>65</v>
      </c>
      <c r="D7" s="93" t="s">
        <v>57</v>
      </c>
      <c r="E7" s="88">
        <v>1</v>
      </c>
      <c r="F7" s="93" t="s">
        <v>58</v>
      </c>
      <c r="G7" s="93" t="s">
        <v>59</v>
      </c>
      <c r="H7" s="93" t="s">
        <v>66</v>
      </c>
      <c r="I7" s="94">
        <v>2026</v>
      </c>
      <c r="K7" s="34" t="s">
        <v>13</v>
      </c>
      <c r="L7" s="90">
        <f>L4-L5+L6</f>
        <v>1007.801958</v>
      </c>
    </row>
    <row r="8" spans="2:14" x14ac:dyDescent="0.15">
      <c r="B8" s="96" t="s">
        <v>67</v>
      </c>
      <c r="C8" s="97" t="s">
        <v>174</v>
      </c>
      <c r="D8" s="98" t="s">
        <v>57</v>
      </c>
      <c r="E8" s="99">
        <v>1</v>
      </c>
      <c r="F8" s="98" t="s">
        <v>58</v>
      </c>
      <c r="G8" s="98" t="s">
        <v>59</v>
      </c>
      <c r="H8" s="98" t="s">
        <v>66</v>
      </c>
      <c r="I8" s="100">
        <v>2026</v>
      </c>
      <c r="K8" s="27"/>
      <c r="L8" s="84"/>
    </row>
    <row r="9" spans="2:14" x14ac:dyDescent="0.15">
      <c r="C9" s="101"/>
      <c r="D9" s="101"/>
      <c r="E9" s="101"/>
      <c r="F9" s="101"/>
      <c r="G9" s="101"/>
      <c r="H9" s="101"/>
      <c r="I9" s="101"/>
    </row>
    <row r="10" spans="2:14" x14ac:dyDescent="0.15">
      <c r="C10" s="101"/>
      <c r="D10" s="101"/>
      <c r="E10" s="101"/>
      <c r="F10" s="101"/>
      <c r="G10" s="101"/>
      <c r="H10" s="101"/>
      <c r="I10" s="101"/>
    </row>
    <row r="11" spans="2:14" x14ac:dyDescent="0.15">
      <c r="C11" s="101"/>
      <c r="D11" s="101"/>
      <c r="E11" s="101"/>
      <c r="F11" s="102" t="s">
        <v>51</v>
      </c>
      <c r="I11" s="101"/>
    </row>
    <row r="12" spans="2:14" x14ac:dyDescent="0.15">
      <c r="C12" s="101"/>
      <c r="D12" s="101"/>
      <c r="E12" s="101"/>
      <c r="F12" s="102" t="s">
        <v>68</v>
      </c>
      <c r="I12" s="101"/>
    </row>
    <row r="13" spans="2:14" x14ac:dyDescent="0.15">
      <c r="C13" s="101"/>
      <c r="D13" s="101"/>
      <c r="E13" s="101"/>
      <c r="F13" s="102" t="s">
        <v>69</v>
      </c>
      <c r="I13" s="101"/>
    </row>
    <row r="14" spans="2:14" x14ac:dyDescent="0.15">
      <c r="C14" s="101"/>
      <c r="D14" s="101"/>
      <c r="E14" s="101"/>
      <c r="F14" s="102" t="s">
        <v>70</v>
      </c>
      <c r="I14" s="101"/>
    </row>
    <row r="15" spans="2:14" x14ac:dyDescent="0.15">
      <c r="C15" s="101"/>
      <c r="D15" s="101"/>
      <c r="E15" s="101"/>
      <c r="F15" s="102" t="s">
        <v>71</v>
      </c>
      <c r="I15" s="101"/>
    </row>
    <row r="16" spans="2:14" x14ac:dyDescent="0.15">
      <c r="C16" s="101"/>
      <c r="D16" s="101"/>
      <c r="E16" s="101"/>
      <c r="F16" s="102" t="s">
        <v>72</v>
      </c>
      <c r="I16" s="101"/>
    </row>
    <row r="17" spans="2:9" x14ac:dyDescent="0.15">
      <c r="C17" s="101"/>
      <c r="D17" s="101"/>
      <c r="E17" s="101"/>
      <c r="F17" s="102" t="s">
        <v>73</v>
      </c>
      <c r="I17" s="101"/>
    </row>
    <row r="18" spans="2:9" x14ac:dyDescent="0.15">
      <c r="C18" s="101"/>
      <c r="D18" s="101"/>
      <c r="E18" s="101"/>
      <c r="F18" s="102" t="s">
        <v>74</v>
      </c>
      <c r="I18" s="101"/>
    </row>
    <row r="19" spans="2:9" x14ac:dyDescent="0.15">
      <c r="C19" s="101"/>
      <c r="D19" s="101"/>
      <c r="E19" s="101"/>
      <c r="F19" s="102" t="s">
        <v>75</v>
      </c>
      <c r="I19" s="101"/>
    </row>
    <row r="20" spans="2:9" x14ac:dyDescent="0.15">
      <c r="C20" s="101"/>
      <c r="D20" s="101"/>
      <c r="E20" s="101"/>
      <c r="F20" s="102" t="s">
        <v>77</v>
      </c>
      <c r="I20" s="101"/>
    </row>
    <row r="21" spans="2:9" x14ac:dyDescent="0.15">
      <c r="C21" s="101"/>
      <c r="D21" s="101"/>
      <c r="E21" s="101"/>
      <c r="F21" s="103" t="s">
        <v>76</v>
      </c>
      <c r="I21" s="101"/>
    </row>
    <row r="22" spans="2:9" x14ac:dyDescent="0.15">
      <c r="B22" s="27"/>
      <c r="C22" s="101"/>
      <c r="D22" s="101"/>
      <c r="E22" s="101"/>
      <c r="F22" s="101"/>
      <c r="I22" s="101"/>
    </row>
    <row r="23" spans="2:9" x14ac:dyDescent="0.15">
      <c r="B23" s="104"/>
      <c r="C23" s="101"/>
      <c r="D23" s="101"/>
      <c r="E23" s="101"/>
      <c r="F23" s="101"/>
      <c r="I23" s="101"/>
    </row>
    <row r="24" spans="2:9" x14ac:dyDescent="0.15">
      <c r="B24" s="27"/>
    </row>
    <row r="25" spans="2:9" x14ac:dyDescent="0.15">
      <c r="C25" s="91" t="s">
        <v>146</v>
      </c>
      <c r="D25" s="17">
        <v>0.1</v>
      </c>
    </row>
    <row r="26" spans="2:9" x14ac:dyDescent="0.15">
      <c r="B26" s="27"/>
      <c r="C26" s="91" t="s">
        <v>147</v>
      </c>
      <c r="D26" s="17">
        <v>0.05</v>
      </c>
    </row>
    <row r="27" spans="2:9" x14ac:dyDescent="0.15">
      <c r="C27" s="9" t="s">
        <v>148</v>
      </c>
      <c r="D27" s="17">
        <v>0.01</v>
      </c>
    </row>
    <row r="28" spans="2:9" x14ac:dyDescent="0.15">
      <c r="C28" s="34" t="s">
        <v>149</v>
      </c>
      <c r="D28" s="17">
        <v>0.25</v>
      </c>
    </row>
    <row r="29" spans="2:9" x14ac:dyDescent="0.15">
      <c r="C29" s="9" t="s">
        <v>150</v>
      </c>
      <c r="D29" s="17">
        <v>0.1</v>
      </c>
    </row>
    <row r="30" spans="2:9" x14ac:dyDescent="0.15">
      <c r="C30" s="105" t="s">
        <v>43</v>
      </c>
      <c r="D30" s="35">
        <f>NPV(D29,Model!AC17:BL17)+Model!AB24-(Model!AB39+Model!AB45)</f>
        <v>243.81592899013913</v>
      </c>
    </row>
    <row r="31" spans="2:9" x14ac:dyDescent="0.15">
      <c r="C31" s="105" t="s">
        <v>166</v>
      </c>
      <c r="D31" s="35">
        <f>-'Potential award'!O35</f>
        <v>-391.50162796713607</v>
      </c>
    </row>
    <row r="32" spans="2:9" x14ac:dyDescent="0.15">
      <c r="C32" s="106" t="s">
        <v>151</v>
      </c>
      <c r="D32" s="29">
        <f>(D30+D31)/Main!L3</f>
        <v>-2.0351811050013975</v>
      </c>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W105"/>
  <sheetViews>
    <sheetView tabSelected="1" topLeftCell="A81" workbookViewId="0">
      <selection activeCell="G102" sqref="G102"/>
    </sheetView>
  </sheetViews>
  <sheetFormatPr baseColWidth="10" defaultColWidth="8.83203125" defaultRowHeight="13" x14ac:dyDescent="0.15"/>
  <cols>
    <col min="1" max="1" width="5" bestFit="1" customWidth="1"/>
  </cols>
  <sheetData>
    <row r="1" spans="1:23" x14ac:dyDescent="0.15">
      <c r="A1" s="71" t="s">
        <v>14</v>
      </c>
    </row>
    <row r="2" spans="1:23" x14ac:dyDescent="0.15">
      <c r="C2" s="70">
        <v>44770</v>
      </c>
      <c r="D2" s="70">
        <v>44775</v>
      </c>
      <c r="E2" s="70">
        <v>44778</v>
      </c>
      <c r="F2" s="78">
        <v>44795</v>
      </c>
      <c r="G2" s="70"/>
      <c r="H2" s="70"/>
      <c r="I2" t="s">
        <v>701</v>
      </c>
      <c r="J2" t="s">
        <v>700</v>
      </c>
      <c r="K2" t="s">
        <v>702</v>
      </c>
      <c r="L2" t="s">
        <v>703</v>
      </c>
      <c r="M2" t="s">
        <v>701</v>
      </c>
      <c r="N2" t="s">
        <v>700</v>
      </c>
      <c r="O2" s="73" t="s">
        <v>702</v>
      </c>
      <c r="P2" s="73"/>
      <c r="R2">
        <f>SUM(R3:R97)</f>
        <v>13057</v>
      </c>
      <c r="S2" s="73" t="s">
        <v>706</v>
      </c>
      <c r="V2">
        <f>SUM(V5:V97)</f>
        <v>14230</v>
      </c>
    </row>
    <row r="3" spans="1:23" x14ac:dyDescent="0.15">
      <c r="C3" s="70"/>
      <c r="D3" s="70"/>
      <c r="E3" s="76">
        <f>+E4/C4-1</f>
        <v>0.33440514469453375</v>
      </c>
      <c r="F3" s="76">
        <f>+F4/D4-1</f>
        <v>0.8185705817596749</v>
      </c>
      <c r="G3" s="70"/>
      <c r="H3" s="70"/>
      <c r="Q3" s="70">
        <v>44696</v>
      </c>
      <c r="R3" s="74">
        <v>1</v>
      </c>
    </row>
    <row r="4" spans="1:23" x14ac:dyDescent="0.15">
      <c r="B4" s="73" t="s">
        <v>704</v>
      </c>
      <c r="C4" s="74">
        <f>SUM(C5:C91)</f>
        <v>21148</v>
      </c>
      <c r="D4" s="74">
        <f>SUM(D5:D90)</f>
        <v>23618</v>
      </c>
      <c r="E4" s="74">
        <f>SUM(E5:E97)</f>
        <v>28220</v>
      </c>
      <c r="F4" s="74">
        <f>SUM(F5:F97)</f>
        <v>42951</v>
      </c>
      <c r="G4" s="75">
        <f>+E4/C4-1</f>
        <v>0.33440514469453375</v>
      </c>
      <c r="Q4" s="70">
        <v>44697</v>
      </c>
      <c r="R4" s="74">
        <v>0</v>
      </c>
      <c r="V4" s="70">
        <v>44797</v>
      </c>
    </row>
    <row r="5" spans="1:23" x14ac:dyDescent="0.15">
      <c r="B5" t="s">
        <v>699</v>
      </c>
      <c r="C5">
        <v>3</v>
      </c>
      <c r="D5">
        <v>3</v>
      </c>
      <c r="E5">
        <v>4</v>
      </c>
      <c r="F5">
        <v>4</v>
      </c>
      <c r="I5" s="70">
        <v>44698</v>
      </c>
      <c r="J5" s="77">
        <v>1</v>
      </c>
      <c r="K5" s="72">
        <f>+J5</f>
        <v>1</v>
      </c>
      <c r="L5" s="72"/>
      <c r="M5" s="70">
        <v>44698</v>
      </c>
      <c r="N5" s="74">
        <v>1</v>
      </c>
      <c r="O5">
        <f>+N5</f>
        <v>1</v>
      </c>
      <c r="Q5" s="70">
        <v>44698</v>
      </c>
      <c r="R5" s="74">
        <v>1</v>
      </c>
      <c r="U5" s="70">
        <v>44698</v>
      </c>
      <c r="V5">
        <v>1</v>
      </c>
    </row>
    <row r="6" spans="1:23" x14ac:dyDescent="0.15">
      <c r="B6" t="s">
        <v>698</v>
      </c>
      <c r="C6">
        <v>20</v>
      </c>
      <c r="D6">
        <v>20</v>
      </c>
      <c r="E6">
        <v>31</v>
      </c>
      <c r="F6">
        <v>72</v>
      </c>
      <c r="I6" s="70">
        <f>+I5+1</f>
        <v>44699</v>
      </c>
      <c r="J6" s="74">
        <v>0</v>
      </c>
      <c r="K6" s="72">
        <f>+K5+J6</f>
        <v>1</v>
      </c>
      <c r="M6" s="70">
        <v>44699</v>
      </c>
      <c r="N6" s="74">
        <v>0</v>
      </c>
      <c r="O6">
        <f>+N6+O5</f>
        <v>1</v>
      </c>
      <c r="Q6" s="70">
        <v>44699</v>
      </c>
      <c r="R6" s="74">
        <v>0</v>
      </c>
      <c r="U6" s="70">
        <v>44699</v>
      </c>
      <c r="V6">
        <v>0</v>
      </c>
    </row>
    <row r="7" spans="1:23" x14ac:dyDescent="0.15">
      <c r="B7" t="s">
        <v>697</v>
      </c>
      <c r="C7">
        <v>44</v>
      </c>
      <c r="D7">
        <v>45</v>
      </c>
      <c r="E7">
        <v>58</v>
      </c>
      <c r="F7">
        <v>89</v>
      </c>
      <c r="I7" s="70">
        <f>+I6+1</f>
        <v>44700</v>
      </c>
      <c r="J7" s="74">
        <v>0</v>
      </c>
      <c r="K7" s="72">
        <f>+K6+J7</f>
        <v>1</v>
      </c>
      <c r="M7" s="70">
        <v>44700</v>
      </c>
      <c r="N7" s="74">
        <v>0</v>
      </c>
      <c r="O7">
        <f t="shared" ref="O7:O70" si="0">+N7+O6</f>
        <v>1</v>
      </c>
      <c r="Q7" s="70">
        <v>44700</v>
      </c>
      <c r="R7" s="74">
        <v>1</v>
      </c>
      <c r="U7" s="70">
        <v>44700</v>
      </c>
      <c r="V7">
        <v>1</v>
      </c>
    </row>
    <row r="8" spans="1:23" x14ac:dyDescent="0.15">
      <c r="B8" t="s">
        <v>696</v>
      </c>
      <c r="C8">
        <v>118</v>
      </c>
      <c r="D8">
        <v>132</v>
      </c>
      <c r="E8">
        <v>160</v>
      </c>
      <c r="F8">
        <v>217</v>
      </c>
      <c r="I8" s="70">
        <v>44701</v>
      </c>
      <c r="J8" s="77">
        <v>1</v>
      </c>
      <c r="K8" s="72">
        <f>+K7+J8</f>
        <v>2</v>
      </c>
      <c r="L8" s="72"/>
      <c r="M8" s="70">
        <v>44701</v>
      </c>
      <c r="N8" s="74">
        <v>1</v>
      </c>
      <c r="O8">
        <f t="shared" si="0"/>
        <v>2</v>
      </c>
      <c r="Q8" s="70">
        <v>44701</v>
      </c>
      <c r="R8" s="74">
        <v>2</v>
      </c>
      <c r="U8" s="70">
        <v>44701</v>
      </c>
      <c r="V8">
        <v>1</v>
      </c>
    </row>
    <row r="9" spans="1:23" x14ac:dyDescent="0.15">
      <c r="B9" t="s">
        <v>695</v>
      </c>
      <c r="C9">
        <v>1</v>
      </c>
      <c r="D9">
        <v>1</v>
      </c>
      <c r="E9">
        <v>1</v>
      </c>
      <c r="F9">
        <v>2</v>
      </c>
      <c r="I9" s="70">
        <v>44702</v>
      </c>
      <c r="J9" s="77">
        <v>2</v>
      </c>
      <c r="K9" s="72">
        <f t="shared" ref="K9:K44" si="1">+J9+K8</f>
        <v>4</v>
      </c>
      <c r="L9" s="72"/>
      <c r="M9" s="70">
        <v>44702</v>
      </c>
      <c r="N9" s="74">
        <v>2</v>
      </c>
      <c r="O9">
        <f t="shared" si="0"/>
        <v>4</v>
      </c>
      <c r="Q9" s="70">
        <v>44702</v>
      </c>
      <c r="R9" s="74">
        <v>2</v>
      </c>
      <c r="S9" s="72">
        <f>AVERAGE(R3:R9)</f>
        <v>1</v>
      </c>
      <c r="U9" s="70">
        <v>44702</v>
      </c>
      <c r="V9">
        <v>2</v>
      </c>
      <c r="W9" s="72"/>
    </row>
    <row r="10" spans="1:23" x14ac:dyDescent="0.15">
      <c r="B10" t="s">
        <v>694</v>
      </c>
      <c r="C10">
        <v>1</v>
      </c>
      <c r="D10">
        <v>1</v>
      </c>
      <c r="E10">
        <v>1</v>
      </c>
      <c r="F10">
        <v>1</v>
      </c>
      <c r="I10" s="70"/>
      <c r="J10" s="77"/>
      <c r="K10" s="72"/>
      <c r="L10" s="72"/>
      <c r="M10" s="70">
        <v>44703</v>
      </c>
      <c r="N10" s="74">
        <v>1</v>
      </c>
      <c r="O10">
        <f t="shared" si="0"/>
        <v>5</v>
      </c>
      <c r="Q10" s="70">
        <v>44703</v>
      </c>
      <c r="R10" s="74">
        <v>2</v>
      </c>
      <c r="S10" s="72">
        <f t="shared" ref="S10:S72" si="2">AVERAGE(R4:R10)</f>
        <v>1.1428571428571428</v>
      </c>
      <c r="U10" s="70">
        <v>44703</v>
      </c>
      <c r="V10">
        <v>2</v>
      </c>
      <c r="W10" s="72"/>
    </row>
    <row r="11" spans="1:23" x14ac:dyDescent="0.15">
      <c r="B11" t="s">
        <v>693</v>
      </c>
      <c r="C11">
        <v>393</v>
      </c>
      <c r="D11">
        <v>393</v>
      </c>
      <c r="E11">
        <v>482</v>
      </c>
      <c r="F11">
        <v>624</v>
      </c>
      <c r="I11" s="70">
        <v>44704</v>
      </c>
      <c r="J11" s="77">
        <v>2</v>
      </c>
      <c r="K11" s="72">
        <f>+J11+K9</f>
        <v>6</v>
      </c>
      <c r="L11" s="72"/>
      <c r="M11" s="70">
        <v>44704</v>
      </c>
      <c r="N11" s="74">
        <v>4</v>
      </c>
      <c r="O11">
        <f t="shared" si="0"/>
        <v>9</v>
      </c>
      <c r="Q11" s="70">
        <v>44704</v>
      </c>
      <c r="R11" s="74">
        <v>3</v>
      </c>
      <c r="S11" s="72">
        <f t="shared" si="2"/>
        <v>1.5714285714285714</v>
      </c>
      <c r="U11" s="70">
        <v>44704</v>
      </c>
      <c r="V11">
        <v>3</v>
      </c>
      <c r="W11" s="72">
        <f>AVERAGE(V5:V11)</f>
        <v>1.4285714285714286</v>
      </c>
    </row>
    <row r="12" spans="1:23" x14ac:dyDescent="0.15">
      <c r="B12" t="s">
        <v>692</v>
      </c>
      <c r="C12">
        <v>3</v>
      </c>
      <c r="D12">
        <v>3</v>
      </c>
      <c r="E12">
        <v>3</v>
      </c>
      <c r="F12">
        <v>3</v>
      </c>
      <c r="I12" s="70">
        <v>44705</v>
      </c>
      <c r="J12" s="77">
        <v>2</v>
      </c>
      <c r="K12" s="72">
        <f t="shared" si="1"/>
        <v>8</v>
      </c>
      <c r="L12" s="72"/>
      <c r="M12" s="70">
        <v>44705</v>
      </c>
      <c r="N12" s="74">
        <v>1</v>
      </c>
      <c r="O12">
        <f t="shared" si="0"/>
        <v>10</v>
      </c>
      <c r="Q12" s="70">
        <v>44705</v>
      </c>
      <c r="R12" s="74">
        <v>1</v>
      </c>
      <c r="S12" s="72">
        <f t="shared" si="2"/>
        <v>1.5714285714285714</v>
      </c>
      <c r="U12" s="70">
        <v>44705</v>
      </c>
      <c r="V12">
        <v>1</v>
      </c>
      <c r="W12" s="72">
        <f t="shared" ref="W12:W73" si="3">AVERAGE(V6:V12)</f>
        <v>1.4285714285714286</v>
      </c>
    </row>
    <row r="13" spans="1:23" x14ac:dyDescent="0.15">
      <c r="B13" t="s">
        <v>691</v>
      </c>
      <c r="C13">
        <v>1</v>
      </c>
      <c r="D13">
        <v>1</v>
      </c>
      <c r="E13">
        <v>1</v>
      </c>
      <c r="F13">
        <v>1</v>
      </c>
      <c r="I13" s="70">
        <v>44706</v>
      </c>
      <c r="J13" s="77">
        <v>2</v>
      </c>
      <c r="K13" s="72">
        <f t="shared" si="1"/>
        <v>10</v>
      </c>
      <c r="L13" s="72"/>
      <c r="M13" s="70">
        <v>44706</v>
      </c>
      <c r="N13" s="74">
        <v>2</v>
      </c>
      <c r="O13">
        <f t="shared" si="0"/>
        <v>12</v>
      </c>
      <c r="Q13" s="70">
        <v>44706</v>
      </c>
      <c r="R13" s="74">
        <v>2</v>
      </c>
      <c r="S13" s="72">
        <f t="shared" si="2"/>
        <v>1.8571428571428572</v>
      </c>
      <c r="U13" s="70">
        <v>44706</v>
      </c>
      <c r="V13">
        <v>2</v>
      </c>
      <c r="W13" s="72">
        <f t="shared" si="3"/>
        <v>1.7142857142857142</v>
      </c>
    </row>
    <row r="14" spans="1:23" x14ac:dyDescent="0.15">
      <c r="B14" t="s">
        <v>690</v>
      </c>
      <c r="C14">
        <v>1</v>
      </c>
      <c r="D14">
        <v>1</v>
      </c>
      <c r="E14">
        <v>3</v>
      </c>
      <c r="F14">
        <v>37</v>
      </c>
      <c r="I14" s="70">
        <v>44707</v>
      </c>
      <c r="J14" s="77">
        <v>2</v>
      </c>
      <c r="K14" s="72">
        <f t="shared" si="1"/>
        <v>12</v>
      </c>
      <c r="L14" s="72">
        <f>SUM(J5:J14)</f>
        <v>12</v>
      </c>
      <c r="M14" s="70">
        <v>44707</v>
      </c>
      <c r="N14" s="74">
        <v>2</v>
      </c>
      <c r="O14">
        <f t="shared" si="0"/>
        <v>14</v>
      </c>
      <c r="Q14" s="70">
        <v>44707</v>
      </c>
      <c r="R14" s="74">
        <v>2</v>
      </c>
      <c r="S14" s="72">
        <f t="shared" si="2"/>
        <v>2</v>
      </c>
      <c r="U14" s="70">
        <v>44707</v>
      </c>
      <c r="V14">
        <v>1</v>
      </c>
      <c r="W14" s="72">
        <f t="shared" si="3"/>
        <v>1.7142857142857142</v>
      </c>
    </row>
    <row r="15" spans="1:23" x14ac:dyDescent="0.15">
      <c r="E15">
        <v>1</v>
      </c>
      <c r="F15">
        <v>3</v>
      </c>
      <c r="I15" s="70">
        <v>44708</v>
      </c>
      <c r="J15" s="77">
        <v>1</v>
      </c>
      <c r="K15" s="72">
        <f t="shared" si="1"/>
        <v>13</v>
      </c>
      <c r="L15" s="72">
        <f>SUM(J8:J15)</f>
        <v>12</v>
      </c>
      <c r="M15" s="70">
        <v>44708</v>
      </c>
      <c r="N15" s="74">
        <v>3</v>
      </c>
      <c r="O15">
        <f t="shared" si="0"/>
        <v>17</v>
      </c>
      <c r="Q15" s="70">
        <v>44708</v>
      </c>
      <c r="R15" s="74">
        <v>2</v>
      </c>
      <c r="S15" s="72">
        <f t="shared" si="2"/>
        <v>2</v>
      </c>
      <c r="U15" s="70">
        <v>44708</v>
      </c>
      <c r="V15">
        <v>3</v>
      </c>
      <c r="W15" s="72">
        <f t="shared" si="3"/>
        <v>2</v>
      </c>
    </row>
    <row r="16" spans="1:23" x14ac:dyDescent="0.15">
      <c r="B16" t="s">
        <v>689</v>
      </c>
      <c r="C16">
        <v>696</v>
      </c>
      <c r="D16">
        <v>978</v>
      </c>
      <c r="E16">
        <v>1474</v>
      </c>
      <c r="F16">
        <v>3450</v>
      </c>
      <c r="I16" s="70"/>
      <c r="J16" s="77"/>
      <c r="K16" s="72"/>
      <c r="L16" s="72"/>
      <c r="M16" s="70">
        <v>44709</v>
      </c>
      <c r="N16" s="74">
        <v>0</v>
      </c>
      <c r="O16">
        <f t="shared" si="0"/>
        <v>17</v>
      </c>
      <c r="Q16" s="70">
        <v>44709</v>
      </c>
      <c r="R16" s="74">
        <v>0</v>
      </c>
      <c r="S16" s="72">
        <f t="shared" si="2"/>
        <v>1.7142857142857142</v>
      </c>
      <c r="U16" s="70">
        <v>44709</v>
      </c>
      <c r="V16">
        <v>0</v>
      </c>
      <c r="W16" s="72">
        <f t="shared" si="3"/>
        <v>1.7142857142857142</v>
      </c>
    </row>
    <row r="17" spans="2:23" x14ac:dyDescent="0.15">
      <c r="B17" t="s">
        <v>688</v>
      </c>
      <c r="C17">
        <v>4</v>
      </c>
      <c r="D17">
        <v>4</v>
      </c>
      <c r="E17">
        <v>4</v>
      </c>
      <c r="F17">
        <v>4</v>
      </c>
      <c r="I17" s="70">
        <v>44710</v>
      </c>
      <c r="J17" s="77">
        <v>2</v>
      </c>
      <c r="K17" s="72">
        <f>+J17+K15</f>
        <v>15</v>
      </c>
      <c r="L17" s="72">
        <f>SUM(J9:J17)</f>
        <v>13</v>
      </c>
      <c r="M17" s="70">
        <v>44710</v>
      </c>
      <c r="N17" s="74">
        <v>1</v>
      </c>
      <c r="O17">
        <f t="shared" si="0"/>
        <v>18</v>
      </c>
      <c r="Q17" s="70">
        <v>44710</v>
      </c>
      <c r="R17" s="74">
        <v>2</v>
      </c>
      <c r="S17" s="72">
        <f t="shared" si="2"/>
        <v>1.7142857142857142</v>
      </c>
      <c r="U17" s="70">
        <v>44710</v>
      </c>
      <c r="V17">
        <v>2</v>
      </c>
      <c r="W17" s="72">
        <f t="shared" si="3"/>
        <v>1.7142857142857142</v>
      </c>
    </row>
    <row r="18" spans="2:23" x14ac:dyDescent="0.15">
      <c r="B18" t="s">
        <v>687</v>
      </c>
      <c r="C18">
        <v>7</v>
      </c>
      <c r="D18">
        <v>7</v>
      </c>
      <c r="E18">
        <v>7</v>
      </c>
      <c r="F18">
        <v>7</v>
      </c>
      <c r="I18" s="70"/>
      <c r="J18" s="77"/>
      <c r="K18" s="72"/>
      <c r="L18" s="72"/>
      <c r="M18" s="70">
        <v>44711</v>
      </c>
      <c r="N18" s="74">
        <v>0</v>
      </c>
      <c r="O18">
        <f t="shared" si="0"/>
        <v>18</v>
      </c>
      <c r="Q18" s="70">
        <v>44711</v>
      </c>
      <c r="R18" s="74">
        <v>1</v>
      </c>
      <c r="S18" s="72">
        <f t="shared" si="2"/>
        <v>1.4285714285714286</v>
      </c>
      <c r="U18" s="70">
        <v>44711</v>
      </c>
      <c r="V18">
        <v>1</v>
      </c>
      <c r="W18" s="72">
        <f t="shared" si="3"/>
        <v>1.4285714285714286</v>
      </c>
    </row>
    <row r="19" spans="2:23" x14ac:dyDescent="0.15">
      <c r="B19" t="s">
        <v>686</v>
      </c>
      <c r="C19">
        <v>745</v>
      </c>
      <c r="D19">
        <v>803</v>
      </c>
      <c r="E19">
        <v>957</v>
      </c>
      <c r="F19">
        <v>1168</v>
      </c>
      <c r="I19" s="70">
        <v>44712</v>
      </c>
      <c r="J19" s="77">
        <v>3</v>
      </c>
      <c r="K19" s="72">
        <f>+J19+K17</f>
        <v>18</v>
      </c>
      <c r="L19" s="72">
        <f>SUM(J11:J19)</f>
        <v>14</v>
      </c>
      <c r="M19" s="70">
        <v>44712</v>
      </c>
      <c r="N19" s="74">
        <v>3</v>
      </c>
      <c r="O19">
        <f t="shared" si="0"/>
        <v>21</v>
      </c>
      <c r="Q19" s="70">
        <v>44712</v>
      </c>
      <c r="R19" s="74">
        <v>6</v>
      </c>
      <c r="S19" s="72">
        <f t="shared" si="2"/>
        <v>2.1428571428571428</v>
      </c>
      <c r="U19" s="70">
        <v>44712</v>
      </c>
      <c r="V19">
        <v>7</v>
      </c>
      <c r="W19" s="72">
        <f t="shared" si="3"/>
        <v>2.2857142857142856</v>
      </c>
    </row>
    <row r="20" spans="2:23" x14ac:dyDescent="0.15">
      <c r="B20" t="s">
        <v>685</v>
      </c>
      <c r="C20">
        <v>8</v>
      </c>
      <c r="D20">
        <v>8</v>
      </c>
      <c r="E20">
        <v>8</v>
      </c>
      <c r="F20">
        <v>8</v>
      </c>
      <c r="I20" s="70">
        <v>44713</v>
      </c>
      <c r="J20" s="77">
        <v>1</v>
      </c>
      <c r="K20" s="72">
        <f t="shared" si="1"/>
        <v>19</v>
      </c>
      <c r="L20" s="72">
        <f>SUM(J12:J20)</f>
        <v>13</v>
      </c>
      <c r="M20" s="70">
        <v>44713</v>
      </c>
      <c r="N20" s="74">
        <v>1</v>
      </c>
      <c r="O20">
        <f t="shared" si="0"/>
        <v>22</v>
      </c>
      <c r="Q20" s="70">
        <v>44713</v>
      </c>
      <c r="R20" s="74">
        <v>2</v>
      </c>
      <c r="S20" s="72">
        <f t="shared" si="2"/>
        <v>2.1428571428571428</v>
      </c>
      <c r="U20" s="70">
        <v>44713</v>
      </c>
      <c r="V20">
        <v>2</v>
      </c>
      <c r="W20" s="72">
        <f t="shared" si="3"/>
        <v>2.2857142857142856</v>
      </c>
    </row>
    <row r="21" spans="2:23" x14ac:dyDescent="0.15">
      <c r="B21" t="s">
        <v>684</v>
      </c>
      <c r="C21">
        <v>45</v>
      </c>
      <c r="D21">
        <v>55</v>
      </c>
      <c r="E21">
        <v>69</v>
      </c>
      <c r="F21">
        <v>189</v>
      </c>
      <c r="I21" s="70">
        <v>44714</v>
      </c>
      <c r="J21" s="77">
        <v>3</v>
      </c>
      <c r="K21" s="72">
        <f t="shared" si="1"/>
        <v>22</v>
      </c>
      <c r="L21" s="72">
        <f>SUM(J13:J21)</f>
        <v>14</v>
      </c>
      <c r="M21" s="70">
        <v>44714</v>
      </c>
      <c r="N21" s="74">
        <v>3</v>
      </c>
      <c r="O21">
        <f t="shared" si="0"/>
        <v>25</v>
      </c>
      <c r="Q21" s="70">
        <v>44714</v>
      </c>
      <c r="R21" s="74">
        <v>5</v>
      </c>
      <c r="S21" s="72">
        <f t="shared" si="2"/>
        <v>2.5714285714285716</v>
      </c>
      <c r="U21" s="70">
        <v>44714</v>
      </c>
      <c r="V21">
        <v>5</v>
      </c>
      <c r="W21" s="72">
        <f t="shared" si="3"/>
        <v>2.8571428571428572</v>
      </c>
    </row>
    <row r="22" spans="2:23" x14ac:dyDescent="0.15">
      <c r="B22" t="s">
        <v>683</v>
      </c>
      <c r="C22">
        <v>12</v>
      </c>
      <c r="D22">
        <v>12</v>
      </c>
      <c r="E22">
        <v>20</v>
      </c>
      <c r="F22">
        <v>164</v>
      </c>
      <c r="I22" s="70">
        <v>44715</v>
      </c>
      <c r="J22" s="77">
        <v>4</v>
      </c>
      <c r="K22" s="72">
        <f t="shared" si="1"/>
        <v>26</v>
      </c>
      <c r="L22" s="72">
        <f>SUM(J14:J22)</f>
        <v>16</v>
      </c>
      <c r="M22" s="70">
        <v>44715</v>
      </c>
      <c r="N22" s="74">
        <v>6</v>
      </c>
      <c r="O22">
        <f t="shared" si="0"/>
        <v>31</v>
      </c>
      <c r="Q22" s="70">
        <v>44715</v>
      </c>
      <c r="R22" s="74">
        <v>6</v>
      </c>
      <c r="S22" s="72">
        <f t="shared" si="2"/>
        <v>3.1428571428571428</v>
      </c>
      <c r="U22" s="70">
        <v>44715</v>
      </c>
      <c r="V22">
        <v>6</v>
      </c>
      <c r="W22" s="72">
        <f t="shared" si="3"/>
        <v>3.2857142857142856</v>
      </c>
    </row>
    <row r="23" spans="2:23" x14ac:dyDescent="0.15">
      <c r="B23" t="s">
        <v>682</v>
      </c>
      <c r="C23">
        <v>3</v>
      </c>
      <c r="D23">
        <v>3</v>
      </c>
      <c r="E23">
        <v>3</v>
      </c>
      <c r="F23">
        <v>3</v>
      </c>
      <c r="I23" s="70">
        <v>44716</v>
      </c>
      <c r="J23" s="77">
        <v>1</v>
      </c>
      <c r="K23" s="72">
        <f t="shared" si="1"/>
        <v>27</v>
      </c>
      <c r="L23" s="72">
        <f>SUM(J15:J23)</f>
        <v>15</v>
      </c>
      <c r="M23" s="70">
        <v>44716</v>
      </c>
      <c r="N23" s="74">
        <v>2</v>
      </c>
      <c r="O23">
        <f t="shared" si="0"/>
        <v>33</v>
      </c>
      <c r="Q23" s="70">
        <v>44716</v>
      </c>
      <c r="R23" s="74">
        <v>1</v>
      </c>
      <c r="S23" s="72">
        <f t="shared" si="2"/>
        <v>3.2857142857142856</v>
      </c>
      <c r="U23" s="70">
        <v>44716</v>
      </c>
      <c r="V23">
        <v>1</v>
      </c>
      <c r="W23" s="72">
        <f t="shared" si="3"/>
        <v>3.4285714285714284</v>
      </c>
    </row>
    <row r="24" spans="2:23" x14ac:dyDescent="0.15">
      <c r="B24" t="s">
        <v>681</v>
      </c>
      <c r="C24">
        <v>11</v>
      </c>
      <c r="D24">
        <v>12</v>
      </c>
      <c r="E24">
        <v>12</v>
      </c>
      <c r="F24">
        <v>22</v>
      </c>
      <c r="I24" s="70"/>
      <c r="J24" s="72"/>
      <c r="K24" s="72"/>
      <c r="L24" s="72"/>
      <c r="M24" s="70">
        <v>44717</v>
      </c>
      <c r="N24" s="74">
        <v>0</v>
      </c>
      <c r="O24">
        <f t="shared" si="0"/>
        <v>33</v>
      </c>
      <c r="Q24" s="70">
        <v>44717</v>
      </c>
      <c r="R24" s="74">
        <v>1</v>
      </c>
      <c r="S24" s="72">
        <f t="shared" si="2"/>
        <v>3.1428571428571428</v>
      </c>
      <c r="U24" s="70">
        <v>44717</v>
      </c>
      <c r="V24">
        <v>1</v>
      </c>
      <c r="W24" s="72">
        <f t="shared" si="3"/>
        <v>3.2857142857142856</v>
      </c>
    </row>
    <row r="25" spans="2:23" x14ac:dyDescent="0.15">
      <c r="E25">
        <v>1</v>
      </c>
      <c r="F25">
        <v>1</v>
      </c>
      <c r="I25" s="70">
        <v>44718</v>
      </c>
      <c r="J25" s="77">
        <v>6</v>
      </c>
      <c r="K25" s="72">
        <f>+J25+K23</f>
        <v>33</v>
      </c>
      <c r="L25" s="72">
        <f>SUM(J17:J25)</f>
        <v>20</v>
      </c>
      <c r="M25" s="70">
        <v>44718</v>
      </c>
      <c r="N25" s="74">
        <v>5</v>
      </c>
      <c r="O25">
        <f t="shared" si="0"/>
        <v>38</v>
      </c>
      <c r="Q25" s="70">
        <v>44718</v>
      </c>
      <c r="R25" s="74">
        <v>7</v>
      </c>
      <c r="S25" s="72">
        <f t="shared" si="2"/>
        <v>4</v>
      </c>
      <c r="U25" s="70">
        <v>44718</v>
      </c>
      <c r="V25">
        <v>7</v>
      </c>
      <c r="W25" s="72">
        <f t="shared" si="3"/>
        <v>4.1428571428571432</v>
      </c>
    </row>
    <row r="26" spans="2:23" x14ac:dyDescent="0.15">
      <c r="B26" t="s">
        <v>680</v>
      </c>
      <c r="C26">
        <v>19</v>
      </c>
      <c r="D26">
        <v>20</v>
      </c>
      <c r="E26">
        <v>28</v>
      </c>
      <c r="F26">
        <v>4</v>
      </c>
      <c r="I26" s="70">
        <v>44719</v>
      </c>
      <c r="J26" s="77">
        <v>2</v>
      </c>
      <c r="K26" s="72">
        <f t="shared" si="1"/>
        <v>35</v>
      </c>
      <c r="L26" s="72">
        <f>SUM(J19:J26)</f>
        <v>20</v>
      </c>
      <c r="M26" s="70">
        <v>44719</v>
      </c>
      <c r="N26" s="74">
        <v>4</v>
      </c>
      <c r="O26">
        <f t="shared" si="0"/>
        <v>42</v>
      </c>
      <c r="Q26" s="70">
        <v>44719</v>
      </c>
      <c r="R26" s="74">
        <v>9</v>
      </c>
      <c r="S26" s="72">
        <f t="shared" si="2"/>
        <v>4.4285714285714288</v>
      </c>
      <c r="U26" s="70">
        <v>44719</v>
      </c>
      <c r="V26">
        <v>6</v>
      </c>
      <c r="W26" s="72">
        <f t="shared" si="3"/>
        <v>4</v>
      </c>
    </row>
    <row r="27" spans="2:23" x14ac:dyDescent="0.15">
      <c r="B27" t="s">
        <v>679</v>
      </c>
      <c r="C27">
        <v>163</v>
      </c>
      <c r="D27">
        <v>163</v>
      </c>
      <c r="E27">
        <v>163</v>
      </c>
      <c r="F27">
        <v>39</v>
      </c>
      <c r="I27" s="70">
        <v>44720</v>
      </c>
      <c r="J27" s="77">
        <v>5</v>
      </c>
      <c r="K27" s="72">
        <f t="shared" si="1"/>
        <v>40</v>
      </c>
      <c r="L27" s="72">
        <f>SUM(J20:J27)</f>
        <v>22</v>
      </c>
      <c r="M27" s="70">
        <v>44720</v>
      </c>
      <c r="N27" s="74">
        <v>6</v>
      </c>
      <c r="O27">
        <f t="shared" si="0"/>
        <v>48</v>
      </c>
      <c r="Q27" s="70">
        <v>44720</v>
      </c>
      <c r="R27" s="74">
        <v>14</v>
      </c>
      <c r="S27" s="72">
        <f t="shared" si="2"/>
        <v>6.1428571428571432</v>
      </c>
      <c r="U27" s="70">
        <v>44720</v>
      </c>
      <c r="V27">
        <v>8</v>
      </c>
      <c r="W27" s="72">
        <f t="shared" si="3"/>
        <v>4.8571428571428568</v>
      </c>
    </row>
    <row r="28" spans="2:23" x14ac:dyDescent="0.15">
      <c r="B28" t="s">
        <v>678</v>
      </c>
      <c r="C28">
        <v>76</v>
      </c>
      <c r="D28">
        <v>99</v>
      </c>
      <c r="E28">
        <v>114</v>
      </c>
      <c r="F28">
        <v>163</v>
      </c>
      <c r="I28" s="70">
        <v>44721</v>
      </c>
      <c r="J28" s="77">
        <v>2</v>
      </c>
      <c r="K28" s="72">
        <f t="shared" si="1"/>
        <v>42</v>
      </c>
      <c r="L28" s="72">
        <f>SUM(J21:J28)</f>
        <v>23</v>
      </c>
      <c r="M28" s="70">
        <v>44721</v>
      </c>
      <c r="N28" s="74">
        <v>7</v>
      </c>
      <c r="O28">
        <f t="shared" si="0"/>
        <v>55</v>
      </c>
      <c r="Q28" s="70">
        <v>44721</v>
      </c>
      <c r="R28" s="74">
        <v>7</v>
      </c>
      <c r="S28" s="72">
        <f t="shared" si="2"/>
        <v>6.4285714285714288</v>
      </c>
      <c r="U28" s="70">
        <v>44721</v>
      </c>
      <c r="V28">
        <v>6</v>
      </c>
      <c r="W28" s="72">
        <f t="shared" si="3"/>
        <v>5</v>
      </c>
    </row>
    <row r="29" spans="2:23" x14ac:dyDescent="0.15">
      <c r="B29" t="s">
        <v>677</v>
      </c>
      <c r="C29">
        <v>3</v>
      </c>
      <c r="D29">
        <v>3</v>
      </c>
      <c r="E29">
        <v>4</v>
      </c>
      <c r="F29">
        <v>169</v>
      </c>
      <c r="I29" s="70">
        <v>44722</v>
      </c>
      <c r="J29" s="77">
        <v>4</v>
      </c>
      <c r="K29" s="72">
        <f t="shared" si="1"/>
        <v>46</v>
      </c>
      <c r="L29" s="72">
        <f>SUM(J22:J29)</f>
        <v>24</v>
      </c>
      <c r="M29" s="70">
        <v>44722</v>
      </c>
      <c r="N29" s="74">
        <v>4</v>
      </c>
      <c r="O29">
        <f t="shared" si="0"/>
        <v>59</v>
      </c>
      <c r="Q29" s="70">
        <v>44722</v>
      </c>
      <c r="R29" s="74">
        <v>12</v>
      </c>
      <c r="S29" s="72">
        <f t="shared" si="2"/>
        <v>7.2857142857142856</v>
      </c>
      <c r="U29" s="70">
        <v>44722</v>
      </c>
      <c r="V29">
        <v>12</v>
      </c>
      <c r="W29" s="72">
        <f t="shared" si="3"/>
        <v>5.8571428571428568</v>
      </c>
    </row>
    <row r="30" spans="2:23" x14ac:dyDescent="0.15">
      <c r="B30" t="s">
        <v>676</v>
      </c>
      <c r="C30">
        <v>3</v>
      </c>
      <c r="D30">
        <v>3</v>
      </c>
      <c r="E30">
        <v>6</v>
      </c>
      <c r="F30">
        <v>6</v>
      </c>
      <c r="I30" s="70">
        <v>44723</v>
      </c>
      <c r="J30" s="77">
        <v>4</v>
      </c>
      <c r="K30" s="72">
        <f t="shared" si="1"/>
        <v>50</v>
      </c>
      <c r="L30" s="72">
        <f>SUM(J23:J30)</f>
        <v>24</v>
      </c>
      <c r="M30" s="70">
        <v>44723</v>
      </c>
      <c r="N30" s="74">
        <v>2</v>
      </c>
      <c r="O30">
        <f t="shared" si="0"/>
        <v>61</v>
      </c>
      <c r="Q30" s="70">
        <v>44723</v>
      </c>
      <c r="R30" s="74">
        <v>5</v>
      </c>
      <c r="S30" s="72">
        <f t="shared" si="2"/>
        <v>7.8571428571428568</v>
      </c>
      <c r="U30" s="70">
        <v>44723</v>
      </c>
      <c r="V30">
        <v>6</v>
      </c>
      <c r="W30" s="72">
        <f t="shared" si="3"/>
        <v>6.5714285714285712</v>
      </c>
    </row>
    <row r="31" spans="2:23" x14ac:dyDescent="0.15">
      <c r="B31" t="s">
        <v>675</v>
      </c>
      <c r="C31">
        <v>5</v>
      </c>
      <c r="D31">
        <v>6</v>
      </c>
      <c r="E31">
        <v>9</v>
      </c>
      <c r="F31">
        <v>19</v>
      </c>
      <c r="I31" s="70">
        <v>44724</v>
      </c>
      <c r="J31" s="77">
        <v>2</v>
      </c>
      <c r="K31" s="72">
        <f t="shared" si="1"/>
        <v>52</v>
      </c>
      <c r="L31" s="72">
        <f t="shared" ref="L31:L74" si="4">SUM(J25:J31)</f>
        <v>25</v>
      </c>
      <c r="M31" s="70">
        <v>44724</v>
      </c>
      <c r="N31" s="74">
        <v>5</v>
      </c>
      <c r="O31">
        <f t="shared" si="0"/>
        <v>66</v>
      </c>
      <c r="Q31" s="70">
        <v>44724</v>
      </c>
      <c r="R31" s="74">
        <v>4</v>
      </c>
      <c r="S31" s="72">
        <f t="shared" si="2"/>
        <v>8.2857142857142865</v>
      </c>
      <c r="U31" s="70">
        <v>44724</v>
      </c>
      <c r="V31">
        <v>4</v>
      </c>
      <c r="W31" s="72">
        <f t="shared" si="3"/>
        <v>7</v>
      </c>
    </row>
    <row r="32" spans="2:23" x14ac:dyDescent="0.15">
      <c r="B32" t="s">
        <v>674</v>
      </c>
      <c r="C32">
        <v>17</v>
      </c>
      <c r="D32">
        <v>17</v>
      </c>
      <c r="E32">
        <v>22</v>
      </c>
      <c r="F32">
        <v>9</v>
      </c>
      <c r="I32" s="70">
        <v>44725</v>
      </c>
      <c r="J32" s="77">
        <v>2</v>
      </c>
      <c r="K32" s="72">
        <f t="shared" si="1"/>
        <v>54</v>
      </c>
      <c r="L32" s="72">
        <f t="shared" si="4"/>
        <v>21</v>
      </c>
      <c r="M32" s="70">
        <v>44725</v>
      </c>
      <c r="N32" s="74">
        <v>3</v>
      </c>
      <c r="O32">
        <f t="shared" si="0"/>
        <v>69</v>
      </c>
      <c r="Q32" s="70">
        <v>44725</v>
      </c>
      <c r="R32" s="74">
        <v>8</v>
      </c>
      <c r="S32" s="72">
        <f t="shared" si="2"/>
        <v>8.4285714285714288</v>
      </c>
      <c r="U32" s="70">
        <v>44725</v>
      </c>
      <c r="V32">
        <v>11</v>
      </c>
      <c r="W32" s="72">
        <f t="shared" si="3"/>
        <v>7.5714285714285712</v>
      </c>
    </row>
    <row r="33" spans="2:23" x14ac:dyDescent="0.15">
      <c r="B33" t="s">
        <v>673</v>
      </c>
      <c r="C33">
        <v>1837</v>
      </c>
      <c r="D33">
        <v>1955</v>
      </c>
      <c r="E33">
        <v>2423</v>
      </c>
      <c r="F33">
        <v>22</v>
      </c>
      <c r="I33" s="70">
        <v>44726</v>
      </c>
      <c r="J33" s="77">
        <v>11</v>
      </c>
      <c r="K33" s="72">
        <f t="shared" si="1"/>
        <v>65</v>
      </c>
      <c r="L33" s="72">
        <f t="shared" si="4"/>
        <v>30</v>
      </c>
      <c r="M33" s="70">
        <v>44726</v>
      </c>
      <c r="N33" s="74">
        <v>15</v>
      </c>
      <c r="O33">
        <f t="shared" si="0"/>
        <v>84</v>
      </c>
      <c r="Q33" s="70">
        <v>44726</v>
      </c>
      <c r="R33" s="74">
        <v>21</v>
      </c>
      <c r="S33" s="72">
        <f t="shared" si="2"/>
        <v>10.142857142857142</v>
      </c>
      <c r="U33" s="70">
        <v>44726</v>
      </c>
      <c r="V33">
        <v>21</v>
      </c>
      <c r="W33" s="72">
        <f t="shared" si="3"/>
        <v>9.7142857142857135</v>
      </c>
    </row>
    <row r="34" spans="2:23" x14ac:dyDescent="0.15">
      <c r="B34" t="s">
        <v>672</v>
      </c>
      <c r="C34">
        <v>1</v>
      </c>
      <c r="D34">
        <v>1</v>
      </c>
      <c r="E34">
        <v>1</v>
      </c>
      <c r="F34">
        <v>2889</v>
      </c>
      <c r="I34" s="70">
        <v>44727</v>
      </c>
      <c r="J34" s="77">
        <v>7</v>
      </c>
      <c r="K34" s="72">
        <f t="shared" si="1"/>
        <v>72</v>
      </c>
      <c r="L34" s="72">
        <f t="shared" si="4"/>
        <v>32</v>
      </c>
      <c r="M34" s="70">
        <v>44727</v>
      </c>
      <c r="N34" s="74">
        <v>10</v>
      </c>
      <c r="O34">
        <f t="shared" si="0"/>
        <v>94</v>
      </c>
      <c r="Q34" s="70">
        <v>44727</v>
      </c>
      <c r="R34" s="74">
        <v>15</v>
      </c>
      <c r="S34" s="72">
        <f t="shared" si="2"/>
        <v>10.285714285714286</v>
      </c>
      <c r="U34" s="70">
        <v>44727</v>
      </c>
      <c r="V34">
        <v>13</v>
      </c>
      <c r="W34" s="72">
        <f t="shared" si="3"/>
        <v>10.428571428571429</v>
      </c>
    </row>
    <row r="35" spans="2:23" x14ac:dyDescent="0.15">
      <c r="B35" t="s">
        <v>671</v>
      </c>
      <c r="C35">
        <v>2540</v>
      </c>
      <c r="D35">
        <v>2677</v>
      </c>
      <c r="E35">
        <v>2887</v>
      </c>
      <c r="F35">
        <v>2</v>
      </c>
      <c r="I35" s="70">
        <v>44728</v>
      </c>
      <c r="J35" s="77">
        <v>13</v>
      </c>
      <c r="K35" s="72">
        <f t="shared" si="1"/>
        <v>85</v>
      </c>
      <c r="L35" s="72">
        <f t="shared" si="4"/>
        <v>43</v>
      </c>
      <c r="M35" s="70">
        <v>44728</v>
      </c>
      <c r="N35" s="74">
        <v>17</v>
      </c>
      <c r="O35">
        <f t="shared" si="0"/>
        <v>111</v>
      </c>
      <c r="Q35" s="70">
        <v>44728</v>
      </c>
      <c r="R35" s="74">
        <v>17</v>
      </c>
      <c r="S35" s="72">
        <f t="shared" si="2"/>
        <v>11.714285714285714</v>
      </c>
      <c r="U35" s="70">
        <v>44728</v>
      </c>
      <c r="V35">
        <v>23</v>
      </c>
      <c r="W35" s="72">
        <f t="shared" si="3"/>
        <v>12.857142857142858</v>
      </c>
    </row>
    <row r="36" spans="2:23" x14ac:dyDescent="0.15">
      <c r="B36" t="s">
        <v>670</v>
      </c>
      <c r="C36">
        <v>30</v>
      </c>
      <c r="D36">
        <v>30</v>
      </c>
      <c r="E36">
        <v>30</v>
      </c>
      <c r="F36">
        <v>3295</v>
      </c>
      <c r="I36" s="70">
        <v>44729</v>
      </c>
      <c r="J36" s="77">
        <v>4</v>
      </c>
      <c r="K36" s="72">
        <f t="shared" si="1"/>
        <v>89</v>
      </c>
      <c r="L36" s="72">
        <f t="shared" si="4"/>
        <v>43</v>
      </c>
      <c r="M36" s="70">
        <v>44729</v>
      </c>
      <c r="N36" s="74">
        <v>8</v>
      </c>
      <c r="O36">
        <f t="shared" si="0"/>
        <v>119</v>
      </c>
      <c r="Q36" s="70">
        <v>44729</v>
      </c>
      <c r="R36" s="74">
        <v>13</v>
      </c>
      <c r="S36" s="72">
        <f t="shared" si="2"/>
        <v>11.857142857142858</v>
      </c>
      <c r="U36" s="70">
        <v>44729</v>
      </c>
      <c r="V36">
        <v>16</v>
      </c>
      <c r="W36" s="72">
        <f t="shared" si="3"/>
        <v>13.428571428571429</v>
      </c>
    </row>
    <row r="37" spans="2:23" x14ac:dyDescent="0.15">
      <c r="B37" t="s">
        <v>669</v>
      </c>
      <c r="C37">
        <v>5</v>
      </c>
      <c r="D37">
        <v>5</v>
      </c>
      <c r="E37">
        <v>5</v>
      </c>
      <c r="F37">
        <v>47</v>
      </c>
      <c r="I37" s="70">
        <v>44730</v>
      </c>
      <c r="J37" s="77">
        <v>11</v>
      </c>
      <c r="K37" s="72">
        <f t="shared" si="1"/>
        <v>100</v>
      </c>
      <c r="L37" s="72">
        <f t="shared" si="4"/>
        <v>50</v>
      </c>
      <c r="M37" s="70">
        <v>44730</v>
      </c>
      <c r="N37" s="74">
        <v>9</v>
      </c>
      <c r="O37">
        <f t="shared" si="0"/>
        <v>128</v>
      </c>
      <c r="Q37" s="70">
        <v>44730</v>
      </c>
      <c r="R37" s="74">
        <v>15</v>
      </c>
      <c r="S37" s="72">
        <f t="shared" si="2"/>
        <v>13.285714285714286</v>
      </c>
      <c r="U37" s="70">
        <v>44730</v>
      </c>
      <c r="V37">
        <v>14</v>
      </c>
      <c r="W37" s="72">
        <f t="shared" si="3"/>
        <v>14.571428571428571</v>
      </c>
    </row>
    <row r="38" spans="2:23" x14ac:dyDescent="0.15">
      <c r="B38" t="s">
        <v>668</v>
      </c>
      <c r="C38">
        <v>32</v>
      </c>
      <c r="D38">
        <v>32</v>
      </c>
      <c r="E38">
        <v>39</v>
      </c>
      <c r="F38">
        <v>6</v>
      </c>
      <c r="I38" s="70">
        <v>44731</v>
      </c>
      <c r="J38" s="77">
        <v>5</v>
      </c>
      <c r="K38" s="72">
        <f t="shared" si="1"/>
        <v>105</v>
      </c>
      <c r="L38" s="72">
        <f t="shared" si="4"/>
        <v>53</v>
      </c>
      <c r="M38" s="70">
        <v>44731</v>
      </c>
      <c r="N38" s="74">
        <v>4</v>
      </c>
      <c r="O38">
        <f t="shared" si="0"/>
        <v>132</v>
      </c>
      <c r="Q38" s="70">
        <v>44731</v>
      </c>
      <c r="R38" s="74">
        <v>5</v>
      </c>
      <c r="S38" s="72">
        <f t="shared" si="2"/>
        <v>13.428571428571429</v>
      </c>
      <c r="U38" s="70">
        <v>44731</v>
      </c>
      <c r="V38">
        <v>6</v>
      </c>
      <c r="W38" s="72">
        <f t="shared" si="3"/>
        <v>14.857142857142858</v>
      </c>
    </row>
    <row r="39" spans="2:23" x14ac:dyDescent="0.15">
      <c r="E39">
        <v>1</v>
      </c>
      <c r="F39">
        <v>50</v>
      </c>
      <c r="I39" s="70">
        <v>44732</v>
      </c>
      <c r="J39" s="77">
        <v>7</v>
      </c>
      <c r="K39" s="72">
        <f t="shared" si="1"/>
        <v>112</v>
      </c>
      <c r="L39" s="72">
        <f t="shared" si="4"/>
        <v>58</v>
      </c>
      <c r="M39" s="70">
        <v>44732</v>
      </c>
      <c r="N39" s="74">
        <v>11</v>
      </c>
      <c r="O39">
        <f t="shared" si="0"/>
        <v>143</v>
      </c>
      <c r="Q39" s="70">
        <v>44732</v>
      </c>
      <c r="R39" s="74">
        <v>15</v>
      </c>
      <c r="S39" s="72">
        <f t="shared" si="2"/>
        <v>14.428571428571429</v>
      </c>
      <c r="U39" s="70">
        <v>44732</v>
      </c>
      <c r="V39">
        <v>14</v>
      </c>
      <c r="W39" s="72">
        <f t="shared" si="3"/>
        <v>15.285714285714286</v>
      </c>
    </row>
    <row r="40" spans="2:23" x14ac:dyDescent="0.15">
      <c r="E40">
        <v>1</v>
      </c>
      <c r="F40">
        <v>2</v>
      </c>
      <c r="I40" s="70">
        <v>44733</v>
      </c>
      <c r="J40" s="77">
        <v>15</v>
      </c>
      <c r="K40" s="72">
        <f t="shared" si="1"/>
        <v>127</v>
      </c>
      <c r="L40" s="72">
        <f t="shared" si="4"/>
        <v>62</v>
      </c>
      <c r="M40" s="70">
        <v>44733</v>
      </c>
      <c r="N40" s="74">
        <v>14</v>
      </c>
      <c r="O40">
        <f t="shared" si="0"/>
        <v>157</v>
      </c>
      <c r="Q40" s="70">
        <v>44733</v>
      </c>
      <c r="R40" s="74">
        <v>22</v>
      </c>
      <c r="S40" s="72">
        <f t="shared" si="2"/>
        <v>14.571428571428571</v>
      </c>
      <c r="U40" s="70">
        <v>44733</v>
      </c>
      <c r="V40">
        <v>20</v>
      </c>
      <c r="W40" s="72">
        <f t="shared" si="3"/>
        <v>15.142857142857142</v>
      </c>
    </row>
    <row r="41" spans="2:23" x14ac:dyDescent="0.15">
      <c r="B41" t="s">
        <v>667</v>
      </c>
      <c r="C41">
        <v>37</v>
      </c>
      <c r="D41">
        <v>39</v>
      </c>
      <c r="E41">
        <v>48</v>
      </c>
      <c r="F41">
        <v>1</v>
      </c>
      <c r="I41" s="70">
        <v>44734</v>
      </c>
      <c r="J41" s="77">
        <v>19</v>
      </c>
      <c r="K41" s="72">
        <f t="shared" si="1"/>
        <v>146</v>
      </c>
      <c r="L41" s="72">
        <f t="shared" si="4"/>
        <v>74</v>
      </c>
      <c r="M41" s="70">
        <v>44734</v>
      </c>
      <c r="N41" s="74">
        <v>20</v>
      </c>
      <c r="O41">
        <f t="shared" si="0"/>
        <v>177</v>
      </c>
      <c r="Q41" s="70">
        <v>44734</v>
      </c>
      <c r="R41" s="74">
        <v>27</v>
      </c>
      <c r="S41" s="72">
        <f t="shared" si="2"/>
        <v>16.285714285714285</v>
      </c>
      <c r="U41" s="70">
        <v>44734</v>
      </c>
      <c r="V41">
        <v>27</v>
      </c>
      <c r="W41" s="72">
        <f t="shared" si="3"/>
        <v>17.142857142857142</v>
      </c>
    </row>
    <row r="42" spans="2:23" x14ac:dyDescent="0.15">
      <c r="B42" t="s">
        <v>666</v>
      </c>
      <c r="C42">
        <v>9</v>
      </c>
      <c r="D42">
        <v>9</v>
      </c>
      <c r="E42">
        <v>11</v>
      </c>
      <c r="F42">
        <v>4</v>
      </c>
      <c r="I42" s="70">
        <v>44735</v>
      </c>
      <c r="J42" s="77">
        <v>19</v>
      </c>
      <c r="K42" s="72">
        <f t="shared" si="1"/>
        <v>165</v>
      </c>
      <c r="L42" s="72">
        <f t="shared" si="4"/>
        <v>80</v>
      </c>
      <c r="M42" s="70">
        <v>44735</v>
      </c>
      <c r="N42" s="74">
        <v>20</v>
      </c>
      <c r="O42">
        <f t="shared" si="0"/>
        <v>197</v>
      </c>
      <c r="Q42" s="70">
        <v>44735</v>
      </c>
      <c r="R42" s="74">
        <v>25</v>
      </c>
      <c r="S42" s="72">
        <f t="shared" si="2"/>
        <v>17.428571428571427</v>
      </c>
      <c r="U42" s="70">
        <v>44735</v>
      </c>
      <c r="V42">
        <v>24</v>
      </c>
      <c r="W42" s="72">
        <f t="shared" si="3"/>
        <v>17.285714285714285</v>
      </c>
    </row>
    <row r="43" spans="2:23" x14ac:dyDescent="0.15">
      <c r="B43" t="s">
        <v>665</v>
      </c>
      <c r="C43">
        <v>4</v>
      </c>
      <c r="D43">
        <v>4</v>
      </c>
      <c r="E43">
        <v>6</v>
      </c>
      <c r="F43">
        <v>3</v>
      </c>
      <c r="I43" s="70">
        <v>44736</v>
      </c>
      <c r="J43" s="77">
        <v>35</v>
      </c>
      <c r="K43" s="72">
        <f t="shared" si="1"/>
        <v>200</v>
      </c>
      <c r="L43" s="72">
        <f t="shared" si="4"/>
        <v>111</v>
      </c>
      <c r="M43" s="70">
        <v>44736</v>
      </c>
      <c r="N43" s="74">
        <v>48</v>
      </c>
      <c r="O43">
        <f t="shared" si="0"/>
        <v>245</v>
      </c>
      <c r="Q43" s="70">
        <v>44736</v>
      </c>
      <c r="R43" s="74">
        <v>49</v>
      </c>
      <c r="S43" s="72">
        <f t="shared" si="2"/>
        <v>22.571428571428573</v>
      </c>
      <c r="U43" s="70">
        <v>44736</v>
      </c>
      <c r="V43">
        <v>35</v>
      </c>
      <c r="W43" s="72">
        <f t="shared" si="3"/>
        <v>20</v>
      </c>
    </row>
    <row r="44" spans="2:23" x14ac:dyDescent="0.15">
      <c r="B44" t="s">
        <v>664</v>
      </c>
      <c r="C44">
        <v>85</v>
      </c>
      <c r="D44">
        <v>85</v>
      </c>
      <c r="E44">
        <v>97</v>
      </c>
      <c r="F44">
        <v>63</v>
      </c>
      <c r="I44" s="70">
        <v>44737</v>
      </c>
      <c r="J44" s="77">
        <v>12</v>
      </c>
      <c r="K44" s="72">
        <f t="shared" si="1"/>
        <v>212</v>
      </c>
      <c r="L44" s="72">
        <f t="shared" si="4"/>
        <v>112</v>
      </c>
      <c r="M44" s="70">
        <v>44737</v>
      </c>
      <c r="N44" s="74">
        <v>12</v>
      </c>
      <c r="O44">
        <f t="shared" si="0"/>
        <v>257</v>
      </c>
      <c r="Q44" s="70">
        <v>44737</v>
      </c>
      <c r="R44" s="74">
        <v>25</v>
      </c>
      <c r="S44" s="72">
        <f t="shared" si="2"/>
        <v>24</v>
      </c>
      <c r="U44" s="70">
        <v>44737</v>
      </c>
      <c r="V44">
        <v>21</v>
      </c>
      <c r="W44" s="72">
        <f t="shared" si="3"/>
        <v>21</v>
      </c>
    </row>
    <row r="45" spans="2:23" x14ac:dyDescent="0.15">
      <c r="B45" t="s">
        <v>663</v>
      </c>
      <c r="C45">
        <v>133</v>
      </c>
      <c r="D45">
        <v>146</v>
      </c>
      <c r="E45">
        <v>160</v>
      </c>
      <c r="F45">
        <v>12</v>
      </c>
      <c r="I45" s="70">
        <v>44738</v>
      </c>
      <c r="J45" s="77">
        <v>12</v>
      </c>
      <c r="K45" s="72">
        <f t="shared" ref="K45:K74" si="5">+J45+K44</f>
        <v>224</v>
      </c>
      <c r="L45" s="72">
        <f t="shared" si="4"/>
        <v>119</v>
      </c>
      <c r="M45" s="70">
        <v>44738</v>
      </c>
      <c r="N45" s="74">
        <v>9</v>
      </c>
      <c r="O45">
        <f t="shared" si="0"/>
        <v>266</v>
      </c>
      <c r="Q45" s="70">
        <v>44738</v>
      </c>
      <c r="R45" s="74">
        <v>23</v>
      </c>
      <c r="S45" s="72">
        <f t="shared" si="2"/>
        <v>26.571428571428573</v>
      </c>
      <c r="U45" s="70">
        <v>44738</v>
      </c>
      <c r="V45">
        <v>16</v>
      </c>
      <c r="W45" s="72">
        <f t="shared" si="3"/>
        <v>22.428571428571427</v>
      </c>
    </row>
    <row r="46" spans="2:23" x14ac:dyDescent="0.15">
      <c r="B46" t="s">
        <v>662</v>
      </c>
      <c r="C46">
        <v>426</v>
      </c>
      <c r="D46">
        <v>479</v>
      </c>
      <c r="E46">
        <v>545</v>
      </c>
      <c r="F46">
        <v>9</v>
      </c>
      <c r="I46" s="70">
        <v>44739</v>
      </c>
      <c r="J46" s="77">
        <v>53</v>
      </c>
      <c r="K46" s="72">
        <f t="shared" si="5"/>
        <v>277</v>
      </c>
      <c r="L46" s="72">
        <f t="shared" si="4"/>
        <v>165</v>
      </c>
      <c r="M46" s="70">
        <v>44739</v>
      </c>
      <c r="N46" s="74">
        <v>60</v>
      </c>
      <c r="O46">
        <f t="shared" si="0"/>
        <v>326</v>
      </c>
      <c r="Q46" s="70">
        <v>44739</v>
      </c>
      <c r="R46" s="74">
        <v>91</v>
      </c>
      <c r="S46" s="72">
        <f t="shared" si="2"/>
        <v>37.428571428571431</v>
      </c>
      <c r="U46" s="70">
        <v>44739</v>
      </c>
      <c r="V46">
        <v>81</v>
      </c>
      <c r="W46" s="72">
        <f t="shared" si="3"/>
        <v>32</v>
      </c>
    </row>
    <row r="47" spans="2:23" x14ac:dyDescent="0.15">
      <c r="B47" t="s">
        <v>661</v>
      </c>
      <c r="C47">
        <v>2</v>
      </c>
      <c r="D47">
        <v>2</v>
      </c>
      <c r="E47">
        <v>2</v>
      </c>
      <c r="F47">
        <v>1</v>
      </c>
      <c r="I47" s="70">
        <v>44740</v>
      </c>
      <c r="J47" s="77">
        <v>30</v>
      </c>
      <c r="K47" s="72">
        <f t="shared" si="5"/>
        <v>307</v>
      </c>
      <c r="L47" s="72">
        <f t="shared" si="4"/>
        <v>180</v>
      </c>
      <c r="M47" s="70">
        <v>44740</v>
      </c>
      <c r="N47" s="74">
        <v>40</v>
      </c>
      <c r="O47">
        <f t="shared" si="0"/>
        <v>366</v>
      </c>
      <c r="Q47" s="70">
        <v>44740</v>
      </c>
      <c r="R47" s="74">
        <v>59</v>
      </c>
      <c r="S47" s="72">
        <f t="shared" si="2"/>
        <v>42.714285714285715</v>
      </c>
      <c r="U47" s="70">
        <v>44740</v>
      </c>
      <c r="V47">
        <v>51</v>
      </c>
      <c r="W47" s="72">
        <f t="shared" si="3"/>
        <v>36.428571428571431</v>
      </c>
    </row>
    <row r="48" spans="2:23" x14ac:dyDescent="0.15">
      <c r="B48" t="s">
        <v>660</v>
      </c>
      <c r="C48">
        <v>2</v>
      </c>
      <c r="D48">
        <v>2</v>
      </c>
      <c r="E48">
        <v>2</v>
      </c>
      <c r="F48">
        <v>1</v>
      </c>
      <c r="I48" s="70">
        <v>44741</v>
      </c>
      <c r="J48" s="77">
        <v>42</v>
      </c>
      <c r="K48" s="72">
        <f t="shared" si="5"/>
        <v>349</v>
      </c>
      <c r="L48" s="72">
        <f t="shared" si="4"/>
        <v>203</v>
      </c>
      <c r="M48" s="70">
        <v>44741</v>
      </c>
      <c r="N48" s="74">
        <v>42</v>
      </c>
      <c r="O48">
        <f t="shared" si="0"/>
        <v>408</v>
      </c>
      <c r="Q48" s="70">
        <v>44741</v>
      </c>
      <c r="R48" s="74">
        <v>69</v>
      </c>
      <c r="S48" s="72">
        <f t="shared" si="2"/>
        <v>48.714285714285715</v>
      </c>
      <c r="U48" s="70">
        <v>44741</v>
      </c>
      <c r="V48">
        <v>57</v>
      </c>
      <c r="W48" s="72">
        <f t="shared" si="3"/>
        <v>40.714285714285715</v>
      </c>
    </row>
    <row r="49" spans="2:23" x14ac:dyDescent="0.15">
      <c r="B49" t="s">
        <v>659</v>
      </c>
      <c r="C49">
        <v>3</v>
      </c>
      <c r="D49">
        <v>3</v>
      </c>
      <c r="E49">
        <v>3</v>
      </c>
      <c r="F49">
        <v>113</v>
      </c>
      <c r="I49" s="70">
        <v>44742</v>
      </c>
      <c r="J49" s="77">
        <v>57</v>
      </c>
      <c r="K49" s="72">
        <f t="shared" si="5"/>
        <v>406</v>
      </c>
      <c r="L49" s="72">
        <f t="shared" si="4"/>
        <v>241</v>
      </c>
      <c r="M49" s="70">
        <v>44742</v>
      </c>
      <c r="N49" s="74">
        <v>57</v>
      </c>
      <c r="O49">
        <f t="shared" si="0"/>
        <v>465</v>
      </c>
      <c r="Q49" s="70">
        <v>44742</v>
      </c>
      <c r="R49" s="74">
        <v>100</v>
      </c>
      <c r="S49" s="72">
        <f t="shared" si="2"/>
        <v>59.428571428571431</v>
      </c>
      <c r="U49" s="70">
        <v>44742</v>
      </c>
      <c r="V49">
        <v>72</v>
      </c>
      <c r="W49" s="72">
        <f t="shared" si="3"/>
        <v>47.571428571428569</v>
      </c>
    </row>
    <row r="50" spans="2:23" x14ac:dyDescent="0.15">
      <c r="B50" t="s">
        <v>658</v>
      </c>
      <c r="C50">
        <v>4</v>
      </c>
      <c r="D50">
        <v>4</v>
      </c>
      <c r="E50">
        <v>6</v>
      </c>
      <c r="F50">
        <v>208</v>
      </c>
      <c r="I50" s="70">
        <v>44743</v>
      </c>
      <c r="J50" s="77">
        <v>52</v>
      </c>
      <c r="K50" s="72">
        <f t="shared" si="5"/>
        <v>458</v>
      </c>
      <c r="L50" s="72">
        <f t="shared" si="4"/>
        <v>258</v>
      </c>
      <c r="M50" s="70">
        <v>44743</v>
      </c>
      <c r="N50" s="74">
        <v>54</v>
      </c>
      <c r="O50">
        <f t="shared" si="0"/>
        <v>519</v>
      </c>
      <c r="Q50" s="70">
        <v>44743</v>
      </c>
      <c r="R50" s="74">
        <v>115</v>
      </c>
      <c r="S50" s="72">
        <f t="shared" si="2"/>
        <v>68.857142857142861</v>
      </c>
      <c r="U50" s="70">
        <v>44743</v>
      </c>
      <c r="V50">
        <v>90</v>
      </c>
      <c r="W50" s="72">
        <f t="shared" si="3"/>
        <v>55.428571428571431</v>
      </c>
    </row>
    <row r="51" spans="2:23" x14ac:dyDescent="0.15">
      <c r="B51" t="s">
        <v>657</v>
      </c>
      <c r="C51">
        <v>1</v>
      </c>
      <c r="D51">
        <v>1</v>
      </c>
      <c r="E51">
        <v>2</v>
      </c>
      <c r="F51">
        <v>689</v>
      </c>
      <c r="I51" s="70">
        <v>44744</v>
      </c>
      <c r="J51" s="77">
        <v>16</v>
      </c>
      <c r="K51" s="72">
        <f t="shared" si="5"/>
        <v>474</v>
      </c>
      <c r="L51" s="72">
        <f t="shared" si="4"/>
        <v>262</v>
      </c>
      <c r="M51" s="70">
        <v>44744</v>
      </c>
      <c r="N51" s="74">
        <v>15</v>
      </c>
      <c r="O51">
        <f t="shared" si="0"/>
        <v>534</v>
      </c>
      <c r="Q51" s="70">
        <v>44744</v>
      </c>
      <c r="R51" s="74">
        <v>74</v>
      </c>
      <c r="S51" s="72">
        <f t="shared" si="2"/>
        <v>75.857142857142861</v>
      </c>
      <c r="U51" s="70">
        <v>44744</v>
      </c>
      <c r="V51">
        <v>46</v>
      </c>
      <c r="W51" s="72">
        <f t="shared" si="3"/>
        <v>59</v>
      </c>
    </row>
    <row r="52" spans="2:23" x14ac:dyDescent="0.15">
      <c r="E52">
        <v>3</v>
      </c>
      <c r="F52">
        <v>4</v>
      </c>
      <c r="I52" s="70">
        <v>44745</v>
      </c>
      <c r="J52" s="77">
        <v>11</v>
      </c>
      <c r="K52" s="72">
        <f t="shared" si="5"/>
        <v>485</v>
      </c>
      <c r="L52" s="72">
        <f t="shared" si="4"/>
        <v>261</v>
      </c>
      <c r="M52" s="70">
        <v>44745</v>
      </c>
      <c r="N52" s="74">
        <v>8</v>
      </c>
      <c r="O52">
        <f t="shared" si="0"/>
        <v>542</v>
      </c>
      <c r="Q52" s="70">
        <v>44745</v>
      </c>
      <c r="R52" s="74">
        <v>58</v>
      </c>
      <c r="S52" s="72">
        <f t="shared" si="2"/>
        <v>80.857142857142861</v>
      </c>
      <c r="U52" s="70">
        <v>44745</v>
      </c>
      <c r="V52">
        <v>37</v>
      </c>
      <c r="W52" s="72">
        <f t="shared" si="3"/>
        <v>62</v>
      </c>
    </row>
    <row r="53" spans="2:23" x14ac:dyDescent="0.15">
      <c r="B53" t="s">
        <v>656</v>
      </c>
      <c r="C53">
        <v>23</v>
      </c>
      <c r="D53">
        <v>30</v>
      </c>
      <c r="E53">
        <v>32</v>
      </c>
      <c r="F53">
        <v>4</v>
      </c>
      <c r="I53" s="70">
        <v>44746</v>
      </c>
      <c r="J53" s="77">
        <v>7</v>
      </c>
      <c r="K53" s="72">
        <f t="shared" si="5"/>
        <v>492</v>
      </c>
      <c r="L53" s="72">
        <f t="shared" si="4"/>
        <v>215</v>
      </c>
      <c r="M53" s="70">
        <v>44746</v>
      </c>
      <c r="N53" s="74">
        <v>24</v>
      </c>
      <c r="O53">
        <f t="shared" si="0"/>
        <v>566</v>
      </c>
      <c r="Q53" s="70">
        <v>44746</v>
      </c>
      <c r="R53" s="74">
        <v>81</v>
      </c>
      <c r="S53" s="72">
        <f t="shared" si="2"/>
        <v>79.428571428571431</v>
      </c>
      <c r="U53" s="70">
        <v>44746</v>
      </c>
      <c r="V53">
        <v>58</v>
      </c>
      <c r="W53" s="72">
        <f t="shared" si="3"/>
        <v>58.714285714285715</v>
      </c>
    </row>
    <row r="54" spans="2:23" x14ac:dyDescent="0.15">
      <c r="B54" t="s">
        <v>655</v>
      </c>
      <c r="C54">
        <v>17</v>
      </c>
      <c r="D54">
        <v>17</v>
      </c>
      <c r="E54">
        <v>17</v>
      </c>
      <c r="F54">
        <v>4</v>
      </c>
      <c r="I54" s="70">
        <v>44747</v>
      </c>
      <c r="J54" s="77">
        <v>37</v>
      </c>
      <c r="K54" s="72">
        <f t="shared" si="5"/>
        <v>529</v>
      </c>
      <c r="L54" s="72">
        <f t="shared" si="4"/>
        <v>222</v>
      </c>
      <c r="M54" s="70">
        <v>44747</v>
      </c>
      <c r="N54" s="74">
        <v>36</v>
      </c>
      <c r="O54">
        <f t="shared" si="0"/>
        <v>602</v>
      </c>
      <c r="Q54" s="70">
        <v>44747</v>
      </c>
      <c r="R54" s="74">
        <v>121</v>
      </c>
      <c r="S54" s="72">
        <f t="shared" si="2"/>
        <v>88.285714285714292</v>
      </c>
      <c r="U54" s="70">
        <v>44747</v>
      </c>
      <c r="V54">
        <v>85</v>
      </c>
      <c r="W54" s="72">
        <f t="shared" si="3"/>
        <v>63.571428571428569</v>
      </c>
    </row>
    <row r="55" spans="2:23" x14ac:dyDescent="0.15">
      <c r="B55" t="s">
        <v>654</v>
      </c>
      <c r="C55">
        <v>1</v>
      </c>
      <c r="D55">
        <v>1</v>
      </c>
      <c r="E55">
        <v>1</v>
      </c>
      <c r="F55">
        <v>6</v>
      </c>
      <c r="I55" s="70">
        <v>44748</v>
      </c>
      <c r="J55" s="77">
        <v>45</v>
      </c>
      <c r="K55" s="72">
        <f t="shared" si="5"/>
        <v>574</v>
      </c>
      <c r="L55" s="72">
        <f t="shared" si="4"/>
        <v>225</v>
      </c>
      <c r="M55" s="70">
        <v>44748</v>
      </c>
      <c r="N55" s="74">
        <v>46</v>
      </c>
      <c r="O55">
        <f t="shared" si="0"/>
        <v>648</v>
      </c>
      <c r="Q55" s="70">
        <v>44748</v>
      </c>
      <c r="R55" s="74">
        <v>132</v>
      </c>
      <c r="S55" s="72">
        <f t="shared" si="2"/>
        <v>97.285714285714292</v>
      </c>
      <c r="U55" s="70">
        <v>44748</v>
      </c>
      <c r="V55">
        <v>106</v>
      </c>
      <c r="W55" s="72">
        <f t="shared" si="3"/>
        <v>70.571428571428569</v>
      </c>
    </row>
    <row r="56" spans="2:23" x14ac:dyDescent="0.15">
      <c r="B56" t="s">
        <v>653</v>
      </c>
      <c r="C56">
        <v>59</v>
      </c>
      <c r="D56">
        <v>59</v>
      </c>
      <c r="E56">
        <v>91</v>
      </c>
      <c r="F56">
        <v>2</v>
      </c>
      <c r="I56" s="70">
        <v>44749</v>
      </c>
      <c r="J56" s="77">
        <v>52</v>
      </c>
      <c r="K56" s="72">
        <f t="shared" si="5"/>
        <v>626</v>
      </c>
      <c r="L56" s="72">
        <f t="shared" si="4"/>
        <v>220</v>
      </c>
      <c r="M56" s="70">
        <v>44749</v>
      </c>
      <c r="N56" s="74">
        <v>53</v>
      </c>
      <c r="O56">
        <f t="shared" si="0"/>
        <v>701</v>
      </c>
      <c r="Q56" s="70">
        <v>44749</v>
      </c>
      <c r="R56" s="74">
        <v>130</v>
      </c>
      <c r="S56" s="72">
        <f t="shared" si="2"/>
        <v>101.57142857142857</v>
      </c>
      <c r="U56" s="70">
        <v>44749</v>
      </c>
      <c r="V56">
        <v>110</v>
      </c>
      <c r="W56" s="72">
        <f t="shared" si="3"/>
        <v>76</v>
      </c>
    </row>
    <row r="57" spans="2:23" x14ac:dyDescent="0.15">
      <c r="B57" t="s">
        <v>652</v>
      </c>
      <c r="C57">
        <v>1</v>
      </c>
      <c r="D57">
        <v>1</v>
      </c>
      <c r="E57">
        <v>1</v>
      </c>
      <c r="F57">
        <v>5</v>
      </c>
      <c r="I57" s="70">
        <v>44750</v>
      </c>
      <c r="J57" s="77">
        <v>37</v>
      </c>
      <c r="K57" s="72">
        <f t="shared" si="5"/>
        <v>663</v>
      </c>
      <c r="L57" s="72">
        <f t="shared" si="4"/>
        <v>205</v>
      </c>
      <c r="M57" s="70">
        <v>44750</v>
      </c>
      <c r="N57" s="74">
        <v>36</v>
      </c>
      <c r="O57">
        <f t="shared" si="0"/>
        <v>737</v>
      </c>
      <c r="Q57" s="70">
        <v>44750</v>
      </c>
      <c r="R57" s="74">
        <v>170</v>
      </c>
      <c r="S57" s="72">
        <f t="shared" si="2"/>
        <v>109.42857142857143</v>
      </c>
      <c r="U57" s="70">
        <v>44750</v>
      </c>
      <c r="V57">
        <v>161</v>
      </c>
      <c r="W57" s="72">
        <f t="shared" si="3"/>
        <v>86.142857142857139</v>
      </c>
    </row>
    <row r="58" spans="2:23" x14ac:dyDescent="0.15">
      <c r="E58">
        <v>1</v>
      </c>
      <c r="F58">
        <v>45</v>
      </c>
      <c r="I58" s="70">
        <v>44751</v>
      </c>
      <c r="J58" s="77">
        <v>37</v>
      </c>
      <c r="K58" s="72">
        <f t="shared" si="5"/>
        <v>700</v>
      </c>
      <c r="L58" s="72">
        <f t="shared" si="4"/>
        <v>226</v>
      </c>
      <c r="M58" s="70">
        <v>44751</v>
      </c>
      <c r="N58" s="74">
        <v>41</v>
      </c>
      <c r="O58">
        <f t="shared" si="0"/>
        <v>778</v>
      </c>
      <c r="Q58" s="70">
        <v>44751</v>
      </c>
      <c r="R58" s="74">
        <v>116</v>
      </c>
      <c r="S58" s="72">
        <f t="shared" si="2"/>
        <v>115.42857142857143</v>
      </c>
      <c r="U58" s="70">
        <v>44751</v>
      </c>
      <c r="V58">
        <v>103</v>
      </c>
      <c r="W58" s="72">
        <f t="shared" si="3"/>
        <v>94.285714285714292</v>
      </c>
    </row>
    <row r="59" spans="2:23" x14ac:dyDescent="0.15">
      <c r="B59" t="s">
        <v>651</v>
      </c>
      <c r="C59">
        <v>878</v>
      </c>
      <c r="D59">
        <v>925</v>
      </c>
      <c r="E59">
        <v>959</v>
      </c>
      <c r="F59">
        <v>31</v>
      </c>
      <c r="I59" s="70">
        <v>44752</v>
      </c>
      <c r="J59" s="77">
        <v>7</v>
      </c>
      <c r="K59" s="72">
        <f t="shared" si="5"/>
        <v>707</v>
      </c>
      <c r="L59" s="72">
        <f t="shared" si="4"/>
        <v>222</v>
      </c>
      <c r="M59" s="70">
        <v>44752</v>
      </c>
      <c r="N59" s="74">
        <v>7</v>
      </c>
      <c r="O59">
        <f t="shared" si="0"/>
        <v>785</v>
      </c>
      <c r="Q59" s="70">
        <v>44752</v>
      </c>
      <c r="R59" s="74">
        <v>85</v>
      </c>
      <c r="S59" s="72">
        <f t="shared" si="2"/>
        <v>119.28571428571429</v>
      </c>
      <c r="U59" s="70">
        <v>44752</v>
      </c>
      <c r="V59">
        <v>72</v>
      </c>
      <c r="W59" s="72">
        <f t="shared" si="3"/>
        <v>99.285714285714292</v>
      </c>
    </row>
    <row r="60" spans="2:23" x14ac:dyDescent="0.15">
      <c r="B60" t="s">
        <v>650</v>
      </c>
      <c r="C60">
        <v>1</v>
      </c>
      <c r="D60">
        <v>1</v>
      </c>
      <c r="E60">
        <v>1</v>
      </c>
      <c r="F60">
        <v>1</v>
      </c>
      <c r="I60" s="70">
        <v>44753</v>
      </c>
      <c r="J60" s="77">
        <v>100</v>
      </c>
      <c r="K60" s="72">
        <f t="shared" si="5"/>
        <v>807</v>
      </c>
      <c r="L60" s="72">
        <f t="shared" si="4"/>
        <v>315</v>
      </c>
      <c r="M60" s="70">
        <v>44753</v>
      </c>
      <c r="N60" s="74">
        <v>95</v>
      </c>
      <c r="O60">
        <f t="shared" si="0"/>
        <v>880</v>
      </c>
      <c r="Q60" s="70">
        <v>44753</v>
      </c>
      <c r="R60" s="74">
        <v>233</v>
      </c>
      <c r="S60" s="72">
        <f t="shared" si="2"/>
        <v>141</v>
      </c>
      <c r="U60" s="70">
        <v>44753</v>
      </c>
      <c r="V60">
        <v>217</v>
      </c>
      <c r="W60" s="72">
        <f t="shared" si="3"/>
        <v>122</v>
      </c>
    </row>
    <row r="61" spans="2:23" x14ac:dyDescent="0.15">
      <c r="B61" t="s">
        <v>649</v>
      </c>
      <c r="C61">
        <v>2</v>
      </c>
      <c r="D61">
        <v>2</v>
      </c>
      <c r="E61">
        <v>3</v>
      </c>
      <c r="F61">
        <v>252</v>
      </c>
      <c r="I61" s="70">
        <v>44754</v>
      </c>
      <c r="J61" s="77">
        <v>212</v>
      </c>
      <c r="K61" s="72">
        <f t="shared" si="5"/>
        <v>1019</v>
      </c>
      <c r="L61" s="72">
        <f t="shared" si="4"/>
        <v>490</v>
      </c>
      <c r="M61" s="70">
        <v>44754</v>
      </c>
      <c r="N61" s="74">
        <v>157</v>
      </c>
      <c r="O61">
        <f t="shared" si="0"/>
        <v>1037</v>
      </c>
      <c r="Q61" s="70">
        <v>44754</v>
      </c>
      <c r="R61" s="74">
        <v>169</v>
      </c>
      <c r="S61" s="72">
        <f t="shared" si="2"/>
        <v>147.85714285714286</v>
      </c>
      <c r="U61" s="70">
        <v>44754</v>
      </c>
      <c r="V61">
        <v>215</v>
      </c>
      <c r="W61" s="72">
        <f t="shared" si="3"/>
        <v>140.57142857142858</v>
      </c>
    </row>
    <row r="62" spans="2:23" x14ac:dyDescent="0.15">
      <c r="B62" t="s">
        <v>648</v>
      </c>
      <c r="C62">
        <v>133</v>
      </c>
      <c r="D62">
        <v>133</v>
      </c>
      <c r="E62">
        <v>133</v>
      </c>
      <c r="F62">
        <v>2</v>
      </c>
      <c r="I62" s="70">
        <v>44755</v>
      </c>
      <c r="J62" s="77">
        <v>140</v>
      </c>
      <c r="K62" s="72">
        <f t="shared" si="5"/>
        <v>1159</v>
      </c>
      <c r="L62" s="72">
        <f t="shared" si="4"/>
        <v>585</v>
      </c>
      <c r="M62" s="70">
        <v>44755</v>
      </c>
      <c r="N62" s="74">
        <v>141</v>
      </c>
      <c r="O62">
        <f t="shared" si="0"/>
        <v>1178</v>
      </c>
      <c r="Q62" s="70">
        <v>44755</v>
      </c>
      <c r="R62" s="74">
        <v>212</v>
      </c>
      <c r="S62" s="72">
        <f t="shared" si="2"/>
        <v>159.28571428571428</v>
      </c>
      <c r="U62" s="70">
        <v>44755</v>
      </c>
      <c r="V62">
        <v>220</v>
      </c>
      <c r="W62" s="72">
        <f t="shared" si="3"/>
        <v>156.85714285714286</v>
      </c>
    </row>
    <row r="63" spans="2:23" x14ac:dyDescent="0.15">
      <c r="B63" t="s">
        <v>647</v>
      </c>
      <c r="C63">
        <v>51</v>
      </c>
      <c r="D63">
        <v>55</v>
      </c>
      <c r="E63">
        <v>64</v>
      </c>
      <c r="F63">
        <v>3</v>
      </c>
      <c r="I63" s="70">
        <v>44756</v>
      </c>
      <c r="J63" s="77">
        <v>216</v>
      </c>
      <c r="K63" s="72">
        <f t="shared" si="5"/>
        <v>1375</v>
      </c>
      <c r="L63" s="72">
        <f t="shared" si="4"/>
        <v>749</v>
      </c>
      <c r="M63" s="70">
        <v>44756</v>
      </c>
      <c r="N63" s="74">
        <v>209</v>
      </c>
      <c r="O63">
        <f t="shared" si="0"/>
        <v>1387</v>
      </c>
      <c r="Q63" s="70">
        <v>44756</v>
      </c>
      <c r="R63" s="74">
        <v>231</v>
      </c>
      <c r="S63" s="72">
        <f t="shared" si="2"/>
        <v>173.71428571428572</v>
      </c>
      <c r="U63" s="70">
        <v>44756</v>
      </c>
      <c r="V63">
        <v>242</v>
      </c>
      <c r="W63" s="72">
        <f t="shared" si="3"/>
        <v>175.71428571428572</v>
      </c>
    </row>
    <row r="64" spans="2:23" x14ac:dyDescent="0.15">
      <c r="B64" t="s">
        <v>646</v>
      </c>
      <c r="C64">
        <v>1</v>
      </c>
      <c r="D64">
        <v>1</v>
      </c>
      <c r="E64">
        <v>1</v>
      </c>
      <c r="F64">
        <v>2</v>
      </c>
      <c r="I64" s="70">
        <v>44757</v>
      </c>
      <c r="J64" s="77">
        <v>159</v>
      </c>
      <c r="K64" s="72">
        <f t="shared" si="5"/>
        <v>1534</v>
      </c>
      <c r="L64" s="72">
        <f t="shared" si="4"/>
        <v>871</v>
      </c>
      <c r="M64" s="70">
        <v>44757</v>
      </c>
      <c r="N64" s="74">
        <v>152</v>
      </c>
      <c r="O64">
        <f t="shared" si="0"/>
        <v>1539</v>
      </c>
      <c r="Q64" s="70">
        <v>44757</v>
      </c>
      <c r="R64" s="74">
        <v>239</v>
      </c>
      <c r="S64" s="72">
        <f t="shared" si="2"/>
        <v>183.57142857142858</v>
      </c>
      <c r="U64" s="70">
        <v>44757</v>
      </c>
      <c r="V64">
        <v>248</v>
      </c>
      <c r="W64" s="72">
        <f t="shared" si="3"/>
        <v>188.14285714285714</v>
      </c>
    </row>
    <row r="65" spans="2:23" x14ac:dyDescent="0.15">
      <c r="B65" t="s">
        <v>645</v>
      </c>
      <c r="C65">
        <v>251</v>
      </c>
      <c r="D65">
        <v>305</v>
      </c>
      <c r="E65">
        <v>340</v>
      </c>
      <c r="F65">
        <v>1</v>
      </c>
      <c r="I65" s="70">
        <v>44758</v>
      </c>
      <c r="J65" s="77">
        <v>7</v>
      </c>
      <c r="K65" s="72">
        <f t="shared" si="5"/>
        <v>1541</v>
      </c>
      <c r="L65" s="72">
        <f t="shared" si="4"/>
        <v>841</v>
      </c>
      <c r="M65" s="70">
        <v>44758</v>
      </c>
      <c r="N65" s="74">
        <v>7</v>
      </c>
      <c r="O65">
        <f t="shared" si="0"/>
        <v>1546</v>
      </c>
      <c r="Q65" s="70">
        <v>44758</v>
      </c>
      <c r="R65" s="74">
        <v>133</v>
      </c>
      <c r="S65" s="72">
        <f t="shared" si="2"/>
        <v>186</v>
      </c>
      <c r="U65" s="70">
        <v>44758</v>
      </c>
      <c r="V65">
        <v>169</v>
      </c>
      <c r="W65" s="72">
        <f t="shared" si="3"/>
        <v>197.57142857142858</v>
      </c>
    </row>
    <row r="66" spans="2:23" x14ac:dyDescent="0.15">
      <c r="D66">
        <v>1</v>
      </c>
      <c r="E66">
        <v>1</v>
      </c>
      <c r="F66">
        <v>1087</v>
      </c>
      <c r="I66" s="70">
        <v>44759</v>
      </c>
      <c r="J66" s="77">
        <v>1</v>
      </c>
      <c r="K66" s="72">
        <f t="shared" si="5"/>
        <v>1542</v>
      </c>
      <c r="L66" s="72">
        <f t="shared" si="4"/>
        <v>835</v>
      </c>
      <c r="M66" s="70">
        <v>44759</v>
      </c>
      <c r="N66" s="74">
        <v>1</v>
      </c>
      <c r="O66">
        <f t="shared" si="0"/>
        <v>1547</v>
      </c>
      <c r="Q66" s="70">
        <v>44759</v>
      </c>
      <c r="R66" s="74">
        <v>113</v>
      </c>
      <c r="S66" s="72">
        <f t="shared" si="2"/>
        <v>190</v>
      </c>
      <c r="U66" s="70">
        <v>44759</v>
      </c>
      <c r="V66">
        <v>97</v>
      </c>
      <c r="W66" s="72">
        <f t="shared" si="3"/>
        <v>201.14285714285714</v>
      </c>
    </row>
    <row r="67" spans="2:23" x14ac:dyDescent="0.15">
      <c r="B67" t="s">
        <v>644</v>
      </c>
      <c r="C67">
        <v>53</v>
      </c>
      <c r="D67">
        <v>59</v>
      </c>
      <c r="E67">
        <v>76</v>
      </c>
      <c r="F67">
        <v>1</v>
      </c>
      <c r="I67" s="70">
        <v>44760</v>
      </c>
      <c r="J67" s="77">
        <v>195</v>
      </c>
      <c r="K67" s="72">
        <f t="shared" si="5"/>
        <v>1737</v>
      </c>
      <c r="L67" s="72">
        <f t="shared" si="4"/>
        <v>930</v>
      </c>
      <c r="M67" s="70">
        <v>44760</v>
      </c>
      <c r="N67" s="74">
        <v>168</v>
      </c>
      <c r="O67">
        <f t="shared" si="0"/>
        <v>1715</v>
      </c>
      <c r="Q67" s="70">
        <v>44760</v>
      </c>
      <c r="R67" s="74">
        <v>379</v>
      </c>
      <c r="S67" s="72">
        <f t="shared" si="2"/>
        <v>210.85714285714286</v>
      </c>
      <c r="U67" s="70">
        <v>44760</v>
      </c>
      <c r="V67">
        <v>327</v>
      </c>
      <c r="W67" s="72">
        <f t="shared" si="3"/>
        <v>216.85714285714286</v>
      </c>
    </row>
    <row r="68" spans="2:23" x14ac:dyDescent="0.15">
      <c r="B68" t="s">
        <v>643</v>
      </c>
      <c r="C68">
        <v>588</v>
      </c>
      <c r="D68">
        <v>633</v>
      </c>
      <c r="E68">
        <v>710</v>
      </c>
      <c r="F68">
        <v>4</v>
      </c>
      <c r="I68" s="70">
        <v>44761</v>
      </c>
      <c r="J68" s="77">
        <v>301</v>
      </c>
      <c r="K68" s="72">
        <f t="shared" si="5"/>
        <v>2038</v>
      </c>
      <c r="L68" s="72">
        <f t="shared" si="4"/>
        <v>1019</v>
      </c>
      <c r="M68" s="70">
        <v>44761</v>
      </c>
      <c r="N68" s="74">
        <v>292</v>
      </c>
      <c r="O68">
        <f t="shared" si="0"/>
        <v>2007</v>
      </c>
      <c r="Q68" s="70">
        <v>44761</v>
      </c>
      <c r="R68" s="74">
        <v>245</v>
      </c>
      <c r="S68" s="72">
        <f t="shared" si="2"/>
        <v>221.71428571428572</v>
      </c>
      <c r="U68" s="70">
        <v>44761</v>
      </c>
      <c r="V68">
        <v>266</v>
      </c>
      <c r="W68" s="72">
        <f t="shared" si="3"/>
        <v>224.14285714285714</v>
      </c>
    </row>
    <row r="69" spans="2:23" x14ac:dyDescent="0.15">
      <c r="B69" t="s">
        <v>642</v>
      </c>
      <c r="C69">
        <v>2</v>
      </c>
      <c r="D69">
        <v>2</v>
      </c>
      <c r="E69">
        <v>2</v>
      </c>
      <c r="F69">
        <v>157</v>
      </c>
      <c r="I69" s="70">
        <v>44762</v>
      </c>
      <c r="J69" s="77">
        <v>256</v>
      </c>
      <c r="K69" s="72">
        <f t="shared" si="5"/>
        <v>2294</v>
      </c>
      <c r="L69" s="72">
        <f t="shared" si="4"/>
        <v>1135</v>
      </c>
      <c r="M69" s="70">
        <v>44762</v>
      </c>
      <c r="N69" s="74">
        <v>255</v>
      </c>
      <c r="O69">
        <f t="shared" si="0"/>
        <v>2262</v>
      </c>
      <c r="Q69" s="70">
        <v>44762</v>
      </c>
      <c r="R69" s="74">
        <v>281</v>
      </c>
      <c r="S69" s="72">
        <f t="shared" si="2"/>
        <v>231.57142857142858</v>
      </c>
      <c r="U69" s="70">
        <v>44762</v>
      </c>
      <c r="V69">
        <v>266</v>
      </c>
      <c r="W69" s="72">
        <f t="shared" si="3"/>
        <v>230.71428571428572</v>
      </c>
    </row>
    <row r="70" spans="2:23" x14ac:dyDescent="0.15">
      <c r="B70" t="s">
        <v>641</v>
      </c>
      <c r="C70">
        <v>2</v>
      </c>
      <c r="D70">
        <v>2</v>
      </c>
      <c r="E70">
        <v>2</v>
      </c>
      <c r="F70">
        <v>76</v>
      </c>
      <c r="I70" s="70">
        <v>44763</v>
      </c>
      <c r="J70" s="77">
        <v>184</v>
      </c>
      <c r="K70" s="72">
        <f t="shared" si="5"/>
        <v>2478</v>
      </c>
      <c r="L70" s="72">
        <f t="shared" si="4"/>
        <v>1103</v>
      </c>
      <c r="M70" s="70">
        <v>44763</v>
      </c>
      <c r="N70" s="74">
        <v>183</v>
      </c>
      <c r="O70">
        <f t="shared" si="0"/>
        <v>2445</v>
      </c>
      <c r="Q70" s="70">
        <v>44763</v>
      </c>
      <c r="R70" s="74">
        <v>245</v>
      </c>
      <c r="S70" s="72">
        <f t="shared" si="2"/>
        <v>233.57142857142858</v>
      </c>
      <c r="U70" s="70">
        <v>44763</v>
      </c>
      <c r="V70">
        <v>235</v>
      </c>
      <c r="W70" s="72">
        <f t="shared" si="3"/>
        <v>229.71428571428572</v>
      </c>
    </row>
    <row r="71" spans="2:23" x14ac:dyDescent="0.15">
      <c r="B71" t="s">
        <v>640</v>
      </c>
      <c r="C71">
        <v>20</v>
      </c>
      <c r="D71">
        <v>21</v>
      </c>
      <c r="E71">
        <v>22</v>
      </c>
      <c r="F71">
        <v>4</v>
      </c>
      <c r="I71" s="70">
        <v>44764</v>
      </c>
      <c r="J71" s="77">
        <v>308</v>
      </c>
      <c r="K71" s="72">
        <f t="shared" si="5"/>
        <v>2786</v>
      </c>
      <c r="L71" s="72">
        <f t="shared" si="4"/>
        <v>1252</v>
      </c>
      <c r="M71" s="70">
        <v>44764</v>
      </c>
      <c r="N71" s="74">
        <v>322</v>
      </c>
      <c r="O71">
        <f t="shared" ref="O71:O83" si="6">+N71+O70</f>
        <v>2767</v>
      </c>
      <c r="Q71" s="70">
        <v>44764</v>
      </c>
      <c r="R71" s="74">
        <v>319</v>
      </c>
      <c r="S71" s="72">
        <f t="shared" si="2"/>
        <v>245</v>
      </c>
      <c r="U71" s="70">
        <v>44764</v>
      </c>
      <c r="V71">
        <v>354</v>
      </c>
      <c r="W71" s="72">
        <f t="shared" si="3"/>
        <v>244.85714285714286</v>
      </c>
    </row>
    <row r="72" spans="2:23" x14ac:dyDescent="0.15">
      <c r="B72" t="s">
        <v>639</v>
      </c>
      <c r="C72">
        <v>1</v>
      </c>
      <c r="D72">
        <v>1</v>
      </c>
      <c r="E72">
        <v>1</v>
      </c>
      <c r="F72">
        <v>1068</v>
      </c>
      <c r="I72" s="70">
        <v>44765</v>
      </c>
      <c r="J72" s="77">
        <v>9</v>
      </c>
      <c r="K72" s="72">
        <f t="shared" si="5"/>
        <v>2795</v>
      </c>
      <c r="L72" s="72">
        <f t="shared" si="4"/>
        <v>1254</v>
      </c>
      <c r="M72" s="70">
        <v>44765</v>
      </c>
      <c r="N72" s="74">
        <v>13</v>
      </c>
      <c r="O72">
        <f t="shared" si="6"/>
        <v>2780</v>
      </c>
      <c r="Q72" s="70">
        <v>44765</v>
      </c>
      <c r="R72" s="74">
        <v>150</v>
      </c>
      <c r="S72" s="72">
        <f t="shared" si="2"/>
        <v>247.42857142857142</v>
      </c>
      <c r="U72" s="70">
        <v>44765</v>
      </c>
      <c r="V72">
        <v>192</v>
      </c>
      <c r="W72" s="72">
        <f t="shared" si="3"/>
        <v>248.14285714285714</v>
      </c>
    </row>
    <row r="73" spans="2:23" x14ac:dyDescent="0.15">
      <c r="B73" t="s">
        <v>638</v>
      </c>
      <c r="C73">
        <v>3</v>
      </c>
      <c r="D73">
        <v>3</v>
      </c>
      <c r="E73">
        <v>1</v>
      </c>
      <c r="F73">
        <v>3</v>
      </c>
      <c r="I73" s="70">
        <v>44766</v>
      </c>
      <c r="J73" s="77">
        <v>2</v>
      </c>
      <c r="K73" s="72">
        <f t="shared" si="5"/>
        <v>2797</v>
      </c>
      <c r="L73" s="72">
        <f t="shared" si="4"/>
        <v>1255</v>
      </c>
      <c r="M73" s="70">
        <v>44766</v>
      </c>
      <c r="N73" s="74">
        <v>6</v>
      </c>
      <c r="O73">
        <f t="shared" si="6"/>
        <v>2786</v>
      </c>
      <c r="Q73" s="70">
        <v>44766</v>
      </c>
      <c r="R73" s="74">
        <v>110</v>
      </c>
      <c r="S73" s="72">
        <f t="shared" ref="S73:S96" si="7">AVERAGE(R67:R73)</f>
        <v>247</v>
      </c>
      <c r="U73" s="70">
        <v>44766</v>
      </c>
      <c r="V73">
        <v>100</v>
      </c>
      <c r="W73" s="72">
        <f t="shared" si="3"/>
        <v>248.57142857142858</v>
      </c>
    </row>
    <row r="74" spans="2:23" x14ac:dyDescent="0.15">
      <c r="E74">
        <v>5</v>
      </c>
      <c r="F74">
        <v>114</v>
      </c>
      <c r="I74" s="70">
        <v>44767</v>
      </c>
      <c r="J74" s="77">
        <v>439</v>
      </c>
      <c r="K74" s="72">
        <f t="shared" si="5"/>
        <v>3236</v>
      </c>
      <c r="L74" s="72">
        <f t="shared" si="4"/>
        <v>1499</v>
      </c>
      <c r="M74" s="70">
        <v>44767</v>
      </c>
      <c r="N74" s="74">
        <v>812</v>
      </c>
      <c r="O74">
        <f t="shared" si="6"/>
        <v>3598</v>
      </c>
      <c r="Q74" s="70">
        <v>44767</v>
      </c>
      <c r="R74" s="74">
        <v>407</v>
      </c>
      <c r="S74" s="72">
        <f t="shared" si="7"/>
        <v>251</v>
      </c>
      <c r="U74" s="70">
        <v>44767</v>
      </c>
      <c r="V74">
        <v>417</v>
      </c>
      <c r="W74" s="72">
        <f t="shared" ref="W74:W96" si="8">AVERAGE(V68:V74)</f>
        <v>261.42857142857144</v>
      </c>
    </row>
    <row r="75" spans="2:23" x14ac:dyDescent="0.15">
      <c r="B75" t="s">
        <v>637</v>
      </c>
      <c r="C75">
        <v>10</v>
      </c>
      <c r="D75">
        <v>10</v>
      </c>
      <c r="E75">
        <v>10</v>
      </c>
      <c r="F75">
        <v>810</v>
      </c>
      <c r="M75" s="70">
        <v>44768</v>
      </c>
      <c r="N75" s="74">
        <v>586</v>
      </c>
      <c r="O75">
        <f t="shared" si="6"/>
        <v>4184</v>
      </c>
      <c r="Q75" s="70">
        <v>44768</v>
      </c>
      <c r="R75" s="74">
        <v>378</v>
      </c>
      <c r="S75" s="72">
        <f t="shared" si="7"/>
        <v>270</v>
      </c>
      <c r="U75" s="70">
        <v>44768</v>
      </c>
      <c r="V75">
        <v>372</v>
      </c>
      <c r="W75" s="72">
        <f t="shared" si="8"/>
        <v>276.57142857142856</v>
      </c>
    </row>
    <row r="76" spans="2:23" x14ac:dyDescent="0.15">
      <c r="B76" t="s">
        <v>636</v>
      </c>
      <c r="C76">
        <v>11</v>
      </c>
      <c r="D76">
        <v>11</v>
      </c>
      <c r="E76">
        <v>15</v>
      </c>
      <c r="F76">
        <v>3</v>
      </c>
      <c r="M76" s="70">
        <v>44769</v>
      </c>
      <c r="N76" s="74">
        <v>476</v>
      </c>
      <c r="O76">
        <f t="shared" si="6"/>
        <v>4660</v>
      </c>
      <c r="Q76" s="70">
        <v>44769</v>
      </c>
      <c r="R76" s="74">
        <v>460</v>
      </c>
      <c r="S76" s="72">
        <f t="shared" si="7"/>
        <v>295.57142857142856</v>
      </c>
      <c r="U76" s="70">
        <v>44769</v>
      </c>
      <c r="V76">
        <v>488</v>
      </c>
      <c r="W76" s="72">
        <f t="shared" si="8"/>
        <v>308.28571428571428</v>
      </c>
    </row>
    <row r="77" spans="2:23" x14ac:dyDescent="0.15">
      <c r="B77" t="s">
        <v>635</v>
      </c>
      <c r="C77">
        <v>3</v>
      </c>
      <c r="D77">
        <v>6</v>
      </c>
      <c r="E77">
        <v>8</v>
      </c>
      <c r="F77">
        <v>3</v>
      </c>
      <c r="M77" s="70">
        <v>44770</v>
      </c>
      <c r="N77" s="74">
        <v>184</v>
      </c>
      <c r="O77">
        <f t="shared" si="6"/>
        <v>4844</v>
      </c>
      <c r="Q77" s="70">
        <v>44770</v>
      </c>
      <c r="R77" s="74">
        <v>299</v>
      </c>
      <c r="S77" s="72">
        <f t="shared" si="7"/>
        <v>303.28571428571428</v>
      </c>
      <c r="U77" s="70">
        <v>44770</v>
      </c>
      <c r="V77">
        <v>361</v>
      </c>
      <c r="W77" s="72">
        <f t="shared" si="8"/>
        <v>326.28571428571428</v>
      </c>
    </row>
    <row r="78" spans="2:23" x14ac:dyDescent="0.15">
      <c r="B78" t="s">
        <v>634</v>
      </c>
      <c r="C78">
        <v>33</v>
      </c>
      <c r="D78">
        <v>33</v>
      </c>
      <c r="E78">
        <v>37</v>
      </c>
      <c r="F78">
        <v>34</v>
      </c>
      <c r="M78" s="70">
        <v>44771</v>
      </c>
      <c r="N78" s="74">
        <v>435</v>
      </c>
      <c r="O78">
        <f t="shared" si="6"/>
        <v>5279</v>
      </c>
      <c r="Q78" s="70">
        <v>44771</v>
      </c>
      <c r="R78" s="74">
        <v>400</v>
      </c>
      <c r="S78" s="72">
        <f t="shared" si="7"/>
        <v>314.85714285714283</v>
      </c>
      <c r="U78" s="70">
        <v>44771</v>
      </c>
      <c r="V78">
        <v>403</v>
      </c>
      <c r="W78" s="72">
        <f t="shared" si="8"/>
        <v>333.28571428571428</v>
      </c>
    </row>
    <row r="79" spans="2:23" x14ac:dyDescent="0.15">
      <c r="B79" t="s">
        <v>633</v>
      </c>
      <c r="C79">
        <v>3</v>
      </c>
      <c r="D79">
        <v>3</v>
      </c>
      <c r="E79">
        <v>3</v>
      </c>
      <c r="F79">
        <v>1</v>
      </c>
      <c r="M79" s="70">
        <v>44772</v>
      </c>
      <c r="N79" s="74">
        <v>16</v>
      </c>
      <c r="O79">
        <f t="shared" si="6"/>
        <v>5295</v>
      </c>
      <c r="Q79" s="70">
        <v>44772</v>
      </c>
      <c r="R79" s="74">
        <v>160</v>
      </c>
      <c r="S79" s="72">
        <f t="shared" si="7"/>
        <v>316.28571428571428</v>
      </c>
      <c r="U79" s="70">
        <v>44772</v>
      </c>
      <c r="V79">
        <v>233</v>
      </c>
      <c r="W79" s="72">
        <f t="shared" si="8"/>
        <v>339.14285714285717</v>
      </c>
    </row>
    <row r="80" spans="2:23" x14ac:dyDescent="0.15">
      <c r="B80" t="s">
        <v>632</v>
      </c>
      <c r="C80">
        <v>1</v>
      </c>
      <c r="D80">
        <v>1</v>
      </c>
      <c r="E80">
        <v>1</v>
      </c>
      <c r="F80">
        <v>1</v>
      </c>
      <c r="M80" s="70">
        <v>44773</v>
      </c>
      <c r="N80" s="74">
        <v>14</v>
      </c>
      <c r="O80">
        <f t="shared" si="6"/>
        <v>5309</v>
      </c>
      <c r="Q80" s="70">
        <v>44773</v>
      </c>
      <c r="R80" s="74">
        <v>149</v>
      </c>
      <c r="S80" s="72">
        <f t="shared" si="7"/>
        <v>321.85714285714283</v>
      </c>
      <c r="U80" s="70">
        <v>44773</v>
      </c>
      <c r="V80">
        <v>165</v>
      </c>
      <c r="W80" s="72">
        <f t="shared" si="8"/>
        <v>348.42857142857144</v>
      </c>
    </row>
    <row r="81" spans="2:23" x14ac:dyDescent="0.15">
      <c r="B81" t="s">
        <v>631</v>
      </c>
      <c r="C81">
        <v>3738</v>
      </c>
      <c r="D81">
        <v>4298</v>
      </c>
      <c r="E81">
        <v>4942</v>
      </c>
      <c r="F81">
        <v>6</v>
      </c>
      <c r="M81" s="70">
        <v>44774</v>
      </c>
      <c r="N81" s="74">
        <v>562</v>
      </c>
      <c r="O81">
        <f t="shared" si="6"/>
        <v>5871</v>
      </c>
      <c r="Q81" s="70">
        <v>44774</v>
      </c>
      <c r="R81" s="74">
        <v>473</v>
      </c>
      <c r="S81" s="72">
        <f t="shared" si="7"/>
        <v>331.28571428571428</v>
      </c>
      <c r="U81" s="70">
        <v>44774</v>
      </c>
      <c r="V81">
        <v>523</v>
      </c>
      <c r="W81" s="72">
        <f t="shared" si="8"/>
        <v>363.57142857142856</v>
      </c>
    </row>
    <row r="82" spans="2:23" x14ac:dyDescent="0.15">
      <c r="E82">
        <v>1</v>
      </c>
      <c r="F82">
        <v>31</v>
      </c>
      <c r="H82" s="76">
        <f>+D90/C90-1</f>
        <v>0.18426416632694664</v>
      </c>
      <c r="M82" s="70">
        <v>44775</v>
      </c>
      <c r="N82" s="74">
        <v>516</v>
      </c>
      <c r="O82">
        <f t="shared" si="6"/>
        <v>6387</v>
      </c>
      <c r="Q82" s="70">
        <v>44775</v>
      </c>
      <c r="R82" s="74">
        <v>438</v>
      </c>
      <c r="S82" s="72">
        <f t="shared" si="7"/>
        <v>339.85714285714283</v>
      </c>
      <c r="U82" s="70">
        <v>44775</v>
      </c>
      <c r="V82">
        <v>465</v>
      </c>
      <c r="W82" s="72">
        <f t="shared" si="8"/>
        <v>376.85714285714283</v>
      </c>
    </row>
    <row r="83" spans="2:23" x14ac:dyDescent="0.15">
      <c r="B83" t="s">
        <v>630</v>
      </c>
      <c r="C83">
        <v>85</v>
      </c>
      <c r="D83">
        <v>88</v>
      </c>
      <c r="E83">
        <v>111</v>
      </c>
      <c r="F83">
        <v>15</v>
      </c>
      <c r="M83" s="70">
        <v>44776</v>
      </c>
      <c r="N83" s="74">
        <v>229</v>
      </c>
      <c r="O83">
        <f t="shared" si="6"/>
        <v>6616</v>
      </c>
      <c r="Q83" s="70">
        <v>44776</v>
      </c>
      <c r="R83" s="74">
        <v>426</v>
      </c>
      <c r="S83" s="72">
        <f t="shared" si="7"/>
        <v>335</v>
      </c>
      <c r="U83" s="70">
        <v>44776</v>
      </c>
      <c r="V83">
        <v>522</v>
      </c>
      <c r="W83" s="72">
        <f t="shared" si="8"/>
        <v>381.71428571428572</v>
      </c>
    </row>
    <row r="84" spans="2:23" x14ac:dyDescent="0.15">
      <c r="B84" t="s">
        <v>629</v>
      </c>
      <c r="C84">
        <v>264</v>
      </c>
      <c r="D84">
        <v>272</v>
      </c>
      <c r="E84">
        <v>316</v>
      </c>
      <c r="F84">
        <v>12</v>
      </c>
      <c r="Q84" s="70">
        <v>44777</v>
      </c>
      <c r="R84" s="74">
        <v>436</v>
      </c>
      <c r="S84" s="72">
        <f t="shared" si="7"/>
        <v>354.57142857142856</v>
      </c>
      <c r="U84" s="70">
        <v>44777</v>
      </c>
      <c r="V84">
        <v>487</v>
      </c>
      <c r="W84" s="72">
        <f t="shared" si="8"/>
        <v>399.71428571428572</v>
      </c>
    </row>
    <row r="85" spans="2:23" x14ac:dyDescent="0.15">
      <c r="B85" t="s">
        <v>628</v>
      </c>
      <c r="C85">
        <v>2</v>
      </c>
      <c r="D85">
        <v>2</v>
      </c>
      <c r="E85">
        <v>2</v>
      </c>
      <c r="F85">
        <v>43</v>
      </c>
      <c r="Q85" s="70">
        <v>44778</v>
      </c>
      <c r="R85" s="74">
        <v>424</v>
      </c>
      <c r="S85" s="72">
        <f t="shared" si="7"/>
        <v>358</v>
      </c>
      <c r="U85" s="70">
        <v>44778</v>
      </c>
      <c r="V85">
        <v>410</v>
      </c>
      <c r="W85" s="72">
        <f t="shared" si="8"/>
        <v>400.71428571428572</v>
      </c>
    </row>
    <row r="86" spans="2:23" x14ac:dyDescent="0.15">
      <c r="B86" t="s">
        <v>627</v>
      </c>
      <c r="C86">
        <v>2</v>
      </c>
      <c r="D86">
        <v>2</v>
      </c>
      <c r="E86">
        <v>4</v>
      </c>
      <c r="F86">
        <v>4</v>
      </c>
      <c r="Q86" s="70">
        <v>44779</v>
      </c>
      <c r="R86" s="74">
        <v>138</v>
      </c>
      <c r="S86" s="72">
        <f t="shared" si="7"/>
        <v>354.85714285714283</v>
      </c>
      <c r="U86" s="70">
        <v>44779</v>
      </c>
      <c r="V86">
        <v>185</v>
      </c>
      <c r="W86" s="72">
        <f t="shared" si="8"/>
        <v>393.85714285714283</v>
      </c>
    </row>
    <row r="87" spans="2:23" x14ac:dyDescent="0.15">
      <c r="B87" t="s">
        <v>626</v>
      </c>
      <c r="C87">
        <v>1</v>
      </c>
      <c r="D87">
        <v>1</v>
      </c>
      <c r="E87">
        <v>1</v>
      </c>
      <c r="F87">
        <v>1</v>
      </c>
      <c r="Q87" s="70">
        <v>44780</v>
      </c>
      <c r="R87" s="74">
        <v>78</v>
      </c>
      <c r="S87" s="72">
        <f t="shared" si="7"/>
        <v>344.71428571428572</v>
      </c>
      <c r="U87" s="70">
        <v>44780</v>
      </c>
      <c r="V87">
        <v>142</v>
      </c>
      <c r="W87" s="72">
        <f t="shared" si="8"/>
        <v>390.57142857142856</v>
      </c>
    </row>
    <row r="88" spans="2:23" x14ac:dyDescent="0.15">
      <c r="B88" t="s">
        <v>625</v>
      </c>
      <c r="C88">
        <v>16</v>
      </c>
      <c r="D88">
        <v>16</v>
      </c>
      <c r="E88">
        <v>16</v>
      </c>
      <c r="F88">
        <v>6119</v>
      </c>
      <c r="Q88" s="70">
        <v>44781</v>
      </c>
      <c r="R88" s="74">
        <v>754</v>
      </c>
      <c r="S88" s="72">
        <f t="shared" si="7"/>
        <v>384.85714285714283</v>
      </c>
      <c r="U88" s="70">
        <v>44781</v>
      </c>
      <c r="V88">
        <v>767</v>
      </c>
      <c r="W88" s="72">
        <f t="shared" si="8"/>
        <v>425.42857142857144</v>
      </c>
    </row>
    <row r="89" spans="2:23" x14ac:dyDescent="0.15">
      <c r="B89" t="s">
        <v>624</v>
      </c>
      <c r="C89">
        <v>2432</v>
      </c>
      <c r="D89">
        <v>2546</v>
      </c>
      <c r="E89">
        <v>2859</v>
      </c>
      <c r="F89">
        <v>2</v>
      </c>
      <c r="Q89" s="70">
        <v>44782</v>
      </c>
      <c r="R89" s="74">
        <v>409</v>
      </c>
      <c r="S89" s="72">
        <f t="shared" si="7"/>
        <v>380.71428571428572</v>
      </c>
      <c r="U89" s="70">
        <v>44782</v>
      </c>
      <c r="V89">
        <v>465</v>
      </c>
      <c r="W89" s="72">
        <f t="shared" si="8"/>
        <v>425.42857142857144</v>
      </c>
    </row>
    <row r="90" spans="2:23" x14ac:dyDescent="0.15">
      <c r="B90" t="s">
        <v>623</v>
      </c>
      <c r="C90">
        <v>4906</v>
      </c>
      <c r="D90">
        <v>5810</v>
      </c>
      <c r="E90">
        <v>7509</v>
      </c>
      <c r="F90">
        <v>141</v>
      </c>
      <c r="Q90" s="70">
        <v>44783</v>
      </c>
      <c r="R90" s="74">
        <v>366</v>
      </c>
      <c r="S90" s="72">
        <f t="shared" si="7"/>
        <v>372.14285714285717</v>
      </c>
      <c r="U90" s="70">
        <v>44783</v>
      </c>
      <c r="V90">
        <v>655</v>
      </c>
      <c r="W90" s="72">
        <f t="shared" si="8"/>
        <v>444.42857142857144</v>
      </c>
    </row>
    <row r="91" spans="2:23" x14ac:dyDescent="0.15">
      <c r="B91" s="73" t="s">
        <v>705</v>
      </c>
      <c r="C91">
        <v>1</v>
      </c>
      <c r="D91">
        <v>1</v>
      </c>
      <c r="E91">
        <v>2</v>
      </c>
      <c r="F91">
        <v>416</v>
      </c>
      <c r="Q91" s="70">
        <v>44784</v>
      </c>
      <c r="R91" s="74">
        <v>314</v>
      </c>
      <c r="S91" s="72">
        <f t="shared" si="7"/>
        <v>354.71428571428572</v>
      </c>
      <c r="U91" s="70">
        <v>44784</v>
      </c>
      <c r="V91">
        <v>402</v>
      </c>
      <c r="W91" s="72">
        <f t="shared" si="8"/>
        <v>432.28571428571428</v>
      </c>
    </row>
    <row r="92" spans="2:23" x14ac:dyDescent="0.15">
      <c r="B92" t="s">
        <v>622</v>
      </c>
      <c r="C92">
        <v>0</v>
      </c>
      <c r="D92">
        <v>1</v>
      </c>
      <c r="E92">
        <v>1</v>
      </c>
      <c r="F92">
        <v>3</v>
      </c>
      <c r="Q92" s="70">
        <v>44785</v>
      </c>
      <c r="R92" s="74">
        <v>280</v>
      </c>
      <c r="S92" s="72">
        <f t="shared" si="7"/>
        <v>334.14285714285717</v>
      </c>
      <c r="U92" s="70">
        <v>44785</v>
      </c>
      <c r="V92">
        <v>378</v>
      </c>
      <c r="W92" s="72">
        <f t="shared" si="8"/>
        <v>427.71428571428572</v>
      </c>
    </row>
    <row r="93" spans="2:23" x14ac:dyDescent="0.15">
      <c r="F93">
        <v>5</v>
      </c>
      <c r="Q93" s="70">
        <v>44786</v>
      </c>
      <c r="R93" s="74">
        <v>39</v>
      </c>
      <c r="S93" s="72">
        <f t="shared" si="7"/>
        <v>320</v>
      </c>
      <c r="U93" s="70">
        <v>44786</v>
      </c>
      <c r="V93">
        <v>193</v>
      </c>
      <c r="W93" s="72">
        <f t="shared" si="8"/>
        <v>428.85714285714283</v>
      </c>
    </row>
    <row r="94" spans="2:23" x14ac:dyDescent="0.15">
      <c r="F94">
        <v>1</v>
      </c>
      <c r="Q94" s="70">
        <v>44787</v>
      </c>
      <c r="R94" s="74">
        <v>10</v>
      </c>
      <c r="S94" s="72">
        <f t="shared" si="7"/>
        <v>310.28571428571428</v>
      </c>
      <c r="U94" s="70">
        <v>44787</v>
      </c>
      <c r="V94">
        <v>106</v>
      </c>
      <c r="W94" s="72">
        <f t="shared" si="8"/>
        <v>423.71428571428572</v>
      </c>
    </row>
    <row r="95" spans="2:23" x14ac:dyDescent="0.15">
      <c r="F95">
        <v>16</v>
      </c>
      <c r="Q95" s="70">
        <v>44788</v>
      </c>
      <c r="R95" s="74">
        <v>670</v>
      </c>
      <c r="S95" s="72">
        <f t="shared" si="7"/>
        <v>298.28571428571428</v>
      </c>
      <c r="U95" s="70">
        <v>44788</v>
      </c>
      <c r="V95">
        <v>690</v>
      </c>
      <c r="W95" s="72">
        <f t="shared" si="8"/>
        <v>412.71428571428572</v>
      </c>
    </row>
    <row r="96" spans="2:23" x14ac:dyDescent="0.15">
      <c r="F96">
        <v>3081</v>
      </c>
      <c r="Q96" s="70">
        <v>44789</v>
      </c>
      <c r="R96" s="74">
        <v>361</v>
      </c>
      <c r="S96" s="72">
        <f t="shared" si="7"/>
        <v>291.42857142857144</v>
      </c>
      <c r="U96" s="70">
        <v>44789</v>
      </c>
      <c r="V96">
        <v>334</v>
      </c>
      <c r="W96" s="72">
        <f t="shared" si="8"/>
        <v>394</v>
      </c>
    </row>
    <row r="97" spans="6:23" x14ac:dyDescent="0.15">
      <c r="F97">
        <v>15432</v>
      </c>
      <c r="Q97" s="70">
        <v>44790</v>
      </c>
      <c r="R97" s="74">
        <v>347</v>
      </c>
      <c r="S97" s="72">
        <f>AVERAGE(R91:R97)</f>
        <v>288.71428571428572</v>
      </c>
      <c r="U97" s="70">
        <v>44790</v>
      </c>
      <c r="V97">
        <v>438</v>
      </c>
      <c r="W97" s="72">
        <f>AVERAGE(V91:V97)</f>
        <v>363</v>
      </c>
    </row>
    <row r="98" spans="6:23" x14ac:dyDescent="0.15">
      <c r="F98">
        <v>2</v>
      </c>
      <c r="U98" s="70">
        <v>44791</v>
      </c>
      <c r="V98">
        <v>349</v>
      </c>
      <c r="W98" s="72">
        <f t="shared" ref="W98:W104" si="9">AVERAGE(V92:V98)</f>
        <v>355.42857142857144</v>
      </c>
    </row>
    <row r="99" spans="6:23" x14ac:dyDescent="0.15">
      <c r="F99">
        <v>1</v>
      </c>
      <c r="U99" s="70">
        <v>44792</v>
      </c>
      <c r="V99">
        <v>377</v>
      </c>
      <c r="W99" s="72">
        <f t="shared" si="9"/>
        <v>355.28571428571428</v>
      </c>
    </row>
    <row r="100" spans="6:23" x14ac:dyDescent="0.15">
      <c r="U100" s="70">
        <v>44793</v>
      </c>
      <c r="V100">
        <v>82</v>
      </c>
      <c r="W100" s="72">
        <f t="shared" si="9"/>
        <v>339.42857142857144</v>
      </c>
    </row>
    <row r="101" spans="6:23" x14ac:dyDescent="0.15">
      <c r="U101" s="70">
        <v>44794</v>
      </c>
      <c r="V101">
        <v>40</v>
      </c>
      <c r="W101" s="72">
        <f t="shared" si="9"/>
        <v>330</v>
      </c>
    </row>
    <row r="102" spans="6:23" x14ac:dyDescent="0.15">
      <c r="U102" s="70">
        <v>44795</v>
      </c>
      <c r="V102">
        <v>676</v>
      </c>
      <c r="W102" s="72">
        <f t="shared" si="9"/>
        <v>328</v>
      </c>
    </row>
    <row r="103" spans="6:23" x14ac:dyDescent="0.15">
      <c r="U103" s="70">
        <v>44796</v>
      </c>
      <c r="V103">
        <v>656</v>
      </c>
      <c r="W103" s="72">
        <f t="shared" si="9"/>
        <v>374</v>
      </c>
    </row>
    <row r="104" spans="6:23" x14ac:dyDescent="0.15">
      <c r="U104" s="70">
        <v>44797</v>
      </c>
      <c r="V104">
        <v>182</v>
      </c>
      <c r="W104" s="72">
        <f t="shared" si="9"/>
        <v>337.42857142857144</v>
      </c>
    </row>
    <row r="105" spans="6:23" x14ac:dyDescent="0.15">
      <c r="W105" s="72"/>
    </row>
  </sheetData>
  <hyperlinks>
    <hyperlink ref="A1" location="Main!A1" display="Main" xr:uid="{4884B59D-B83D-46A3-A1A6-F4AB66462268}"/>
  </hyperlink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K3" activePane="bottomRight" state="frozen"/>
      <selection pane="topRight" activeCell="C1" sqref="C1"/>
      <selection pane="bottomLeft" activeCell="A3" sqref="A3"/>
      <selection pane="bottomRight" activeCell="AD4" sqref="AD4"/>
    </sheetView>
  </sheetViews>
  <sheetFormatPr baseColWidth="10" defaultColWidth="9.1640625" defaultRowHeight="13" x14ac:dyDescent="0.15"/>
  <cols>
    <col min="1" max="1" width="5" style="8" bestFit="1" customWidth="1"/>
    <col min="2" max="2" width="20.6640625" style="8" customWidth="1"/>
    <col min="3" max="20" width="9.1640625" style="9"/>
    <col min="21" max="21" width="9.1640625" style="8"/>
    <col min="22" max="23" width="9.1640625" style="34"/>
    <col min="24" max="27" width="9.1640625" style="8"/>
    <col min="28" max="28" width="9.1640625" style="34"/>
    <col min="29" max="36" width="9.1640625" style="8"/>
    <col min="37" max="38" width="9.1640625" style="34"/>
    <col min="39" max="16384" width="9.1640625" style="8"/>
  </cols>
  <sheetData>
    <row r="1" spans="1:64" x14ac:dyDescent="0.15">
      <c r="A1" s="21" t="s">
        <v>14</v>
      </c>
      <c r="V1" s="10"/>
      <c r="AC1" s="10"/>
      <c r="AD1" s="10"/>
    </row>
    <row r="2" spans="1:64" x14ac:dyDescent="0.15">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x14ac:dyDescent="0.15">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x14ac:dyDescent="0.15">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x14ac:dyDescent="0.15">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x14ac:dyDescent="0.15">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x14ac:dyDescent="0.15">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x14ac:dyDescent="0.15">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x14ac:dyDescent="0.15">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x14ac:dyDescent="0.15">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x14ac:dyDescent="0.15">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(T39+T45)*Main!$D$25/4</f>
        <v>7.4423100000000006E-2</v>
      </c>
      <c r="V11" s="10">
        <f>(T39+T45)*Main!$D$25/4</f>
        <v>7.4423100000000006E-2</v>
      </c>
      <c r="W11" s="34"/>
      <c r="X11" s="25"/>
      <c r="Y11" s="25"/>
      <c r="Z11" s="25">
        <v>0.17299300000000001</v>
      </c>
      <c r="AA11" s="25">
        <v>1.2073320000000001</v>
      </c>
      <c r="AB11" s="33">
        <f>SUM(S11:V11)</f>
        <v>0.41328420000000005</v>
      </c>
      <c r="AC11" s="10">
        <f>((AB39+AB45)*Main!$D$25)-(AB24*Main!$D$26)</f>
        <v>-6.9907261018749995</v>
      </c>
      <c r="AD11" s="10">
        <f>((AC39+AC45)*Main!$D$25)-(AC24*Main!$D$26)</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x14ac:dyDescent="0.15">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x14ac:dyDescent="0.15">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x14ac:dyDescent="0.15">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x14ac:dyDescent="0.15">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x14ac:dyDescent="0.15">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x14ac:dyDescent="0.15">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AL17*(1+Main!$D$27)</f>
        <v>0</v>
      </c>
      <c r="AN17" s="12">
        <f>AM17*(1+Main!$D$27)</f>
        <v>0</v>
      </c>
      <c r="AO17" s="12">
        <f>AN17*(1+Main!$D$27)</f>
        <v>0</v>
      </c>
      <c r="AP17" s="12">
        <f>AO17*(1+Main!$D$27)</f>
        <v>0</v>
      </c>
      <c r="AQ17" s="12">
        <f>AP17*(1+Main!$D$27)</f>
        <v>0</v>
      </c>
      <c r="AR17" s="12">
        <f>AQ17*(1+Main!$D$27)</f>
        <v>0</v>
      </c>
      <c r="AS17" s="12">
        <f>AR17*(1+Main!$D$27)</f>
        <v>0</v>
      </c>
      <c r="AT17" s="12">
        <f>AS17*(1+Main!$D$27)</f>
        <v>0</v>
      </c>
      <c r="AU17" s="12">
        <f>AT17*(1+Main!$D$27)</f>
        <v>0</v>
      </c>
      <c r="AV17" s="12">
        <f>AU17*(1+Main!$D$27)</f>
        <v>0</v>
      </c>
      <c r="AW17" s="12">
        <f>AV17*(1+Main!$D$27)</f>
        <v>0</v>
      </c>
      <c r="AX17" s="12">
        <f>AW17*(1+Main!$D$27)</f>
        <v>0</v>
      </c>
      <c r="AY17" s="12">
        <f>AX17*(1+Main!$D$27)</f>
        <v>0</v>
      </c>
      <c r="AZ17" s="12">
        <f>AY17*(1+Main!$D$27)</f>
        <v>0</v>
      </c>
      <c r="BA17" s="12">
        <f>AZ17*(1+Main!$D$27)</f>
        <v>0</v>
      </c>
      <c r="BB17" s="12">
        <f>BA17*(1+Main!$D$27)</f>
        <v>0</v>
      </c>
      <c r="BC17" s="12">
        <f>BB17*(1+Main!$D$27)</f>
        <v>0</v>
      </c>
      <c r="BD17" s="12">
        <f>BC17*(1+Main!$D$27)</f>
        <v>0</v>
      </c>
      <c r="BE17" s="12">
        <f>BD17*(1+Main!$D$27)</f>
        <v>0</v>
      </c>
      <c r="BF17" s="12">
        <f>BE17*(1+Main!$D$27)</f>
        <v>0</v>
      </c>
      <c r="BG17" s="12">
        <f>BF17*(1+Main!$D$27)</f>
        <v>0</v>
      </c>
      <c r="BH17" s="12">
        <f>BG17*(1+Main!$D$27)</f>
        <v>0</v>
      </c>
      <c r="BI17" s="12">
        <f>BH17*(1+Main!$D$27)</f>
        <v>0</v>
      </c>
      <c r="BJ17" s="12">
        <f>BI17*(1+Main!$D$27)</f>
        <v>0</v>
      </c>
      <c r="BK17" s="12">
        <f>BJ17*(1+Main!$D$27)</f>
        <v>0</v>
      </c>
      <c r="BL17" s="12">
        <f>BK17*(1+Main!$D$27)</f>
        <v>0</v>
      </c>
    </row>
    <row r="18" spans="2:64" s="18" customFormat="1" x14ac:dyDescent="0.15">
      <c r="B18" s="19" t="s">
        <v>41</v>
      </c>
      <c r="C18" s="20">
        <f t="shared" ref="C18:U18" si="60">C17/C19</f>
        <v>-0.10116497494005966</v>
      </c>
      <c r="D18" s="20">
        <f t="shared" si="60"/>
        <v>-0.10460412146549269</v>
      </c>
      <c r="E18" s="20">
        <f t="shared" si="60"/>
        <v>-9.5580583292155727E-2</v>
      </c>
      <c r="F18" s="20">
        <f t="shared" si="60"/>
        <v>-0.30170006250378295</v>
      </c>
      <c r="G18" s="20">
        <f t="shared" si="60"/>
        <v>-9.3314180929046822E-2</v>
      </c>
      <c r="H18" s="20">
        <f t="shared" si="60"/>
        <v>0.46462793976936173</v>
      </c>
      <c r="I18" s="20">
        <f t="shared" si="60"/>
        <v>4.0941281115881136E-3</v>
      </c>
      <c r="J18" s="20">
        <f t="shared" si="60"/>
        <v>-0.11148885016412149</v>
      </c>
      <c r="K18" s="20">
        <f t="shared" si="60"/>
        <v>-7.8486102732325799E-2</v>
      </c>
      <c r="L18" s="20">
        <f t="shared" si="60"/>
        <v>-8.4173038674820594E-2</v>
      </c>
      <c r="M18" s="20">
        <f t="shared" si="60"/>
        <v>-5.6937403519425465E-2</v>
      </c>
      <c r="N18" s="20">
        <f t="shared" si="60"/>
        <v>-6.1738118124367247E-2</v>
      </c>
      <c r="O18" s="20">
        <f t="shared" si="60"/>
        <v>-9.354353373777767E-2</v>
      </c>
      <c r="P18" s="20">
        <f t="shared" si="60"/>
        <v>-5.8421462793590964E-2</v>
      </c>
      <c r="Q18" s="20">
        <f t="shared" si="60"/>
        <v>-9.3205300338723637E-2</v>
      </c>
      <c r="R18" s="20">
        <f t="shared" si="60"/>
        <v>-8.1689934731021457E-2</v>
      </c>
      <c r="S18" s="20">
        <f t="shared" si="60"/>
        <v>-6.340752285315901E-2</v>
      </c>
      <c r="T18" s="20">
        <f t="shared" si="60"/>
        <v>-5.5103276192999547E-2</v>
      </c>
      <c r="U18" s="20">
        <f t="shared" si="60"/>
        <v>0.43677841343338097</v>
      </c>
      <c r="V18" s="20">
        <f t="shared" ref="V18:AL18" si="61">V17/V19</f>
        <v>0.43677841343338097</v>
      </c>
      <c r="W18" s="20"/>
      <c r="X18" s="20">
        <f t="shared" si="61"/>
        <v>-0.57518696717687445</v>
      </c>
      <c r="Y18" s="20">
        <f t="shared" si="61"/>
        <v>0.26326245389190378</v>
      </c>
      <c r="Z18" s="20">
        <f t="shared" si="61"/>
        <v>-0.28132153504515278</v>
      </c>
      <c r="AA18" s="20">
        <f t="shared" si="61"/>
        <v>-0.3234363941342801</v>
      </c>
      <c r="AB18" s="20">
        <f t="shared" si="61"/>
        <v>0.75524630839923523</v>
      </c>
      <c r="AC18" s="20">
        <f t="shared" si="61"/>
        <v>1.2903330402928068</v>
      </c>
      <c r="AD18" s="20">
        <f t="shared" si="61"/>
        <v>0.86530299087846185</v>
      </c>
      <c r="AE18" s="20">
        <f t="shared" si="61"/>
        <v>0</v>
      </c>
      <c r="AF18" s="20">
        <f t="shared" si="61"/>
        <v>0</v>
      </c>
      <c r="AG18" s="20">
        <f t="shared" si="61"/>
        <v>0</v>
      </c>
      <c r="AH18" s="20">
        <f t="shared" si="61"/>
        <v>0</v>
      </c>
      <c r="AI18" s="20">
        <f t="shared" si="61"/>
        <v>0</v>
      </c>
      <c r="AJ18" s="20">
        <f t="shared" si="61"/>
        <v>0</v>
      </c>
      <c r="AK18" s="20">
        <f t="shared" si="61"/>
        <v>0</v>
      </c>
      <c r="AL18" s="20">
        <f t="shared" si="61"/>
        <v>0</v>
      </c>
    </row>
    <row r="19" spans="2:64" s="12" customFormat="1" x14ac:dyDescent="0.15">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2">AC19</f>
        <v>53.504295999999997</v>
      </c>
      <c r="AE19" s="12">
        <f t="shared" si="62"/>
        <v>53.504295999999997</v>
      </c>
      <c r="AF19" s="12">
        <f t="shared" si="62"/>
        <v>53.504295999999997</v>
      </c>
      <c r="AG19" s="12">
        <f t="shared" si="62"/>
        <v>53.504295999999997</v>
      </c>
      <c r="AH19" s="12">
        <f t="shared" si="62"/>
        <v>53.504295999999997</v>
      </c>
      <c r="AI19" s="12">
        <f t="shared" si="62"/>
        <v>53.504295999999997</v>
      </c>
      <c r="AJ19" s="12">
        <f t="shared" si="62"/>
        <v>53.504295999999997</v>
      </c>
      <c r="AK19" s="12">
        <f t="shared" si="62"/>
        <v>53.504295999999997</v>
      </c>
      <c r="AL19" s="12">
        <f t="shared" si="62"/>
        <v>53.504295999999997</v>
      </c>
    </row>
    <row r="20" spans="2:64" s="12" customFormat="1" x14ac:dyDescent="0.15">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x14ac:dyDescent="0.15">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x14ac:dyDescent="0.15">
      <c r="C22" s="14"/>
      <c r="D22" s="14"/>
      <c r="E22" s="14"/>
      <c r="F22" s="14"/>
      <c r="G22" s="14"/>
      <c r="H22" s="14"/>
      <c r="I22" s="14"/>
      <c r="J22" s="14"/>
      <c r="K22" s="14"/>
      <c r="L22" s="14"/>
      <c r="M22" s="14"/>
      <c r="N22" s="14"/>
      <c r="O22" s="14"/>
      <c r="P22" s="14"/>
      <c r="Q22" s="14"/>
      <c r="R22" s="14"/>
      <c r="S22" s="14"/>
      <c r="T22" s="14"/>
      <c r="X22" s="14"/>
      <c r="Y22" s="14"/>
      <c r="Z22" s="14"/>
      <c r="AA22" s="14"/>
      <c r="AB22" s="14"/>
    </row>
    <row r="23" spans="2:64" x14ac:dyDescent="0.15">
      <c r="B23" s="15" t="s">
        <v>42</v>
      </c>
      <c r="D23" s="25">
        <f>D24-C24</f>
        <v>-1.9681490000000004</v>
      </c>
      <c r="E23" s="25">
        <f t="shared" ref="E23:AA23" si="63">E24-D24</f>
        <v>4.1707619999999999</v>
      </c>
      <c r="F23" s="25">
        <f>14.496313+4.9993-F24</f>
        <v>-1.8357900000000029</v>
      </c>
      <c r="G23" s="25">
        <f t="shared" si="63"/>
        <v>-2.4959380000000024</v>
      </c>
      <c r="H23" s="25">
        <f t="shared" si="63"/>
        <v>-3.8352509999999995</v>
      </c>
      <c r="I23" s="25">
        <f t="shared" si="63"/>
        <v>-2.5902560000000001</v>
      </c>
      <c r="J23" s="25">
        <f t="shared" si="63"/>
        <v>36.846971999999994</v>
      </c>
      <c r="K23" s="25">
        <f t="shared" si="63"/>
        <v>-6.668453999999997</v>
      </c>
      <c r="L23" s="25">
        <f t="shared" si="63"/>
        <v>-7.6557000000000031</v>
      </c>
      <c r="M23" s="25">
        <f t="shared" si="63"/>
        <v>-12.260847999999996</v>
      </c>
      <c r="N23" s="25">
        <f t="shared" si="63"/>
        <v>9.345562000000001</v>
      </c>
      <c r="O23" s="25">
        <f t="shared" si="63"/>
        <v>-7.3270960000000009</v>
      </c>
      <c r="P23" s="25">
        <f t="shared" si="63"/>
        <v>8.2723339999999972</v>
      </c>
      <c r="Q23" s="25">
        <f t="shared" si="63"/>
        <v>72.227927000000008</v>
      </c>
      <c r="R23" s="25">
        <f t="shared" si="63"/>
        <v>-13.880901000000009</v>
      </c>
      <c r="S23" s="25">
        <f t="shared" si="63"/>
        <v>15.757316000000003</v>
      </c>
      <c r="T23" s="25">
        <f t="shared" si="63"/>
        <v>-8.0377430000000061</v>
      </c>
      <c r="X23" s="25">
        <f>14.496313+4.9993-X24</f>
        <v>-1.8357900000000029</v>
      </c>
      <c r="Y23" s="25">
        <f t="shared" si="63"/>
        <v>27.925526999999995</v>
      </c>
      <c r="Z23" s="25">
        <f t="shared" si="63"/>
        <v>-17.239439999999995</v>
      </c>
      <c r="AA23" s="25">
        <f t="shared" si="63"/>
        <v>59.292263999999996</v>
      </c>
      <c r="AB23" s="33"/>
    </row>
    <row r="24" spans="2:64" x14ac:dyDescent="0.15">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4">AB24+AC17</f>
        <v>214.80673096390623</v>
      </c>
      <c r="AD24" s="33">
        <f>AC24+AD17-(AC39+AC45)</f>
        <v>258.12723431755273</v>
      </c>
      <c r="AE24" s="33">
        <f t="shared" si="64"/>
        <v>258.12723431755273</v>
      </c>
      <c r="AF24" s="33">
        <f t="shared" si="64"/>
        <v>258.12723431755273</v>
      </c>
      <c r="AG24" s="33">
        <f t="shared" si="64"/>
        <v>258.12723431755273</v>
      </c>
      <c r="AH24" s="33">
        <f t="shared" si="64"/>
        <v>258.12723431755273</v>
      </c>
      <c r="AI24" s="33">
        <f t="shared" si="64"/>
        <v>258.12723431755273</v>
      </c>
      <c r="AJ24" s="33">
        <f t="shared" si="64"/>
        <v>258.12723431755273</v>
      </c>
      <c r="AK24" s="33">
        <f t="shared" si="64"/>
        <v>258.12723431755273</v>
      </c>
      <c r="AL24" s="33">
        <f t="shared" si="64"/>
        <v>258.12723431755273</v>
      </c>
    </row>
    <row r="25" spans="2:64" x14ac:dyDescent="0.15">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row>
    <row r="26" spans="2:64" s="26" customFormat="1" x14ac:dyDescent="0.15">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row>
    <row r="27" spans="2:64" s="26" customFormat="1" x14ac:dyDescent="0.15">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row>
    <row r="28" spans="2:64" x14ac:dyDescent="0.15">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row>
    <row r="29" spans="2:64" s="26" customFormat="1" x14ac:dyDescent="0.15">
      <c r="B29" s="13" t="s">
        <v>120</v>
      </c>
      <c r="C29" s="25">
        <f>SUM(C24:C28)</f>
        <v>21.239333000000002</v>
      </c>
      <c r="D29" s="25">
        <f t="shared" ref="D29:P29" si="65">SUM(D24:D28)</f>
        <v>19.341052999999999</v>
      </c>
      <c r="E29" s="25">
        <f t="shared" si="65"/>
        <v>21.203288000000001</v>
      </c>
      <c r="F29" s="25">
        <f t="shared" si="65"/>
        <v>24.702564000000002</v>
      </c>
      <c r="G29" s="25">
        <f t="shared" si="65"/>
        <v>20.423846999999999</v>
      </c>
      <c r="H29" s="25">
        <f t="shared" si="65"/>
        <v>17.240832000000001</v>
      </c>
      <c r="I29" s="25">
        <f t="shared" si="65"/>
        <v>14.538719</v>
      </c>
      <c r="J29" s="25">
        <f t="shared" si="65"/>
        <v>52.978703000000003</v>
      </c>
      <c r="K29" s="25">
        <f t="shared" si="65"/>
        <v>46.636330000000001</v>
      </c>
      <c r="L29" s="25">
        <f t="shared" si="65"/>
        <v>46.578955000000001</v>
      </c>
      <c r="M29" s="25">
        <f t="shared" si="65"/>
        <v>42.540233000000001</v>
      </c>
      <c r="N29" s="25">
        <f t="shared" si="65"/>
        <v>84.946175999999994</v>
      </c>
      <c r="O29" s="25">
        <f t="shared" si="65"/>
        <v>103.530458</v>
      </c>
      <c r="P29" s="25">
        <f t="shared" si="65"/>
        <v>145.61352500000001</v>
      </c>
      <c r="Q29" s="25">
        <f t="shared" ref="Q29:R29" si="66">SUM(Q24:Q28)</f>
        <v>143.85315199999999</v>
      </c>
      <c r="R29" s="25">
        <f t="shared" si="66"/>
        <v>123.94184200000001</v>
      </c>
      <c r="S29" s="25">
        <f t="shared" ref="S29" si="67">SUM(S24:S28)</f>
        <v>133.33372400000002</v>
      </c>
      <c r="T29" s="25">
        <f t="shared" ref="T29" si="68">SUM(T24:T28)</f>
        <v>129.73447099999998</v>
      </c>
      <c r="U29" s="10"/>
      <c r="V29" s="10"/>
      <c r="W29" s="10"/>
      <c r="X29" s="25">
        <f t="shared" ref="X29:AA29" si="69">SUM(X24:X28)</f>
        <v>24.702564000000002</v>
      </c>
      <c r="Y29" s="25">
        <f t="shared" si="69"/>
        <v>52.978703000000003</v>
      </c>
      <c r="Z29" s="25">
        <f t="shared" si="69"/>
        <v>84.946175999999994</v>
      </c>
      <c r="AA29" s="25">
        <f t="shared" si="69"/>
        <v>123.94184200000001</v>
      </c>
      <c r="AB29" s="33"/>
      <c r="AC29" s="10"/>
      <c r="AD29" s="10"/>
      <c r="AE29" s="10"/>
      <c r="AF29" s="10"/>
      <c r="AG29" s="10"/>
      <c r="AH29" s="10"/>
      <c r="AI29" s="10"/>
      <c r="AJ29" s="10"/>
      <c r="AK29" s="10"/>
      <c r="AL29" s="10"/>
    </row>
    <row r="30" spans="2:64" x14ac:dyDescent="0.15">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row>
    <row r="31" spans="2:64" s="26" customFormat="1" x14ac:dyDescent="0.15">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row>
    <row r="32" spans="2:64" s="26" customFormat="1" x14ac:dyDescent="0.15">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x14ac:dyDescent="0.15">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x14ac:dyDescent="0.15">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x14ac:dyDescent="0.15">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x14ac:dyDescent="0.15">
      <c r="B36" s="13" t="s">
        <v>124</v>
      </c>
      <c r="C36" s="25">
        <f>SUM(C29:C35)</f>
        <v>23.715450000000001</v>
      </c>
      <c r="D36" s="25">
        <f t="shared" ref="D36:AA36" si="70">SUM(D29:D35)</f>
        <v>22.159861999999997</v>
      </c>
      <c r="E36" s="25">
        <f t="shared" si="70"/>
        <v>23.671812999999997</v>
      </c>
      <c r="F36" s="25">
        <f t="shared" si="70"/>
        <v>27.031803</v>
      </c>
      <c r="G36" s="25">
        <f t="shared" si="70"/>
        <v>22.627345999999996</v>
      </c>
      <c r="H36" s="25">
        <f t="shared" si="70"/>
        <v>51.968582000000005</v>
      </c>
      <c r="I36" s="25">
        <f t="shared" si="70"/>
        <v>50.784093999999996</v>
      </c>
      <c r="J36" s="25">
        <f t="shared" si="70"/>
        <v>90.380476999999999</v>
      </c>
      <c r="K36" s="25">
        <f t="shared" si="70"/>
        <v>89.027620999999996</v>
      </c>
      <c r="L36" s="25">
        <f t="shared" si="70"/>
        <v>92.640989999999988</v>
      </c>
      <c r="M36" s="25">
        <f t="shared" si="70"/>
        <v>92.051991999999984</v>
      </c>
      <c r="N36" s="25">
        <f t="shared" si="70"/>
        <v>105.83613</v>
      </c>
      <c r="O36" s="25">
        <f t="shared" si="70"/>
        <v>128.72650399999998</v>
      </c>
      <c r="P36" s="25">
        <f t="shared" si="70"/>
        <v>177.01411400000003</v>
      </c>
      <c r="Q36" s="25">
        <f t="shared" si="70"/>
        <v>201.56965599999998</v>
      </c>
      <c r="R36" s="25">
        <f t="shared" si="70"/>
        <v>193.82423400000002</v>
      </c>
      <c r="S36" s="25">
        <f t="shared" si="70"/>
        <v>214.78782900000004</v>
      </c>
      <c r="T36" s="25">
        <f t="shared" si="70"/>
        <v>209.47158899999997</v>
      </c>
      <c r="U36" s="11"/>
      <c r="V36" s="33"/>
      <c r="W36" s="33"/>
      <c r="X36" s="25">
        <f t="shared" si="70"/>
        <v>27.031803</v>
      </c>
      <c r="Y36" s="25">
        <f t="shared" si="70"/>
        <v>90.380476999999999</v>
      </c>
      <c r="Z36" s="25">
        <f t="shared" si="70"/>
        <v>105.83613</v>
      </c>
      <c r="AA36" s="25">
        <f t="shared" si="70"/>
        <v>193.82423400000002</v>
      </c>
      <c r="AB36" s="33"/>
      <c r="AC36" s="10"/>
      <c r="AD36" s="10"/>
      <c r="AE36" s="10"/>
      <c r="AF36" s="10"/>
      <c r="AG36" s="10"/>
      <c r="AH36" s="10"/>
      <c r="AI36" s="10"/>
      <c r="AJ36" s="10"/>
      <c r="AK36" s="10"/>
      <c r="AL36" s="10"/>
    </row>
    <row r="37" spans="2:42" x14ac:dyDescent="0.15">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x14ac:dyDescent="0.15">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x14ac:dyDescent="0.15">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1">AD39</f>
        <v>0</v>
      </c>
      <c r="AF39" s="10">
        <f t="shared" si="71"/>
        <v>0</v>
      </c>
      <c r="AG39" s="10">
        <f t="shared" si="71"/>
        <v>0</v>
      </c>
      <c r="AH39" s="10">
        <f t="shared" si="71"/>
        <v>0</v>
      </c>
      <c r="AI39" s="10">
        <f t="shared" si="71"/>
        <v>0</v>
      </c>
      <c r="AJ39" s="10">
        <f t="shared" si="71"/>
        <v>0</v>
      </c>
      <c r="AK39" s="10">
        <f t="shared" ref="AK39:AL39" si="72">AJ39</f>
        <v>0</v>
      </c>
      <c r="AL39" s="10">
        <f t="shared" si="72"/>
        <v>0</v>
      </c>
    </row>
    <row r="40" spans="2:42" s="26" customFormat="1" x14ac:dyDescent="0.15">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x14ac:dyDescent="0.15">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x14ac:dyDescent="0.15">
      <c r="B42" s="13" t="s">
        <v>127</v>
      </c>
      <c r="C42" s="25">
        <f>SUM(C37:C41)</f>
        <v>8.8898589999999995</v>
      </c>
      <c r="D42" s="25">
        <f t="shared" ref="D42:P42" si="73">SUM(D37:D41)</f>
        <v>9.8346140000000002</v>
      </c>
      <c r="E42" s="25">
        <f t="shared" si="73"/>
        <v>2.820919</v>
      </c>
      <c r="F42" s="25">
        <f t="shared" si="73"/>
        <v>4.2631800000000002</v>
      </c>
      <c r="G42" s="25">
        <f t="shared" si="73"/>
        <v>3.2861759999999998</v>
      </c>
      <c r="H42" s="25">
        <f t="shared" si="73"/>
        <v>3.248027</v>
      </c>
      <c r="I42" s="25">
        <f t="shared" si="73"/>
        <v>3.6957560000000003</v>
      </c>
      <c r="J42" s="25">
        <f t="shared" si="73"/>
        <v>6.922777</v>
      </c>
      <c r="K42" s="25">
        <f t="shared" si="73"/>
        <v>7.1384810000000005</v>
      </c>
      <c r="L42" s="25">
        <f t="shared" si="73"/>
        <v>14.511271000000001</v>
      </c>
      <c r="M42" s="25">
        <f t="shared" si="73"/>
        <v>15.796768999999999</v>
      </c>
      <c r="N42" s="25">
        <f t="shared" si="73"/>
        <v>15.715540000000001</v>
      </c>
      <c r="O42" s="25">
        <f t="shared" si="73"/>
        <v>15.151838999999999</v>
      </c>
      <c r="P42" s="25">
        <f t="shared" si="73"/>
        <v>30.963067000000002</v>
      </c>
      <c r="Q42" s="25">
        <f t="shared" ref="Q42:R42" si="74">SUM(Q37:Q41)</f>
        <v>17.249699</v>
      </c>
      <c r="R42" s="25">
        <f t="shared" si="74"/>
        <v>12.189024</v>
      </c>
      <c r="S42" s="25">
        <f t="shared" ref="S42" si="75">SUM(S37:S41)</f>
        <v>11.135819</v>
      </c>
      <c r="T42" s="25">
        <f t="shared" ref="T42" si="76">SUM(T37:T41)</f>
        <v>8.3968689999999988</v>
      </c>
      <c r="U42" s="10"/>
      <c r="V42" s="10"/>
      <c r="W42" s="10"/>
      <c r="X42" s="25">
        <f t="shared" ref="X42:AA42" si="77">SUM(X37:X41)</f>
        <v>4.2631800000000002</v>
      </c>
      <c r="Y42" s="25">
        <f t="shared" si="77"/>
        <v>6.922777</v>
      </c>
      <c r="Z42" s="25">
        <f t="shared" si="77"/>
        <v>15.715540000000001</v>
      </c>
      <c r="AA42" s="25">
        <f t="shared" si="77"/>
        <v>12.189024</v>
      </c>
      <c r="AB42" s="33"/>
      <c r="AC42" s="10"/>
      <c r="AD42" s="10"/>
      <c r="AE42" s="10"/>
      <c r="AF42" s="10"/>
      <c r="AG42" s="10"/>
      <c r="AH42" s="10"/>
      <c r="AI42" s="10"/>
      <c r="AJ42" s="10"/>
      <c r="AK42" s="10"/>
      <c r="AL42" s="10"/>
    </row>
    <row r="43" spans="2:42" s="26" customFormat="1" x14ac:dyDescent="0.15">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x14ac:dyDescent="0.15">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x14ac:dyDescent="0.15">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8">AD45</f>
        <v>0</v>
      </c>
      <c r="AF45" s="10">
        <f t="shared" si="78"/>
        <v>0</v>
      </c>
      <c r="AG45" s="10">
        <f t="shared" si="78"/>
        <v>0</v>
      </c>
      <c r="AH45" s="10">
        <f t="shared" si="78"/>
        <v>0</v>
      </c>
      <c r="AI45" s="10">
        <f t="shared" si="78"/>
        <v>0</v>
      </c>
      <c r="AJ45" s="10">
        <f t="shared" si="78"/>
        <v>0</v>
      </c>
      <c r="AK45" s="10">
        <f t="shared" ref="AK45:AL45" si="79">AJ45</f>
        <v>0</v>
      </c>
      <c r="AL45" s="10">
        <f t="shared" si="79"/>
        <v>0</v>
      </c>
    </row>
    <row r="46" spans="2:42" s="26" customFormat="1" x14ac:dyDescent="0.15">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x14ac:dyDescent="0.15">
      <c r="B47" s="13" t="s">
        <v>131</v>
      </c>
      <c r="C47" s="25">
        <f t="shared" ref="C47:P47" si="80">SUM(C42:C46)</f>
        <v>16.276591</v>
      </c>
      <c r="D47" s="25">
        <f t="shared" si="80"/>
        <v>18.329670999999998</v>
      </c>
      <c r="E47" s="25">
        <f t="shared" si="80"/>
        <v>15.943256</v>
      </c>
      <c r="F47" s="25">
        <f t="shared" si="80"/>
        <v>14.963015000000002</v>
      </c>
      <c r="G47" s="25">
        <f t="shared" si="80"/>
        <v>11.265124</v>
      </c>
      <c r="H47" s="25">
        <f t="shared" si="80"/>
        <v>9.0199870000000004</v>
      </c>
      <c r="I47" s="25">
        <f t="shared" si="80"/>
        <v>4.8044359999999999</v>
      </c>
      <c r="J47" s="25">
        <f t="shared" si="80"/>
        <v>48.694410999999988</v>
      </c>
      <c r="K47" s="25">
        <f t="shared" si="80"/>
        <v>51.077651999999993</v>
      </c>
      <c r="L47" s="25">
        <f t="shared" si="80"/>
        <v>58.395800999999999</v>
      </c>
      <c r="M47" s="25">
        <f t="shared" si="80"/>
        <v>60.312421999999998</v>
      </c>
      <c r="N47" s="25">
        <f t="shared" si="80"/>
        <v>76.889125000000007</v>
      </c>
      <c r="O47" s="25">
        <f t="shared" si="80"/>
        <v>103.22687299999998</v>
      </c>
      <c r="P47" s="25">
        <f t="shared" si="80"/>
        <v>153.60691900000003</v>
      </c>
      <c r="Q47" s="25">
        <f t="shared" ref="Q47:T47" si="81">SUM(Q42:Q46)</f>
        <v>182.24555599999999</v>
      </c>
      <c r="R47" s="25">
        <f>SUM(R42:R46)</f>
        <v>176.84876599999998</v>
      </c>
      <c r="S47" s="25">
        <f t="shared" si="81"/>
        <v>200.85072400000001</v>
      </c>
      <c r="T47" s="25">
        <f t="shared" si="81"/>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x14ac:dyDescent="0.15">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x14ac:dyDescent="0.15">
      <c r="B49" s="13" t="s">
        <v>35</v>
      </c>
      <c r="C49" s="11">
        <f>C48+C47</f>
        <v>23.715450000000001</v>
      </c>
      <c r="D49" s="25">
        <f t="shared" ref="D49:AA49" si="82">D48+D47</f>
        <v>22.159861999999997</v>
      </c>
      <c r="E49" s="25">
        <f t="shared" si="82"/>
        <v>23.671813</v>
      </c>
      <c r="F49" s="25">
        <f t="shared" si="82"/>
        <v>27.031803000000004</v>
      </c>
      <c r="G49" s="25">
        <f t="shared" si="82"/>
        <v>22.627345999999999</v>
      </c>
      <c r="H49" s="25">
        <f t="shared" si="82"/>
        <v>51.968581999999998</v>
      </c>
      <c r="I49" s="25">
        <f t="shared" si="82"/>
        <v>50.784094000000003</v>
      </c>
      <c r="J49" s="25">
        <f t="shared" si="82"/>
        <v>90.380476999999985</v>
      </c>
      <c r="K49" s="25">
        <f t="shared" si="82"/>
        <v>89.027620999999996</v>
      </c>
      <c r="L49" s="25">
        <f t="shared" si="82"/>
        <v>92.640990000000002</v>
      </c>
      <c r="M49" s="25">
        <f t="shared" si="82"/>
        <v>92.051991999999998</v>
      </c>
      <c r="N49" s="25">
        <f t="shared" si="82"/>
        <v>105.83613000000001</v>
      </c>
      <c r="O49" s="25">
        <f t="shared" si="82"/>
        <v>128.72650399999998</v>
      </c>
      <c r="P49" s="25">
        <f t="shared" si="82"/>
        <v>177.01411400000003</v>
      </c>
      <c r="Q49" s="25">
        <f t="shared" si="82"/>
        <v>201.56965600000001</v>
      </c>
      <c r="R49" s="25">
        <f t="shared" si="82"/>
        <v>193.82423399999999</v>
      </c>
      <c r="S49" s="25">
        <f t="shared" si="82"/>
        <v>214.78782900000002</v>
      </c>
      <c r="T49" s="25">
        <f t="shared" si="82"/>
        <v>209.47158900000002</v>
      </c>
      <c r="U49" s="11"/>
      <c r="V49" s="33"/>
      <c r="W49" s="33"/>
      <c r="X49" s="25">
        <f t="shared" si="82"/>
        <v>27.031803000000004</v>
      </c>
      <c r="Y49" s="25">
        <f t="shared" si="82"/>
        <v>90.380476999999985</v>
      </c>
      <c r="Z49" s="25">
        <f t="shared" si="82"/>
        <v>105.83613000000001</v>
      </c>
      <c r="AA49" s="25">
        <f t="shared" si="82"/>
        <v>193.82423399999999</v>
      </c>
      <c r="AB49" s="33"/>
      <c r="AC49" s="10"/>
      <c r="AD49" s="10"/>
      <c r="AE49" s="10"/>
      <c r="AF49" s="10"/>
      <c r="AG49" s="10"/>
      <c r="AH49" s="10"/>
      <c r="AI49" s="10"/>
      <c r="AJ49" s="10"/>
      <c r="AK49" s="10"/>
      <c r="AL49" s="10"/>
    </row>
    <row r="50" spans="2:38" x14ac:dyDescent="0.15">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x14ac:dyDescent="0.15">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x14ac:dyDescent="0.15">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x14ac:dyDescent="0.15">
      <c r="B53" s="32" t="s">
        <v>135</v>
      </c>
      <c r="C53" s="30">
        <f t="shared" ref="C53:T53" si="83">C7/C5</f>
        <v>1</v>
      </c>
      <c r="D53" s="30">
        <f t="shared" si="83"/>
        <v>1</v>
      </c>
      <c r="E53" s="30">
        <f t="shared" si="83"/>
        <v>1</v>
      </c>
      <c r="F53" s="30">
        <f t="shared" si="83"/>
        <v>1</v>
      </c>
      <c r="G53" s="30">
        <f t="shared" si="83"/>
        <v>1</v>
      </c>
      <c r="H53" s="30">
        <f t="shared" si="83"/>
        <v>1</v>
      </c>
      <c r="I53" s="30">
        <f t="shared" si="83"/>
        <v>1</v>
      </c>
      <c r="J53" s="30">
        <f t="shared" si="83"/>
        <v>1</v>
      </c>
      <c r="K53" s="30">
        <f t="shared" si="83"/>
        <v>1</v>
      </c>
      <c r="L53" s="30">
        <f t="shared" si="83"/>
        <v>1</v>
      </c>
      <c r="M53" s="30">
        <f t="shared" si="83"/>
        <v>1</v>
      </c>
      <c r="N53" s="30">
        <f t="shared" si="83"/>
        <v>1</v>
      </c>
      <c r="O53" s="30">
        <f t="shared" si="83"/>
        <v>1</v>
      </c>
      <c r="P53" s="30">
        <f t="shared" si="83"/>
        <v>1</v>
      </c>
      <c r="Q53" s="30">
        <f t="shared" si="83"/>
        <v>1</v>
      </c>
      <c r="R53" s="30">
        <f t="shared" si="83"/>
        <v>1</v>
      </c>
      <c r="S53" s="30">
        <f t="shared" si="83"/>
        <v>1</v>
      </c>
      <c r="T53" s="30">
        <f t="shared" si="83"/>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4">1-SUM(AD51:AD52)</f>
        <v>0.9</v>
      </c>
      <c r="AE53" s="30">
        <f t="shared" si="84"/>
        <v>0.9</v>
      </c>
      <c r="AF53" s="30">
        <f t="shared" si="84"/>
        <v>0.9</v>
      </c>
      <c r="AG53" s="30">
        <f t="shared" si="84"/>
        <v>0.9</v>
      </c>
      <c r="AH53" s="30">
        <f t="shared" si="84"/>
        <v>0.9</v>
      </c>
      <c r="AI53" s="30">
        <f t="shared" si="84"/>
        <v>0.9</v>
      </c>
      <c r="AJ53" s="30">
        <f t="shared" si="84"/>
        <v>0.9</v>
      </c>
      <c r="AK53" s="30">
        <f t="shared" si="84"/>
        <v>0.9</v>
      </c>
      <c r="AL53" s="30">
        <f t="shared" si="84"/>
        <v>0.9</v>
      </c>
    </row>
    <row r="54" spans="2:38" x14ac:dyDescent="0.15">
      <c r="B54" s="32" t="s">
        <v>136</v>
      </c>
      <c r="C54" s="30">
        <f t="shared" ref="C54:T54" si="85">C9/C5</f>
        <v>1.1481341366890951</v>
      </c>
      <c r="D54" s="30">
        <f t="shared" si="85"/>
        <v>1.1086653564972013</v>
      </c>
      <c r="E54" s="30">
        <f t="shared" si="85"/>
        <v>1.1188041298236677</v>
      </c>
      <c r="F54" s="30">
        <f t="shared" si="85"/>
        <v>1.4638153425716915</v>
      </c>
      <c r="G54" s="30">
        <f t="shared" si="85"/>
        <v>2.1018647143519766</v>
      </c>
      <c r="H54" s="30">
        <f t="shared" si="85"/>
        <v>1.5396626972657381</v>
      </c>
      <c r="I54" s="30">
        <f t="shared" si="85"/>
        <v>1.4450777372952317</v>
      </c>
      <c r="J54" s="30">
        <f t="shared" si="85"/>
        <v>1.1683856286618708</v>
      </c>
      <c r="K54" s="30">
        <f t="shared" si="85"/>
        <v>3.0459027175129219</v>
      </c>
      <c r="L54" s="30">
        <f t="shared" si="85"/>
        <v>1.9186232305776325</v>
      </c>
      <c r="M54" s="30">
        <f t="shared" si="85"/>
        <v>1.8211173804054466</v>
      </c>
      <c r="N54" s="30">
        <f t="shared" si="85"/>
        <v>1.7485194497114069</v>
      </c>
      <c r="O54" s="30">
        <f t="shared" si="85"/>
        <v>2.7443298674158587</v>
      </c>
      <c r="P54" s="30">
        <f t="shared" si="85"/>
        <v>3.2453696456912073</v>
      </c>
      <c r="Q54" s="30">
        <f t="shared" si="85"/>
        <v>1.8589459732660663</v>
      </c>
      <c r="R54" s="30">
        <f t="shared" si="85"/>
        <v>3.0181795603590946</v>
      </c>
      <c r="S54" s="30">
        <f t="shared" si="85"/>
        <v>5.1208212371340425</v>
      </c>
      <c r="T54" s="30">
        <f t="shared" si="85"/>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x14ac:dyDescent="0.15">
      <c r="B55" s="32" t="s">
        <v>137</v>
      </c>
      <c r="C55" s="30">
        <f t="shared" ref="C55:T55" si="86">C8/C5</f>
        <v>0.38792298487688487</v>
      </c>
      <c r="D55" s="30">
        <f t="shared" si="86"/>
        <v>0.50234969201122703</v>
      </c>
      <c r="E55" s="30">
        <f t="shared" si="86"/>
        <v>0.20948265319954879</v>
      </c>
      <c r="F55" s="30">
        <f t="shared" si="86"/>
        <v>0.82912499477468427</v>
      </c>
      <c r="G55" s="30">
        <f t="shared" si="86"/>
        <v>2.5048643825354904</v>
      </c>
      <c r="H55" s="30">
        <f t="shared" si="86"/>
        <v>3.7536454419330596</v>
      </c>
      <c r="I55" s="30">
        <f t="shared" si="86"/>
        <v>1.1091846499725542</v>
      </c>
      <c r="J55" s="30">
        <f t="shared" si="86"/>
        <v>1.2827469870870691</v>
      </c>
      <c r="K55" s="30">
        <f t="shared" si="86"/>
        <v>1.5104035334763317</v>
      </c>
      <c r="L55" s="30">
        <f t="shared" si="86"/>
        <v>1.2863680250440181</v>
      </c>
      <c r="M55" s="30">
        <f t="shared" si="86"/>
        <v>1.3707238996951723</v>
      </c>
      <c r="N55" s="30">
        <f t="shared" si="86"/>
        <v>1.0273469740053989</v>
      </c>
      <c r="O55" s="30">
        <f t="shared" si="86"/>
        <v>2.2820168267131598</v>
      </c>
      <c r="P55" s="30">
        <f t="shared" si="86"/>
        <v>3.2821160047975102</v>
      </c>
      <c r="Q55" s="30">
        <f t="shared" si="86"/>
        <v>1.4247518588499932</v>
      </c>
      <c r="R55" s="30">
        <f t="shared" si="86"/>
        <v>4.048261155347352</v>
      </c>
      <c r="S55" s="30">
        <f t="shared" si="86"/>
        <v>5.6217212853671636</v>
      </c>
      <c r="T55" s="30">
        <f t="shared" si="86"/>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x14ac:dyDescent="0.15">
      <c r="B56" s="13" t="s">
        <v>143</v>
      </c>
      <c r="C56" s="30">
        <f t="shared" ref="C56:T56" si="87">C14/C5</f>
        <v>-0.26938643536199774</v>
      </c>
      <c r="D56" s="30">
        <f t="shared" si="87"/>
        <v>-0.34757181251128633</v>
      </c>
      <c r="E56" s="30">
        <f t="shared" si="87"/>
        <v>-0.30430632023579518</v>
      </c>
      <c r="F56" s="30">
        <f t="shared" si="87"/>
        <v>-3.4428546421703872</v>
      </c>
      <c r="G56" s="30">
        <f t="shared" si="87"/>
        <v>1.0373921228062835</v>
      </c>
      <c r="H56" s="30">
        <f t="shared" si="87"/>
        <v>0.81967527024683517</v>
      </c>
      <c r="I56" s="30">
        <f t="shared" si="87"/>
        <v>1.3209758777936405</v>
      </c>
      <c r="J56" s="30">
        <f t="shared" si="87"/>
        <v>8.378152956401623E-2</v>
      </c>
      <c r="K56" s="30">
        <f t="shared" si="87"/>
        <v>-0.29790237366212019</v>
      </c>
      <c r="L56" s="30">
        <f t="shared" si="87"/>
        <v>0.12035033785434726</v>
      </c>
      <c r="M56" s="30">
        <f t="shared" si="87"/>
        <v>-6.523656881326916E-3</v>
      </c>
      <c r="N56" s="30">
        <f t="shared" si="87"/>
        <v>0.18413236710248881</v>
      </c>
      <c r="O56" s="30">
        <f t="shared" si="87"/>
        <v>-0.73330502783875506</v>
      </c>
      <c r="P56" s="30">
        <f t="shared" si="87"/>
        <v>1.0176268080073227</v>
      </c>
      <c r="Q56" s="30">
        <f t="shared" si="87"/>
        <v>-0.32063880831169783</v>
      </c>
      <c r="R56" s="30">
        <f t="shared" si="87"/>
        <v>0.15219788336905318</v>
      </c>
      <c r="S56" s="30">
        <f t="shared" si="87"/>
        <v>0.28413858376636969</v>
      </c>
      <c r="T56" s="30">
        <f t="shared" si="87"/>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x14ac:dyDescent="0.15">
      <c r="B57" s="32" t="s">
        <v>47</v>
      </c>
      <c r="C57" s="30">
        <f t="shared" ref="C57:T57" si="88">C12/C5</f>
        <v>1.5991754825562918</v>
      </c>
      <c r="D57" s="30">
        <f t="shared" si="88"/>
        <v>1.6797530692619984</v>
      </c>
      <c r="E57" s="30">
        <f t="shared" si="88"/>
        <v>1.3636480702162306</v>
      </c>
      <c r="F57" s="30">
        <f t="shared" si="88"/>
        <v>2.3870241043809046</v>
      </c>
      <c r="G57" s="30">
        <f t="shared" si="88"/>
        <v>4.8081923899097143</v>
      </c>
      <c r="H57" s="30">
        <f t="shared" si="88"/>
        <v>5.4591205496785298</v>
      </c>
      <c r="I57" s="30">
        <f t="shared" si="88"/>
        <v>2.688997157029672</v>
      </c>
      <c r="J57" s="30">
        <f t="shared" si="88"/>
        <v>2.5662961810798111</v>
      </c>
      <c r="K57" s="30">
        <f t="shared" si="88"/>
        <v>4.7857434272646397</v>
      </c>
      <c r="L57" s="30">
        <f t="shared" si="88"/>
        <v>3.3443089719839296</v>
      </c>
      <c r="M57" s="30">
        <f t="shared" si="88"/>
        <v>3.3564293263225928</v>
      </c>
      <c r="N57" s="30">
        <f t="shared" si="88"/>
        <v>3.160458677243815</v>
      </c>
      <c r="O57" s="30">
        <f t="shared" si="88"/>
        <v>5.6524634813951584</v>
      </c>
      <c r="P57" s="30">
        <f t="shared" si="88"/>
        <v>7.2291827127910464</v>
      </c>
      <c r="Q57" s="30">
        <f t="shared" si="88"/>
        <v>3.555274256449096</v>
      </c>
      <c r="R57" s="30">
        <f t="shared" si="88"/>
        <v>7.5989630949143914</v>
      </c>
      <c r="S57" s="30">
        <f t="shared" si="88"/>
        <v>11.518941055486291</v>
      </c>
      <c r="T57" s="30">
        <f t="shared" si="88"/>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x14ac:dyDescent="0.15">
      <c r="B58" s="32" t="s">
        <v>138</v>
      </c>
      <c r="C58" s="30">
        <f t="shared" ref="C58:T58" si="89">C13/C5</f>
        <v>-0.59917548255629172</v>
      </c>
      <c r="D58" s="30">
        <f t="shared" si="89"/>
        <v>-0.67975306926199841</v>
      </c>
      <c r="E58" s="30">
        <f t="shared" si="89"/>
        <v>-0.36364807021623047</v>
      </c>
      <c r="F58" s="30">
        <f t="shared" si="89"/>
        <v>-1.3870241043809046</v>
      </c>
      <c r="G58" s="30">
        <f t="shared" si="89"/>
        <v>-3.8081923899097139</v>
      </c>
      <c r="H58" s="30">
        <f t="shared" si="89"/>
        <v>-4.4591205496785298</v>
      </c>
      <c r="I58" s="30">
        <f t="shared" si="89"/>
        <v>-1.6889971570296718</v>
      </c>
      <c r="J58" s="30">
        <f t="shared" si="89"/>
        <v>-1.5662961810798111</v>
      </c>
      <c r="K58" s="30">
        <f t="shared" si="89"/>
        <v>-3.7857434272646397</v>
      </c>
      <c r="L58" s="30">
        <f t="shared" si="89"/>
        <v>-2.3443089719839296</v>
      </c>
      <c r="M58" s="30">
        <f t="shared" si="89"/>
        <v>-2.3564293263225928</v>
      </c>
      <c r="N58" s="30">
        <f t="shared" si="89"/>
        <v>-2.160458677243815</v>
      </c>
      <c r="O58" s="30">
        <f t="shared" si="89"/>
        <v>-4.6524634813951584</v>
      </c>
      <c r="P58" s="30">
        <f t="shared" si="89"/>
        <v>-6.2291827127910455</v>
      </c>
      <c r="Q58" s="30">
        <f t="shared" si="89"/>
        <v>-2.555274256449096</v>
      </c>
      <c r="R58" s="30">
        <f t="shared" si="89"/>
        <v>-6.5989630949143914</v>
      </c>
      <c r="S58" s="30">
        <f t="shared" si="89"/>
        <v>-10.518941055486291</v>
      </c>
      <c r="T58" s="30">
        <f t="shared" si="89"/>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x14ac:dyDescent="0.15">
      <c r="B59" s="32" t="s">
        <v>139</v>
      </c>
      <c r="C59" s="30">
        <f t="shared" ref="C59:T59" si="90">C15/C5</f>
        <v>-0.86856191791828952</v>
      </c>
      <c r="D59" s="30">
        <f t="shared" si="90"/>
        <v>-1.0273248817732847</v>
      </c>
      <c r="E59" s="30">
        <f t="shared" si="90"/>
        <v>-0.66795439045202565</v>
      </c>
      <c r="F59" s="30">
        <f t="shared" si="90"/>
        <v>-4.8298787465512918</v>
      </c>
      <c r="G59" s="30">
        <f t="shared" si="90"/>
        <v>-2.7708002671034309</v>
      </c>
      <c r="H59" s="30">
        <f t="shared" si="90"/>
        <v>-3.6394452794316945</v>
      </c>
      <c r="I59" s="30">
        <f t="shared" si="90"/>
        <v>-0.36802127923603151</v>
      </c>
      <c r="J59" s="30">
        <f t="shared" si="90"/>
        <v>-1.482514651515795</v>
      </c>
      <c r="K59" s="30">
        <f t="shared" si="90"/>
        <v>-4.0836458009267602</v>
      </c>
      <c r="L59" s="30">
        <f t="shared" si="90"/>
        <v>-2.2239586341295823</v>
      </c>
      <c r="M59" s="30">
        <f t="shared" si="90"/>
        <v>-2.36295298320392</v>
      </c>
      <c r="N59" s="30">
        <f t="shared" si="90"/>
        <v>-1.9763263101413264</v>
      </c>
      <c r="O59" s="30">
        <f t="shared" si="90"/>
        <v>-5.3857685092339134</v>
      </c>
      <c r="P59" s="30">
        <f t="shared" si="90"/>
        <v>-5.2115559047837232</v>
      </c>
      <c r="Q59" s="30">
        <f t="shared" si="90"/>
        <v>-2.8759130647607938</v>
      </c>
      <c r="R59" s="30">
        <f t="shared" si="90"/>
        <v>-6.4467652115453378</v>
      </c>
      <c r="S59" s="30">
        <f t="shared" si="90"/>
        <v>-10.234802471719922</v>
      </c>
      <c r="T59" s="30">
        <f t="shared" si="90"/>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x14ac:dyDescent="0.15">
      <c r="B60" s="32" t="s">
        <v>39</v>
      </c>
      <c r="C60" s="30">
        <f t="shared" ref="C60:T60" si="91">C16/C15</f>
        <v>0</v>
      </c>
      <c r="D60" s="30">
        <f t="shared" si="91"/>
        <v>0</v>
      </c>
      <c r="E60" s="30">
        <f t="shared" si="91"/>
        <v>0</v>
      </c>
      <c r="F60" s="30">
        <f t="shared" si="91"/>
        <v>0</v>
      </c>
      <c r="G60" s="30">
        <f t="shared" si="91"/>
        <v>0</v>
      </c>
      <c r="H60" s="30">
        <f t="shared" si="91"/>
        <v>3.6297995756040504</v>
      </c>
      <c r="I60" s="30">
        <f t="shared" si="91"/>
        <v>1.1598725964696701</v>
      </c>
      <c r="J60" s="30">
        <f t="shared" si="91"/>
        <v>0.21709536794820078</v>
      </c>
      <c r="K60" s="30">
        <f t="shared" si="91"/>
        <v>0.32289413346538332</v>
      </c>
      <c r="L60" s="30">
        <f t="shared" si="91"/>
        <v>0.27645137722132679</v>
      </c>
      <c r="M60" s="30">
        <f t="shared" si="91"/>
        <v>0.45656368069636355</v>
      </c>
      <c r="N60" s="30">
        <f t="shared" si="91"/>
        <v>0.35831810460726005</v>
      </c>
      <c r="O60" s="30">
        <f t="shared" si="91"/>
        <v>0.31847342443894627</v>
      </c>
      <c r="P60" s="30">
        <f t="shared" si="91"/>
        <v>0.39112259657844106</v>
      </c>
      <c r="Q60" s="30">
        <f t="shared" si="91"/>
        <v>0.25637545122848837</v>
      </c>
      <c r="R60" s="30">
        <f t="shared" si="91"/>
        <v>0.27957614722195334</v>
      </c>
      <c r="S60" s="30">
        <f t="shared" si="91"/>
        <v>0.39858325060988903</v>
      </c>
      <c r="T60" s="30">
        <f t="shared" si="91"/>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Main!$D$28</f>
        <v>0.25</v>
      </c>
      <c r="AD60" s="30">
        <f>Main!$D$28</f>
        <v>0.25</v>
      </c>
      <c r="AE60" s="30">
        <f>Main!$D$28</f>
        <v>0.25</v>
      </c>
      <c r="AF60" s="30">
        <f>Main!$D$28</f>
        <v>0.25</v>
      </c>
      <c r="AG60" s="30">
        <f>Main!$D$28</f>
        <v>0.25</v>
      </c>
      <c r="AH60" s="30">
        <f>Main!$D$28</f>
        <v>0.25</v>
      </c>
      <c r="AI60" s="30">
        <f>Main!$D$28</f>
        <v>0.25</v>
      </c>
      <c r="AJ60" s="30">
        <f>Main!$D$28</f>
        <v>0.25</v>
      </c>
      <c r="AK60" s="30">
        <f>Main!$D$28</f>
        <v>0.25</v>
      </c>
      <c r="AL60" s="30">
        <f>Main!$D$28</f>
        <v>0.25</v>
      </c>
    </row>
    <row r="61" spans="2:38" x14ac:dyDescent="0.15">
      <c r="B61" s="32" t="s">
        <v>48</v>
      </c>
      <c r="C61" s="30">
        <f t="shared" ref="C61:T61" si="92">C17/C5</f>
        <v>-0.86856191791828952</v>
      </c>
      <c r="D61" s="30">
        <f t="shared" si="92"/>
        <v>-1.0273248817732847</v>
      </c>
      <c r="E61" s="30">
        <f t="shared" si="92"/>
        <v>-0.66795439045202565</v>
      </c>
      <c r="F61" s="30">
        <f t="shared" si="92"/>
        <v>-4.8298787465512918</v>
      </c>
      <c r="G61" s="30">
        <f t="shared" si="92"/>
        <v>-2.7708002671034309</v>
      </c>
      <c r="H61" s="30">
        <f t="shared" si="92"/>
        <v>9.5710116512836336</v>
      </c>
      <c r="I61" s="30">
        <f t="shared" si="92"/>
        <v>5.8836517467553862E-2</v>
      </c>
      <c r="J61" s="30">
        <f t="shared" si="92"/>
        <v>-1.1606675877563748</v>
      </c>
      <c r="K61" s="30">
        <f t="shared" si="92"/>
        <v>-2.7650605286569632</v>
      </c>
      <c r="L61" s="30">
        <f t="shared" si="92"/>
        <v>-1.6091422068411985</v>
      </c>
      <c r="M61" s="30">
        <f t="shared" si="92"/>
        <v>-1.2841144718798856</v>
      </c>
      <c r="N61" s="30">
        <f t="shared" si="92"/>
        <v>-1.2681728126060263</v>
      </c>
      <c r="O61" s="30">
        <f t="shared" si="92"/>
        <v>-3.6705443688627506</v>
      </c>
      <c r="P61" s="30">
        <f t="shared" si="92"/>
        <v>-3.1731986270910069</v>
      </c>
      <c r="Q61" s="30">
        <f t="shared" si="92"/>
        <v>-2.1385995550888404</v>
      </c>
      <c r="R61" s="30">
        <f t="shared" si="92"/>
        <v>-4.6444034316569711</v>
      </c>
      <c r="S61" s="30">
        <f t="shared" si="92"/>
        <v>-6.1553816331916682</v>
      </c>
      <c r="T61" s="30">
        <f t="shared" si="92"/>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x14ac:dyDescent="0.15">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x14ac:dyDescent="0.15">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x14ac:dyDescent="0.15">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x14ac:dyDescent="0.15">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x14ac:dyDescent="0.15">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x14ac:dyDescent="0.15">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x14ac:dyDescent="0.15">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x14ac:dyDescent="0.15">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x14ac:dyDescent="0.15">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x14ac:dyDescent="0.15">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x14ac:dyDescent="0.15">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x14ac:dyDescent="0.15">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x14ac:dyDescent="0.15">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x14ac:dyDescent="0.15">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x14ac:dyDescent="0.15">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x14ac:dyDescent="0.15">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x14ac:dyDescent="0.15">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x14ac:dyDescent="0.15">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x14ac:dyDescent="0.15">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x14ac:dyDescent="0.15">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x14ac:dyDescent="0.15">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x14ac:dyDescent="0.15">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x14ac:dyDescent="0.15">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6C84-2900-B346-AE1E-D4665243C114}">
  <dimension ref="A1"/>
  <sheetViews>
    <sheetView workbookViewId="0"/>
  </sheetViews>
  <sheetFormatPr baseColWidth="10" defaultRowHeight="13"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baseColWidth="10" defaultColWidth="9.1640625" defaultRowHeight="13" x14ac:dyDescent="0.15"/>
  <cols>
    <col min="1" max="1" width="5" style="34" bestFit="1" customWidth="1"/>
    <col min="2" max="2" width="24.6640625" style="34" bestFit="1" customWidth="1"/>
    <col min="3" max="16384" width="9.1640625" style="34"/>
  </cols>
  <sheetData>
    <row r="1" spans="1:8" x14ac:dyDescent="0.15">
      <c r="A1" s="21" t="s">
        <v>14</v>
      </c>
    </row>
    <row r="2" spans="1:8" x14ac:dyDescent="0.15">
      <c r="B2" s="34" t="s">
        <v>155</v>
      </c>
      <c r="C2" s="34" t="s">
        <v>153</v>
      </c>
    </row>
    <row r="3" spans="1:8" x14ac:dyDescent="0.15">
      <c r="C3" s="34" t="s">
        <v>154</v>
      </c>
    </row>
    <row r="5" spans="1:8" x14ac:dyDescent="0.15">
      <c r="B5" s="34" t="s">
        <v>157</v>
      </c>
      <c r="C5" s="34" t="s">
        <v>158</v>
      </c>
      <c r="H5" s="10">
        <v>11.1</v>
      </c>
    </row>
    <row r="6" spans="1:8" x14ac:dyDescent="0.15">
      <c r="B6" s="34" t="s">
        <v>162</v>
      </c>
      <c r="C6" s="34" t="s">
        <v>159</v>
      </c>
      <c r="H6" s="10">
        <v>1.1000000000000001</v>
      </c>
    </row>
    <row r="7" spans="1:8" x14ac:dyDescent="0.15">
      <c r="C7" s="34" t="s">
        <v>160</v>
      </c>
      <c r="H7" s="10">
        <v>3.2</v>
      </c>
    </row>
    <row r="8" spans="1:8" x14ac:dyDescent="0.15">
      <c r="C8" s="42" t="s">
        <v>161</v>
      </c>
      <c r="D8" s="42"/>
      <c r="E8" s="42"/>
      <c r="F8" s="42"/>
      <c r="G8" s="42"/>
      <c r="H8" s="43">
        <v>1.6</v>
      </c>
    </row>
    <row r="9" spans="1:8" x14ac:dyDescent="0.15">
      <c r="H9" s="10">
        <f>SUM(H5:H8)</f>
        <v>17</v>
      </c>
    </row>
    <row r="10" spans="1:8" x14ac:dyDescent="0.15">
      <c r="H10" s="10"/>
    </row>
    <row r="11" spans="1:8" x14ac:dyDescent="0.15">
      <c r="C11" s="34" t="s">
        <v>167</v>
      </c>
      <c r="H11" s="10"/>
    </row>
    <row r="12" spans="1:8" x14ac:dyDescent="0.15">
      <c r="C12" s="34" t="s">
        <v>168</v>
      </c>
      <c r="H12" s="10"/>
    </row>
    <row r="13" spans="1:8" x14ac:dyDescent="0.15">
      <c r="C13" s="34" t="s">
        <v>169</v>
      </c>
      <c r="H13" s="10"/>
    </row>
    <row r="14" spans="1:8" x14ac:dyDescent="0.15">
      <c r="C14" s="34" t="s">
        <v>170</v>
      </c>
      <c r="H14" s="10"/>
    </row>
    <row r="15" spans="1:8" x14ac:dyDescent="0.15">
      <c r="C15" s="34" t="s">
        <v>171</v>
      </c>
      <c r="H15" s="10"/>
    </row>
    <row r="17" spans="2:16" x14ac:dyDescent="0.15">
      <c r="B17" s="34" t="s">
        <v>294</v>
      </c>
    </row>
    <row r="18" spans="2:16" x14ac:dyDescent="0.15">
      <c r="B18" s="34" t="s">
        <v>156</v>
      </c>
      <c r="C18" s="44">
        <v>435</v>
      </c>
    </row>
    <row r="19" spans="2:16" x14ac:dyDescent="0.15">
      <c r="B19" s="34" t="s">
        <v>163</v>
      </c>
      <c r="C19" s="45">
        <v>0.5</v>
      </c>
    </row>
    <row r="20" spans="2:16" x14ac:dyDescent="0.15">
      <c r="B20" s="34" t="s">
        <v>164</v>
      </c>
      <c r="C20" s="45">
        <v>0.03</v>
      </c>
    </row>
    <row r="21" spans="2:16" x14ac:dyDescent="0.15">
      <c r="B21" s="34" t="s">
        <v>165</v>
      </c>
      <c r="C21" s="44">
        <f>(C18*C19)*(1+C20)^(2014-2006)</f>
        <v>275.52249270180647</v>
      </c>
    </row>
    <row r="23" spans="2:16" x14ac:dyDescent="0.15">
      <c r="B23" s="34" t="s">
        <v>295</v>
      </c>
    </row>
    <row r="24" spans="2:16" x14ac:dyDescent="0.15">
      <c r="C24" s="42">
        <v>2007</v>
      </c>
      <c r="D24" s="42">
        <f>C24+1</f>
        <v>2008</v>
      </c>
      <c r="E24" s="42">
        <f t="shared" ref="E24:K24" si="0">D24+1</f>
        <v>2009</v>
      </c>
      <c r="F24" s="42">
        <f t="shared" si="0"/>
        <v>2010</v>
      </c>
      <c r="G24" s="42">
        <f t="shared" si="0"/>
        <v>2011</v>
      </c>
      <c r="H24" s="42">
        <f t="shared" si="0"/>
        <v>2012</v>
      </c>
      <c r="I24" s="42">
        <f t="shared" si="0"/>
        <v>2013</v>
      </c>
      <c r="J24" s="42">
        <f t="shared" si="0"/>
        <v>2014</v>
      </c>
      <c r="K24" s="42">
        <f t="shared" si="0"/>
        <v>2015</v>
      </c>
    </row>
    <row r="25" spans="2:16" x14ac:dyDescent="0.15">
      <c r="B25" s="34" t="s">
        <v>296</v>
      </c>
      <c r="F25" s="44">
        <f>(14.903245/5)</f>
        <v>2.9806490000000001</v>
      </c>
      <c r="G25" s="44">
        <f t="shared" ref="G25:J25" si="1">(14.903245/5)</f>
        <v>2.9806490000000001</v>
      </c>
      <c r="H25" s="44">
        <f t="shared" si="1"/>
        <v>2.9806490000000001</v>
      </c>
      <c r="I25" s="44">
        <f t="shared" si="1"/>
        <v>2.9806490000000001</v>
      </c>
      <c r="J25" s="44">
        <f t="shared" si="1"/>
        <v>2.9806490000000001</v>
      </c>
      <c r="P25" s="45"/>
    </row>
    <row r="26" spans="2:16" x14ac:dyDescent="0.15">
      <c r="B26" s="34" t="s">
        <v>8</v>
      </c>
      <c r="F26" s="44">
        <v>100</v>
      </c>
      <c r="G26" s="44">
        <f>F26*1.03</f>
        <v>103</v>
      </c>
      <c r="H26" s="44">
        <f t="shared" ref="H26:J26" si="2">G26*1.03</f>
        <v>106.09</v>
      </c>
      <c r="I26" s="44">
        <f t="shared" si="2"/>
        <v>109.2727</v>
      </c>
      <c r="J26" s="44">
        <f t="shared" si="2"/>
        <v>112.550881</v>
      </c>
      <c r="O26" s="45"/>
      <c r="P26" s="45"/>
    </row>
    <row r="27" spans="2:16" x14ac:dyDescent="0.15">
      <c r="B27" s="46" t="s">
        <v>287</v>
      </c>
      <c r="C27" s="46"/>
      <c r="D27" s="46"/>
      <c r="E27" s="46"/>
      <c r="F27" s="47">
        <f>F25*F26</f>
        <v>298.06490000000002</v>
      </c>
      <c r="G27" s="47">
        <f t="shared" ref="G27:J27" si="3">G25*G26</f>
        <v>307.00684699999999</v>
      </c>
      <c r="H27" s="47">
        <f t="shared" si="3"/>
        <v>316.21705241000001</v>
      </c>
      <c r="I27" s="47">
        <f t="shared" si="3"/>
        <v>325.70356398230001</v>
      </c>
      <c r="J27" s="47">
        <f t="shared" si="3"/>
        <v>335.474670901769</v>
      </c>
      <c r="M27" s="34" t="s">
        <v>291</v>
      </c>
      <c r="O27" s="45">
        <v>0.84</v>
      </c>
      <c r="P27" s="45"/>
    </row>
    <row r="28" spans="2:16" x14ac:dyDescent="0.15">
      <c r="B28" s="27" t="s">
        <v>133</v>
      </c>
      <c r="F28" s="44">
        <f>F27*$O$28</f>
        <v>44.709735000000002</v>
      </c>
      <c r="G28" s="44">
        <f t="shared" ref="G28:J28" si="4">G27*$O$28</f>
        <v>46.051027049999995</v>
      </c>
      <c r="H28" s="44">
        <f t="shared" si="4"/>
        <v>47.432557861500001</v>
      </c>
      <c r="I28" s="44">
        <f t="shared" si="4"/>
        <v>48.855534597344999</v>
      </c>
      <c r="J28" s="44">
        <f t="shared" si="4"/>
        <v>50.321200635265349</v>
      </c>
      <c r="M28" s="27" t="s">
        <v>133</v>
      </c>
      <c r="O28" s="45">
        <v>0.15</v>
      </c>
    </row>
    <row r="29" spans="2:16" x14ac:dyDescent="0.15">
      <c r="B29" s="27" t="s">
        <v>116</v>
      </c>
      <c r="F29" s="44">
        <f>F27-F28</f>
        <v>253.35516500000003</v>
      </c>
      <c r="G29" s="44">
        <f t="shared" ref="G29:J29" si="5">G27-G28</f>
        <v>260.95581994999998</v>
      </c>
      <c r="H29" s="44">
        <f t="shared" si="5"/>
        <v>268.78449454849999</v>
      </c>
      <c r="I29" s="44">
        <f t="shared" si="5"/>
        <v>276.848029384955</v>
      </c>
      <c r="J29" s="44">
        <f t="shared" si="5"/>
        <v>285.15347026650363</v>
      </c>
      <c r="M29" s="34" t="s">
        <v>289</v>
      </c>
      <c r="O29" s="45">
        <v>0.2</v>
      </c>
    </row>
    <row r="30" spans="2:16" x14ac:dyDescent="0.15">
      <c r="B30" s="27" t="s">
        <v>289</v>
      </c>
      <c r="F30" s="44">
        <f>F27*$O$29</f>
        <v>59.612980000000007</v>
      </c>
      <c r="G30" s="44">
        <f t="shared" ref="G30:J30" si="6">G27*$O$29</f>
        <v>61.4013694</v>
      </c>
      <c r="H30" s="44">
        <f t="shared" si="6"/>
        <v>63.243410482000002</v>
      </c>
      <c r="I30" s="44">
        <f t="shared" si="6"/>
        <v>65.140712796460008</v>
      </c>
      <c r="J30" s="44">
        <f t="shared" si="6"/>
        <v>67.094934180353803</v>
      </c>
      <c r="M30" s="34" t="s">
        <v>290</v>
      </c>
      <c r="O30" s="45">
        <v>0.35</v>
      </c>
    </row>
    <row r="31" spans="2:16" x14ac:dyDescent="0.15">
      <c r="B31" s="13" t="s">
        <v>38</v>
      </c>
      <c r="F31" s="44">
        <f>F29-F30</f>
        <v>193.74218500000001</v>
      </c>
      <c r="G31" s="44">
        <f t="shared" ref="G31:J31" si="7">G29-G30</f>
        <v>199.55445054999998</v>
      </c>
      <c r="H31" s="44">
        <f t="shared" si="7"/>
        <v>205.54108406649999</v>
      </c>
      <c r="I31" s="44">
        <f t="shared" si="7"/>
        <v>211.70731658849499</v>
      </c>
      <c r="J31" s="44">
        <f t="shared" si="7"/>
        <v>218.05853608614984</v>
      </c>
      <c r="M31" s="34" t="s">
        <v>150</v>
      </c>
      <c r="O31" s="45">
        <v>0.2331</v>
      </c>
    </row>
    <row r="32" spans="2:16" x14ac:dyDescent="0.15">
      <c r="B32" s="13" t="s">
        <v>39</v>
      </c>
      <c r="F32" s="44">
        <f>F31*$O$30</f>
        <v>67.809764749999999</v>
      </c>
      <c r="G32" s="44">
        <f t="shared" ref="G32:J32" si="8">G31*$O$30</f>
        <v>69.844057692499987</v>
      </c>
      <c r="H32" s="44">
        <f t="shared" si="8"/>
        <v>71.939379423274985</v>
      </c>
      <c r="I32" s="44">
        <f t="shared" si="8"/>
        <v>74.097560805973245</v>
      </c>
      <c r="J32" s="44">
        <f t="shared" si="8"/>
        <v>76.320487630152442</v>
      </c>
      <c r="M32" s="34" t="s">
        <v>43</v>
      </c>
      <c r="O32" s="44">
        <f>NPV(O31,C33:K33)</f>
        <v>367.92261948356696</v>
      </c>
    </row>
    <row r="33" spans="2:15" x14ac:dyDescent="0.15">
      <c r="B33" s="48" t="s">
        <v>40</v>
      </c>
      <c r="C33" s="46"/>
      <c r="D33" s="46"/>
      <c r="E33" s="46"/>
      <c r="F33" s="47">
        <f>F31-F32</f>
        <v>125.93242025000001</v>
      </c>
      <c r="G33" s="47">
        <f t="shared" ref="G33:J33" si="9">G31-G32</f>
        <v>129.71039285749998</v>
      </c>
      <c r="H33" s="47">
        <f t="shared" si="9"/>
        <v>133.60170464322499</v>
      </c>
      <c r="I33" s="47">
        <f t="shared" si="9"/>
        <v>137.60975578252175</v>
      </c>
      <c r="J33" s="47">
        <f t="shared" si="9"/>
        <v>141.73804845599739</v>
      </c>
      <c r="K33" s="46"/>
      <c r="M33" s="27" t="s">
        <v>482</v>
      </c>
      <c r="O33" s="44">
        <f>O32*O27</f>
        <v>309.05500036619623</v>
      </c>
    </row>
    <row r="34" spans="2:15" x14ac:dyDescent="0.15">
      <c r="B34" s="48"/>
      <c r="C34" s="46"/>
      <c r="D34" s="46"/>
      <c r="E34" s="46"/>
      <c r="F34" s="47"/>
      <c r="G34" s="47"/>
      <c r="H34" s="47"/>
      <c r="I34" s="47"/>
      <c r="J34" s="47"/>
      <c r="M34" s="34" t="s">
        <v>292</v>
      </c>
      <c r="O34" s="45">
        <v>0.03</v>
      </c>
    </row>
    <row r="35" spans="2:15" x14ac:dyDescent="0.15">
      <c r="M35" s="34" t="s">
        <v>293</v>
      </c>
      <c r="O35" s="44">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baseColWidth="10" defaultColWidth="9.1640625" defaultRowHeight="13" x14ac:dyDescent="0.15"/>
  <cols>
    <col min="1" max="1" width="5" style="1" bestFit="1" customWidth="1"/>
    <col min="2" max="2" width="12.83203125" style="1" bestFit="1" customWidth="1"/>
    <col min="3" max="16384" width="9.1640625" style="1"/>
  </cols>
  <sheetData>
    <row r="1" spans="1:3" x14ac:dyDescent="0.15">
      <c r="A1" s="4" t="s">
        <v>14</v>
      </c>
    </row>
    <row r="2" spans="1:3" x14ac:dyDescent="0.15">
      <c r="B2" s="1" t="s">
        <v>15</v>
      </c>
      <c r="C2" s="5" t="s">
        <v>616</v>
      </c>
    </row>
    <row r="3" spans="1:3" x14ac:dyDescent="0.15">
      <c r="B3" s="1" t="s">
        <v>78</v>
      </c>
      <c r="C3" s="5" t="s">
        <v>619</v>
      </c>
    </row>
    <row r="4" spans="1:3" x14ac:dyDescent="0.15">
      <c r="B4" s="5" t="s">
        <v>620</v>
      </c>
      <c r="C4" s="5" t="s">
        <v>621</v>
      </c>
    </row>
    <row r="5" spans="1:3" x14ac:dyDescent="0.15">
      <c r="B5" s="1" t="s">
        <v>2</v>
      </c>
      <c r="C5" s="5" t="s">
        <v>79</v>
      </c>
    </row>
    <row r="6" spans="1:3" x14ac:dyDescent="0.15">
      <c r="B6" s="5" t="s">
        <v>82</v>
      </c>
      <c r="C6" s="5" t="s">
        <v>84</v>
      </c>
    </row>
    <row r="7" spans="1:3" x14ac:dyDescent="0.15">
      <c r="B7" s="5"/>
      <c r="C7" s="5" t="s">
        <v>85</v>
      </c>
    </row>
    <row r="8" spans="1:3" x14ac:dyDescent="0.15">
      <c r="B8" s="5"/>
      <c r="C8" s="5" t="s">
        <v>86</v>
      </c>
    </row>
    <row r="9" spans="1:3" x14ac:dyDescent="0.15">
      <c r="B9" s="5"/>
      <c r="C9" s="5" t="s">
        <v>87</v>
      </c>
    </row>
    <row r="10" spans="1:3" x14ac:dyDescent="0.15">
      <c r="B10" s="5"/>
      <c r="C10" s="5" t="s">
        <v>88</v>
      </c>
    </row>
    <row r="11" spans="1:3" x14ac:dyDescent="0.15">
      <c r="B11" s="5"/>
      <c r="C11" s="5" t="s">
        <v>83</v>
      </c>
    </row>
    <row r="12" spans="1:3" x14ac:dyDescent="0.15">
      <c r="B12" s="5"/>
      <c r="C12" s="5" t="s">
        <v>89</v>
      </c>
    </row>
    <row r="13" spans="1:3" x14ac:dyDescent="0.15">
      <c r="B13" s="5"/>
      <c r="C13" s="5" t="s">
        <v>90</v>
      </c>
    </row>
    <row r="14" spans="1:3" x14ac:dyDescent="0.15">
      <c r="B14" s="1" t="s">
        <v>16</v>
      </c>
      <c r="C14" s="5" t="s">
        <v>80</v>
      </c>
    </row>
    <row r="15" spans="1:3" x14ac:dyDescent="0.15">
      <c r="B15" s="1" t="s">
        <v>4</v>
      </c>
      <c r="C15" s="6" t="s">
        <v>91</v>
      </c>
    </row>
    <row r="16" spans="1:3" x14ac:dyDescent="0.15">
      <c r="B16" s="5" t="s">
        <v>5</v>
      </c>
      <c r="C16" s="6" t="s">
        <v>617</v>
      </c>
    </row>
    <row r="17" spans="2:3" x14ac:dyDescent="0.15">
      <c r="B17" s="1" t="s">
        <v>17</v>
      </c>
      <c r="C17" s="5" t="s">
        <v>92</v>
      </c>
    </row>
    <row r="18" spans="2:3" x14ac:dyDescent="0.15">
      <c r="B18" s="22" t="s">
        <v>93</v>
      </c>
      <c r="C18" s="5"/>
    </row>
    <row r="19" spans="2:3" x14ac:dyDescent="0.15">
      <c r="C19" s="23" t="s">
        <v>94</v>
      </c>
    </row>
    <row r="20" spans="2:3" x14ac:dyDescent="0.15">
      <c r="C20" s="5" t="s">
        <v>95</v>
      </c>
    </row>
    <row r="21" spans="2:3" x14ac:dyDescent="0.15">
      <c r="C21" s="5" t="s">
        <v>96</v>
      </c>
    </row>
    <row r="22" spans="2:3" x14ac:dyDescent="0.15">
      <c r="C22" s="5"/>
    </row>
    <row r="23" spans="2:3" x14ac:dyDescent="0.15">
      <c r="C23" s="23" t="s">
        <v>101</v>
      </c>
    </row>
    <row r="24" spans="2:3" x14ac:dyDescent="0.15">
      <c r="C24" s="5" t="s">
        <v>97</v>
      </c>
    </row>
    <row r="25" spans="2:3" x14ac:dyDescent="0.15">
      <c r="C25" s="24" t="s">
        <v>98</v>
      </c>
    </row>
    <row r="26" spans="2:3" s="22" customFormat="1" x14ac:dyDescent="0.15">
      <c r="C26" s="24" t="s">
        <v>99</v>
      </c>
    </row>
    <row r="27" spans="2:3" s="22" customFormat="1" x14ac:dyDescent="0.15">
      <c r="C27" s="24"/>
    </row>
    <row r="28" spans="2:3" s="22" customFormat="1" x14ac:dyDescent="0.15">
      <c r="C28" s="23" t="s">
        <v>100</v>
      </c>
    </row>
    <row r="29" spans="2:3" x14ac:dyDescent="0.15">
      <c r="C29" s="5" t="s">
        <v>102</v>
      </c>
    </row>
    <row r="30" spans="2:3" s="22" customFormat="1" x14ac:dyDescent="0.15">
      <c r="C30" s="24" t="s">
        <v>103</v>
      </c>
    </row>
    <row r="31" spans="2:3" x14ac:dyDescent="0.15">
      <c r="C31" s="5"/>
    </row>
    <row r="32" spans="2:3" x14ac:dyDescent="0.15">
      <c r="B32" s="1" t="s">
        <v>21</v>
      </c>
      <c r="C32" s="6" t="s">
        <v>22</v>
      </c>
    </row>
    <row r="33" spans="2:3" x14ac:dyDescent="0.15">
      <c r="B33" s="1" t="s">
        <v>18</v>
      </c>
      <c r="C33" s="1" t="s">
        <v>19</v>
      </c>
    </row>
    <row r="34" spans="2:3" x14ac:dyDescent="0.15">
      <c r="C34" s="5" t="s">
        <v>105</v>
      </c>
    </row>
    <row r="35" spans="2:3" x14ac:dyDescent="0.15">
      <c r="C35" s="5" t="s">
        <v>106</v>
      </c>
    </row>
    <row r="36" spans="2:3" x14ac:dyDescent="0.15">
      <c r="C36" s="5" t="s">
        <v>104</v>
      </c>
    </row>
    <row r="40" spans="2:3" x14ac:dyDescent="0.15">
      <c r="C40" s="5"/>
    </row>
    <row r="42" spans="2:3" x14ac:dyDescent="0.15">
      <c r="C42" s="4"/>
    </row>
    <row r="43" spans="2:3" x14ac:dyDescent="0.15">
      <c r="C43" s="5"/>
    </row>
    <row r="44" spans="2:3" x14ac:dyDescent="0.15">
      <c r="C44" s="5"/>
    </row>
    <row r="45" spans="2:3" x14ac:dyDescent="0.15">
      <c r="C45" s="5"/>
    </row>
    <row r="46" spans="2:3" x14ac:dyDescent="0.15">
      <c r="C46" s="5"/>
    </row>
    <row r="47" spans="2:3" x14ac:dyDescent="0.15">
      <c r="C47" s="5"/>
    </row>
    <row r="56" spans="3:3" x14ac:dyDescent="0.15">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baseColWidth="10" defaultColWidth="9.1640625" defaultRowHeight="13" x14ac:dyDescent="0.15"/>
  <cols>
    <col min="1" max="1" width="5" style="36" bestFit="1" customWidth="1"/>
    <col min="2" max="2" width="14.5" style="36" customWidth="1"/>
    <col min="3" max="16384" width="9.1640625" style="36"/>
  </cols>
  <sheetData>
    <row r="1" spans="1:3" x14ac:dyDescent="0.15">
      <c r="A1" s="23" t="s">
        <v>14</v>
      </c>
    </row>
    <row r="2" spans="1:3" x14ac:dyDescent="0.15">
      <c r="A2" s="23"/>
      <c r="B2" s="40" t="s">
        <v>224</v>
      </c>
    </row>
    <row r="3" spans="1:3" x14ac:dyDescent="0.15">
      <c r="A3" s="23"/>
      <c r="B3" s="23" t="s">
        <v>210</v>
      </c>
      <c r="C3" s="32" t="s">
        <v>217</v>
      </c>
    </row>
    <row r="4" spans="1:3" x14ac:dyDescent="0.15">
      <c r="A4" s="23"/>
      <c r="C4" s="32" t="s">
        <v>273</v>
      </c>
    </row>
    <row r="5" spans="1:3" x14ac:dyDescent="0.15">
      <c r="A5" s="23"/>
      <c r="C5" s="32" t="s">
        <v>212</v>
      </c>
    </row>
    <row r="6" spans="1:3" x14ac:dyDescent="0.15">
      <c r="A6" s="23"/>
      <c r="C6" s="32" t="s">
        <v>213</v>
      </c>
    </row>
    <row r="7" spans="1:3" x14ac:dyDescent="0.15">
      <c r="A7" s="23"/>
      <c r="C7" s="32" t="s">
        <v>214</v>
      </c>
    </row>
    <row r="8" spans="1:3" x14ac:dyDescent="0.15">
      <c r="A8" s="23"/>
      <c r="C8" s="32" t="s">
        <v>274</v>
      </c>
    </row>
    <row r="9" spans="1:3" x14ac:dyDescent="0.15">
      <c r="A9" s="23"/>
      <c r="C9" s="32" t="s">
        <v>215</v>
      </c>
    </row>
    <row r="10" spans="1:3" x14ac:dyDescent="0.15">
      <c r="A10" s="23"/>
      <c r="C10" s="32" t="s">
        <v>216</v>
      </c>
    </row>
    <row r="11" spans="1:3" x14ac:dyDescent="0.15">
      <c r="B11" s="23" t="s">
        <v>179</v>
      </c>
      <c r="C11" s="32" t="s">
        <v>180</v>
      </c>
    </row>
    <row r="12" spans="1:3" x14ac:dyDescent="0.15">
      <c r="C12" s="32" t="s">
        <v>218</v>
      </c>
    </row>
    <row r="13" spans="1:3" x14ac:dyDescent="0.15">
      <c r="B13" s="23" t="s">
        <v>219</v>
      </c>
      <c r="C13" s="32" t="s">
        <v>220</v>
      </c>
    </row>
    <row r="14" spans="1:3" x14ac:dyDescent="0.15">
      <c r="B14" s="23" t="s">
        <v>221</v>
      </c>
      <c r="C14" s="32" t="s">
        <v>222</v>
      </c>
    </row>
    <row r="15" spans="1:3" x14ac:dyDescent="0.15">
      <c r="B15" s="32"/>
      <c r="C15" s="32" t="s">
        <v>223</v>
      </c>
    </row>
    <row r="16" spans="1:3" x14ac:dyDescent="0.15">
      <c r="B16" s="23" t="s">
        <v>231</v>
      </c>
      <c r="C16" s="32" t="s">
        <v>275</v>
      </c>
    </row>
    <row r="17" spans="2:3" x14ac:dyDescent="0.15">
      <c r="B17" s="32"/>
      <c r="C17" s="32" t="s">
        <v>232</v>
      </c>
    </row>
    <row r="18" spans="2:3" x14ac:dyDescent="0.15">
      <c r="B18" s="32"/>
      <c r="C18" s="32" t="s">
        <v>233</v>
      </c>
    </row>
    <row r="19" spans="2:3" x14ac:dyDescent="0.15">
      <c r="B19" s="32"/>
      <c r="C19" s="32" t="s">
        <v>276</v>
      </c>
    </row>
    <row r="20" spans="2:3" x14ac:dyDescent="0.15">
      <c r="B20" s="32"/>
      <c r="C20" s="32" t="s">
        <v>234</v>
      </c>
    </row>
    <row r="21" spans="2:3" x14ac:dyDescent="0.15">
      <c r="B21" s="32"/>
      <c r="C21" s="32" t="s">
        <v>258</v>
      </c>
    </row>
    <row r="22" spans="2:3" x14ac:dyDescent="0.15">
      <c r="B22" s="32"/>
      <c r="C22" s="32" t="s">
        <v>277</v>
      </c>
    </row>
    <row r="23" spans="2:3" x14ac:dyDescent="0.15">
      <c r="B23" s="32"/>
      <c r="C23" s="32" t="s">
        <v>235</v>
      </c>
    </row>
    <row r="24" spans="2:3" x14ac:dyDescent="0.15">
      <c r="C24" s="32" t="s">
        <v>256</v>
      </c>
    </row>
    <row r="25" spans="2:3" x14ac:dyDescent="0.15">
      <c r="B25" s="23" t="s">
        <v>259</v>
      </c>
      <c r="C25" s="32" t="s">
        <v>261</v>
      </c>
    </row>
    <row r="26" spans="2:3" x14ac:dyDescent="0.15">
      <c r="B26" s="23" t="s">
        <v>263</v>
      </c>
      <c r="C26" s="32" t="s">
        <v>264</v>
      </c>
    </row>
    <row r="27" spans="2:3" x14ac:dyDescent="0.15">
      <c r="B27" s="23" t="s">
        <v>265</v>
      </c>
      <c r="C27" s="32" t="s">
        <v>267</v>
      </c>
    </row>
    <row r="28" spans="2:3" x14ac:dyDescent="0.15">
      <c r="B28" s="41" t="s">
        <v>266</v>
      </c>
      <c r="C28" s="32" t="s">
        <v>271</v>
      </c>
    </row>
    <row r="29" spans="2:3" x14ac:dyDescent="0.15">
      <c r="B29" s="39"/>
      <c r="C29" s="32" t="s">
        <v>270</v>
      </c>
    </row>
    <row r="30" spans="2:3" x14ac:dyDescent="0.15">
      <c r="B30" s="39"/>
      <c r="C30" s="32" t="s">
        <v>272</v>
      </c>
    </row>
    <row r="31" spans="2:3" x14ac:dyDescent="0.15">
      <c r="C31" s="32" t="s">
        <v>278</v>
      </c>
    </row>
    <row r="32" spans="2:3" x14ac:dyDescent="0.15">
      <c r="C32" s="32" t="s">
        <v>268</v>
      </c>
    </row>
    <row r="33" spans="2:3" x14ac:dyDescent="0.15">
      <c r="C33" s="32" t="s">
        <v>288</v>
      </c>
    </row>
    <row r="34" spans="2:3" x14ac:dyDescent="0.15">
      <c r="C34" s="32" t="s">
        <v>269</v>
      </c>
    </row>
    <row r="35" spans="2:3" x14ac:dyDescent="0.15">
      <c r="C35" s="32"/>
    </row>
    <row r="36" spans="2:3" x14ac:dyDescent="0.15">
      <c r="B36" s="40" t="s">
        <v>81</v>
      </c>
      <c r="C36" s="32"/>
    </row>
    <row r="37" spans="2:3" x14ac:dyDescent="0.15">
      <c r="B37" s="36" t="s">
        <v>181</v>
      </c>
      <c r="C37" s="32" t="s">
        <v>182</v>
      </c>
    </row>
    <row r="38" spans="2:3" x14ac:dyDescent="0.15">
      <c r="C38" s="32" t="s">
        <v>279</v>
      </c>
    </row>
    <row r="39" spans="2:3" x14ac:dyDescent="0.15">
      <c r="C39" s="32" t="s">
        <v>239</v>
      </c>
    </row>
    <row r="40" spans="2:3" x14ac:dyDescent="0.15">
      <c r="C40" s="32" t="s">
        <v>236</v>
      </c>
    </row>
    <row r="41" spans="2:3" x14ac:dyDescent="0.15">
      <c r="C41" s="32" t="s">
        <v>237</v>
      </c>
    </row>
    <row r="42" spans="2:3" x14ac:dyDescent="0.15">
      <c r="C42" s="32" t="s">
        <v>238</v>
      </c>
    </row>
    <row r="43" spans="2:3" x14ac:dyDescent="0.15">
      <c r="C43" s="32" t="s">
        <v>255</v>
      </c>
    </row>
    <row r="44" spans="2:3" x14ac:dyDescent="0.15">
      <c r="B44" s="39" t="s">
        <v>183</v>
      </c>
      <c r="C44" s="32" t="s">
        <v>280</v>
      </c>
    </row>
    <row r="45" spans="2:3" x14ac:dyDescent="0.15">
      <c r="C45" s="32" t="s">
        <v>186</v>
      </c>
    </row>
    <row r="46" spans="2:3" x14ac:dyDescent="0.15">
      <c r="C46" s="32" t="s">
        <v>184</v>
      </c>
    </row>
    <row r="47" spans="2:3" x14ac:dyDescent="0.15">
      <c r="C47" s="32" t="s">
        <v>185</v>
      </c>
    </row>
    <row r="48" spans="2:3" x14ac:dyDescent="0.15">
      <c r="B48" s="36" t="s">
        <v>187</v>
      </c>
      <c r="C48" s="32" t="s">
        <v>188</v>
      </c>
    </row>
    <row r="49" spans="2:3" x14ac:dyDescent="0.15">
      <c r="C49" s="32" t="s">
        <v>281</v>
      </c>
    </row>
    <row r="50" spans="2:3" x14ac:dyDescent="0.15">
      <c r="C50" s="32" t="s">
        <v>191</v>
      </c>
    </row>
    <row r="51" spans="2:3" x14ac:dyDescent="0.15">
      <c r="B51" s="36" t="s">
        <v>189</v>
      </c>
      <c r="C51" s="32" t="s">
        <v>190</v>
      </c>
    </row>
    <row r="52" spans="2:3" x14ac:dyDescent="0.15">
      <c r="C52" s="32" t="s">
        <v>281</v>
      </c>
    </row>
    <row r="53" spans="2:3" x14ac:dyDescent="0.15">
      <c r="C53" s="32" t="s">
        <v>192</v>
      </c>
    </row>
    <row r="54" spans="2:3" x14ac:dyDescent="0.15">
      <c r="B54" s="39" t="s">
        <v>193</v>
      </c>
      <c r="C54" s="32" t="s">
        <v>282</v>
      </c>
    </row>
    <row r="55" spans="2:3" x14ac:dyDescent="0.15">
      <c r="C55" s="32" t="s">
        <v>283</v>
      </c>
    </row>
    <row r="56" spans="2:3" x14ac:dyDescent="0.15">
      <c r="B56" s="36" t="s">
        <v>194</v>
      </c>
      <c r="C56" s="32" t="s">
        <v>195</v>
      </c>
    </row>
    <row r="57" spans="2:3" x14ac:dyDescent="0.15">
      <c r="B57" s="36" t="s">
        <v>196</v>
      </c>
      <c r="C57" s="32" t="s">
        <v>197</v>
      </c>
    </row>
    <row r="58" spans="2:3" x14ac:dyDescent="0.15">
      <c r="B58" s="36" t="s">
        <v>198</v>
      </c>
      <c r="C58" s="32" t="s">
        <v>199</v>
      </c>
    </row>
    <row r="59" spans="2:3" x14ac:dyDescent="0.15">
      <c r="B59" s="36" t="s">
        <v>200</v>
      </c>
      <c r="C59" s="32" t="s">
        <v>201</v>
      </c>
    </row>
    <row r="60" spans="2:3" x14ac:dyDescent="0.15">
      <c r="B60" s="36" t="s">
        <v>202</v>
      </c>
      <c r="C60" s="32" t="s">
        <v>203</v>
      </c>
    </row>
    <row r="61" spans="2:3" x14ac:dyDescent="0.15">
      <c r="B61" s="36" t="s">
        <v>204</v>
      </c>
      <c r="C61" s="32" t="s">
        <v>284</v>
      </c>
    </row>
    <row r="62" spans="2:3" x14ac:dyDescent="0.15">
      <c r="C62" s="32" t="s">
        <v>240</v>
      </c>
    </row>
    <row r="63" spans="2:3" x14ac:dyDescent="0.15">
      <c r="B63" s="36" t="s">
        <v>205</v>
      </c>
      <c r="C63" s="32" t="s">
        <v>285</v>
      </c>
    </row>
    <row r="64" spans="2:3" x14ac:dyDescent="0.15">
      <c r="C64" s="32" t="s">
        <v>206</v>
      </c>
    </row>
    <row r="65" spans="2:3" x14ac:dyDescent="0.15">
      <c r="C65" s="32" t="s">
        <v>207</v>
      </c>
    </row>
    <row r="66" spans="2:3" x14ac:dyDescent="0.15">
      <c r="C66" s="32" t="s">
        <v>286</v>
      </c>
    </row>
    <row r="67" spans="2:3" x14ac:dyDescent="0.15">
      <c r="C67" s="32" t="s">
        <v>254</v>
      </c>
    </row>
    <row r="68" spans="2:3" x14ac:dyDescent="0.15">
      <c r="C68" s="32" t="s">
        <v>241</v>
      </c>
    </row>
    <row r="69" spans="2:3" x14ac:dyDescent="0.15">
      <c r="B69" s="36" t="s">
        <v>208</v>
      </c>
      <c r="C69" s="32" t="s">
        <v>209</v>
      </c>
    </row>
    <row r="70" spans="2:3" x14ac:dyDescent="0.15">
      <c r="B70" s="36" t="s">
        <v>210</v>
      </c>
      <c r="C70" s="32" t="s">
        <v>211</v>
      </c>
    </row>
    <row r="71" spans="2:3" x14ac:dyDescent="0.15">
      <c r="B71" s="36" t="s">
        <v>242</v>
      </c>
      <c r="C71" s="32" t="s">
        <v>243</v>
      </c>
    </row>
    <row r="72" spans="2:3" x14ac:dyDescent="0.15">
      <c r="B72" s="36" t="s">
        <v>179</v>
      </c>
      <c r="C72" s="32" t="s">
        <v>180</v>
      </c>
    </row>
    <row r="73" spans="2:3" x14ac:dyDescent="0.15">
      <c r="B73" s="36" t="s">
        <v>244</v>
      </c>
      <c r="C73" s="32" t="s">
        <v>225</v>
      </c>
    </row>
    <row r="74" spans="2:3" x14ac:dyDescent="0.15">
      <c r="B74" s="36" t="s">
        <v>245</v>
      </c>
      <c r="C74" s="32" t="s">
        <v>226</v>
      </c>
    </row>
    <row r="75" spans="2:3" x14ac:dyDescent="0.15">
      <c r="C75" s="32" t="s">
        <v>250</v>
      </c>
    </row>
    <row r="76" spans="2:3" x14ac:dyDescent="0.15">
      <c r="C76" s="32" t="s">
        <v>251</v>
      </c>
    </row>
    <row r="77" spans="2:3" x14ac:dyDescent="0.15">
      <c r="C77" s="32" t="s">
        <v>252</v>
      </c>
    </row>
    <row r="78" spans="2:3" x14ac:dyDescent="0.15">
      <c r="C78" s="32" t="s">
        <v>253</v>
      </c>
    </row>
    <row r="79" spans="2:3" x14ac:dyDescent="0.15">
      <c r="B79" s="36" t="s">
        <v>219</v>
      </c>
      <c r="C79" s="32" t="s">
        <v>229</v>
      </c>
    </row>
    <row r="80" spans="2:3" x14ac:dyDescent="0.15">
      <c r="B80" s="39" t="s">
        <v>227</v>
      </c>
      <c r="C80" s="32" t="s">
        <v>228</v>
      </c>
    </row>
    <row r="81" spans="2:3" x14ac:dyDescent="0.15">
      <c r="B81" s="36" t="s">
        <v>221</v>
      </c>
      <c r="C81" s="32" t="s">
        <v>230</v>
      </c>
    </row>
    <row r="82" spans="2:3" x14ac:dyDescent="0.15">
      <c r="B82" s="36" t="s">
        <v>246</v>
      </c>
      <c r="C82" s="32" t="s">
        <v>247</v>
      </c>
    </row>
    <row r="83" spans="2:3" x14ac:dyDescent="0.15">
      <c r="B83" s="36" t="s">
        <v>248</v>
      </c>
      <c r="C83" s="32" t="s">
        <v>249</v>
      </c>
    </row>
    <row r="84" spans="2:3" x14ac:dyDescent="0.15">
      <c r="B84" s="39" t="s">
        <v>231</v>
      </c>
      <c r="C84" s="32" t="s">
        <v>257</v>
      </c>
    </row>
    <row r="85" spans="2:3" x14ac:dyDescent="0.15">
      <c r="C85" s="32" t="s">
        <v>258</v>
      </c>
    </row>
    <row r="86" spans="2:3" x14ac:dyDescent="0.15">
      <c r="B86" s="36" t="s">
        <v>260</v>
      </c>
      <c r="C86" s="32" t="s">
        <v>262</v>
      </c>
    </row>
    <row r="87" spans="2:3" x14ac:dyDescent="0.15">
      <c r="B87" s="36" t="s">
        <v>259</v>
      </c>
      <c r="C87" s="32" t="s">
        <v>261</v>
      </c>
    </row>
    <row r="88" spans="2:3" x14ac:dyDescent="0.15">
      <c r="B88" s="36" t="s">
        <v>263</v>
      </c>
      <c r="C88" s="32" t="s">
        <v>264</v>
      </c>
    </row>
    <row r="89" spans="2:3" x14ac:dyDescent="0.15">
      <c r="B89" s="36" t="s">
        <v>265</v>
      </c>
      <c r="C89" s="32" t="s">
        <v>267</v>
      </c>
    </row>
    <row r="90" spans="2:3" x14ac:dyDescent="0.15">
      <c r="B90" s="39" t="s">
        <v>266</v>
      </c>
      <c r="C90" s="32" t="s">
        <v>271</v>
      </c>
    </row>
    <row r="91" spans="2:3" x14ac:dyDescent="0.15">
      <c r="C91" s="32" t="s">
        <v>270</v>
      </c>
    </row>
    <row r="92" spans="2:3" x14ac:dyDescent="0.15">
      <c r="C92" s="32" t="s">
        <v>272</v>
      </c>
    </row>
    <row r="93" spans="2:3" x14ac:dyDescent="0.15">
      <c r="C93" s="32"/>
    </row>
    <row r="94" spans="2:3" x14ac:dyDescent="0.15">
      <c r="C94" s="32"/>
    </row>
    <row r="95" spans="2:3" x14ac:dyDescent="0.15">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election activeCell="B3" sqref="B3"/>
    </sheetView>
  </sheetViews>
  <sheetFormatPr baseColWidth="10" defaultColWidth="9.1640625" defaultRowHeight="13" x14ac:dyDescent="0.15"/>
  <cols>
    <col min="1" max="1" width="5" style="36" bestFit="1" customWidth="1"/>
    <col min="2" max="2" width="14.5" style="49" customWidth="1"/>
    <col min="3" max="16384" width="9.1640625" style="36"/>
  </cols>
  <sheetData>
    <row r="1" spans="1:12" x14ac:dyDescent="0.15">
      <c r="A1" s="23" t="s">
        <v>14</v>
      </c>
    </row>
    <row r="2" spans="1:12" x14ac:dyDescent="0.15">
      <c r="A2" s="23"/>
      <c r="B2" s="50" t="s">
        <v>297</v>
      </c>
    </row>
    <row r="3" spans="1:12" x14ac:dyDescent="0.15">
      <c r="A3" s="23"/>
      <c r="B3" s="51">
        <v>8791110</v>
      </c>
      <c r="C3" s="40" t="s">
        <v>421</v>
      </c>
    </row>
    <row r="4" spans="1:12" x14ac:dyDescent="0.15">
      <c r="A4" s="23"/>
      <c r="C4" s="32" t="s">
        <v>420</v>
      </c>
    </row>
    <row r="5" spans="1:12" x14ac:dyDescent="0.15">
      <c r="A5" s="23"/>
      <c r="C5" s="32"/>
    </row>
    <row r="6" spans="1:12" x14ac:dyDescent="0.15">
      <c r="A6" s="23"/>
      <c r="C6" s="32"/>
      <c r="F6" s="55" t="s">
        <v>298</v>
      </c>
      <c r="G6" s="55"/>
      <c r="H6" s="55"/>
      <c r="I6" s="55"/>
      <c r="J6" s="55" t="s">
        <v>569</v>
      </c>
      <c r="K6" s="55"/>
      <c r="L6" s="55"/>
    </row>
    <row r="7" spans="1:12" x14ac:dyDescent="0.15">
      <c r="A7" s="23"/>
      <c r="C7" s="32" t="s">
        <v>305</v>
      </c>
      <c r="F7" s="2" t="s">
        <v>299</v>
      </c>
      <c r="G7" s="2" t="s">
        <v>300</v>
      </c>
      <c r="H7" s="2" t="s">
        <v>301</v>
      </c>
      <c r="I7" s="2" t="s">
        <v>302</v>
      </c>
    </row>
    <row r="8" spans="1:12" x14ac:dyDescent="0.15">
      <c r="A8" s="23"/>
      <c r="C8" s="32"/>
      <c r="F8" s="2"/>
      <c r="G8" s="2"/>
      <c r="H8" s="2"/>
      <c r="I8" s="2"/>
    </row>
    <row r="9" spans="1:12" x14ac:dyDescent="0.15">
      <c r="B9" s="52"/>
      <c r="C9" s="32" t="s">
        <v>414</v>
      </c>
      <c r="F9" s="2">
        <v>0.109</v>
      </c>
      <c r="G9" s="2">
        <v>0.28000000000000003</v>
      </c>
      <c r="H9" s="2">
        <v>0.98</v>
      </c>
      <c r="I9" s="2" t="s">
        <v>303</v>
      </c>
    </row>
    <row r="10" spans="1:12" x14ac:dyDescent="0.15">
      <c r="B10" s="52"/>
      <c r="C10" s="32" t="s">
        <v>417</v>
      </c>
      <c r="F10" s="2"/>
      <c r="G10" s="2"/>
      <c r="H10" s="2"/>
      <c r="I10" s="2"/>
    </row>
    <row r="11" spans="1:12" x14ac:dyDescent="0.15">
      <c r="B11" s="52"/>
      <c r="C11" s="32"/>
      <c r="F11" s="2"/>
      <c r="G11" s="2"/>
      <c r="H11" s="2"/>
      <c r="I11" s="2"/>
    </row>
    <row r="12" spans="1:12" x14ac:dyDescent="0.15">
      <c r="B12" s="52"/>
      <c r="C12" s="32"/>
      <c r="F12" s="2"/>
      <c r="G12" s="2"/>
      <c r="H12" s="2"/>
      <c r="I12" s="2"/>
    </row>
    <row r="13" spans="1:12" x14ac:dyDescent="0.15">
      <c r="B13" s="52"/>
      <c r="C13" s="32"/>
      <c r="F13" s="2"/>
      <c r="G13" s="2"/>
      <c r="H13" s="2"/>
      <c r="I13" s="2"/>
    </row>
    <row r="14" spans="1:12" x14ac:dyDescent="0.15">
      <c r="B14" s="52"/>
      <c r="C14" s="32"/>
      <c r="F14" s="2"/>
      <c r="G14" s="2"/>
      <c r="H14" s="2"/>
      <c r="I14" s="2"/>
    </row>
    <row r="15" spans="1:12" x14ac:dyDescent="0.15">
      <c r="C15" s="32" t="s">
        <v>415</v>
      </c>
      <c r="F15" s="2">
        <v>0.17799999999999999</v>
      </c>
      <c r="G15" s="2">
        <v>0.48</v>
      </c>
      <c r="H15" s="2">
        <v>1.02</v>
      </c>
      <c r="I15" s="2" t="s">
        <v>303</v>
      </c>
    </row>
    <row r="16" spans="1:12" x14ac:dyDescent="0.15">
      <c r="B16" s="52"/>
      <c r="C16" s="32" t="s">
        <v>416</v>
      </c>
    </row>
    <row r="17" spans="2:23" x14ac:dyDescent="0.15">
      <c r="B17" s="52"/>
      <c r="C17" s="32"/>
    </row>
    <row r="18" spans="2:23" x14ac:dyDescent="0.15">
      <c r="B18" s="53"/>
      <c r="C18" s="32"/>
    </row>
    <row r="19" spans="2:23" x14ac:dyDescent="0.15">
      <c r="B19" s="52"/>
      <c r="C19" s="32"/>
    </row>
    <row r="20" spans="2:23" x14ac:dyDescent="0.15">
      <c r="B20" s="53"/>
      <c r="C20" s="32"/>
    </row>
    <row r="21" spans="2:23" x14ac:dyDescent="0.15">
      <c r="B21" s="51">
        <v>8754082</v>
      </c>
      <c r="C21" s="40" t="s">
        <v>445</v>
      </c>
    </row>
    <row r="22" spans="2:23" x14ac:dyDescent="0.15">
      <c r="B22" s="53"/>
      <c r="C22" s="32" t="s">
        <v>418</v>
      </c>
    </row>
    <row r="23" spans="2:23" x14ac:dyDescent="0.15">
      <c r="C23" s="32" t="s">
        <v>304</v>
      </c>
    </row>
    <row r="24" spans="2:23" x14ac:dyDescent="0.15">
      <c r="C24" s="32"/>
    </row>
    <row r="25" spans="2:23" x14ac:dyDescent="0.15">
      <c r="C25" s="32"/>
      <c r="J25" s="79" t="s">
        <v>298</v>
      </c>
      <c r="K25" s="79"/>
      <c r="L25" s="79"/>
      <c r="M25" s="79"/>
      <c r="N25" s="79"/>
    </row>
    <row r="26" spans="2:23" x14ac:dyDescent="0.15">
      <c r="C26" s="65" t="s">
        <v>305</v>
      </c>
      <c r="D26" s="55"/>
      <c r="E26" s="55"/>
      <c r="F26" s="55"/>
      <c r="G26" s="55"/>
      <c r="H26" s="55" t="s">
        <v>577</v>
      </c>
      <c r="I26" s="55"/>
      <c r="J26" s="66" t="s">
        <v>300</v>
      </c>
      <c r="K26" s="38" t="s">
        <v>306</v>
      </c>
      <c r="L26" s="38" t="s">
        <v>307</v>
      </c>
      <c r="M26" s="38" t="s">
        <v>308</v>
      </c>
      <c r="N26" s="38" t="s">
        <v>309</v>
      </c>
      <c r="O26" s="55"/>
      <c r="P26" s="55" t="s">
        <v>580</v>
      </c>
      <c r="Q26" s="55"/>
      <c r="R26" s="55"/>
      <c r="S26" s="55"/>
      <c r="T26" s="55"/>
      <c r="U26" s="55"/>
      <c r="V26" s="55" t="s">
        <v>569</v>
      </c>
      <c r="W26" s="55"/>
    </row>
    <row r="27" spans="2:23" x14ac:dyDescent="0.15">
      <c r="C27" s="32"/>
      <c r="J27" s="2"/>
      <c r="K27" s="2"/>
      <c r="L27" s="2"/>
      <c r="M27" s="2"/>
      <c r="N27" s="2"/>
    </row>
    <row r="28" spans="2:23" x14ac:dyDescent="0.15">
      <c r="B28" s="50"/>
      <c r="C28" s="32" t="s">
        <v>575</v>
      </c>
      <c r="H28" s="36" t="s">
        <v>455</v>
      </c>
      <c r="J28" s="2" t="s">
        <v>310</v>
      </c>
      <c r="K28" s="2" t="s">
        <v>310</v>
      </c>
      <c r="L28" s="2" t="s">
        <v>310</v>
      </c>
      <c r="M28" s="2" t="s">
        <v>310</v>
      </c>
      <c r="N28" s="49" t="s">
        <v>578</v>
      </c>
      <c r="P28" s="36" t="s">
        <v>581</v>
      </c>
    </row>
    <row r="29" spans="2:23" x14ac:dyDescent="0.15">
      <c r="B29" s="50"/>
      <c r="C29" s="32" t="s">
        <v>576</v>
      </c>
      <c r="N29" s="2" t="s">
        <v>579</v>
      </c>
      <c r="P29" s="36" t="s">
        <v>582</v>
      </c>
    </row>
    <row r="30" spans="2:23" x14ac:dyDescent="0.15">
      <c r="B30" s="50"/>
      <c r="C30" s="32"/>
      <c r="P30" s="36" t="s">
        <v>583</v>
      </c>
    </row>
    <row r="31" spans="2:23" x14ac:dyDescent="0.15">
      <c r="B31" s="50"/>
      <c r="C31" s="32"/>
      <c r="P31" s="36" t="s">
        <v>584</v>
      </c>
    </row>
    <row r="32" spans="2:23" x14ac:dyDescent="0.15">
      <c r="C32" s="32"/>
      <c r="P32" s="36" t="s">
        <v>585</v>
      </c>
    </row>
    <row r="33" spans="2:8" x14ac:dyDescent="0.15">
      <c r="C33" s="32"/>
    </row>
    <row r="34" spans="2:8" x14ac:dyDescent="0.15">
      <c r="C34" s="32"/>
    </row>
    <row r="35" spans="2:8" x14ac:dyDescent="0.15">
      <c r="C35" s="32"/>
    </row>
    <row r="36" spans="2:8" x14ac:dyDescent="0.15">
      <c r="B36" s="51">
        <v>8664274</v>
      </c>
      <c r="C36" s="40" t="s">
        <v>586</v>
      </c>
    </row>
    <row r="37" spans="2:8" x14ac:dyDescent="0.15">
      <c r="B37" s="53" t="s">
        <v>365</v>
      </c>
      <c r="C37" s="32" t="s">
        <v>419</v>
      </c>
    </row>
    <row r="38" spans="2:8" x14ac:dyDescent="0.15">
      <c r="B38" s="53" t="s">
        <v>62</v>
      </c>
      <c r="C38" s="32" t="s">
        <v>312</v>
      </c>
    </row>
    <row r="39" spans="2:8" x14ac:dyDescent="0.15">
      <c r="C39" s="32"/>
    </row>
    <row r="40" spans="2:8" x14ac:dyDescent="0.15">
      <c r="C40" s="53" t="s">
        <v>313</v>
      </c>
      <c r="F40" s="36" t="s">
        <v>314</v>
      </c>
    </row>
    <row r="41" spans="2:8" x14ac:dyDescent="0.15">
      <c r="C41" s="57" t="s">
        <v>316</v>
      </c>
      <c r="D41" s="55"/>
      <c r="E41" s="55"/>
      <c r="F41" s="55" t="s">
        <v>315</v>
      </c>
      <c r="G41" s="55"/>
      <c r="H41" s="58" t="s">
        <v>330</v>
      </c>
    </row>
    <row r="42" spans="2:8" x14ac:dyDescent="0.15">
      <c r="C42" s="53" t="s">
        <v>331</v>
      </c>
      <c r="F42" s="36" t="s">
        <v>326</v>
      </c>
      <c r="H42" s="63">
        <v>5.5E-2</v>
      </c>
    </row>
    <row r="43" spans="2:8" x14ac:dyDescent="0.15">
      <c r="C43" s="53" t="s">
        <v>331</v>
      </c>
      <c r="F43" s="36" t="s">
        <v>327</v>
      </c>
      <c r="H43" s="63">
        <v>0.125</v>
      </c>
    </row>
    <row r="44" spans="2:8" x14ac:dyDescent="0.15">
      <c r="C44" s="50" t="s">
        <v>317</v>
      </c>
      <c r="D44" s="40"/>
      <c r="E44" s="40"/>
      <c r="F44" s="40" t="s">
        <v>327</v>
      </c>
      <c r="G44" s="40"/>
      <c r="H44" s="64">
        <v>6.8000000000000005E-2</v>
      </c>
    </row>
    <row r="45" spans="2:8" x14ac:dyDescent="0.15">
      <c r="C45" s="50" t="s">
        <v>317</v>
      </c>
      <c r="D45" s="40"/>
      <c r="E45" s="40"/>
      <c r="F45" s="40" t="s">
        <v>328</v>
      </c>
      <c r="G45" s="40"/>
      <c r="H45" s="64">
        <v>8.5000000000000006E-2</v>
      </c>
    </row>
    <row r="46" spans="2:8" x14ac:dyDescent="0.15">
      <c r="C46" s="53" t="s">
        <v>318</v>
      </c>
      <c r="F46" s="36" t="s">
        <v>326</v>
      </c>
      <c r="H46" s="63">
        <v>0.1</v>
      </c>
    </row>
    <row r="47" spans="2:8" x14ac:dyDescent="0.15">
      <c r="C47" s="53" t="s">
        <v>319</v>
      </c>
      <c r="F47" s="36" t="s">
        <v>326</v>
      </c>
      <c r="H47" s="63">
        <v>6.2E-2</v>
      </c>
    </row>
    <row r="48" spans="2:8" x14ac:dyDescent="0.15">
      <c r="C48" s="50" t="s">
        <v>320</v>
      </c>
      <c r="D48" s="40"/>
      <c r="E48" s="40"/>
      <c r="F48" s="40" t="s">
        <v>326</v>
      </c>
      <c r="G48" s="40"/>
      <c r="H48" s="59" t="s">
        <v>329</v>
      </c>
    </row>
    <row r="49" spans="3:8" x14ac:dyDescent="0.15">
      <c r="C49" s="53" t="s">
        <v>321</v>
      </c>
      <c r="F49" s="36" t="s">
        <v>326</v>
      </c>
      <c r="H49" s="63">
        <v>0.15</v>
      </c>
    </row>
    <row r="50" spans="3:8" x14ac:dyDescent="0.15">
      <c r="C50" s="53" t="s">
        <v>322</v>
      </c>
      <c r="F50" s="36" t="s">
        <v>326</v>
      </c>
      <c r="H50" s="63">
        <v>0.3</v>
      </c>
    </row>
    <row r="51" spans="3:8" x14ac:dyDescent="0.15">
      <c r="C51" s="53" t="s">
        <v>323</v>
      </c>
      <c r="F51" s="36" t="s">
        <v>326</v>
      </c>
      <c r="H51" s="63">
        <v>0.15</v>
      </c>
    </row>
    <row r="52" spans="3:8" x14ac:dyDescent="0.15">
      <c r="C52" s="50" t="s">
        <v>324</v>
      </c>
      <c r="D52" s="40"/>
      <c r="E52" s="40"/>
      <c r="F52" s="40" t="s">
        <v>326</v>
      </c>
      <c r="G52" s="40"/>
      <c r="H52" s="59" t="s">
        <v>329</v>
      </c>
    </row>
    <row r="53" spans="3:8" x14ac:dyDescent="0.15">
      <c r="C53" s="50" t="s">
        <v>325</v>
      </c>
      <c r="D53" s="40"/>
      <c r="E53" s="40"/>
      <c r="F53" s="40" t="s">
        <v>326</v>
      </c>
      <c r="G53" s="40"/>
      <c r="H53" s="59" t="s">
        <v>329</v>
      </c>
    </row>
    <row r="54" spans="3:8" x14ac:dyDescent="0.15">
      <c r="C54" s="32"/>
    </row>
    <row r="55" spans="3:8" x14ac:dyDescent="0.15">
      <c r="C55" s="32" t="s">
        <v>332</v>
      </c>
    </row>
    <row r="56" spans="3:8" x14ac:dyDescent="0.15">
      <c r="C56" s="32" t="s">
        <v>333</v>
      </c>
    </row>
    <row r="57" spans="3:8" x14ac:dyDescent="0.15">
      <c r="C57" s="32"/>
    </row>
    <row r="58" spans="3:8" x14ac:dyDescent="0.15">
      <c r="C58" s="53"/>
      <c r="F58" s="36" t="s">
        <v>314</v>
      </c>
    </row>
    <row r="59" spans="3:8" x14ac:dyDescent="0.15">
      <c r="C59" s="57" t="s">
        <v>370</v>
      </c>
      <c r="D59" s="55"/>
      <c r="E59" s="55"/>
      <c r="F59" s="55" t="s">
        <v>315</v>
      </c>
      <c r="G59" s="55"/>
      <c r="H59" s="58" t="s">
        <v>330</v>
      </c>
    </row>
    <row r="60" spans="3:8" x14ac:dyDescent="0.15">
      <c r="C60" s="53" t="s">
        <v>334</v>
      </c>
      <c r="F60" s="36" t="s">
        <v>326</v>
      </c>
      <c r="H60" s="37" t="s">
        <v>329</v>
      </c>
    </row>
    <row r="61" spans="3:8" x14ac:dyDescent="0.15">
      <c r="C61" s="53" t="s">
        <v>335</v>
      </c>
      <c r="F61" s="36" t="s">
        <v>326</v>
      </c>
      <c r="H61" s="37" t="s">
        <v>329</v>
      </c>
    </row>
    <row r="62" spans="3:8" x14ac:dyDescent="0.15">
      <c r="C62" s="53" t="s">
        <v>336</v>
      </c>
      <c r="D62" s="40"/>
      <c r="E62" s="40"/>
      <c r="F62" s="36" t="s">
        <v>326</v>
      </c>
      <c r="G62" s="40"/>
      <c r="H62" s="37" t="s">
        <v>329</v>
      </c>
    </row>
    <row r="63" spans="3:8" x14ac:dyDescent="0.15">
      <c r="C63" s="53" t="s">
        <v>337</v>
      </c>
      <c r="D63" s="40"/>
      <c r="E63" s="40"/>
      <c r="F63" s="36" t="s">
        <v>326</v>
      </c>
      <c r="G63" s="40"/>
      <c r="H63" s="37" t="s">
        <v>329</v>
      </c>
    </row>
    <row r="64" spans="3:8" x14ac:dyDescent="0.15">
      <c r="C64" s="53" t="s">
        <v>338</v>
      </c>
      <c r="F64" s="36" t="s">
        <v>326</v>
      </c>
      <c r="H64" s="37" t="s">
        <v>329</v>
      </c>
    </row>
    <row r="65" spans="3:8" x14ac:dyDescent="0.15">
      <c r="C65" s="53" t="s">
        <v>339</v>
      </c>
      <c r="F65" s="36" t="s">
        <v>326</v>
      </c>
      <c r="H65" s="37" t="s">
        <v>329</v>
      </c>
    </row>
    <row r="66" spans="3:8" x14ac:dyDescent="0.15">
      <c r="C66" s="60" t="s">
        <v>340</v>
      </c>
      <c r="D66" s="40"/>
      <c r="E66" s="40"/>
      <c r="F66" s="36" t="s">
        <v>326</v>
      </c>
      <c r="G66" s="40"/>
      <c r="H66" s="37" t="s">
        <v>329</v>
      </c>
    </row>
    <row r="67" spans="3:8" x14ac:dyDescent="0.15">
      <c r="C67" s="32"/>
    </row>
    <row r="68" spans="3:8" x14ac:dyDescent="0.15">
      <c r="C68" s="32" t="s">
        <v>362</v>
      </c>
    </row>
    <row r="69" spans="3:8" x14ac:dyDescent="0.15">
      <c r="C69" s="32" t="s">
        <v>341</v>
      </c>
    </row>
    <row r="70" spans="3:8" x14ac:dyDescent="0.15">
      <c r="C70" s="32" t="s">
        <v>342</v>
      </c>
    </row>
    <row r="71" spans="3:8" x14ac:dyDescent="0.15">
      <c r="C71" s="32" t="s">
        <v>363</v>
      </c>
    </row>
    <row r="72" spans="3:8" x14ac:dyDescent="0.15">
      <c r="C72" s="32" t="s">
        <v>587</v>
      </c>
    </row>
    <row r="73" spans="3:8" x14ac:dyDescent="0.15">
      <c r="C73" s="32"/>
    </row>
    <row r="74" spans="3:8" x14ac:dyDescent="0.15">
      <c r="C74" s="53" t="s">
        <v>343</v>
      </c>
      <c r="F74" s="36" t="s">
        <v>314</v>
      </c>
    </row>
    <row r="75" spans="3:8" x14ac:dyDescent="0.15">
      <c r="C75" s="57" t="s">
        <v>316</v>
      </c>
      <c r="D75" s="55"/>
      <c r="E75" s="55"/>
      <c r="F75" s="55" t="s">
        <v>315</v>
      </c>
      <c r="G75" s="55"/>
      <c r="H75" s="58" t="s">
        <v>330</v>
      </c>
    </row>
    <row r="76" spans="3:8" x14ac:dyDescent="0.15">
      <c r="C76" s="53" t="s">
        <v>331</v>
      </c>
      <c r="F76" s="32" t="s">
        <v>326</v>
      </c>
      <c r="G76" s="32"/>
      <c r="H76" s="62">
        <v>0.12</v>
      </c>
    </row>
    <row r="77" spans="3:8" x14ac:dyDescent="0.15">
      <c r="C77" s="53" t="s">
        <v>318</v>
      </c>
      <c r="F77" s="32" t="s">
        <v>327</v>
      </c>
      <c r="G77" s="32"/>
      <c r="H77" s="62">
        <v>0.1</v>
      </c>
    </row>
    <row r="78" spans="3:8" x14ac:dyDescent="0.15">
      <c r="C78" s="53" t="s">
        <v>321</v>
      </c>
      <c r="D78" s="40"/>
      <c r="E78" s="40"/>
      <c r="F78" s="32" t="s">
        <v>327</v>
      </c>
      <c r="G78" s="32"/>
      <c r="H78" s="62">
        <v>0.3</v>
      </c>
    </row>
    <row r="79" spans="3:8" x14ac:dyDescent="0.15">
      <c r="C79" s="53" t="s">
        <v>322</v>
      </c>
      <c r="D79" s="40"/>
      <c r="E79" s="40"/>
      <c r="F79" s="32" t="s">
        <v>328</v>
      </c>
      <c r="G79" s="32"/>
      <c r="H79" s="62">
        <v>1</v>
      </c>
    </row>
    <row r="80" spans="3:8" x14ac:dyDescent="0.15">
      <c r="C80" s="53" t="s">
        <v>323</v>
      </c>
      <c r="F80" s="32" t="s">
        <v>326</v>
      </c>
      <c r="G80" s="32"/>
      <c r="H80" s="62">
        <v>0.3</v>
      </c>
    </row>
    <row r="81" spans="2:8" x14ac:dyDescent="0.15">
      <c r="C81" s="53"/>
      <c r="F81" s="32"/>
      <c r="G81" s="32"/>
      <c r="H81" s="37"/>
    </row>
    <row r="82" spans="2:8" x14ac:dyDescent="0.15">
      <c r="C82" s="53" t="s">
        <v>344</v>
      </c>
      <c r="F82" s="32"/>
      <c r="G82" s="32"/>
      <c r="H82" s="37"/>
    </row>
    <row r="83" spans="2:8" x14ac:dyDescent="0.15">
      <c r="C83" s="53" t="s">
        <v>345</v>
      </c>
      <c r="D83" s="40"/>
      <c r="E83" s="40"/>
      <c r="F83" s="32"/>
      <c r="G83" s="32"/>
      <c r="H83" s="37" t="s">
        <v>353</v>
      </c>
    </row>
    <row r="84" spans="2:8" x14ac:dyDescent="0.15">
      <c r="C84" s="53" t="s">
        <v>346</v>
      </c>
      <c r="F84" s="32"/>
      <c r="G84" s="32"/>
      <c r="H84" s="37" t="s">
        <v>354</v>
      </c>
    </row>
    <row r="85" spans="2:8" x14ac:dyDescent="0.15">
      <c r="C85" s="53" t="s">
        <v>347</v>
      </c>
      <c r="F85" s="32"/>
      <c r="G85" s="32"/>
      <c r="H85" s="37" t="s">
        <v>355</v>
      </c>
    </row>
    <row r="86" spans="2:8" x14ac:dyDescent="0.15">
      <c r="C86" s="53" t="s">
        <v>348</v>
      </c>
      <c r="F86" s="32"/>
      <c r="G86" s="32"/>
      <c r="H86" s="37" t="s">
        <v>356</v>
      </c>
    </row>
    <row r="87" spans="2:8" x14ac:dyDescent="0.15">
      <c r="C87" s="53" t="s">
        <v>349</v>
      </c>
      <c r="D87" s="40"/>
      <c r="E87" s="40"/>
      <c r="F87" s="32"/>
      <c r="G87" s="32"/>
      <c r="H87" s="37" t="s">
        <v>358</v>
      </c>
    </row>
    <row r="88" spans="2:8" x14ac:dyDescent="0.15">
      <c r="C88" s="53" t="s">
        <v>350</v>
      </c>
      <c r="D88" s="40"/>
      <c r="E88" s="40"/>
      <c r="F88" s="32"/>
      <c r="G88" s="32"/>
      <c r="H88" s="61">
        <v>0.68200000000000005</v>
      </c>
    </row>
    <row r="89" spans="2:8" x14ac:dyDescent="0.15">
      <c r="C89" s="53" t="s">
        <v>351</v>
      </c>
      <c r="D89" s="40"/>
      <c r="E89" s="40"/>
      <c r="F89" s="40"/>
      <c r="G89" s="40"/>
      <c r="H89" s="37" t="s">
        <v>357</v>
      </c>
    </row>
    <row r="90" spans="2:8" x14ac:dyDescent="0.15">
      <c r="C90" s="53" t="s">
        <v>352</v>
      </c>
      <c r="D90" s="40"/>
      <c r="E90" s="40"/>
      <c r="F90" s="40"/>
      <c r="G90" s="40"/>
      <c r="H90" s="37" t="s">
        <v>359</v>
      </c>
    </row>
    <row r="91" spans="2:8" x14ac:dyDescent="0.15">
      <c r="C91" s="32"/>
    </row>
    <row r="92" spans="2:8" x14ac:dyDescent="0.15">
      <c r="B92" s="54"/>
      <c r="C92" s="32" t="s">
        <v>360</v>
      </c>
    </row>
    <row r="93" spans="2:8" x14ac:dyDescent="0.15">
      <c r="C93" s="32" t="s">
        <v>588</v>
      </c>
    </row>
    <row r="94" spans="2:8" x14ac:dyDescent="0.15">
      <c r="C94" s="32" t="s">
        <v>589</v>
      </c>
    </row>
    <row r="95" spans="2:8" x14ac:dyDescent="0.15">
      <c r="C95" s="32" t="s">
        <v>364</v>
      </c>
    </row>
    <row r="96" spans="2:8" x14ac:dyDescent="0.15">
      <c r="C96" s="32"/>
    </row>
    <row r="97" spans="3:3" x14ac:dyDescent="0.15">
      <c r="C97" s="32" t="s">
        <v>590</v>
      </c>
    </row>
    <row r="98" spans="3:3" x14ac:dyDescent="0.15">
      <c r="C98" s="32" t="s">
        <v>591</v>
      </c>
    </row>
    <row r="99" spans="3:3" x14ac:dyDescent="0.15">
      <c r="C99" s="32" t="s">
        <v>592</v>
      </c>
    </row>
    <row r="100" spans="3:3" x14ac:dyDescent="0.15">
      <c r="C100" s="32" t="s">
        <v>361</v>
      </c>
    </row>
    <row r="101" spans="3:3" x14ac:dyDescent="0.15">
      <c r="C101" s="32"/>
    </row>
    <row r="102" spans="3:3" x14ac:dyDescent="0.15">
      <c r="C102" s="32"/>
    </row>
    <row r="103" spans="3:3" x14ac:dyDescent="0.15">
      <c r="C103" s="32"/>
    </row>
    <row r="104" spans="3:3" x14ac:dyDescent="0.15">
      <c r="C104" s="32"/>
    </row>
    <row r="105" spans="3:3" x14ac:dyDescent="0.15">
      <c r="C105" s="32"/>
    </row>
    <row r="106" spans="3:3" x14ac:dyDescent="0.15">
      <c r="C106" s="32"/>
    </row>
    <row r="107" spans="3:3" x14ac:dyDescent="0.15">
      <c r="C107" s="32"/>
    </row>
    <row r="108" spans="3:3" x14ac:dyDescent="0.15">
      <c r="C108" s="32"/>
    </row>
    <row r="109" spans="3:3" x14ac:dyDescent="0.15">
      <c r="C109" s="32"/>
    </row>
    <row r="110" spans="3:3" x14ac:dyDescent="0.15">
      <c r="C110" s="32"/>
    </row>
    <row r="111" spans="3:3" x14ac:dyDescent="0.15">
      <c r="C111" s="32"/>
    </row>
    <row r="112" spans="3:3" x14ac:dyDescent="0.15">
      <c r="C112" s="32"/>
    </row>
    <row r="113" spans="2:3" x14ac:dyDescent="0.15">
      <c r="C113" s="32"/>
    </row>
    <row r="114" spans="2:3" x14ac:dyDescent="0.15">
      <c r="C114" s="32"/>
    </row>
    <row r="115" spans="2:3" x14ac:dyDescent="0.15">
      <c r="C115" s="32"/>
    </row>
    <row r="116" spans="2:3" x14ac:dyDescent="0.15">
      <c r="C116" s="32"/>
    </row>
    <row r="117" spans="2:3" x14ac:dyDescent="0.15">
      <c r="C117" s="32"/>
    </row>
    <row r="118" spans="2:3" x14ac:dyDescent="0.15">
      <c r="C118" s="32"/>
    </row>
    <row r="119" spans="2:3" x14ac:dyDescent="0.15">
      <c r="C119" s="32"/>
    </row>
    <row r="120" spans="2:3" x14ac:dyDescent="0.15">
      <c r="C120" s="32"/>
    </row>
    <row r="121" spans="2:3" x14ac:dyDescent="0.15">
      <c r="C121" s="32"/>
    </row>
    <row r="122" spans="2:3" x14ac:dyDescent="0.15">
      <c r="B122" s="51">
        <v>8658697</v>
      </c>
      <c r="C122" s="40" t="s">
        <v>593</v>
      </c>
    </row>
    <row r="123" spans="2:3" x14ac:dyDescent="0.15">
      <c r="B123" s="53" t="s">
        <v>365</v>
      </c>
      <c r="C123" s="32" t="s">
        <v>366</v>
      </c>
    </row>
    <row r="124" spans="2:3" x14ac:dyDescent="0.15">
      <c r="B124" s="53" t="s">
        <v>62</v>
      </c>
      <c r="C124" s="32" t="s">
        <v>594</v>
      </c>
    </row>
    <row r="125" spans="2:3" x14ac:dyDescent="0.15">
      <c r="C125" s="32"/>
    </row>
    <row r="126" spans="2:3" x14ac:dyDescent="0.15">
      <c r="C126" s="32"/>
    </row>
    <row r="127" spans="2:3" x14ac:dyDescent="0.15">
      <c r="C127" s="32"/>
    </row>
    <row r="128" spans="2:3" x14ac:dyDescent="0.15">
      <c r="B128" s="54"/>
      <c r="C128" s="32"/>
    </row>
    <row r="129" spans="2:3" x14ac:dyDescent="0.15">
      <c r="C129" s="32"/>
    </row>
    <row r="130" spans="2:3" x14ac:dyDescent="0.15">
      <c r="C130" s="32"/>
    </row>
    <row r="131" spans="2:3" x14ac:dyDescent="0.15">
      <c r="C131" s="32"/>
    </row>
    <row r="132" spans="2:3" x14ac:dyDescent="0.15">
      <c r="C132" s="32"/>
    </row>
    <row r="133" spans="2:3" x14ac:dyDescent="0.15">
      <c r="C133" s="32"/>
    </row>
    <row r="134" spans="2:3" x14ac:dyDescent="0.15">
      <c r="B134" s="54"/>
      <c r="C134" s="32"/>
    </row>
    <row r="135" spans="2:3" x14ac:dyDescent="0.15">
      <c r="C135" s="32"/>
    </row>
    <row r="136" spans="2:3" x14ac:dyDescent="0.15">
      <c r="C136" s="32"/>
    </row>
    <row r="137" spans="2:3" x14ac:dyDescent="0.15">
      <c r="C137" s="32"/>
    </row>
    <row r="138" spans="2:3" x14ac:dyDescent="0.15">
      <c r="C138" s="32"/>
    </row>
    <row r="139" spans="2:3" x14ac:dyDescent="0.15">
      <c r="C139" s="32"/>
    </row>
    <row r="144" spans="2:3" x14ac:dyDescent="0.15">
      <c r="C144" s="36" t="s">
        <v>367</v>
      </c>
    </row>
    <row r="145" spans="3:3" x14ac:dyDescent="0.15">
      <c r="C145" s="32" t="s">
        <v>595</v>
      </c>
    </row>
    <row r="167" spans="3:3" x14ac:dyDescent="0.15">
      <c r="C167" s="32" t="s">
        <v>596</v>
      </c>
    </row>
    <row r="168" spans="3:3" x14ac:dyDescent="0.15">
      <c r="C168" s="32" t="s">
        <v>368</v>
      </c>
    </row>
    <row r="169" spans="3:3" x14ac:dyDescent="0.15">
      <c r="C169" s="36" t="s">
        <v>369</v>
      </c>
    </row>
    <row r="191" spans="3:3" x14ac:dyDescent="0.15">
      <c r="C191" s="36" t="s">
        <v>371</v>
      </c>
    </row>
    <row r="192" spans="3:3" x14ac:dyDescent="0.15">
      <c r="C192" s="36" t="s">
        <v>372</v>
      </c>
    </row>
    <row r="193" spans="2:17" x14ac:dyDescent="0.15">
      <c r="C193" s="36" t="s">
        <v>373</v>
      </c>
    </row>
    <row r="195" spans="2:17" x14ac:dyDescent="0.15">
      <c r="B195" s="51">
        <v>8629170</v>
      </c>
      <c r="C195" s="40" t="s">
        <v>445</v>
      </c>
    </row>
    <row r="196" spans="2:17" x14ac:dyDescent="0.15">
      <c r="B196" s="53" t="s">
        <v>597</v>
      </c>
      <c r="C196" s="36" t="s">
        <v>598</v>
      </c>
    </row>
    <row r="197" spans="2:17" x14ac:dyDescent="0.15">
      <c r="B197" s="53" t="s">
        <v>599</v>
      </c>
      <c r="C197" s="36" t="s">
        <v>496</v>
      </c>
    </row>
    <row r="198" spans="2:17" x14ac:dyDescent="0.15">
      <c r="C198" s="36" t="s">
        <v>374</v>
      </c>
    </row>
    <row r="199" spans="2:17" x14ac:dyDescent="0.15">
      <c r="C199" s="36" t="s">
        <v>375</v>
      </c>
    </row>
    <row r="201" spans="2:17" x14ac:dyDescent="0.15">
      <c r="D201" s="36" t="s">
        <v>377</v>
      </c>
      <c r="K201" s="36" t="s">
        <v>433</v>
      </c>
    </row>
    <row r="202" spans="2:17" x14ac:dyDescent="0.15">
      <c r="D202" s="60" t="s">
        <v>378</v>
      </c>
      <c r="G202" s="32" t="s">
        <v>380</v>
      </c>
      <c r="K202" s="36" t="s">
        <v>434</v>
      </c>
    </row>
    <row r="203" spans="2:17" x14ac:dyDescent="0.15">
      <c r="C203" s="55" t="s">
        <v>376</v>
      </c>
      <c r="D203" s="55" t="s">
        <v>379</v>
      </c>
      <c r="E203" s="55"/>
      <c r="F203" s="55"/>
      <c r="G203" s="65" t="s">
        <v>381</v>
      </c>
      <c r="H203" s="55"/>
      <c r="I203" s="55" t="s">
        <v>379</v>
      </c>
      <c r="J203" s="55"/>
      <c r="K203" s="65" t="s">
        <v>435</v>
      </c>
      <c r="L203" s="65" t="s">
        <v>384</v>
      </c>
      <c r="M203" s="55"/>
      <c r="N203" s="55"/>
      <c r="O203" s="55" t="s">
        <v>382</v>
      </c>
      <c r="P203" s="55"/>
      <c r="Q203" s="55"/>
    </row>
    <row r="205" spans="2:17" x14ac:dyDescent="0.15">
      <c r="C205" s="49">
        <v>600037</v>
      </c>
      <c r="D205" s="36">
        <v>1.6E-2</v>
      </c>
      <c r="G205" s="36">
        <v>900</v>
      </c>
      <c r="I205" s="36" t="s">
        <v>383</v>
      </c>
      <c r="K205" s="36" t="s">
        <v>385</v>
      </c>
      <c r="L205" s="36" t="s">
        <v>386</v>
      </c>
    </row>
    <row r="213" spans="3:12" x14ac:dyDescent="0.15">
      <c r="C213" s="49">
        <v>600193</v>
      </c>
      <c r="D213" s="36">
        <v>1.1000000000000001E-3</v>
      </c>
      <c r="G213" s="3">
        <v>13000</v>
      </c>
      <c r="I213" s="36" t="s">
        <v>383</v>
      </c>
      <c r="K213" s="36" t="s">
        <v>385</v>
      </c>
      <c r="L213" s="36" t="s">
        <v>387</v>
      </c>
    </row>
    <row r="227" spans="2:17" x14ac:dyDescent="0.15">
      <c r="B227" s="51">
        <v>8623347</v>
      </c>
      <c r="C227" s="40" t="s">
        <v>600</v>
      </c>
    </row>
    <row r="228" spans="2:17" x14ac:dyDescent="0.15">
      <c r="B228" s="51"/>
      <c r="C228" s="36" t="s">
        <v>412</v>
      </c>
    </row>
    <row r="229" spans="2:17" x14ac:dyDescent="0.15">
      <c r="B229" s="51"/>
      <c r="C229" s="36" t="s">
        <v>411</v>
      </c>
    </row>
    <row r="230" spans="2:17" x14ac:dyDescent="0.15">
      <c r="C230" s="32" t="s">
        <v>413</v>
      </c>
    </row>
    <row r="231" spans="2:17" x14ac:dyDescent="0.15">
      <c r="C231" s="36" t="s">
        <v>388</v>
      </c>
    </row>
    <row r="233" spans="2:17" x14ac:dyDescent="0.15">
      <c r="D233" s="36" t="s">
        <v>391</v>
      </c>
    </row>
    <row r="234" spans="2:17" x14ac:dyDescent="0.15">
      <c r="C234" s="55" t="s">
        <v>376</v>
      </c>
      <c r="D234" s="55" t="s">
        <v>389</v>
      </c>
      <c r="E234" s="55"/>
      <c r="F234" s="55"/>
      <c r="G234" s="55"/>
      <c r="H234" s="55" t="s">
        <v>401</v>
      </c>
      <c r="I234" s="55"/>
      <c r="J234" s="55" t="s">
        <v>390</v>
      </c>
      <c r="K234" s="55"/>
      <c r="L234" s="65"/>
      <c r="M234" s="65" t="s">
        <v>384</v>
      </c>
      <c r="N234" s="55"/>
      <c r="O234" s="55" t="s">
        <v>382</v>
      </c>
      <c r="P234" s="55"/>
      <c r="Q234" s="55"/>
    </row>
    <row r="236" spans="2:17" x14ac:dyDescent="0.15">
      <c r="C236" s="49">
        <v>6</v>
      </c>
      <c r="D236" s="36" t="s">
        <v>392</v>
      </c>
      <c r="H236" s="36" t="s">
        <v>402</v>
      </c>
      <c r="J236" s="36" t="s">
        <v>395</v>
      </c>
      <c r="M236" s="36" t="s">
        <v>397</v>
      </c>
    </row>
    <row r="237" spans="2:17" x14ac:dyDescent="0.15">
      <c r="D237" s="36" t="s">
        <v>393</v>
      </c>
      <c r="J237" s="36" t="s">
        <v>396</v>
      </c>
    </row>
    <row r="238" spans="2:17" x14ac:dyDescent="0.15">
      <c r="D238" s="36" t="s">
        <v>394</v>
      </c>
    </row>
    <row r="241" spans="2:17" x14ac:dyDescent="0.15">
      <c r="C241" s="49">
        <v>7</v>
      </c>
      <c r="D241" s="36" t="s">
        <v>398</v>
      </c>
      <c r="H241" s="36" t="s">
        <v>402</v>
      </c>
      <c r="J241" s="36" t="s">
        <v>403</v>
      </c>
      <c r="M241" s="36" t="s">
        <v>397</v>
      </c>
    </row>
    <row r="242" spans="2:17" x14ac:dyDescent="0.15">
      <c r="D242" s="36" t="s">
        <v>400</v>
      </c>
      <c r="J242" s="36" t="s">
        <v>396</v>
      </c>
    </row>
    <row r="243" spans="2:17" x14ac:dyDescent="0.15">
      <c r="D243" s="36" t="s">
        <v>399</v>
      </c>
    </row>
    <row r="246" spans="2:17" x14ac:dyDescent="0.15">
      <c r="C246" s="49">
        <v>1</v>
      </c>
      <c r="D246" s="36" t="s">
        <v>404</v>
      </c>
      <c r="H246" s="36" t="s">
        <v>402</v>
      </c>
      <c r="J246" s="36" t="s">
        <v>409</v>
      </c>
    </row>
    <row r="247" spans="2:17" x14ac:dyDescent="0.15">
      <c r="D247" s="36" t="s">
        <v>405</v>
      </c>
      <c r="J247" s="36" t="s">
        <v>396</v>
      </c>
      <c r="M247" s="36" t="s">
        <v>410</v>
      </c>
    </row>
    <row r="248" spans="2:17" x14ac:dyDescent="0.15">
      <c r="D248" s="36" t="s">
        <v>406</v>
      </c>
    </row>
    <row r="249" spans="2:17" x14ac:dyDescent="0.15">
      <c r="D249" s="36" t="s">
        <v>407</v>
      </c>
    </row>
    <row r="250" spans="2:17" x14ac:dyDescent="0.15">
      <c r="D250" s="36" t="s">
        <v>408</v>
      </c>
    </row>
    <row r="252" spans="2:17" x14ac:dyDescent="0.15">
      <c r="B252" s="51">
        <v>8518951</v>
      </c>
      <c r="C252" s="40" t="s">
        <v>421</v>
      </c>
    </row>
    <row r="253" spans="2:17" x14ac:dyDescent="0.15">
      <c r="C253" s="32" t="s">
        <v>610</v>
      </c>
    </row>
    <row r="254" spans="2:17" x14ac:dyDescent="0.15">
      <c r="C254" s="55" t="s">
        <v>376</v>
      </c>
      <c r="D254" s="65" t="s">
        <v>422</v>
      </c>
      <c r="E254" s="55"/>
      <c r="F254" s="55"/>
      <c r="G254" s="65" t="s">
        <v>423</v>
      </c>
      <c r="H254" s="55"/>
      <c r="I254" s="55"/>
      <c r="J254" s="65" t="s">
        <v>424</v>
      </c>
      <c r="K254" s="55"/>
      <c r="L254" s="65"/>
      <c r="M254" s="65"/>
      <c r="N254" s="55"/>
      <c r="O254" s="55" t="s">
        <v>382</v>
      </c>
      <c r="P254" s="55"/>
      <c r="Q254" s="55"/>
    </row>
    <row r="256" spans="2:17" x14ac:dyDescent="0.15">
      <c r="C256" s="49">
        <v>313761</v>
      </c>
      <c r="D256" s="32" t="s">
        <v>427</v>
      </c>
      <c r="G256" s="32" t="s">
        <v>429</v>
      </c>
      <c r="J256" s="32" t="s">
        <v>425</v>
      </c>
    </row>
    <row r="266" spans="3:10" x14ac:dyDescent="0.15">
      <c r="C266" s="49">
        <v>280611</v>
      </c>
      <c r="D266" s="32" t="s">
        <v>426</v>
      </c>
      <c r="G266" s="32" t="s">
        <v>428</v>
      </c>
      <c r="J266" s="36" t="s">
        <v>430</v>
      </c>
    </row>
    <row r="278" spans="2:10" x14ac:dyDescent="0.15">
      <c r="C278" s="49">
        <v>20013</v>
      </c>
      <c r="D278" s="32" t="s">
        <v>431</v>
      </c>
      <c r="G278" s="32" t="s">
        <v>431</v>
      </c>
      <c r="J278" s="36" t="s">
        <v>430</v>
      </c>
    </row>
    <row r="287" spans="2:10" x14ac:dyDescent="0.15">
      <c r="B287" s="51">
        <v>8492434</v>
      </c>
      <c r="C287" s="40" t="s">
        <v>432</v>
      </c>
    </row>
    <row r="288" spans="2:10" x14ac:dyDescent="0.15">
      <c r="B288" s="53" t="s">
        <v>601</v>
      </c>
      <c r="C288" s="32" t="s">
        <v>611</v>
      </c>
    </row>
    <row r="289" spans="2:17" x14ac:dyDescent="0.15">
      <c r="B289" s="53" t="s">
        <v>602</v>
      </c>
      <c r="C289" s="36" t="s">
        <v>436</v>
      </c>
    </row>
    <row r="290" spans="2:17" x14ac:dyDescent="0.15">
      <c r="B290" s="53"/>
      <c r="C290" s="36" t="s">
        <v>437</v>
      </c>
    </row>
    <row r="292" spans="2:17" x14ac:dyDescent="0.15">
      <c r="D292" s="36" t="s">
        <v>377</v>
      </c>
      <c r="K292" s="36" t="s">
        <v>433</v>
      </c>
    </row>
    <row r="293" spans="2:17" x14ac:dyDescent="0.15">
      <c r="D293" s="60" t="s">
        <v>378</v>
      </c>
      <c r="G293" s="32" t="s">
        <v>380</v>
      </c>
      <c r="K293" s="36" t="s">
        <v>434</v>
      </c>
    </row>
    <row r="294" spans="2:17" x14ac:dyDescent="0.15">
      <c r="C294" s="55" t="s">
        <v>376</v>
      </c>
      <c r="D294" s="55" t="s">
        <v>379</v>
      </c>
      <c r="E294" s="55"/>
      <c r="F294" s="55"/>
      <c r="G294" s="65" t="s">
        <v>381</v>
      </c>
      <c r="H294" s="55"/>
      <c r="I294" s="55" t="s">
        <v>379</v>
      </c>
      <c r="J294" s="55"/>
      <c r="K294" s="65" t="s">
        <v>435</v>
      </c>
      <c r="L294" s="65" t="s">
        <v>384</v>
      </c>
      <c r="M294" s="55"/>
      <c r="N294" s="55"/>
      <c r="O294" s="55" t="s">
        <v>382</v>
      </c>
      <c r="P294" s="55"/>
      <c r="Q294" s="55"/>
    </row>
    <row r="296" spans="2:17" x14ac:dyDescent="0.15">
      <c r="C296" s="49">
        <v>408306</v>
      </c>
      <c r="D296" s="36">
        <v>0.02</v>
      </c>
      <c r="G296" s="36" t="s">
        <v>438</v>
      </c>
      <c r="I296" s="49">
        <v>0.5</v>
      </c>
      <c r="K296" s="36" t="s">
        <v>439</v>
      </c>
      <c r="L296" s="36" t="s">
        <v>440</v>
      </c>
    </row>
    <row r="297" spans="2:17" x14ac:dyDescent="0.15">
      <c r="I297" s="49"/>
    </row>
    <row r="298" spans="2:17" x14ac:dyDescent="0.15">
      <c r="I298" s="49"/>
    </row>
    <row r="299" spans="2:17" x14ac:dyDescent="0.15">
      <c r="I299" s="49"/>
    </row>
    <row r="300" spans="2:17" x14ac:dyDescent="0.15">
      <c r="I300" s="49"/>
    </row>
    <row r="301" spans="2:17" x14ac:dyDescent="0.15">
      <c r="C301" s="49">
        <v>600161</v>
      </c>
      <c r="D301" s="36">
        <v>5.0000000000000001E-4</v>
      </c>
      <c r="G301" s="36" t="s">
        <v>441</v>
      </c>
      <c r="I301" s="49" t="s">
        <v>442</v>
      </c>
      <c r="K301" s="36" t="s">
        <v>443</v>
      </c>
      <c r="L301" s="36" t="s">
        <v>444</v>
      </c>
    </row>
    <row r="313" spans="2:15" x14ac:dyDescent="0.15">
      <c r="B313" s="51">
        <v>8461177</v>
      </c>
      <c r="C313" s="40" t="s">
        <v>445</v>
      </c>
    </row>
    <row r="314" spans="2:15" x14ac:dyDescent="0.15">
      <c r="B314" s="51"/>
      <c r="C314" s="32" t="s">
        <v>612</v>
      </c>
    </row>
    <row r="315" spans="2:15" x14ac:dyDescent="0.15">
      <c r="C315" s="36" t="s">
        <v>446</v>
      </c>
    </row>
    <row r="317" spans="2:15" x14ac:dyDescent="0.15">
      <c r="D317" s="36" t="s">
        <v>391</v>
      </c>
    </row>
    <row r="318" spans="2:15" x14ac:dyDescent="0.15">
      <c r="C318" s="55" t="s">
        <v>376</v>
      </c>
      <c r="D318" s="55" t="s">
        <v>389</v>
      </c>
      <c r="E318" s="55"/>
      <c r="F318" s="55"/>
      <c r="G318" s="55"/>
      <c r="H318" s="55" t="s">
        <v>390</v>
      </c>
      <c r="I318" s="55"/>
      <c r="J318" s="65"/>
      <c r="K318" s="65" t="s">
        <v>384</v>
      </c>
      <c r="L318" s="55"/>
      <c r="M318" s="55" t="s">
        <v>382</v>
      </c>
      <c r="N318" s="55"/>
      <c r="O318" s="55"/>
    </row>
    <row r="320" spans="2:15" x14ac:dyDescent="0.15">
      <c r="C320" s="49">
        <v>1</v>
      </c>
      <c r="D320" s="36" t="s">
        <v>447</v>
      </c>
      <c r="H320" s="36" t="s">
        <v>456</v>
      </c>
      <c r="K320" s="36" t="s">
        <v>455</v>
      </c>
    </row>
    <row r="321" spans="2:17" x14ac:dyDescent="0.15">
      <c r="D321" s="36" t="s">
        <v>448</v>
      </c>
      <c r="H321" s="36" t="s">
        <v>457</v>
      </c>
    </row>
    <row r="322" spans="2:17" x14ac:dyDescent="0.15">
      <c r="D322" s="36" t="s">
        <v>449</v>
      </c>
      <c r="H322" s="36" t="s">
        <v>454</v>
      </c>
    </row>
    <row r="323" spans="2:17" x14ac:dyDescent="0.15">
      <c r="D323" s="36" t="s">
        <v>450</v>
      </c>
    </row>
    <row r="324" spans="2:17" x14ac:dyDescent="0.15">
      <c r="D324" s="36" t="s">
        <v>451</v>
      </c>
    </row>
    <row r="325" spans="2:17" x14ac:dyDescent="0.15">
      <c r="D325" s="36" t="s">
        <v>452</v>
      </c>
    </row>
    <row r="326" spans="2:17" x14ac:dyDescent="0.15">
      <c r="D326" s="36" t="s">
        <v>453</v>
      </c>
    </row>
    <row r="330" spans="2:17" x14ac:dyDescent="0.15">
      <c r="C330" s="32"/>
      <c r="F330" s="79" t="s">
        <v>459</v>
      </c>
      <c r="G330" s="79"/>
      <c r="H330" s="79"/>
      <c r="I330" s="79"/>
      <c r="J330" s="79"/>
      <c r="K330" s="79"/>
      <c r="L330" s="79"/>
      <c r="M330" s="79"/>
      <c r="N330" s="79"/>
      <c r="O330" s="79"/>
      <c r="P330" s="79"/>
      <c r="Q330" s="79"/>
    </row>
    <row r="331" spans="2:17" x14ac:dyDescent="0.15">
      <c r="C331" s="32" t="s">
        <v>305</v>
      </c>
      <c r="F331" s="2" t="s">
        <v>458</v>
      </c>
      <c r="H331" s="2" t="s">
        <v>300</v>
      </c>
      <c r="J331" s="56" t="s">
        <v>306</v>
      </c>
      <c r="L331" s="56" t="s">
        <v>307</v>
      </c>
      <c r="N331" s="56" t="s">
        <v>308</v>
      </c>
      <c r="P331" s="56" t="s">
        <v>309</v>
      </c>
    </row>
    <row r="332" spans="2:17" x14ac:dyDescent="0.15">
      <c r="C332" s="32"/>
    </row>
    <row r="333" spans="2:17" x14ac:dyDescent="0.15">
      <c r="C333" s="53">
        <v>1</v>
      </c>
      <c r="F333" s="36" t="s">
        <v>460</v>
      </c>
      <c r="H333" s="36" t="s">
        <v>460</v>
      </c>
      <c r="J333" s="36" t="s">
        <v>460</v>
      </c>
      <c r="L333" s="36" t="s">
        <v>460</v>
      </c>
      <c r="N333" s="36" t="s">
        <v>460</v>
      </c>
      <c r="P333" s="36" t="s">
        <v>311</v>
      </c>
    </row>
    <row r="335" spans="2:17" x14ac:dyDescent="0.15">
      <c r="B335" s="51">
        <v>8410149</v>
      </c>
      <c r="C335" s="40" t="s">
        <v>603</v>
      </c>
    </row>
    <row r="336" spans="2:17" x14ac:dyDescent="0.15">
      <c r="B336" s="53" t="s">
        <v>62</v>
      </c>
      <c r="C336" s="32" t="s">
        <v>612</v>
      </c>
    </row>
    <row r="337" spans="2:3" x14ac:dyDescent="0.15">
      <c r="B337" s="53" t="s">
        <v>1</v>
      </c>
      <c r="C337" s="36" t="s">
        <v>461</v>
      </c>
    </row>
    <row r="338" spans="2:3" x14ac:dyDescent="0.15">
      <c r="B338" s="53" t="s">
        <v>604</v>
      </c>
      <c r="C338" s="36" t="s">
        <v>475</v>
      </c>
    </row>
    <row r="339" spans="2:3" x14ac:dyDescent="0.15">
      <c r="B339" s="53" t="s">
        <v>605</v>
      </c>
      <c r="C339" s="36" t="s">
        <v>477</v>
      </c>
    </row>
    <row r="340" spans="2:3" x14ac:dyDescent="0.15">
      <c r="B340" s="53" t="s">
        <v>606</v>
      </c>
      <c r="C340" s="36" t="s">
        <v>478</v>
      </c>
    </row>
    <row r="341" spans="2:3" x14ac:dyDescent="0.15">
      <c r="B341" s="53" t="s">
        <v>607</v>
      </c>
      <c r="C341" s="36" t="s">
        <v>479</v>
      </c>
    </row>
    <row r="363" spans="3:3" x14ac:dyDescent="0.15">
      <c r="C363" s="32" t="s">
        <v>462</v>
      </c>
    </row>
    <row r="364" spans="3:3" x14ac:dyDescent="0.15">
      <c r="C364" s="36" t="s">
        <v>476</v>
      </c>
    </row>
    <row r="390" spans="3:3" x14ac:dyDescent="0.15">
      <c r="C390" s="32"/>
    </row>
    <row r="391" spans="3:3" x14ac:dyDescent="0.15">
      <c r="C391" s="32"/>
    </row>
    <row r="392" spans="3:3" x14ac:dyDescent="0.15">
      <c r="C392" s="32" t="s">
        <v>463</v>
      </c>
    </row>
    <row r="417" spans="3:3" x14ac:dyDescent="0.15">
      <c r="C417" s="32"/>
    </row>
    <row r="418" spans="3:3" x14ac:dyDescent="0.15">
      <c r="C418" s="32"/>
    </row>
    <row r="419" spans="3:3" x14ac:dyDescent="0.15">
      <c r="C419" s="32" t="s">
        <v>464</v>
      </c>
    </row>
    <row r="420" spans="3:3" x14ac:dyDescent="0.15">
      <c r="C420" s="36" t="s">
        <v>480</v>
      </c>
    </row>
    <row r="421" spans="3:3" x14ac:dyDescent="0.15">
      <c r="C421" s="32" t="s">
        <v>608</v>
      </c>
    </row>
    <row r="444" spans="3:3" x14ac:dyDescent="0.15">
      <c r="C444" s="32" t="s">
        <v>465</v>
      </c>
    </row>
    <row r="445" spans="3:3" x14ac:dyDescent="0.15">
      <c r="C445" s="36" t="s">
        <v>481</v>
      </c>
    </row>
    <row r="466" spans="2:3" x14ac:dyDescent="0.15">
      <c r="C466" s="36" t="s">
        <v>466</v>
      </c>
    </row>
    <row r="467" spans="2:3" x14ac:dyDescent="0.15">
      <c r="C467" s="36" t="s">
        <v>467</v>
      </c>
    </row>
    <row r="468" spans="2:3" x14ac:dyDescent="0.15">
      <c r="C468" s="36" t="s">
        <v>468</v>
      </c>
    </row>
    <row r="469" spans="2:3" x14ac:dyDescent="0.15">
      <c r="C469" s="36" t="s">
        <v>469</v>
      </c>
    </row>
    <row r="470" spans="2:3" x14ac:dyDescent="0.15">
      <c r="C470" s="36" t="s">
        <v>470</v>
      </c>
    </row>
    <row r="471" spans="2:3" x14ac:dyDescent="0.15">
      <c r="C471" s="36" t="s">
        <v>471</v>
      </c>
    </row>
    <row r="472" spans="2:3" x14ac:dyDescent="0.15">
      <c r="C472" s="36" t="s">
        <v>472</v>
      </c>
    </row>
    <row r="473" spans="2:3" x14ac:dyDescent="0.15">
      <c r="C473" s="36" t="s">
        <v>473</v>
      </c>
    </row>
    <row r="474" spans="2:3" x14ac:dyDescent="0.15">
      <c r="C474" s="32" t="s">
        <v>609</v>
      </c>
    </row>
    <row r="475" spans="2:3" x14ac:dyDescent="0.15">
      <c r="C475" s="36" t="s">
        <v>474</v>
      </c>
    </row>
    <row r="477" spans="2:3" x14ac:dyDescent="0.15">
      <c r="B477" s="51">
        <v>7977365</v>
      </c>
      <c r="C477" s="40" t="s">
        <v>445</v>
      </c>
    </row>
    <row r="478" spans="2:3" x14ac:dyDescent="0.15">
      <c r="B478" s="53" t="s">
        <v>1</v>
      </c>
      <c r="C478" s="32" t="s">
        <v>418</v>
      </c>
    </row>
    <row r="479" spans="2:3" x14ac:dyDescent="0.15">
      <c r="B479" s="49" t="s">
        <v>597</v>
      </c>
      <c r="C479" s="32" t="s">
        <v>483</v>
      </c>
    </row>
    <row r="480" spans="2:3" x14ac:dyDescent="0.15">
      <c r="B480" s="53" t="s">
        <v>599</v>
      </c>
      <c r="C480" s="32" t="s">
        <v>484</v>
      </c>
    </row>
    <row r="481" spans="3:3" x14ac:dyDescent="0.15">
      <c r="C481" s="36" t="s">
        <v>485</v>
      </c>
    </row>
    <row r="508" spans="3:3" x14ac:dyDescent="0.15">
      <c r="C508" s="32" t="s">
        <v>486</v>
      </c>
    </row>
    <row r="509" spans="3:3" x14ac:dyDescent="0.15">
      <c r="C509" s="32" t="s">
        <v>487</v>
      </c>
    </row>
    <row r="510" spans="3:3" x14ac:dyDescent="0.15">
      <c r="C510" s="36" t="s">
        <v>488</v>
      </c>
    </row>
    <row r="532" spans="3:3" x14ac:dyDescent="0.15">
      <c r="C532" s="32" t="s">
        <v>489</v>
      </c>
    </row>
    <row r="533" spans="3:3" x14ac:dyDescent="0.15">
      <c r="C533" s="32" t="s">
        <v>490</v>
      </c>
    </row>
    <row r="534" spans="3:3" x14ac:dyDescent="0.15">
      <c r="C534" s="32" t="s">
        <v>491</v>
      </c>
    </row>
    <row r="535" spans="3:3" x14ac:dyDescent="0.15">
      <c r="C535" s="32" t="s">
        <v>492</v>
      </c>
    </row>
    <row r="536" spans="3:3" x14ac:dyDescent="0.15">
      <c r="C536" s="32" t="s">
        <v>613</v>
      </c>
    </row>
    <row r="559" spans="3:3" x14ac:dyDescent="0.15">
      <c r="C559" s="32" t="s">
        <v>493</v>
      </c>
    </row>
    <row r="560" spans="3:3" x14ac:dyDescent="0.15">
      <c r="C560" s="32" t="s">
        <v>494</v>
      </c>
    </row>
    <row r="561" spans="3:3" x14ac:dyDescent="0.15">
      <c r="C561" s="32" t="s">
        <v>495</v>
      </c>
    </row>
    <row r="562" spans="3:3" x14ac:dyDescent="0.15">
      <c r="C562" s="32" t="s">
        <v>614</v>
      </c>
    </row>
    <row r="580" spans="3:9" x14ac:dyDescent="0.15">
      <c r="C580" s="32" t="s">
        <v>496</v>
      </c>
    </row>
    <row r="581" spans="3:9" x14ac:dyDescent="0.15">
      <c r="C581" s="36" t="s">
        <v>497</v>
      </c>
    </row>
    <row r="582" spans="3:9" x14ac:dyDescent="0.15">
      <c r="C582" s="36" t="s">
        <v>547</v>
      </c>
    </row>
    <row r="585" spans="3:9" x14ac:dyDescent="0.15">
      <c r="C585" s="32" t="s">
        <v>498</v>
      </c>
    </row>
    <row r="587" spans="3:9" x14ac:dyDescent="0.15">
      <c r="D587" s="60" t="s">
        <v>500</v>
      </c>
      <c r="G587" s="32"/>
    </row>
    <row r="588" spans="3:9" x14ac:dyDescent="0.15">
      <c r="C588" s="65" t="s">
        <v>499</v>
      </c>
      <c r="D588" s="65" t="s">
        <v>501</v>
      </c>
      <c r="E588" s="55"/>
      <c r="F588" s="55"/>
      <c r="G588" s="55"/>
      <c r="H588" s="55" t="s">
        <v>502</v>
      </c>
      <c r="I588" s="65"/>
    </row>
    <row r="590" spans="3:9" x14ac:dyDescent="0.15">
      <c r="C590" s="49" t="s">
        <v>458</v>
      </c>
      <c r="D590" s="36" t="s">
        <v>505</v>
      </c>
      <c r="H590" s="36" t="s">
        <v>512</v>
      </c>
    </row>
    <row r="591" spans="3:9" x14ac:dyDescent="0.15">
      <c r="C591" s="36" t="s">
        <v>503</v>
      </c>
      <c r="D591" s="36" t="s">
        <v>506</v>
      </c>
      <c r="H591" s="36" t="s">
        <v>513</v>
      </c>
    </row>
    <row r="592" spans="3:9" x14ac:dyDescent="0.15">
      <c r="C592" s="36" t="s">
        <v>301</v>
      </c>
      <c r="D592" s="36" t="s">
        <v>507</v>
      </c>
      <c r="H592" s="36" t="s">
        <v>514</v>
      </c>
    </row>
    <row r="593" spans="3:9" x14ac:dyDescent="0.15">
      <c r="C593" s="36" t="s">
        <v>504</v>
      </c>
      <c r="D593" s="36" t="s">
        <v>508</v>
      </c>
      <c r="H593" s="32" t="s">
        <v>517</v>
      </c>
    </row>
    <row r="594" spans="3:9" x14ac:dyDescent="0.15">
      <c r="C594" s="36" t="s">
        <v>300</v>
      </c>
      <c r="D594" s="36" t="s">
        <v>508</v>
      </c>
      <c r="H594" s="36" t="s">
        <v>515</v>
      </c>
    </row>
    <row r="595" spans="3:9" x14ac:dyDescent="0.15">
      <c r="C595" s="49" t="s">
        <v>299</v>
      </c>
      <c r="D595" s="36" t="s">
        <v>508</v>
      </c>
      <c r="H595" s="36" t="s">
        <v>516</v>
      </c>
    </row>
    <row r="596" spans="3:9" x14ac:dyDescent="0.15">
      <c r="C596" s="36" t="s">
        <v>306</v>
      </c>
      <c r="D596" s="36" t="s">
        <v>509</v>
      </c>
      <c r="H596" s="36" t="s">
        <v>518</v>
      </c>
    </row>
    <row r="597" spans="3:9" x14ac:dyDescent="0.15">
      <c r="C597" s="36" t="s">
        <v>308</v>
      </c>
      <c r="D597" s="36" t="s">
        <v>510</v>
      </c>
      <c r="H597" s="36" t="s">
        <v>519</v>
      </c>
    </row>
    <row r="598" spans="3:9" x14ac:dyDescent="0.15">
      <c r="C598" s="36" t="s">
        <v>302</v>
      </c>
      <c r="D598" s="36" t="s">
        <v>511</v>
      </c>
      <c r="H598" s="36" t="s">
        <v>520</v>
      </c>
    </row>
    <row r="601" spans="3:9" x14ac:dyDescent="0.15">
      <c r="C601" s="32" t="s">
        <v>521</v>
      </c>
    </row>
    <row r="602" spans="3:9" x14ac:dyDescent="0.15">
      <c r="C602" s="32"/>
    </row>
    <row r="603" spans="3:9" x14ac:dyDescent="0.15">
      <c r="D603" s="68" t="s">
        <v>522</v>
      </c>
      <c r="E603" s="68" t="s">
        <v>524</v>
      </c>
      <c r="G603" s="32"/>
      <c r="H603" s="36" t="s">
        <v>545</v>
      </c>
    </row>
    <row r="604" spans="3:9" x14ac:dyDescent="0.15">
      <c r="C604" s="65" t="s">
        <v>499</v>
      </c>
      <c r="D604" s="67" t="s">
        <v>523</v>
      </c>
      <c r="E604" s="67" t="s">
        <v>525</v>
      </c>
      <c r="F604" s="55" t="s">
        <v>502</v>
      </c>
      <c r="G604" s="55"/>
      <c r="H604" s="65" t="s">
        <v>546</v>
      </c>
      <c r="I604"/>
    </row>
    <row r="606" spans="3:9" x14ac:dyDescent="0.15">
      <c r="C606" s="49" t="s">
        <v>526</v>
      </c>
      <c r="D606" s="2" t="s">
        <v>535</v>
      </c>
      <c r="E606" s="2" t="s">
        <v>535</v>
      </c>
      <c r="F606" s="36" t="s">
        <v>512</v>
      </c>
      <c r="H606" s="2">
        <v>1</v>
      </c>
    </row>
    <row r="607" spans="3:9" x14ac:dyDescent="0.15">
      <c r="C607" s="36" t="s">
        <v>527</v>
      </c>
      <c r="D607" s="2" t="s">
        <v>536</v>
      </c>
      <c r="E607" s="2" t="s">
        <v>536</v>
      </c>
      <c r="F607" s="36" t="s">
        <v>539</v>
      </c>
      <c r="H607" s="2">
        <v>15200</v>
      </c>
    </row>
    <row r="608" spans="3:9" x14ac:dyDescent="0.15">
      <c r="C608" s="36" t="s">
        <v>528</v>
      </c>
      <c r="D608" s="2" t="s">
        <v>536</v>
      </c>
      <c r="E608" s="2" t="s">
        <v>535</v>
      </c>
      <c r="F608" s="36" t="s">
        <v>540</v>
      </c>
      <c r="H608" s="2">
        <v>850</v>
      </c>
    </row>
    <row r="609" spans="2:8" x14ac:dyDescent="0.15">
      <c r="C609" s="36" t="s">
        <v>529</v>
      </c>
      <c r="D609" s="2" t="s">
        <v>535</v>
      </c>
      <c r="E609" s="2" t="s">
        <v>536</v>
      </c>
      <c r="F609" s="36" t="s">
        <v>541</v>
      </c>
      <c r="H609" s="2">
        <v>3800</v>
      </c>
    </row>
    <row r="610" spans="2:8" x14ac:dyDescent="0.15">
      <c r="C610" s="36" t="s">
        <v>530</v>
      </c>
      <c r="D610" s="2" t="s">
        <v>536</v>
      </c>
      <c r="E610" s="2" t="s">
        <v>536</v>
      </c>
      <c r="F610" s="36" t="s">
        <v>513</v>
      </c>
      <c r="H610" s="2">
        <v>19600</v>
      </c>
    </row>
    <row r="611" spans="2:8" x14ac:dyDescent="0.15">
      <c r="C611" s="36" t="s">
        <v>531</v>
      </c>
      <c r="D611" s="2" t="s">
        <v>535</v>
      </c>
      <c r="E611" s="2" t="s">
        <v>536</v>
      </c>
      <c r="F611" s="36" t="s">
        <v>542</v>
      </c>
      <c r="H611" s="2">
        <v>16900</v>
      </c>
    </row>
    <row r="612" spans="2:8" x14ac:dyDescent="0.15">
      <c r="C612" s="36" t="s">
        <v>532</v>
      </c>
      <c r="D612" s="2" t="s">
        <v>535</v>
      </c>
      <c r="E612" s="2" t="s">
        <v>535</v>
      </c>
      <c r="F612" s="36" t="s">
        <v>543</v>
      </c>
      <c r="H612" s="2">
        <v>16200</v>
      </c>
    </row>
    <row r="613" spans="2:8" x14ac:dyDescent="0.15">
      <c r="C613" s="36" t="s">
        <v>533</v>
      </c>
      <c r="D613" s="56" t="s">
        <v>537</v>
      </c>
      <c r="E613" s="2" t="s">
        <v>538</v>
      </c>
      <c r="F613" s="36" t="s">
        <v>514</v>
      </c>
      <c r="H613" s="2">
        <v>1600</v>
      </c>
    </row>
    <row r="614" spans="2:8" x14ac:dyDescent="0.15">
      <c r="C614" s="36" t="s">
        <v>534</v>
      </c>
      <c r="D614" s="2" t="s">
        <v>535</v>
      </c>
      <c r="E614" s="2" t="s">
        <v>538</v>
      </c>
      <c r="F614" s="36" t="s">
        <v>544</v>
      </c>
      <c r="H614" s="2">
        <v>29</v>
      </c>
    </row>
    <row r="617" spans="2:8" x14ac:dyDescent="0.15">
      <c r="C617" s="36" t="s">
        <v>548</v>
      </c>
    </row>
    <row r="618" spans="2:8" x14ac:dyDescent="0.15">
      <c r="C618" s="36" t="s">
        <v>549</v>
      </c>
    </row>
    <row r="619" spans="2:8" x14ac:dyDescent="0.15">
      <c r="C619" s="36" t="s">
        <v>551</v>
      </c>
    </row>
    <row r="620" spans="2:8" x14ac:dyDescent="0.15">
      <c r="C620" s="36" t="s">
        <v>550</v>
      </c>
    </row>
    <row r="621" spans="2:8" x14ac:dyDescent="0.15">
      <c r="C621" s="36" t="s">
        <v>552</v>
      </c>
    </row>
    <row r="623" spans="2:8" x14ac:dyDescent="0.15">
      <c r="B623" s="51">
        <v>8518960</v>
      </c>
      <c r="C623" s="40" t="s">
        <v>553</v>
      </c>
    </row>
    <row r="625" spans="3:19" x14ac:dyDescent="0.15">
      <c r="D625" s="68"/>
      <c r="E625" s="68"/>
      <c r="G625" s="32"/>
      <c r="J625" s="49" t="s">
        <v>559</v>
      </c>
      <c r="K625" s="36" t="s">
        <v>561</v>
      </c>
      <c r="N625" s="36" t="s">
        <v>381</v>
      </c>
    </row>
    <row r="626" spans="3:19" x14ac:dyDescent="0.15">
      <c r="C626" s="65" t="s">
        <v>376</v>
      </c>
      <c r="D626" s="67" t="s">
        <v>554</v>
      </c>
      <c r="E626" s="67"/>
      <c r="F626" s="55"/>
      <c r="G626" s="55"/>
      <c r="H626" s="65" t="s">
        <v>401</v>
      </c>
      <c r="I626" s="55"/>
      <c r="J626" s="69" t="s">
        <v>560</v>
      </c>
      <c r="K626" s="55" t="s">
        <v>562</v>
      </c>
      <c r="L626" s="55"/>
      <c r="M626" s="55"/>
      <c r="N626" s="55" t="s">
        <v>563</v>
      </c>
      <c r="O626" s="55"/>
      <c r="P626" s="55" t="s">
        <v>569</v>
      </c>
      <c r="Q626" s="55"/>
      <c r="R626" s="55"/>
      <c r="S626" s="55"/>
    </row>
    <row r="627" spans="3:19" x14ac:dyDescent="0.15">
      <c r="C627" s="49">
        <v>1</v>
      </c>
      <c r="D627" s="36" t="s">
        <v>555</v>
      </c>
      <c r="H627" s="36" t="s">
        <v>402</v>
      </c>
      <c r="J627" s="49">
        <v>414.48</v>
      </c>
      <c r="K627" s="36" t="s">
        <v>566</v>
      </c>
      <c r="N627" s="36" t="s">
        <v>567</v>
      </c>
    </row>
    <row r="628" spans="3:19" x14ac:dyDescent="0.15">
      <c r="C628" s="49"/>
      <c r="D628" s="36" t="s">
        <v>556</v>
      </c>
      <c r="J628" s="49"/>
      <c r="K628" s="36" t="s">
        <v>564</v>
      </c>
      <c r="N628" s="36" t="s">
        <v>568</v>
      </c>
    </row>
    <row r="629" spans="3:19" x14ac:dyDescent="0.15">
      <c r="C629" s="49"/>
      <c r="J629" s="49"/>
      <c r="K629" s="36" t="s">
        <v>565</v>
      </c>
    </row>
    <row r="630" spans="3:19" x14ac:dyDescent="0.15">
      <c r="C630" s="49"/>
      <c r="J630" s="49"/>
    </row>
    <row r="631" spans="3:19" x14ac:dyDescent="0.15">
      <c r="C631" s="49"/>
      <c r="J631" s="49"/>
    </row>
    <row r="632" spans="3:19" x14ac:dyDescent="0.15">
      <c r="C632" s="49"/>
      <c r="J632" s="49"/>
    </row>
    <row r="633" spans="3:19" x14ac:dyDescent="0.15">
      <c r="C633" s="49"/>
      <c r="J633" s="49"/>
      <c r="N633" s="36" t="s">
        <v>573</v>
      </c>
    </row>
    <row r="634" spans="3:19" x14ac:dyDescent="0.15">
      <c r="C634" s="49">
        <v>2</v>
      </c>
      <c r="D634" s="36" t="s">
        <v>557</v>
      </c>
      <c r="H634" s="36" t="s">
        <v>402</v>
      </c>
      <c r="J634" s="49">
        <v>328.43</v>
      </c>
      <c r="K634" s="36" t="s">
        <v>570</v>
      </c>
      <c r="N634" s="36" t="s">
        <v>574</v>
      </c>
    </row>
    <row r="635" spans="3:19" x14ac:dyDescent="0.15">
      <c r="D635" s="36" t="s">
        <v>558</v>
      </c>
      <c r="K635" s="36" t="s">
        <v>571</v>
      </c>
    </row>
    <row r="636" spans="3:19" x14ac:dyDescent="0.15">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8FCBE5-DC3A-4133-9A7B-7CABB61783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Main</vt:lpstr>
      <vt:lpstr>Monkeypox</vt:lpstr>
      <vt:lpstr>Model</vt:lpstr>
      <vt:lpstr>Sheet1</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WS</cp:lastModifiedBy>
  <cp:lastPrinted>2014-09-17T20:22:08Z</cp:lastPrinted>
  <dcterms:created xsi:type="dcterms:W3CDTF">2007-08-26T21:11:59Z</dcterms:created>
  <dcterms:modified xsi:type="dcterms:W3CDTF">2022-08-30T00:12:27Z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