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2D85FBC8-A163-9E4B-951F-B0EAB08D58D3}" xr6:coauthVersionLast="47" xr6:coauthVersionMax="47" xr10:uidLastSave="{00000000-0000-0000-0000-000000000000}"/>
  <bookViews>
    <workbookView xWindow="1100" yWindow="820" windowWidth="28040" windowHeight="17440" activeTab="1" xr2:uid="{704F00E0-DE4F-E045-A0AE-86EE075BA335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5" i="1" l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J31" i="1"/>
  <c r="AK31" i="1"/>
  <c r="AL31" i="1"/>
  <c r="AM31" i="1"/>
  <c r="AM33" i="1" s="1"/>
  <c r="AN31" i="1"/>
  <c r="AO31" i="1"/>
  <c r="AP31" i="1"/>
  <c r="AP33" i="1" s="1"/>
  <c r="AQ31" i="1"/>
  <c r="AQ33" i="1" s="1"/>
  <c r="AR31" i="1"/>
  <c r="AS31" i="1"/>
  <c r="AT31" i="1"/>
  <c r="AU31" i="1"/>
  <c r="AV31" i="1"/>
  <c r="AJ33" i="1"/>
  <c r="AK33" i="1"/>
  <c r="AL33" i="1"/>
  <c r="AN33" i="1"/>
  <c r="AO33" i="1"/>
  <c r="AR33" i="1"/>
  <c r="AS33" i="1"/>
  <c r="AT33" i="1"/>
  <c r="AU33" i="1"/>
  <c r="AV33" i="1"/>
  <c r="Y33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I29" i="1"/>
  <c r="T42" i="1"/>
  <c r="U42" i="1"/>
  <c r="V42" i="1"/>
  <c r="W42" i="1"/>
  <c r="X42" i="1"/>
  <c r="Y42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G57" i="1"/>
  <c r="AH57" i="1"/>
  <c r="AG58" i="1"/>
  <c r="AH58" i="1"/>
  <c r="AH56" i="1"/>
  <c r="AG56" i="1"/>
  <c r="AG45" i="1"/>
  <c r="AH45" i="1"/>
  <c r="AG46" i="1"/>
  <c r="AH46" i="1"/>
  <c r="AG47" i="1"/>
  <c r="AH47" i="1"/>
  <c r="AG48" i="1"/>
  <c r="AH48" i="1"/>
  <c r="AG49" i="1"/>
  <c r="AH49" i="1"/>
  <c r="AH44" i="1"/>
  <c r="AG44" i="1"/>
  <c r="AG38" i="1"/>
  <c r="AH38" i="1"/>
  <c r="AG39" i="1"/>
  <c r="AH39" i="1"/>
  <c r="AG40" i="1"/>
  <c r="AH40" i="1"/>
  <c r="AG41" i="1"/>
  <c r="AH41" i="1"/>
  <c r="AH37" i="1"/>
  <c r="AG37" i="1"/>
  <c r="AI52" i="1"/>
  <c r="T29" i="1"/>
  <c r="T33" i="1" s="1"/>
  <c r="AM10" i="1"/>
  <c r="AK9" i="1"/>
  <c r="AJ9" i="1"/>
  <c r="AI9" i="1"/>
  <c r="V12" i="1"/>
  <c r="W12" i="1"/>
  <c r="X12" i="1"/>
  <c r="Y12" i="1"/>
  <c r="U12" i="1"/>
  <c r="U8" i="1"/>
  <c r="U10" i="1" s="1"/>
  <c r="AH8" i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V10" i="1" s="1"/>
  <c r="D43" i="2"/>
  <c r="D45" i="2" s="1"/>
  <c r="D35" i="2"/>
  <c r="D37" i="2" s="1"/>
  <c r="AJ52" i="1" l="1"/>
  <c r="AJ54" i="1" s="1"/>
  <c r="AJ61" i="1" s="1"/>
  <c r="AN52" i="1"/>
  <c r="AH59" i="1"/>
  <c r="AM52" i="1"/>
  <c r="AU10" i="1"/>
  <c r="AS10" i="1"/>
  <c r="AR10" i="1"/>
  <c r="AH50" i="1"/>
  <c r="AG42" i="1"/>
  <c r="AG50" i="1"/>
  <c r="AL52" i="1"/>
  <c r="AL54" i="1" s="1"/>
  <c r="AL61" i="1" s="1"/>
  <c r="AG59" i="1"/>
  <c r="Y8" i="1"/>
  <c r="Y10" i="1" s="1"/>
  <c r="Y13" i="1" s="1"/>
  <c r="Y29" i="1" s="1"/>
  <c r="AK10" i="1"/>
  <c r="Y31" i="1"/>
  <c r="AP10" i="1"/>
  <c r="V8" i="1"/>
  <c r="V10" i="1" s="1"/>
  <c r="V13" i="1" s="1"/>
  <c r="V29" i="1" s="1"/>
  <c r="AI10" i="1"/>
  <c r="AO10" i="1"/>
  <c r="AJ10" i="1"/>
  <c r="AN10" i="1"/>
  <c r="AK52" i="1"/>
  <c r="AT10" i="1"/>
  <c r="AL10" i="1"/>
  <c r="AQ10" i="1"/>
  <c r="U13" i="1"/>
  <c r="U29" i="1" s="1"/>
  <c r="W8" i="1"/>
  <c r="W10" i="1" s="1"/>
  <c r="W13" i="1" s="1"/>
  <c r="W29" i="1" s="1"/>
  <c r="X8" i="1"/>
  <c r="X10" i="1" s="1"/>
  <c r="X13" i="1" s="1"/>
  <c r="X29" i="1" s="1"/>
  <c r="D15" i="2"/>
  <c r="AD29" i="1"/>
  <c r="AD33" i="1" s="1"/>
  <c r="AE29" i="1"/>
  <c r="AE33" i="1" s="1"/>
  <c r="AF29" i="1"/>
  <c r="AF33" i="1" s="1"/>
  <c r="AC29" i="1"/>
  <c r="AC33" i="1" s="1"/>
  <c r="K29" i="1"/>
  <c r="K33" i="1" s="1"/>
  <c r="L29" i="1"/>
  <c r="L33" i="1" s="1"/>
  <c r="M29" i="1"/>
  <c r="M33" i="1" s="1"/>
  <c r="N29" i="1"/>
  <c r="N33" i="1" s="1"/>
  <c r="O29" i="1"/>
  <c r="O33" i="1" s="1"/>
  <c r="P29" i="1"/>
  <c r="P33" i="1" s="1"/>
  <c r="Q29" i="1"/>
  <c r="Q33" i="1" s="1"/>
  <c r="R29" i="1"/>
  <c r="S29" i="1"/>
  <c r="S33" i="1" s="1"/>
  <c r="J29" i="1"/>
  <c r="J33" i="1" s="1"/>
  <c r="K59" i="1"/>
  <c r="L59" i="1"/>
  <c r="N59" i="1"/>
  <c r="O59" i="1"/>
  <c r="P59" i="1"/>
  <c r="R59" i="1"/>
  <c r="S59" i="1"/>
  <c r="J59" i="1"/>
  <c r="M69" i="1"/>
  <c r="M65" i="1"/>
  <c r="M58" i="1"/>
  <c r="M56" i="1"/>
  <c r="M44" i="1"/>
  <c r="M45" i="1"/>
  <c r="M46" i="1"/>
  <c r="M47" i="1"/>
  <c r="M48" i="1"/>
  <c r="M49" i="1"/>
  <c r="M37" i="1"/>
  <c r="M38" i="1"/>
  <c r="M39" i="1"/>
  <c r="M40" i="1"/>
  <c r="M41" i="1"/>
  <c r="Q65" i="1"/>
  <c r="Q57" i="1"/>
  <c r="Q58" i="1"/>
  <c r="Q56" i="1"/>
  <c r="Q44" i="1"/>
  <c r="Q45" i="1"/>
  <c r="Q46" i="1"/>
  <c r="Q47" i="1"/>
  <c r="Q48" i="1"/>
  <c r="Q49" i="1"/>
  <c r="Q37" i="1"/>
  <c r="Q38" i="1"/>
  <c r="Q39" i="1"/>
  <c r="Q40" i="1"/>
  <c r="Q41" i="1"/>
  <c r="Q69" i="1"/>
  <c r="J50" i="1"/>
  <c r="J42" i="1"/>
  <c r="K50" i="1"/>
  <c r="K42" i="1"/>
  <c r="L50" i="1"/>
  <c r="L42" i="1"/>
  <c r="N50" i="1"/>
  <c r="N42" i="1"/>
  <c r="P50" i="1"/>
  <c r="R50" i="1"/>
  <c r="O50" i="1"/>
  <c r="S50" i="1"/>
  <c r="P42" i="1"/>
  <c r="R42" i="1"/>
  <c r="S42" i="1"/>
  <c r="O42" i="1"/>
  <c r="AD50" i="1"/>
  <c r="AE50" i="1"/>
  <c r="AF50" i="1"/>
  <c r="AC50" i="1"/>
  <c r="AD42" i="1"/>
  <c r="AE42" i="1"/>
  <c r="AF42" i="1"/>
  <c r="AC42" i="1"/>
  <c r="AD59" i="1"/>
  <c r="AE59" i="1"/>
  <c r="AF59" i="1"/>
  <c r="AC59" i="1"/>
  <c r="AO52" i="1" l="1"/>
  <c r="AO54" i="1" s="1"/>
  <c r="AO61" i="1" s="1"/>
  <c r="AK54" i="1"/>
  <c r="AK61" i="1" s="1"/>
  <c r="AN54" i="1"/>
  <c r="AN61" i="1" s="1"/>
  <c r="AM54" i="1"/>
  <c r="AM61" i="1" s="1"/>
  <c r="AH52" i="1"/>
  <c r="AG52" i="1"/>
  <c r="AH29" i="1"/>
  <c r="V31" i="1"/>
  <c r="V33" i="1"/>
  <c r="X31" i="1"/>
  <c r="X33" i="1"/>
  <c r="W31" i="1"/>
  <c r="W33" i="1" s="1"/>
  <c r="R33" i="1"/>
  <c r="AG29" i="1"/>
  <c r="U31" i="1"/>
  <c r="AG31" i="1" s="1"/>
  <c r="L52" i="1"/>
  <c r="L54" i="1" s="1"/>
  <c r="L61" i="1" s="1"/>
  <c r="L66" i="1" s="1"/>
  <c r="L67" i="1" s="1"/>
  <c r="AC52" i="1"/>
  <c r="AC54" i="1" s="1"/>
  <c r="AC61" i="1" s="1"/>
  <c r="AC66" i="1" s="1"/>
  <c r="AC67" i="1" s="1"/>
  <c r="N52" i="1"/>
  <c r="N54" i="1" s="1"/>
  <c r="N61" i="1" s="1"/>
  <c r="N66" i="1" s="1"/>
  <c r="N67" i="1" s="1"/>
  <c r="O52" i="1"/>
  <c r="O54" i="1" s="1"/>
  <c r="O61" i="1" s="1"/>
  <c r="O66" i="1" s="1"/>
  <c r="O67" i="1" s="1"/>
  <c r="AF52" i="1"/>
  <c r="AF54" i="1" s="1"/>
  <c r="AF61" i="1" s="1"/>
  <c r="AF66" i="1" s="1"/>
  <c r="AF67" i="1" s="1"/>
  <c r="AE52" i="1"/>
  <c r="AE54" i="1" s="1"/>
  <c r="AE61" i="1" s="1"/>
  <c r="AE66" i="1" s="1"/>
  <c r="AE67" i="1" s="1"/>
  <c r="R52" i="1"/>
  <c r="AD52" i="1"/>
  <c r="AD54" i="1" s="1"/>
  <c r="AD61" i="1" s="1"/>
  <c r="AD66" i="1" s="1"/>
  <c r="AD67" i="1" s="1"/>
  <c r="P52" i="1"/>
  <c r="P54" i="1" s="1"/>
  <c r="P61" i="1" s="1"/>
  <c r="P66" i="1" s="1"/>
  <c r="P67" i="1" s="1"/>
  <c r="S52" i="1"/>
  <c r="S54" i="1" s="1"/>
  <c r="S61" i="1" s="1"/>
  <c r="S66" i="1" s="1"/>
  <c r="S67" i="1" s="1"/>
  <c r="K52" i="1"/>
  <c r="K54" i="1" s="1"/>
  <c r="K61" i="1" s="1"/>
  <c r="K66" i="1" s="1"/>
  <c r="K67" i="1" s="1"/>
  <c r="J52" i="1"/>
  <c r="J54" i="1" s="1"/>
  <c r="J61" i="1" s="1"/>
  <c r="J66" i="1" s="1"/>
  <c r="J67" i="1" s="1"/>
  <c r="M59" i="1"/>
  <c r="Q59" i="1"/>
  <c r="M42" i="1"/>
  <c r="Q42" i="1"/>
  <c r="M50" i="1"/>
  <c r="Q50" i="1"/>
  <c r="AP52" i="1" l="1"/>
  <c r="AP54" i="1" s="1"/>
  <c r="AP61" i="1" s="1"/>
  <c r="R54" i="1"/>
  <c r="R61" i="1" s="1"/>
  <c r="R66" i="1" s="1"/>
  <c r="R67" i="1" s="1"/>
  <c r="U33" i="1"/>
  <c r="AH31" i="1"/>
  <c r="AG33" i="1"/>
  <c r="AH33" i="1"/>
  <c r="Q52" i="1"/>
  <c r="Q54" i="1" s="1"/>
  <c r="Q61" i="1" s="1"/>
  <c r="Q66" i="1" s="1"/>
  <c r="Q67" i="1" s="1"/>
  <c r="M52" i="1"/>
  <c r="M54" i="1" s="1"/>
  <c r="M61" i="1" s="1"/>
  <c r="M66" i="1" s="1"/>
  <c r="M67" i="1" s="1"/>
  <c r="AQ52" i="1" l="1"/>
  <c r="AQ54" i="1" s="1"/>
  <c r="AQ61" i="1" s="1"/>
  <c r="AH32" i="1"/>
  <c r="AH54" i="1"/>
  <c r="AH61" i="1" s="1"/>
  <c r="AG32" i="1"/>
  <c r="AG54" i="1"/>
  <c r="AG61" i="1" s="1"/>
  <c r="AI31" i="1"/>
  <c r="AR52" i="1" l="1"/>
  <c r="AR54" i="1"/>
  <c r="AR61" i="1" s="1"/>
  <c r="AI33" i="1"/>
  <c r="AI54" i="1" s="1"/>
  <c r="AI61" i="1" s="1"/>
  <c r="AS52" i="1" l="1"/>
  <c r="AS54" i="1" s="1"/>
  <c r="AS61" i="1" s="1"/>
  <c r="AT52" i="1" l="1"/>
  <c r="AT54" i="1" s="1"/>
  <c r="AT61" i="1" s="1"/>
  <c r="AV52" i="1" l="1"/>
  <c r="AV54" i="1" s="1"/>
  <c r="AV61" i="1" s="1"/>
  <c r="AU52" i="1"/>
  <c r="AU54" i="1" s="1"/>
  <c r="AU61" i="1" s="1"/>
</calcChain>
</file>

<file path=xl/sharedStrings.xml><?xml version="1.0" encoding="utf-8"?>
<sst xmlns="http://schemas.openxmlformats.org/spreadsheetml/2006/main" count="144" uniqueCount="125">
  <si>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</si>
  <si>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</si>
  <si>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</si>
  <si>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</si>
  <si>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</si>
  <si>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</si>
  <si>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</si>
  <si>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</si>
  <si>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</si>
  <si>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</si>
  <si>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</si>
  <si>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</si>
  <si>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</si>
  <si>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</si>
  <si>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Weighted-average common stock outstanding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</si>
  <si>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</si>
  <si>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</si>
  <si>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</si>
  <si>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</si>
  <si>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</si>
  <si>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</si>
  <si>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</si>
  <si>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</si>
  <si>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</si>
  <si>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</si>
  <si>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</si>
  <si>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</si>
  <si>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</si>
  <si>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</si>
  <si>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</si>
  <si>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</si>
  <si>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</si>
  <si>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</si>
  <si>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</si>
  <si>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</si>
  <si>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</si>
  <si>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</si>
  <si>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</si>
  <si>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</si>
  <si>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</si>
  <si>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</si>
  <si>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</si>
  <si>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</si>
  <si>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</si>
  <si>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</si>
  <si>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</si>
  <si>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Gross Income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</si>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</sst>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10" fontId="0" fillId="0" borderId="0" xfId="0" applyNumberFormat="1"/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D46"/>
  <sheetViews>
    <sheetView zoomScale="179" workbookViewId="0">
      <selection activeCell="C6" sqref="C6"/>
    </sheetView>
  </sheetViews>
  <sheetFormatPr baseColWidth="10" defaultRowHeight="16" x14ac:dyDescent="0.2"/>
  <cols>
    <col min="2" max="2" width="21.33203125" customWidth="1"/>
    <col min="3" max="3" width="13" bestFit="1" customWidth="1"/>
    <col min="4" max="4" width="11.6640625" customWidth="1"/>
  </cols>
  <sheetData>
    <row r="5" spans="2:4" ht="31" x14ac:dyDescent="0.35">
      <c r="B5" s="9" t="s">
        <v>72</v>
      </c>
    </row>
    <row r="7" spans="2:4" ht="21" x14ac:dyDescent="0.25">
      <c r="B7" s="10" t="s">
        <v>48</v>
      </c>
      <c r="C7" s="7"/>
      <c r="D7" s="7"/>
    </row>
    <row r="8" spans="2:4" x14ac:dyDescent="0.2">
      <c r="B8" t="s">
        <v>73</v>
      </c>
      <c r="D8" t="s">
        <v>49</v>
      </c>
    </row>
    <row r="9" spans="2:4" x14ac:dyDescent="0.2">
      <c r="B9" t="s">
        <v>74</v>
      </c>
      <c r="D9" s="4">
        <v>0.9</v>
      </c>
    </row>
    <row r="10" spans="2:4" x14ac:dyDescent="0.2">
      <c r="B10" t="s">
        <v>76</v>
      </c>
      <c r="D10" s="4" t="s">
        <v>77</v>
      </c>
    </row>
    <row r="12" spans="2:4" x14ac:dyDescent="0.2">
      <c r="B12" s="8" t="s">
        <v>75</v>
      </c>
      <c r="C12" s="7"/>
      <c r="D12" s="7"/>
    </row>
    <row r="13" spans="2:4" x14ac:dyDescent="0.2">
      <c r="B13" s="2" t="s">
        <v>82</v>
      </c>
      <c r="D13" t="s">
        <v>61</v>
      </c>
    </row>
    <row r="14" spans="2:4" x14ac:dyDescent="0.2">
      <c r="B14" t="s">
        <v>78</v>
      </c>
      <c r="D14" t="s">
        <v>79</v>
      </c>
    </row>
    <row r="15" spans="2:4" x14ac:dyDescent="0.2">
      <c r="B15" t="s">
        <v>83</v>
      </c>
      <c r="D15">
        <f>2037-2023</f>
        <v>14</v>
      </c>
    </row>
    <row r="16" spans="2:4" x14ac:dyDescent="0.2">
      <c r="B16" t="s">
        <v>84</v>
      </c>
      <c r="D16" t="s">
        <v>85</v>
      </c>
    </row>
    <row r="18" spans="2:4" x14ac:dyDescent="0.2">
      <c r="B18" s="8" t="s">
        <v>80</v>
      </c>
      <c r="C18" s="7"/>
      <c r="D18" s="7"/>
    </row>
    <row r="19" spans="2:4" x14ac:dyDescent="0.2">
      <c r="B19" t="s">
        <v>81</v>
      </c>
      <c r="D19">
        <v>3000</v>
      </c>
    </row>
    <row r="20" spans="2:4" x14ac:dyDescent="0.2">
      <c r="B20" t="s">
        <v>86</v>
      </c>
    </row>
    <row r="21" spans="2:4" x14ac:dyDescent="0.2">
      <c r="B21" t="s">
        <v>87</v>
      </c>
      <c r="D21" s="5">
        <v>2000</v>
      </c>
    </row>
    <row r="22" spans="2:4" x14ac:dyDescent="0.2">
      <c r="B22" t="s">
        <v>88</v>
      </c>
      <c r="D22" s="5">
        <v>5000</v>
      </c>
    </row>
    <row r="23" spans="2:4" x14ac:dyDescent="0.2">
      <c r="D23" s="5"/>
    </row>
    <row r="24" spans="2:4" x14ac:dyDescent="0.2">
      <c r="B24" t="s">
        <v>90</v>
      </c>
      <c r="D24" s="4">
        <v>0.01</v>
      </c>
    </row>
    <row r="26" spans="2:4" x14ac:dyDescent="0.2">
      <c r="B26" s="7" t="s">
        <v>91</v>
      </c>
      <c r="C26" s="8"/>
      <c r="D26" s="8" t="s">
        <v>105</v>
      </c>
    </row>
    <row r="27" spans="2:4" x14ac:dyDescent="0.2">
      <c r="B27" t="s">
        <v>92</v>
      </c>
      <c r="D27" s="4">
        <v>0.3</v>
      </c>
    </row>
    <row r="28" spans="2:4" x14ac:dyDescent="0.2">
      <c r="B28" t="s">
        <v>93</v>
      </c>
      <c r="D28" s="4">
        <v>0.6</v>
      </c>
    </row>
    <row r="29" spans="2:4" x14ac:dyDescent="0.2">
      <c r="B29" t="s">
        <v>94</v>
      </c>
      <c r="D29" s="4">
        <v>0.9</v>
      </c>
    </row>
    <row r="30" spans="2:4" x14ac:dyDescent="0.2">
      <c r="B30" t="s">
        <v>95</v>
      </c>
      <c r="D30" s="4">
        <v>1</v>
      </c>
    </row>
    <row r="32" spans="2:4" x14ac:dyDescent="0.2">
      <c r="B32" s="7" t="s">
        <v>96</v>
      </c>
      <c r="C32" s="7"/>
      <c r="D32" s="7"/>
    </row>
    <row r="33" spans="2:4" x14ac:dyDescent="0.2">
      <c r="B33" t="s">
        <v>97</v>
      </c>
      <c r="C33" t="s">
        <v>104</v>
      </c>
      <c r="D33">
        <v>3000</v>
      </c>
    </row>
    <row r="34" spans="2:4" x14ac:dyDescent="0.2">
      <c r="B34" t="s">
        <v>98</v>
      </c>
      <c r="C34" t="s">
        <v>103</v>
      </c>
      <c r="D34" s="5">
        <v>5000</v>
      </c>
    </row>
    <row r="35" spans="2:4" x14ac:dyDescent="0.2">
      <c r="B35" t="s">
        <v>89</v>
      </c>
      <c r="C35" t="s">
        <v>102</v>
      </c>
      <c r="D35" s="5">
        <f>D34*D33</f>
        <v>15000000</v>
      </c>
    </row>
    <row r="36" spans="2:4" x14ac:dyDescent="0.2">
      <c r="B36" t="s">
        <v>100</v>
      </c>
      <c r="C36" s="4"/>
      <c r="D36" s="4">
        <v>0.5</v>
      </c>
    </row>
    <row r="37" spans="2:4" x14ac:dyDescent="0.2">
      <c r="B37" t="s">
        <v>99</v>
      </c>
      <c r="C37" t="s">
        <v>102</v>
      </c>
      <c r="D37" s="5">
        <f>D36*D35</f>
        <v>7500000</v>
      </c>
    </row>
    <row r="38" spans="2:4" x14ac:dyDescent="0.2">
      <c r="B38" t="s">
        <v>90</v>
      </c>
      <c r="D38" s="4">
        <v>0.03</v>
      </c>
    </row>
    <row r="40" spans="2:4" x14ac:dyDescent="0.2">
      <c r="B40" s="7" t="s">
        <v>101</v>
      </c>
      <c r="C40" s="7"/>
      <c r="D40" s="7"/>
    </row>
    <row r="41" spans="2:4" x14ac:dyDescent="0.2">
      <c r="B41" t="s">
        <v>97</v>
      </c>
      <c r="C41" t="s">
        <v>104</v>
      </c>
      <c r="D41">
        <v>3000</v>
      </c>
    </row>
    <row r="42" spans="2:4" x14ac:dyDescent="0.2">
      <c r="B42" t="s">
        <v>98</v>
      </c>
      <c r="C42" t="s">
        <v>103</v>
      </c>
      <c r="D42" s="5">
        <v>5000</v>
      </c>
    </row>
    <row r="43" spans="2:4" x14ac:dyDescent="0.2">
      <c r="B43" t="s">
        <v>89</v>
      </c>
      <c r="C43" t="s">
        <v>102</v>
      </c>
      <c r="D43" s="5">
        <f>D42*D41</f>
        <v>15000000</v>
      </c>
    </row>
    <row r="44" spans="2:4" x14ac:dyDescent="0.2">
      <c r="B44" t="s">
        <v>100</v>
      </c>
      <c r="C44" s="4"/>
      <c r="D44" s="4">
        <v>0.25</v>
      </c>
    </row>
    <row r="45" spans="2:4" x14ac:dyDescent="0.2">
      <c r="B45" t="s">
        <v>99</v>
      </c>
      <c r="C45" t="s">
        <v>102</v>
      </c>
      <c r="D45" s="5">
        <f>D44*D43</f>
        <v>3750000</v>
      </c>
    </row>
    <row r="46" spans="2:4" x14ac:dyDescent="0.2">
      <c r="B46" t="s">
        <v>90</v>
      </c>
      <c r="D46" s="6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73"/>
  <sheetViews>
    <sheetView tabSelected="1" zoomScale="144" workbookViewId="0">
      <pane xSplit="9" ySplit="3" topLeftCell="AE47" activePane="bottomRight" state="frozen"/>
      <selection pane="topRight" activeCell="J1" sqref="J1"/>
      <selection pane="bottomLeft" activeCell="A3" sqref="A3"/>
      <selection pane="bottomRight" activeCell="AH66" sqref="AH66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38</v>
      </c>
    </row>
    <row r="2" spans="1:48" x14ac:dyDescent="0.2">
      <c r="A2" t="s">
        <v>39</v>
      </c>
    </row>
    <row r="3" spans="1:48" x14ac:dyDescent="0.2">
      <c r="B3" t="s">
        <v>20</v>
      </c>
      <c r="C3" t="s">
        <v>19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60</v>
      </c>
      <c r="U3" t="s">
        <v>61</v>
      </c>
      <c r="V3" t="s">
        <v>79</v>
      </c>
      <c r="W3" t="s">
        <v>120</v>
      </c>
      <c r="X3" t="s">
        <v>121</v>
      </c>
      <c r="Y3" t="s">
        <v>122</v>
      </c>
      <c r="AC3" t="s">
        <v>68</v>
      </c>
      <c r="AD3" t="s">
        <v>69</v>
      </c>
      <c r="AE3" t="s">
        <v>70</v>
      </c>
      <c r="AF3" t="s">
        <v>71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109</v>
      </c>
      <c r="AN3" t="s">
        <v>110</v>
      </c>
      <c r="AO3" t="s">
        <v>111</v>
      </c>
      <c r="AP3" t="s">
        <v>112</v>
      </c>
      <c r="AQ3" t="s">
        <v>113</v>
      </c>
      <c r="AR3" t="s">
        <v>114</v>
      </c>
      <c r="AS3" t="s">
        <v>115</v>
      </c>
      <c r="AT3" t="s">
        <v>116</v>
      </c>
      <c r="AU3" t="s">
        <v>117</v>
      </c>
      <c r="AV3" t="s">
        <v>118</v>
      </c>
    </row>
    <row r="4" spans="1:48" x14ac:dyDescent="0.2">
      <c r="A4" t="s">
        <v>50</v>
      </c>
    </row>
    <row r="6" spans="1:48" x14ac:dyDescent="0.2">
      <c r="A6" s="3" t="s">
        <v>48</v>
      </c>
    </row>
    <row r="7" spans="1:48" x14ac:dyDescent="0.2">
      <c r="A7" t="s">
        <v>49</v>
      </c>
    </row>
    <row r="8" spans="1:48" x14ac:dyDescent="0.2">
      <c r="A8" t="s">
        <v>119</v>
      </c>
      <c r="U8" s="5">
        <f>Main!D37*3/1000</f>
        <v>22500</v>
      </c>
      <c r="V8" s="5">
        <f>AH8/4</f>
        <v>22500</v>
      </c>
      <c r="W8" s="5">
        <f>AH8/4</f>
        <v>22500</v>
      </c>
      <c r="X8" s="5">
        <f>AH8/4</f>
        <v>22500</v>
      </c>
      <c r="Y8" s="5">
        <f>AH8/4</f>
        <v>22500</v>
      </c>
      <c r="AH8" s="5">
        <f>Main!D37*12/1000</f>
        <v>90000</v>
      </c>
      <c r="AI8" s="5">
        <f>AH8*(1+Main!$D$38)</f>
        <v>92700</v>
      </c>
      <c r="AJ8" s="5">
        <f>AI8*(1+Main!$D$38)</f>
        <v>95481</v>
      </c>
      <c r="AK8" s="5">
        <f>AJ8*(1+Main!$D$38)</f>
        <v>98345.430000000008</v>
      </c>
      <c r="AL8" s="5">
        <f>AK8*(1+Main!$D$38)</f>
        <v>101295.79290000001</v>
      </c>
      <c r="AM8" s="5">
        <f>AL8*(1+Main!$D$38)</f>
        <v>104334.66668700002</v>
      </c>
      <c r="AN8" s="5">
        <f>AM8*(1+Main!$D$38)</f>
        <v>107464.70668761003</v>
      </c>
      <c r="AO8" s="5">
        <f>AN8*(1+Main!$D$38)</f>
        <v>110688.64788823834</v>
      </c>
      <c r="AP8" s="5">
        <f>AO8*(1+Main!$D$38)</f>
        <v>114009.30732488549</v>
      </c>
      <c r="AQ8" s="5">
        <f>AP8*(1+Main!$D$38)</f>
        <v>117429.58654463205</v>
      </c>
      <c r="AR8" s="5">
        <f>AQ8*(1+Main!$D$38)</f>
        <v>120952.47414097101</v>
      </c>
      <c r="AS8" s="5">
        <f>AR8*(1+Main!$D$38)</f>
        <v>124581.04836520014</v>
      </c>
      <c r="AT8" s="5">
        <f>AS8*(1+Main!$D$38)</f>
        <v>128318.47981615615</v>
      </c>
      <c r="AU8" s="5">
        <f>AT8*(1+Main!$D$38)</f>
        <v>132168.03421064085</v>
      </c>
      <c r="AV8" s="5">
        <f>AU8*(1+Main!$D$38)</f>
        <v>136133.07523696008</v>
      </c>
    </row>
    <row r="9" spans="1:48" x14ac:dyDescent="0.2">
      <c r="A9" t="s">
        <v>105</v>
      </c>
      <c r="U9" s="11">
        <v>0.05</v>
      </c>
      <c r="V9" s="4">
        <v>0.15</v>
      </c>
      <c r="W9" s="4">
        <v>0.25</v>
      </c>
      <c r="X9" s="4">
        <v>0.35</v>
      </c>
      <c r="Y9" s="4">
        <v>0.4</v>
      </c>
      <c r="AI9" s="4">
        <f>Main!D28</f>
        <v>0.6</v>
      </c>
      <c r="AJ9" s="4">
        <f>Main!D29</f>
        <v>0.9</v>
      </c>
      <c r="AK9" s="4">
        <f>Main!D30</f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</row>
    <row r="10" spans="1:48" x14ac:dyDescent="0.2">
      <c r="A10" t="s">
        <v>108</v>
      </c>
      <c r="U10" s="5">
        <f>U9*U8</f>
        <v>1125</v>
      </c>
      <c r="V10" s="5">
        <f t="shared" ref="V10:Y10" si="0">V9*V8</f>
        <v>3375</v>
      </c>
      <c r="W10" s="5">
        <f t="shared" si="0"/>
        <v>5625</v>
      </c>
      <c r="X10" s="5">
        <f t="shared" si="0"/>
        <v>7874.9999999999991</v>
      </c>
      <c r="Y10" s="5">
        <f t="shared" si="0"/>
        <v>9000</v>
      </c>
      <c r="AI10" s="5">
        <f>AI9*AI8</f>
        <v>55620</v>
      </c>
      <c r="AJ10" s="5">
        <f t="shared" ref="AJ10:AV10" si="1">AJ9*AJ8</f>
        <v>85932.900000000009</v>
      </c>
      <c r="AK10" s="5">
        <f t="shared" si="1"/>
        <v>98345.430000000008</v>
      </c>
      <c r="AL10" s="5">
        <f t="shared" si="1"/>
        <v>101295.79290000001</v>
      </c>
      <c r="AM10" s="5">
        <f t="shared" si="1"/>
        <v>104334.66668700002</v>
      </c>
      <c r="AN10" s="5">
        <f t="shared" si="1"/>
        <v>107464.70668761003</v>
      </c>
      <c r="AO10" s="5">
        <f t="shared" si="1"/>
        <v>110688.64788823834</v>
      </c>
      <c r="AP10" s="5">
        <f t="shared" si="1"/>
        <v>114009.30732488549</v>
      </c>
      <c r="AQ10" s="5">
        <f t="shared" si="1"/>
        <v>117429.58654463205</v>
      </c>
      <c r="AR10" s="5">
        <f t="shared" si="1"/>
        <v>120952.47414097101</v>
      </c>
      <c r="AS10" s="5">
        <f t="shared" si="1"/>
        <v>124581.04836520014</v>
      </c>
      <c r="AT10" s="5">
        <f t="shared" si="1"/>
        <v>128318.47981615615</v>
      </c>
      <c r="AU10" s="5">
        <f t="shared" si="1"/>
        <v>132168.03421064085</v>
      </c>
      <c r="AV10" s="5">
        <f t="shared" si="1"/>
        <v>136133.07523696008</v>
      </c>
    </row>
    <row r="12" spans="1:48" x14ac:dyDescent="0.2">
      <c r="A12" t="s">
        <v>106</v>
      </c>
      <c r="U12" s="4">
        <f>Main!$D$9</f>
        <v>0.9</v>
      </c>
      <c r="V12" s="4">
        <f>Main!$D$9</f>
        <v>0.9</v>
      </c>
      <c r="W12" s="4">
        <f>Main!$D$9</f>
        <v>0.9</v>
      </c>
      <c r="X12" s="4">
        <f>Main!$D$9</f>
        <v>0.9</v>
      </c>
      <c r="Y12" s="4">
        <f>Main!$D$9</f>
        <v>0.9</v>
      </c>
    </row>
    <row r="13" spans="1:48" x14ac:dyDescent="0.2">
      <c r="A13" t="s">
        <v>107</v>
      </c>
      <c r="U13" s="5">
        <f>U12*U10</f>
        <v>1012.5</v>
      </c>
      <c r="V13" s="5">
        <f t="shared" ref="V13:Y13" si="2">V12*V10</f>
        <v>3037.5</v>
      </c>
      <c r="W13" s="5">
        <f t="shared" si="2"/>
        <v>5062.5</v>
      </c>
      <c r="X13" s="5">
        <f t="shared" si="2"/>
        <v>7087.4999999999991</v>
      </c>
      <c r="Y13" s="5">
        <f t="shared" si="2"/>
        <v>8100</v>
      </c>
    </row>
    <row r="14" spans="1:48" x14ac:dyDescent="0.2">
      <c r="U14" s="5"/>
      <c r="V14" s="5"/>
      <c r="W14" s="5"/>
      <c r="X14" s="5"/>
      <c r="Y14" s="5"/>
    </row>
    <row r="15" spans="1:48" x14ac:dyDescent="0.2">
      <c r="A15" t="s">
        <v>51</v>
      </c>
    </row>
    <row r="17" spans="1:48" x14ac:dyDescent="0.2">
      <c r="A17" t="s">
        <v>52</v>
      </c>
    </row>
    <row r="20" spans="1:48" x14ac:dyDescent="0.2">
      <c r="A20" s="3" t="s">
        <v>53</v>
      </c>
    </row>
    <row r="21" spans="1:48" x14ac:dyDescent="0.2">
      <c r="A21" t="s">
        <v>54</v>
      </c>
    </row>
    <row r="22" spans="1:48" x14ac:dyDescent="0.2">
      <c r="A22" t="s">
        <v>55</v>
      </c>
    </row>
    <row r="24" spans="1:48" x14ac:dyDescent="0.2">
      <c r="A24" s="3" t="s">
        <v>56</v>
      </c>
    </row>
    <row r="25" spans="1:48" x14ac:dyDescent="0.2">
      <c r="A25" t="s">
        <v>57</v>
      </c>
    </row>
    <row r="28" spans="1:48" x14ac:dyDescent="0.2">
      <c r="A28" t="s">
        <v>37</v>
      </c>
      <c r="R28" s="1">
        <v>10660</v>
      </c>
    </row>
    <row r="29" spans="1:48" x14ac:dyDescent="0.2">
      <c r="A29" s="3" t="s">
        <v>44</v>
      </c>
      <c r="J29">
        <f>J28</f>
        <v>0</v>
      </c>
      <c r="K29">
        <f t="shared" ref="K29:T29" si="3">K28</f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10660</v>
      </c>
      <c r="S29">
        <f t="shared" si="3"/>
        <v>0</v>
      </c>
      <c r="T29">
        <f t="shared" si="3"/>
        <v>0</v>
      </c>
      <c r="U29" s="13">
        <f>U28+U13</f>
        <v>1012.5</v>
      </c>
      <c r="V29" s="13">
        <f t="shared" ref="V29:Y29" si="4">V28+V13</f>
        <v>3037.5</v>
      </c>
      <c r="W29" s="13">
        <f t="shared" si="4"/>
        <v>5062.5</v>
      </c>
      <c r="X29" s="13">
        <f t="shared" si="4"/>
        <v>7087.4999999999991</v>
      </c>
      <c r="Y29" s="13">
        <f t="shared" si="4"/>
        <v>8100</v>
      </c>
      <c r="AC29">
        <f t="shared" ref="AC29" si="5">AC28</f>
        <v>0</v>
      </c>
      <c r="AD29">
        <f t="shared" ref="AD29" si="6">AD28</f>
        <v>0</v>
      </c>
      <c r="AE29">
        <f t="shared" ref="AE29" si="7">AE28</f>
        <v>0</v>
      </c>
      <c r="AF29">
        <f t="shared" ref="AF29" si="8">AF28</f>
        <v>0</v>
      </c>
      <c r="AG29" s="13">
        <f>SUM(R29:U29)</f>
        <v>11672.5</v>
      </c>
      <c r="AH29" s="13">
        <f>SUM(V29:Y29)</f>
        <v>23287.5</v>
      </c>
      <c r="AI29" s="13">
        <f>AI28+AI10</f>
        <v>55620</v>
      </c>
      <c r="AJ29" s="13">
        <f t="shared" ref="AJ29:AV29" si="9">AJ28+AJ10</f>
        <v>85932.900000000009</v>
      </c>
      <c r="AK29" s="13">
        <f t="shared" si="9"/>
        <v>98345.430000000008</v>
      </c>
      <c r="AL29" s="13">
        <f t="shared" si="9"/>
        <v>101295.79290000001</v>
      </c>
      <c r="AM29" s="13">
        <f t="shared" si="9"/>
        <v>104334.66668700002</v>
      </c>
      <c r="AN29" s="13">
        <f t="shared" si="9"/>
        <v>107464.70668761003</v>
      </c>
      <c r="AO29" s="13">
        <f t="shared" si="9"/>
        <v>110688.64788823834</v>
      </c>
      <c r="AP29" s="13">
        <f t="shared" si="9"/>
        <v>114009.30732488549</v>
      </c>
      <c r="AQ29" s="13">
        <f t="shared" si="9"/>
        <v>117429.58654463205</v>
      </c>
      <c r="AR29" s="13">
        <f t="shared" si="9"/>
        <v>120952.47414097101</v>
      </c>
      <c r="AS29" s="13">
        <f t="shared" si="9"/>
        <v>124581.04836520014</v>
      </c>
      <c r="AT29" s="13">
        <f t="shared" si="9"/>
        <v>128318.47981615615</v>
      </c>
      <c r="AU29" s="13">
        <f t="shared" si="9"/>
        <v>132168.03421064085</v>
      </c>
      <c r="AV29" s="13">
        <f t="shared" si="9"/>
        <v>136133.07523696008</v>
      </c>
    </row>
    <row r="30" spans="1:48" x14ac:dyDescent="0.2">
      <c r="A30" s="2"/>
      <c r="R30" s="1"/>
    </row>
    <row r="31" spans="1:48" x14ac:dyDescent="0.2">
      <c r="A31" s="2" t="s">
        <v>123</v>
      </c>
      <c r="R31" s="1"/>
      <c r="U31" s="13">
        <f>U29*(1-U32)</f>
        <v>101.24999999999997</v>
      </c>
      <c r="V31" s="13">
        <f t="shared" ref="V31:Y31" si="10">V29*(1-V32)</f>
        <v>303.74999999999994</v>
      </c>
      <c r="W31" s="13">
        <f t="shared" si="10"/>
        <v>506.24999999999989</v>
      </c>
      <c r="X31" s="13">
        <f t="shared" si="10"/>
        <v>708.74999999999977</v>
      </c>
      <c r="Y31" s="13">
        <f t="shared" si="10"/>
        <v>809.99999999999977</v>
      </c>
      <c r="AG31" s="13">
        <f>SUM(R31:U31)</f>
        <v>101.24999999999997</v>
      </c>
      <c r="AH31" s="13">
        <f>SUM(V31:Y31)</f>
        <v>2328.7499999999991</v>
      </c>
      <c r="AI31" s="13">
        <f t="shared" ref="AI31" si="11">AI29*(1-AI32)</f>
        <v>5561.9999999999991</v>
      </c>
      <c r="AJ31" s="13">
        <f t="shared" ref="AJ31" si="12">AJ29*(1-AJ32)</f>
        <v>8593.2899999999991</v>
      </c>
      <c r="AK31" s="13">
        <f t="shared" ref="AK31" si="13">AK29*(1-AK32)</f>
        <v>9834.5429999999978</v>
      </c>
      <c r="AL31" s="13">
        <f t="shared" ref="AL31" si="14">AL29*(1-AL32)</f>
        <v>10129.57929</v>
      </c>
      <c r="AM31" s="13">
        <f t="shared" ref="AM31" si="15">AM29*(1-AM32)</f>
        <v>10433.466668699999</v>
      </c>
      <c r="AN31" s="13">
        <f t="shared" ref="AN31" si="16">AN29*(1-AN32)</f>
        <v>10746.470668761</v>
      </c>
      <c r="AO31" s="13">
        <f t="shared" ref="AO31" si="17">AO29*(1-AO32)</f>
        <v>11068.864788823832</v>
      </c>
      <c r="AP31" s="13">
        <f t="shared" ref="AP31" si="18">AP29*(1-AP32)</f>
        <v>11400.930732488547</v>
      </c>
      <c r="AQ31" s="13">
        <f t="shared" ref="AQ31" si="19">AQ29*(1-AQ32)</f>
        <v>11742.958654463202</v>
      </c>
      <c r="AR31" s="13">
        <f t="shared" ref="AR31" si="20">AR29*(1-AR32)</f>
        <v>12095.247414097099</v>
      </c>
      <c r="AS31" s="13">
        <f t="shared" ref="AS31" si="21">AS29*(1-AS32)</f>
        <v>12458.104836520011</v>
      </c>
      <c r="AT31" s="13">
        <f t="shared" ref="AT31" si="22">AT29*(1-AT32)</f>
        <v>12831.847981615612</v>
      </c>
      <c r="AU31" s="13">
        <f t="shared" ref="AU31" si="23">AU29*(1-AU32)</f>
        <v>13216.803421064082</v>
      </c>
      <c r="AV31" s="13">
        <f t="shared" ref="AV31" si="24">AV29*(1-AV32)</f>
        <v>13613.307523696005</v>
      </c>
    </row>
    <row r="32" spans="1:48" x14ac:dyDescent="0.2">
      <c r="A32" s="2" t="s">
        <v>124</v>
      </c>
      <c r="R32" s="1"/>
      <c r="U32" s="4">
        <v>0.9</v>
      </c>
      <c r="V32" s="4">
        <v>0.9</v>
      </c>
      <c r="W32" s="4">
        <v>0.9</v>
      </c>
      <c r="X32" s="4">
        <v>0.9</v>
      </c>
      <c r="Y32" s="4">
        <v>0.9</v>
      </c>
      <c r="AG32" s="11">
        <f>AG33/AG29</f>
        <v>0.99132576568858433</v>
      </c>
      <c r="AH32" s="11">
        <f>AH33/AH29</f>
        <v>0.9</v>
      </c>
      <c r="AI32" s="11">
        <v>0.9</v>
      </c>
      <c r="AJ32" s="11">
        <v>0.9</v>
      </c>
      <c r="AK32" s="11">
        <v>0.9</v>
      </c>
      <c r="AL32" s="11">
        <v>0.9</v>
      </c>
      <c r="AM32" s="11">
        <v>0.9</v>
      </c>
      <c r="AN32" s="11">
        <v>0.9</v>
      </c>
      <c r="AO32" s="11">
        <v>0.9</v>
      </c>
      <c r="AP32" s="11">
        <v>0.9</v>
      </c>
      <c r="AQ32" s="11">
        <v>0.9</v>
      </c>
      <c r="AR32" s="11">
        <v>0.9</v>
      </c>
      <c r="AS32" s="11">
        <v>0.9</v>
      </c>
      <c r="AT32" s="11">
        <v>0.9</v>
      </c>
      <c r="AU32" s="11">
        <v>0.9</v>
      </c>
      <c r="AV32" s="11">
        <v>0.9</v>
      </c>
    </row>
    <row r="33" spans="1:48" x14ac:dyDescent="0.2">
      <c r="A33" s="3" t="s">
        <v>46</v>
      </c>
      <c r="J33">
        <f>J29-J31</f>
        <v>0</v>
      </c>
      <c r="K33">
        <f>K29-K31</f>
        <v>0</v>
      </c>
      <c r="L33">
        <f>L29-L31</f>
        <v>0</v>
      </c>
      <c r="M33">
        <f>M29-M31</f>
        <v>0</v>
      </c>
      <c r="N33">
        <f>N29-N31</f>
        <v>0</v>
      </c>
      <c r="O33">
        <f>O29-O31</f>
        <v>0</v>
      </c>
      <c r="P33">
        <f>P29-P31</f>
        <v>0</v>
      </c>
      <c r="Q33">
        <f>Q29-Q31</f>
        <v>0</v>
      </c>
      <c r="R33">
        <f>R29-R31</f>
        <v>10660</v>
      </c>
      <c r="S33">
        <f>S29-S31</f>
        <v>0</v>
      </c>
      <c r="T33">
        <f t="shared" ref="T33:Y33" si="25">T29-T31</f>
        <v>0</v>
      </c>
      <c r="U33" s="13">
        <f t="shared" si="25"/>
        <v>911.25</v>
      </c>
      <c r="V33" s="13">
        <f t="shared" si="25"/>
        <v>2733.75</v>
      </c>
      <c r="W33" s="13">
        <f t="shared" si="25"/>
        <v>4556.25</v>
      </c>
      <c r="X33" s="13">
        <f t="shared" si="25"/>
        <v>6378.7499999999991</v>
      </c>
      <c r="Y33" s="13">
        <f>Y29-Y31</f>
        <v>7290</v>
      </c>
      <c r="AC33">
        <f>AC29-AC31</f>
        <v>0</v>
      </c>
      <c r="AD33">
        <f t="shared" ref="AD33:AF33" si="26">AD29-AD31</f>
        <v>0</v>
      </c>
      <c r="AE33">
        <f t="shared" si="26"/>
        <v>0</v>
      </c>
      <c r="AF33">
        <f t="shared" si="26"/>
        <v>0</v>
      </c>
      <c r="AG33" s="13">
        <f>AG29-AG31</f>
        <v>11571.25</v>
      </c>
      <c r="AH33" s="13">
        <f>AH29-AH31</f>
        <v>20958.75</v>
      </c>
      <c r="AI33" s="13">
        <f t="shared" ref="AI33:AV33" si="27">AI29-AI31</f>
        <v>50058</v>
      </c>
      <c r="AJ33" s="13">
        <f t="shared" si="27"/>
        <v>77339.610000000015</v>
      </c>
      <c r="AK33" s="13">
        <f t="shared" si="27"/>
        <v>88510.887000000017</v>
      </c>
      <c r="AL33" s="13">
        <f t="shared" si="27"/>
        <v>91166.213610000021</v>
      </c>
      <c r="AM33" s="13">
        <f t="shared" si="27"/>
        <v>93901.20001830002</v>
      </c>
      <c r="AN33" s="13">
        <f t="shared" si="27"/>
        <v>96718.236018849027</v>
      </c>
      <c r="AO33" s="13">
        <f t="shared" si="27"/>
        <v>99619.783099414504</v>
      </c>
      <c r="AP33" s="13">
        <f t="shared" si="27"/>
        <v>102608.37659239695</v>
      </c>
      <c r="AQ33" s="13">
        <f t="shared" si="27"/>
        <v>105686.62789016885</v>
      </c>
      <c r="AR33" s="13">
        <f t="shared" si="27"/>
        <v>108857.22672687391</v>
      </c>
      <c r="AS33" s="13">
        <f t="shared" si="27"/>
        <v>112122.94352868013</v>
      </c>
      <c r="AT33" s="13">
        <f t="shared" si="27"/>
        <v>115486.63183454053</v>
      </c>
      <c r="AU33" s="13">
        <f t="shared" si="27"/>
        <v>118951.23078957677</v>
      </c>
      <c r="AV33" s="13">
        <f t="shared" si="27"/>
        <v>122519.76771326408</v>
      </c>
    </row>
    <row r="34" spans="1:48" x14ac:dyDescent="0.2">
      <c r="R34" s="1"/>
    </row>
    <row r="35" spans="1:48" x14ac:dyDescent="0.2">
      <c r="A35" s="3" t="s">
        <v>43</v>
      </c>
    </row>
    <row r="36" spans="1:48" x14ac:dyDescent="0.2">
      <c r="A36" s="3"/>
    </row>
    <row r="37" spans="1:48" x14ac:dyDescent="0.2">
      <c r="A37" t="s">
        <v>7</v>
      </c>
      <c r="J37" s="1">
        <v>6454</v>
      </c>
      <c r="K37" s="1">
        <v>10172</v>
      </c>
      <c r="L37" s="1">
        <v>11778</v>
      </c>
      <c r="M37">
        <f t="shared" ref="M37:M41" si="28">AE37-L37-K37-J37</f>
        <v>11919</v>
      </c>
      <c r="N37" s="1">
        <v>11528</v>
      </c>
      <c r="O37" s="1">
        <v>12402</v>
      </c>
      <c r="P37" s="1">
        <v>10035</v>
      </c>
      <c r="Q37">
        <f t="shared" ref="Q37:Q41" si="29">AF37-P37-O37-N37</f>
        <v>8963</v>
      </c>
      <c r="R37" s="1">
        <v>11816</v>
      </c>
      <c r="S37" s="1">
        <v>8744</v>
      </c>
      <c r="U37" s="1"/>
      <c r="V37" s="1"/>
      <c r="W37" s="1"/>
      <c r="X37" s="1"/>
      <c r="Y37" s="1"/>
      <c r="Z37" s="1"/>
      <c r="AC37" s="1">
        <v>17436</v>
      </c>
      <c r="AD37" s="1">
        <v>28736</v>
      </c>
      <c r="AE37" s="1">
        <v>40323</v>
      </c>
      <c r="AF37" s="1">
        <v>42928</v>
      </c>
      <c r="AG37" s="13">
        <f>SUM(R37:U37)</f>
        <v>20560</v>
      </c>
      <c r="AH37" s="13">
        <f>SUM(V37:Y37)</f>
        <v>0</v>
      </c>
    </row>
    <row r="38" spans="1:48" x14ac:dyDescent="0.2">
      <c r="A38" t="s">
        <v>8</v>
      </c>
      <c r="J38" s="1">
        <v>5820</v>
      </c>
      <c r="K38" s="1">
        <v>2316</v>
      </c>
      <c r="L38" s="1">
        <v>3172</v>
      </c>
      <c r="M38">
        <f t="shared" si="28"/>
        <v>602</v>
      </c>
      <c r="N38" s="1">
        <v>231</v>
      </c>
      <c r="O38" s="1">
        <v>136</v>
      </c>
      <c r="P38" s="1">
        <v>236</v>
      </c>
      <c r="Q38">
        <f t="shared" si="29"/>
        <v>354</v>
      </c>
      <c r="R38" s="1">
        <v>1271</v>
      </c>
      <c r="S38" s="1">
        <v>540</v>
      </c>
      <c r="U38" s="1"/>
      <c r="V38" s="1"/>
      <c r="W38" s="1"/>
      <c r="X38" s="1"/>
      <c r="Y38" s="1"/>
      <c r="Z38" s="1"/>
      <c r="AC38" s="1">
        <v>9069</v>
      </c>
      <c r="AD38" s="1">
        <v>24424</v>
      </c>
      <c r="AE38" s="1">
        <v>11910</v>
      </c>
      <c r="AF38" s="1">
        <v>957</v>
      </c>
      <c r="AG38" s="13">
        <f t="shared" ref="AG38:AG41" si="30">SUM(R38:U38)</f>
        <v>1811</v>
      </c>
      <c r="AH38" s="13">
        <f t="shared" ref="AH38:AH41" si="31">SUM(V38:Y38)</f>
        <v>0</v>
      </c>
    </row>
    <row r="39" spans="1:48" x14ac:dyDescent="0.2">
      <c r="A39" t="s">
        <v>9</v>
      </c>
      <c r="J39" s="1">
        <v>1092</v>
      </c>
      <c r="K39" s="1">
        <v>1270</v>
      </c>
      <c r="L39" s="1">
        <v>1368</v>
      </c>
      <c r="M39">
        <f t="shared" si="28"/>
        <v>1799</v>
      </c>
      <c r="N39" s="1">
        <v>1937</v>
      </c>
      <c r="O39" s="1">
        <v>1578</v>
      </c>
      <c r="P39" s="1">
        <v>1416</v>
      </c>
      <c r="Q39">
        <f t="shared" si="29"/>
        <v>1717</v>
      </c>
      <c r="R39" s="1">
        <v>1700</v>
      </c>
      <c r="S39" s="1">
        <v>1408</v>
      </c>
      <c r="U39" s="1"/>
      <c r="V39" s="1"/>
      <c r="W39" s="1"/>
      <c r="X39" s="1"/>
      <c r="Y39" s="1"/>
      <c r="Z39" s="1"/>
      <c r="AC39" s="1">
        <v>2728</v>
      </c>
      <c r="AD39" s="1">
        <v>3351</v>
      </c>
      <c r="AE39" s="1">
        <v>5529</v>
      </c>
      <c r="AF39" s="1">
        <v>6648</v>
      </c>
      <c r="AG39" s="13">
        <f t="shared" si="30"/>
        <v>3108</v>
      </c>
      <c r="AH39" s="13">
        <f t="shared" si="31"/>
        <v>0</v>
      </c>
    </row>
    <row r="40" spans="1:48" x14ac:dyDescent="0.2">
      <c r="A40" t="s">
        <v>10</v>
      </c>
      <c r="J40" s="1">
        <v>799</v>
      </c>
      <c r="K40" s="1">
        <v>533</v>
      </c>
      <c r="L40" s="1">
        <v>642</v>
      </c>
      <c r="M40">
        <f t="shared" si="28"/>
        <v>785</v>
      </c>
      <c r="N40" s="1">
        <v>856</v>
      </c>
      <c r="O40" s="1">
        <v>788</v>
      </c>
      <c r="P40" s="1">
        <v>1178</v>
      </c>
      <c r="Q40">
        <f t="shared" si="29"/>
        <v>797</v>
      </c>
      <c r="R40" s="1">
        <v>862</v>
      </c>
      <c r="S40" s="1">
        <v>752</v>
      </c>
      <c r="U40" s="1"/>
      <c r="V40" s="1"/>
      <c r="W40" s="1"/>
      <c r="X40" s="1"/>
      <c r="Y40" s="1"/>
      <c r="Z40" s="1"/>
      <c r="AC40" s="1">
        <v>2762</v>
      </c>
      <c r="AD40" s="1">
        <v>2580</v>
      </c>
      <c r="AE40" s="1">
        <v>2759</v>
      </c>
      <c r="AF40" s="1">
        <v>3619</v>
      </c>
      <c r="AG40" s="13">
        <f t="shared" si="30"/>
        <v>1614</v>
      </c>
      <c r="AH40" s="13">
        <f t="shared" si="31"/>
        <v>0</v>
      </c>
    </row>
    <row r="41" spans="1:48" x14ac:dyDescent="0.2">
      <c r="A41" t="s">
        <v>11</v>
      </c>
      <c r="J41" s="1">
        <v>283</v>
      </c>
      <c r="K41" s="1">
        <v>511</v>
      </c>
      <c r="L41" s="1">
        <v>637</v>
      </c>
      <c r="M41">
        <f t="shared" si="28"/>
        <v>618</v>
      </c>
      <c r="N41" s="1">
        <v>478</v>
      </c>
      <c r="O41" s="1">
        <v>492</v>
      </c>
      <c r="P41" s="1">
        <v>251</v>
      </c>
      <c r="Q41">
        <f t="shared" si="29"/>
        <v>261</v>
      </c>
      <c r="R41" s="1">
        <v>286</v>
      </c>
      <c r="S41" s="1">
        <v>439</v>
      </c>
      <c r="U41" s="1"/>
      <c r="V41" s="1"/>
      <c r="W41" s="1"/>
      <c r="X41" s="1"/>
      <c r="Y41" s="1"/>
      <c r="Z41" s="1"/>
      <c r="AC41" s="1">
        <v>355</v>
      </c>
      <c r="AD41" s="1">
        <v>2697</v>
      </c>
      <c r="AE41" s="1">
        <v>2049</v>
      </c>
      <c r="AF41" s="1">
        <v>1482</v>
      </c>
      <c r="AG41" s="13">
        <f t="shared" si="30"/>
        <v>725</v>
      </c>
      <c r="AH41" s="13">
        <f t="shared" si="31"/>
        <v>0</v>
      </c>
    </row>
    <row r="42" spans="1:48" x14ac:dyDescent="0.2">
      <c r="A42" t="s">
        <v>0</v>
      </c>
      <c r="J42">
        <f>J41+J40+J39+J38+J37</f>
        <v>14448</v>
      </c>
      <c r="K42">
        <f>K41+K40+K39+K38+K37</f>
        <v>14802</v>
      </c>
      <c r="L42">
        <f>L41+L40+L39+L38+L37</f>
        <v>17597</v>
      </c>
      <c r="M42">
        <f>M41+M40+M39+M38+M37</f>
        <v>15723</v>
      </c>
      <c r="N42">
        <f>N41+N40+N39+N38+N37</f>
        <v>15030</v>
      </c>
      <c r="O42">
        <f>O41+O40+O39+O38+O37</f>
        <v>15396</v>
      </c>
      <c r="P42">
        <f t="shared" ref="P42:S42" si="32">P41+P40+P39+P38+P37</f>
        <v>13116</v>
      </c>
      <c r="Q42">
        <f t="shared" si="32"/>
        <v>12092</v>
      </c>
      <c r="R42">
        <f t="shared" si="32"/>
        <v>15935</v>
      </c>
      <c r="S42">
        <f t="shared" si="32"/>
        <v>11883</v>
      </c>
      <c r="T42">
        <f t="shared" ref="T42" si="33">T41+T40+T39+T38+T37</f>
        <v>0</v>
      </c>
      <c r="U42">
        <f t="shared" ref="U42" si="34">U41+U40+U39+U38+U37</f>
        <v>0</v>
      </c>
      <c r="V42">
        <f t="shared" ref="V42" si="35">V41+V40+V39+V38+V37</f>
        <v>0</v>
      </c>
      <c r="W42">
        <f t="shared" ref="W42" si="36">W41+W40+W39+W38+W37</f>
        <v>0</v>
      </c>
      <c r="X42">
        <f t="shared" ref="X42" si="37">X41+X40+X39+X38+X37</f>
        <v>0</v>
      </c>
      <c r="Y42">
        <f t="shared" ref="Y42" si="38">Y41+Y40+Y39+Y38+Y37</f>
        <v>0</v>
      </c>
      <c r="AC42">
        <f>AC41+AC40+AC39+AC38+AC37</f>
        <v>32350</v>
      </c>
      <c r="AD42">
        <f t="shared" ref="AD42:AF42" si="39">AD41+AD40+AD39+AD38+AD37</f>
        <v>61788</v>
      </c>
      <c r="AE42">
        <f t="shared" si="39"/>
        <v>62570</v>
      </c>
      <c r="AF42">
        <f t="shared" si="39"/>
        <v>55634</v>
      </c>
      <c r="AG42">
        <f t="shared" ref="AG42" si="40">AG41+AG40+AG39+AG38+AG37</f>
        <v>27818</v>
      </c>
      <c r="AH42">
        <f t="shared" ref="AH42" si="41">AH41+AH40+AH39+AH38+AH37</f>
        <v>0</v>
      </c>
      <c r="AI42">
        <f t="shared" ref="AI42" si="42">AI41+AI40+AI39+AI38+AI37</f>
        <v>0</v>
      </c>
      <c r="AJ42">
        <f t="shared" ref="AJ42" si="43">AJ41+AJ40+AJ39+AJ38+AJ37</f>
        <v>0</v>
      </c>
      <c r="AK42">
        <f t="shared" ref="AK42" si="44">AK41+AK40+AK39+AK38+AK37</f>
        <v>0</v>
      </c>
      <c r="AL42">
        <f t="shared" ref="AL42" si="45">AL41+AL40+AL39+AL38+AL37</f>
        <v>0</v>
      </c>
      <c r="AM42">
        <f t="shared" ref="AM42" si="46">AM41+AM40+AM39+AM38+AM37</f>
        <v>0</v>
      </c>
      <c r="AN42">
        <f t="shared" ref="AN42" si="47">AN41+AN40+AN39+AN38+AN37</f>
        <v>0</v>
      </c>
      <c r="AO42">
        <f t="shared" ref="AO42" si="48">AO41+AO40+AO39+AO38+AO37</f>
        <v>0</v>
      </c>
      <c r="AP42">
        <f t="shared" ref="AP42" si="49">AP41+AP40+AP39+AP38+AP37</f>
        <v>0</v>
      </c>
      <c r="AQ42">
        <f t="shared" ref="AQ42" si="50">AQ41+AQ40+AQ39+AQ38+AQ37</f>
        <v>0</v>
      </c>
      <c r="AR42">
        <f t="shared" ref="AR42" si="51">AR41+AR40+AR39+AR38+AR37</f>
        <v>0</v>
      </c>
      <c r="AS42">
        <f t="shared" ref="AS42" si="52">AS41+AS40+AS39+AS38+AS37</f>
        <v>0</v>
      </c>
      <c r="AT42">
        <f t="shared" ref="AT42" si="53">AT41+AT40+AT39+AT38+AT37</f>
        <v>0</v>
      </c>
      <c r="AU42">
        <f t="shared" ref="AU42" si="54">AU41+AU40+AU39+AU38+AU37</f>
        <v>0</v>
      </c>
      <c r="AV42">
        <f t="shared" ref="AV42" si="55">AV41+AV40+AV39+AV38+AV37</f>
        <v>0</v>
      </c>
    </row>
    <row r="44" spans="1:48" x14ac:dyDescent="0.2">
      <c r="A44" t="s">
        <v>15</v>
      </c>
      <c r="J44" s="1">
        <v>1771</v>
      </c>
      <c r="K44" s="1">
        <v>1826</v>
      </c>
      <c r="L44" s="1">
        <v>1511</v>
      </c>
      <c r="M44">
        <f>AE44-L44-K44-J44</f>
        <v>1232</v>
      </c>
      <c r="N44" s="1">
        <v>1619</v>
      </c>
      <c r="O44" s="1">
        <v>1359</v>
      </c>
      <c r="P44" s="1">
        <v>1341</v>
      </c>
      <c r="Q44">
        <f>AF44-P44-O44-N44</f>
        <v>2535</v>
      </c>
      <c r="R44" s="1">
        <v>1487</v>
      </c>
      <c r="S44" s="1">
        <v>1605</v>
      </c>
      <c r="U44" s="1"/>
      <c r="V44" s="1"/>
      <c r="W44" s="1"/>
      <c r="X44" s="1"/>
      <c r="Y44" s="1"/>
      <c r="Z44" s="1"/>
      <c r="AC44" s="1">
        <v>4397</v>
      </c>
      <c r="AD44" s="1">
        <v>8451</v>
      </c>
      <c r="AE44" s="1">
        <v>6340</v>
      </c>
      <c r="AF44" s="1">
        <v>6854</v>
      </c>
      <c r="AG44" s="13">
        <f>SUM(R44:U44)</f>
        <v>3092</v>
      </c>
      <c r="AH44" s="13">
        <f>SUM(V44:Y44)</f>
        <v>0</v>
      </c>
    </row>
    <row r="45" spans="1:48" x14ac:dyDescent="0.2">
      <c r="A45" t="s">
        <v>16</v>
      </c>
      <c r="J45" s="1">
        <v>1932</v>
      </c>
      <c r="K45" s="1">
        <v>2695</v>
      </c>
      <c r="L45" s="1">
        <v>3111</v>
      </c>
      <c r="M45">
        <f>AE45-L45-K45-J45</f>
        <v>3603</v>
      </c>
      <c r="N45" s="1">
        <v>1288</v>
      </c>
      <c r="O45" s="1">
        <v>241</v>
      </c>
      <c r="P45" s="1">
        <v>315</v>
      </c>
      <c r="Q45">
        <f>AF45-P45-O45-N45</f>
        <v>349</v>
      </c>
      <c r="R45" s="1">
        <v>143</v>
      </c>
      <c r="S45" s="1">
        <v>228</v>
      </c>
      <c r="U45" s="1"/>
      <c r="V45" s="1"/>
      <c r="W45" s="1"/>
      <c r="X45" s="1"/>
      <c r="Y45" s="1"/>
      <c r="Z45" s="1"/>
      <c r="AC45" s="1"/>
      <c r="AD45" s="1">
        <v>5746</v>
      </c>
      <c r="AE45" s="1">
        <v>11341</v>
      </c>
      <c r="AF45" s="1">
        <v>2193</v>
      </c>
      <c r="AG45" s="13">
        <f t="shared" ref="AG45:AG49" si="56">SUM(R45:U45)</f>
        <v>371</v>
      </c>
      <c r="AH45" s="13">
        <f t="shared" ref="AH45:AH49" si="57">SUM(V45:Y45)</f>
        <v>0</v>
      </c>
    </row>
    <row r="46" spans="1:48" x14ac:dyDescent="0.2">
      <c r="A46" t="s">
        <v>9</v>
      </c>
      <c r="J46" s="1">
        <v>1544</v>
      </c>
      <c r="K46" s="1">
        <v>1725</v>
      </c>
      <c r="L46" s="1">
        <v>1653</v>
      </c>
      <c r="M46">
        <f>AE46-L46-K46-J46</f>
        <v>1695</v>
      </c>
      <c r="N46" s="1">
        <v>1768</v>
      </c>
      <c r="O46" s="1">
        <v>1294</v>
      </c>
      <c r="P46" s="1">
        <v>1157</v>
      </c>
      <c r="Q46">
        <f>AF46-P46-O46-N46</f>
        <v>1318</v>
      </c>
      <c r="R46" s="1">
        <v>1227</v>
      </c>
      <c r="S46" s="1">
        <v>889</v>
      </c>
      <c r="U46" s="1"/>
      <c r="V46" s="1"/>
      <c r="W46" s="1"/>
      <c r="X46" s="1"/>
      <c r="Y46" s="1"/>
      <c r="Z46" s="1"/>
      <c r="AC46" s="1">
        <v>1462</v>
      </c>
      <c r="AD46" s="1">
        <v>5651</v>
      </c>
      <c r="AE46" s="1">
        <v>6617</v>
      </c>
      <c r="AF46" s="1">
        <v>5537</v>
      </c>
      <c r="AG46" s="13">
        <f t="shared" si="56"/>
        <v>2116</v>
      </c>
      <c r="AH46" s="13">
        <f t="shared" si="57"/>
        <v>0</v>
      </c>
    </row>
    <row r="47" spans="1:48" x14ac:dyDescent="0.2">
      <c r="A47" t="s">
        <v>10</v>
      </c>
      <c r="J47" s="1">
        <v>2182</v>
      </c>
      <c r="K47" s="1">
        <v>2169</v>
      </c>
      <c r="L47" s="1">
        <v>2003</v>
      </c>
      <c r="M47">
        <f>AE47-L47-K47-J47</f>
        <v>2064</v>
      </c>
      <c r="N47" s="1">
        <v>1221</v>
      </c>
      <c r="O47" s="1">
        <v>1443</v>
      </c>
      <c r="P47" s="1">
        <v>1678</v>
      </c>
      <c r="Q47">
        <f>AF47-P47-O47-N47</f>
        <v>1201</v>
      </c>
      <c r="R47" s="1">
        <v>1192</v>
      </c>
      <c r="S47" s="1">
        <v>1091</v>
      </c>
      <c r="U47" s="1"/>
      <c r="V47" s="1"/>
      <c r="W47" s="1"/>
      <c r="X47" s="1"/>
      <c r="Y47" s="1"/>
      <c r="Z47" s="1"/>
      <c r="AC47" s="1">
        <v>3409</v>
      </c>
      <c r="AD47" s="1">
        <v>5446</v>
      </c>
      <c r="AE47" s="1">
        <v>8418</v>
      </c>
      <c r="AF47" s="1">
        <v>5543</v>
      </c>
      <c r="AG47" s="13">
        <f t="shared" si="56"/>
        <v>2283</v>
      </c>
      <c r="AH47" s="13">
        <f t="shared" si="57"/>
        <v>0</v>
      </c>
    </row>
    <row r="48" spans="1:48" x14ac:dyDescent="0.2">
      <c r="A48" t="s">
        <v>17</v>
      </c>
      <c r="J48" s="1">
        <v>1010</v>
      </c>
      <c r="K48" s="1">
        <v>1084</v>
      </c>
      <c r="L48" s="1">
        <v>1152</v>
      </c>
      <c r="M48">
        <f>AE48-L48-K48-J48</f>
        <v>1153</v>
      </c>
      <c r="N48" s="1">
        <v>1125</v>
      </c>
      <c r="O48" s="1">
        <v>945</v>
      </c>
      <c r="P48" s="1">
        <v>810</v>
      </c>
      <c r="Q48">
        <f>AF48-P48-O48-N48</f>
        <v>802</v>
      </c>
      <c r="R48" s="1">
        <v>798</v>
      </c>
      <c r="S48" s="1">
        <v>607</v>
      </c>
      <c r="U48" s="1"/>
      <c r="V48" s="1"/>
      <c r="W48" s="1"/>
      <c r="X48" s="1"/>
      <c r="Y48" s="1"/>
      <c r="Z48" s="1"/>
      <c r="AC48" s="1">
        <v>1993</v>
      </c>
      <c r="AD48" s="1">
        <v>3764</v>
      </c>
      <c r="AE48" s="1">
        <v>4399</v>
      </c>
      <c r="AF48" s="1">
        <v>3682</v>
      </c>
      <c r="AG48" s="13">
        <f t="shared" si="56"/>
        <v>1405</v>
      </c>
      <c r="AH48" s="13">
        <f t="shared" si="57"/>
        <v>0</v>
      </c>
    </row>
    <row r="49" spans="1:48" x14ac:dyDescent="0.2">
      <c r="A49" t="s">
        <v>18</v>
      </c>
      <c r="J49" s="1">
        <v>1312</v>
      </c>
      <c r="K49" s="1">
        <v>1574</v>
      </c>
      <c r="L49" s="1">
        <v>1403</v>
      </c>
      <c r="M49">
        <f>AE49-L49-K49-J49</f>
        <v>1644</v>
      </c>
      <c r="N49" s="1">
        <v>1050</v>
      </c>
      <c r="O49" s="1">
        <v>843</v>
      </c>
      <c r="P49" s="1">
        <v>939</v>
      </c>
      <c r="Q49">
        <f>AF49-P49-O49-N49</f>
        <v>675</v>
      </c>
      <c r="R49" s="1">
        <v>736</v>
      </c>
      <c r="S49" s="1">
        <v>873</v>
      </c>
      <c r="U49" s="1"/>
      <c r="V49" s="1"/>
      <c r="W49" s="1"/>
      <c r="X49" s="1"/>
      <c r="Y49" s="1"/>
      <c r="Z49" s="1"/>
      <c r="AC49" s="1">
        <v>1971</v>
      </c>
      <c r="AD49" s="1">
        <v>3620</v>
      </c>
      <c r="AE49" s="1">
        <v>5933</v>
      </c>
      <c r="AF49" s="1">
        <v>3507</v>
      </c>
      <c r="AG49" s="13">
        <f t="shared" si="56"/>
        <v>1609</v>
      </c>
      <c r="AH49" s="13">
        <f t="shared" si="57"/>
        <v>0</v>
      </c>
    </row>
    <row r="50" spans="1:48" s="2" customFormat="1" x14ac:dyDescent="0.2">
      <c r="A50" s="2" t="s">
        <v>1</v>
      </c>
      <c r="J50" s="2">
        <f>J49+J48+J47+J46+J45+J44</f>
        <v>9751</v>
      </c>
      <c r="K50" s="2">
        <f>K49+K48+K47+K46+K45+K44</f>
        <v>11073</v>
      </c>
      <c r="L50" s="2">
        <f>L49+L48+L47+L46+L45+L44</f>
        <v>10833</v>
      </c>
      <c r="M50" s="2">
        <f>M49+M48+M47+M46+M45+M44</f>
        <v>11391</v>
      </c>
      <c r="N50" s="2">
        <f>N49+N48+N47+N46+N45+N44</f>
        <v>8071</v>
      </c>
      <c r="O50" s="2">
        <f>O49+O48+O47+O46+O45+O44</f>
        <v>6125</v>
      </c>
      <c r="P50" s="2">
        <f>P49+P48+P47+P46+P45+P44</f>
        <v>6240</v>
      </c>
      <c r="Q50" s="2">
        <f>Q49+Q48+Q47+Q46+Q45+Q44</f>
        <v>6880</v>
      </c>
      <c r="R50" s="2">
        <f>R49+R48+R47+R46+R45+R44</f>
        <v>5583</v>
      </c>
      <c r="S50" s="2">
        <f>S49+S48+S47+S46+S45+S44</f>
        <v>5293</v>
      </c>
      <c r="AC50" s="2">
        <f>AC49+AC48+AC47+AC46+AC45+AC44</f>
        <v>13232</v>
      </c>
      <c r="AD50" s="2">
        <f>AD49+AD48+AD47+AD46+AD45+AD44</f>
        <v>32678</v>
      </c>
      <c r="AE50" s="2">
        <f>AE49+AE48+AE47+AE46+AE45+AE44</f>
        <v>43048</v>
      </c>
      <c r="AF50" s="2">
        <f>AF49+AF48+AF47+AF46+AF45+AF44</f>
        <v>27316</v>
      </c>
      <c r="AG50" s="2">
        <f>AG49+AG48+AG47+AG46+AG45+AG44</f>
        <v>10876</v>
      </c>
      <c r="AH50" s="2">
        <f>AH49+AH48+AH47+AH46+AH45+AH44</f>
        <v>0</v>
      </c>
      <c r="AI50" s="2">
        <f>AI49+AI48+AI47+AI46+AI45+AI44</f>
        <v>0</v>
      </c>
      <c r="AJ50" s="2">
        <f>AJ49+AJ48+AJ47+AJ46+AJ45+AJ44</f>
        <v>0</v>
      </c>
      <c r="AK50" s="2">
        <f>AK49+AK48+AK47+AK46+AK45+AK44</f>
        <v>0</v>
      </c>
      <c r="AL50" s="2">
        <f>AL49+AL48+AL47+AL46+AL45+AL44</f>
        <v>0</v>
      </c>
      <c r="AM50" s="2">
        <f>AM49+AM48+AM47+AM46+AM45+AM44</f>
        <v>0</v>
      </c>
      <c r="AN50" s="2">
        <f>AN49+AN48+AN47+AN46+AN45+AN44</f>
        <v>0</v>
      </c>
      <c r="AO50" s="2">
        <f>AO49+AO48+AO47+AO46+AO45+AO44</f>
        <v>0</v>
      </c>
      <c r="AP50" s="2">
        <f>AP49+AP48+AP47+AP46+AP45+AP44</f>
        <v>0</v>
      </c>
      <c r="AQ50" s="2">
        <f>AQ49+AQ48+AQ47+AQ46+AQ45+AQ44</f>
        <v>0</v>
      </c>
      <c r="AR50" s="2">
        <f>AR49+AR48+AR47+AR46+AR45+AR44</f>
        <v>0</v>
      </c>
      <c r="AS50" s="2">
        <f>AS49+AS48+AS47+AS46+AS45+AS44</f>
        <v>0</v>
      </c>
      <c r="AT50" s="2">
        <f>AT49+AT48+AT47+AT46+AT45+AT44</f>
        <v>0</v>
      </c>
      <c r="AU50" s="2">
        <f>AU49+AU48+AU47+AU46+AU45+AU44</f>
        <v>0</v>
      </c>
      <c r="AV50" s="2">
        <f>AV49+AV48+AV47+AV46+AV45+AV44</f>
        <v>0</v>
      </c>
    </row>
    <row r="52" spans="1:48" s="3" customFormat="1" x14ac:dyDescent="0.2">
      <c r="A52" s="3" t="s">
        <v>42</v>
      </c>
      <c r="J52" s="3">
        <f>J42+J50</f>
        <v>24199</v>
      </c>
      <c r="K52" s="3">
        <f>K42+K50</f>
        <v>25875</v>
      </c>
      <c r="L52" s="3">
        <f>L42+L50</f>
        <v>28430</v>
      </c>
      <c r="M52" s="3">
        <f>M42+M50</f>
        <v>27114</v>
      </c>
      <c r="N52" s="3">
        <f>N42+N50</f>
        <v>23101</v>
      </c>
      <c r="O52" s="3">
        <f>O42+O50</f>
        <v>21521</v>
      </c>
      <c r="P52" s="3">
        <f>P42+P50</f>
        <v>19356</v>
      </c>
      <c r="Q52" s="3">
        <f>Q42+Q50</f>
        <v>18972</v>
      </c>
      <c r="R52" s="3">
        <f>R42+R50</f>
        <v>21518</v>
      </c>
      <c r="S52" s="3">
        <f>S42+S50</f>
        <v>17176</v>
      </c>
      <c r="AC52" s="3">
        <f>AC42+AC50</f>
        <v>45582</v>
      </c>
      <c r="AD52" s="3">
        <f>AD42+AD50</f>
        <v>94466</v>
      </c>
      <c r="AE52" s="3">
        <f>AE42+AE50</f>
        <v>105618</v>
      </c>
      <c r="AF52" s="3">
        <f>AF42+AF50</f>
        <v>82950</v>
      </c>
      <c r="AG52" s="3">
        <f>AG42+AG50</f>
        <v>38694</v>
      </c>
      <c r="AH52" s="3">
        <f>AH42+AH50</f>
        <v>0</v>
      </c>
      <c r="AI52" s="3">
        <f>AI42+AI50</f>
        <v>0</v>
      </c>
      <c r="AJ52" s="3">
        <f>AJ42+AJ50</f>
        <v>0</v>
      </c>
      <c r="AK52" s="3">
        <f>AK42+AK50</f>
        <v>0</v>
      </c>
      <c r="AL52" s="3">
        <f>AL42+AL50</f>
        <v>0</v>
      </c>
      <c r="AM52" s="3">
        <f>AM42+AM50</f>
        <v>0</v>
      </c>
      <c r="AN52" s="3">
        <f>AN42+AN50</f>
        <v>0</v>
      </c>
      <c r="AO52" s="3">
        <f>AO42+AO50</f>
        <v>0</v>
      </c>
      <c r="AP52" s="3">
        <f>AP42+AP50</f>
        <v>0</v>
      </c>
      <c r="AQ52" s="3">
        <f>AQ42+AQ50</f>
        <v>0</v>
      </c>
      <c r="AR52" s="3">
        <f>AR42+AR50</f>
        <v>0</v>
      </c>
      <c r="AS52" s="3">
        <f>AS42+AS50</f>
        <v>0</v>
      </c>
      <c r="AT52" s="3">
        <f>AT42+AT50</f>
        <v>0</v>
      </c>
      <c r="AU52" s="3">
        <f>AU42+AU50</f>
        <v>0</v>
      </c>
      <c r="AV52" s="3">
        <f>AV42+AV50</f>
        <v>0</v>
      </c>
    </row>
    <row r="53" spans="1:48" s="3" customFormat="1" x14ac:dyDescent="0.2"/>
    <row r="54" spans="1:48" x14ac:dyDescent="0.2">
      <c r="A54" s="3" t="s">
        <v>45</v>
      </c>
      <c r="J54">
        <f>J33-J52</f>
        <v>-24199</v>
      </c>
      <c r="K54">
        <f>K33-K52</f>
        <v>-25875</v>
      </c>
      <c r="L54">
        <f>L33-L52</f>
        <v>-28430</v>
      </c>
      <c r="M54">
        <f>M33-M52</f>
        <v>-27114</v>
      </c>
      <c r="N54">
        <f>N33-N52</f>
        <v>-23101</v>
      </c>
      <c r="O54">
        <f>O33-O52</f>
        <v>-21521</v>
      </c>
      <c r="P54">
        <f>P33-P52</f>
        <v>-19356</v>
      </c>
      <c r="Q54">
        <f>Q33-Q52</f>
        <v>-18972</v>
      </c>
      <c r="R54">
        <f>R33-R52</f>
        <v>-10858</v>
      </c>
      <c r="S54">
        <f>S33-S52</f>
        <v>-17176</v>
      </c>
      <c r="AC54">
        <f>AC33-AC52</f>
        <v>-45582</v>
      </c>
      <c r="AD54">
        <f>AD33-AD52</f>
        <v>-94466</v>
      </c>
      <c r="AE54">
        <f>AE33-AE52</f>
        <v>-105618</v>
      </c>
      <c r="AF54">
        <f>AF33-AF52</f>
        <v>-82950</v>
      </c>
      <c r="AG54" s="13">
        <f>AG33-AG52</f>
        <v>-27122.75</v>
      </c>
      <c r="AH54" s="13">
        <f>AH33-AH52</f>
        <v>20958.75</v>
      </c>
      <c r="AI54">
        <f>AI33-AI52</f>
        <v>50058</v>
      </c>
      <c r="AJ54">
        <f>AJ33-AJ52</f>
        <v>77339.610000000015</v>
      </c>
      <c r="AK54">
        <f>AK33-AK52</f>
        <v>88510.887000000017</v>
      </c>
      <c r="AL54">
        <f>AL33-AL52</f>
        <v>91166.213610000021</v>
      </c>
      <c r="AM54">
        <f>AM33-AM52</f>
        <v>93901.20001830002</v>
      </c>
      <c r="AN54">
        <f>AN33-AN52</f>
        <v>96718.236018849027</v>
      </c>
      <c r="AO54">
        <f>AO33-AO52</f>
        <v>99619.783099414504</v>
      </c>
      <c r="AP54">
        <f>AP33-AP52</f>
        <v>102608.37659239695</v>
      </c>
      <c r="AQ54">
        <f>AQ33-AQ52</f>
        <v>105686.62789016885</v>
      </c>
      <c r="AR54">
        <f>AR33-AR52</f>
        <v>108857.22672687391</v>
      </c>
      <c r="AS54">
        <f>AS33-AS52</f>
        <v>112122.94352868013</v>
      </c>
      <c r="AT54">
        <f>AT33-AT52</f>
        <v>115486.63183454053</v>
      </c>
      <c r="AU54">
        <f>AU33-AU52</f>
        <v>118951.23078957677</v>
      </c>
      <c r="AV54">
        <f>AV33-AV52</f>
        <v>122519.76771326408</v>
      </c>
    </row>
    <row r="56" spans="1:48" x14ac:dyDescent="0.2">
      <c r="A56" t="s">
        <v>2</v>
      </c>
      <c r="J56" s="1">
        <v>76</v>
      </c>
      <c r="K56" s="1">
        <v>169</v>
      </c>
      <c r="L56" s="1">
        <v>76</v>
      </c>
      <c r="M56">
        <f t="shared" ref="M56:M58" si="58">AE56-L56-K56-J56</f>
        <v>234</v>
      </c>
      <c r="N56" s="1">
        <v>76</v>
      </c>
      <c r="O56" s="1">
        <v>111</v>
      </c>
      <c r="P56" s="1">
        <v>227</v>
      </c>
      <c r="Q56">
        <f t="shared" ref="Q56:Q58" si="59">AF56-P56-O56-N56</f>
        <v>271</v>
      </c>
      <c r="R56" s="1">
        <v>221</v>
      </c>
      <c r="S56" s="1">
        <v>408</v>
      </c>
      <c r="U56" s="1"/>
      <c r="V56" s="1"/>
      <c r="W56" s="1"/>
      <c r="X56" s="1"/>
      <c r="Y56" s="1"/>
      <c r="Z56" s="1"/>
      <c r="AC56" s="1">
        <v>93</v>
      </c>
      <c r="AD56" s="1">
        <v>559</v>
      </c>
      <c r="AE56" s="1">
        <v>555</v>
      </c>
      <c r="AF56" s="1">
        <v>685</v>
      </c>
      <c r="AG56" s="13">
        <f t="shared" ref="AG56" si="60">SUM(R56:U56)</f>
        <v>629</v>
      </c>
      <c r="AH56" s="13">
        <f t="shared" ref="AH56" si="61">SUM(V56:Y56)</f>
        <v>0</v>
      </c>
    </row>
    <row r="57" spans="1:48" x14ac:dyDescent="0.2">
      <c r="A57" t="s">
        <v>13</v>
      </c>
      <c r="O57" s="1">
        <v>-4357</v>
      </c>
      <c r="P57" s="1">
        <v>36</v>
      </c>
      <c r="Q57">
        <f t="shared" si="59"/>
        <v>4255</v>
      </c>
      <c r="R57" s="1">
        <v>469</v>
      </c>
      <c r="S57" s="1">
        <v>-12804</v>
      </c>
      <c r="U57" s="1"/>
      <c r="V57" s="1"/>
      <c r="W57" s="1"/>
      <c r="X57" s="1"/>
      <c r="Y57" s="1"/>
      <c r="Z57" s="1"/>
      <c r="AF57" s="1">
        <v>-66</v>
      </c>
      <c r="AG57" s="13">
        <f t="shared" ref="AG57:AG58" si="62">SUM(R57:U57)</f>
        <v>-12335</v>
      </c>
      <c r="AH57" s="13">
        <f t="shared" ref="AH57:AH58" si="63">SUM(V57:Y57)</f>
        <v>0</v>
      </c>
    </row>
    <row r="58" spans="1:48" x14ac:dyDescent="0.2">
      <c r="A58" t="s">
        <v>3</v>
      </c>
      <c r="J58" s="1">
        <v>-56</v>
      </c>
      <c r="K58" s="1">
        <v>-122</v>
      </c>
      <c r="L58" s="1">
        <v>-64</v>
      </c>
      <c r="M58">
        <f t="shared" si="58"/>
        <v>-279</v>
      </c>
      <c r="N58" s="1">
        <v>-96</v>
      </c>
      <c r="O58" s="1">
        <v>-90</v>
      </c>
      <c r="P58" s="1">
        <v>-8</v>
      </c>
      <c r="Q58">
        <f t="shared" si="59"/>
        <v>17</v>
      </c>
      <c r="R58" s="1">
        <v>31</v>
      </c>
      <c r="S58" s="1">
        <v>-5</v>
      </c>
      <c r="U58" s="1"/>
      <c r="V58" s="1"/>
      <c r="W58" s="1"/>
      <c r="X58" s="1"/>
      <c r="Y58" s="1"/>
      <c r="Z58" s="1"/>
      <c r="AC58" s="1">
        <v>-24</v>
      </c>
      <c r="AD58" s="1">
        <v>-54</v>
      </c>
      <c r="AE58" s="1">
        <v>-521</v>
      </c>
      <c r="AF58" s="1">
        <v>-177</v>
      </c>
      <c r="AG58" s="13">
        <f t="shared" si="62"/>
        <v>26</v>
      </c>
      <c r="AH58" s="13">
        <f t="shared" si="63"/>
        <v>0</v>
      </c>
    </row>
    <row r="59" spans="1:48" x14ac:dyDescent="0.2">
      <c r="A59" t="s">
        <v>4</v>
      </c>
      <c r="J59">
        <f>J56+J57+J58</f>
        <v>20</v>
      </c>
      <c r="K59">
        <f t="shared" ref="K59:S59" si="64">K56+K57+K58</f>
        <v>47</v>
      </c>
      <c r="L59">
        <f t="shared" si="64"/>
        <v>12</v>
      </c>
      <c r="M59">
        <f t="shared" si="64"/>
        <v>-45</v>
      </c>
      <c r="N59">
        <f t="shared" si="64"/>
        <v>-20</v>
      </c>
      <c r="O59">
        <f t="shared" si="64"/>
        <v>-4336</v>
      </c>
      <c r="P59">
        <f t="shared" si="64"/>
        <v>255</v>
      </c>
      <c r="Q59">
        <f t="shared" si="64"/>
        <v>4543</v>
      </c>
      <c r="R59">
        <f t="shared" si="64"/>
        <v>721</v>
      </c>
      <c r="S59">
        <f t="shared" si="64"/>
        <v>-12401</v>
      </c>
      <c r="AC59" s="2">
        <f>AC58+AC57+AC56</f>
        <v>69</v>
      </c>
      <c r="AD59" s="2">
        <f t="shared" ref="AD59:AH59" si="65">AD58+AD57+AD56</f>
        <v>505</v>
      </c>
      <c r="AE59" s="2">
        <f t="shared" si="65"/>
        <v>34</v>
      </c>
      <c r="AF59" s="2">
        <f t="shared" si="65"/>
        <v>442</v>
      </c>
      <c r="AG59" s="2">
        <f t="shared" si="65"/>
        <v>-11680</v>
      </c>
      <c r="AH59" s="2">
        <f t="shared" si="65"/>
        <v>0</v>
      </c>
      <c r="AI59" s="2">
        <f t="shared" ref="AI59" si="66">AI58+AI57+AI56</f>
        <v>0</v>
      </c>
      <c r="AJ59" s="2">
        <f t="shared" ref="AJ59" si="67">AJ58+AJ57+AJ56</f>
        <v>0</v>
      </c>
      <c r="AK59" s="2">
        <f t="shared" ref="AK59" si="68">AK58+AK57+AK56</f>
        <v>0</v>
      </c>
      <c r="AL59" s="2">
        <f t="shared" ref="AL59" si="69">AL58+AL57+AL56</f>
        <v>0</v>
      </c>
      <c r="AM59" s="2">
        <f t="shared" ref="AM59" si="70">AM58+AM57+AM56</f>
        <v>0</v>
      </c>
      <c r="AN59" s="2">
        <f t="shared" ref="AN59" si="71">AN58+AN57+AN56</f>
        <v>0</v>
      </c>
      <c r="AO59" s="2">
        <f t="shared" ref="AO59" si="72">AO58+AO57+AO56</f>
        <v>0</v>
      </c>
      <c r="AP59" s="2">
        <f t="shared" ref="AP59" si="73">AP58+AP57+AP56</f>
        <v>0</v>
      </c>
      <c r="AQ59" s="2">
        <f t="shared" ref="AQ59" si="74">AQ58+AQ57+AQ56</f>
        <v>0</v>
      </c>
      <c r="AR59" s="2">
        <f t="shared" ref="AR59" si="75">AR58+AR57+AR56</f>
        <v>0</v>
      </c>
      <c r="AS59" s="2">
        <f t="shared" ref="AS59" si="76">AS58+AS57+AS56</f>
        <v>0</v>
      </c>
      <c r="AT59" s="2">
        <f t="shared" ref="AT59" si="77">AT58+AT57+AT56</f>
        <v>0</v>
      </c>
      <c r="AU59" s="2">
        <f t="shared" ref="AU59" si="78">AU58+AU57+AU56</f>
        <v>0</v>
      </c>
      <c r="AV59" s="2">
        <f t="shared" ref="AV59" si="79">AV58+AV57+AV56</f>
        <v>0</v>
      </c>
    </row>
    <row r="60" spans="1:48" x14ac:dyDescent="0.2">
      <c r="AC60" s="2"/>
      <c r="AD60" s="2"/>
      <c r="AE60" s="2"/>
      <c r="AF60" s="2"/>
    </row>
    <row r="61" spans="1:48" x14ac:dyDescent="0.2">
      <c r="A61" s="3" t="s">
        <v>41</v>
      </c>
      <c r="J61">
        <f>J54+J59</f>
        <v>-24179</v>
      </c>
      <c r="K61">
        <f t="shared" ref="K61:S61" si="80">K54+K59</f>
        <v>-25828</v>
      </c>
      <c r="L61">
        <f t="shared" si="80"/>
        <v>-28418</v>
      </c>
      <c r="M61">
        <f t="shared" si="80"/>
        <v>-27159</v>
      </c>
      <c r="N61">
        <f t="shared" si="80"/>
        <v>-23121</v>
      </c>
      <c r="O61">
        <f t="shared" si="80"/>
        <v>-25857</v>
      </c>
      <c r="P61">
        <f t="shared" si="80"/>
        <v>-19101</v>
      </c>
      <c r="Q61">
        <f t="shared" si="80"/>
        <v>-14429</v>
      </c>
      <c r="R61">
        <f t="shared" si="80"/>
        <v>-10137</v>
      </c>
      <c r="S61">
        <f t="shared" si="80"/>
        <v>-29577</v>
      </c>
      <c r="AC61">
        <f t="shared" ref="AC61:AV61" si="81">AC54+AC59</f>
        <v>-45513</v>
      </c>
      <c r="AD61">
        <f t="shared" si="81"/>
        <v>-93961</v>
      </c>
      <c r="AE61">
        <f t="shared" si="81"/>
        <v>-105584</v>
      </c>
      <c r="AF61">
        <f t="shared" si="81"/>
        <v>-82508</v>
      </c>
      <c r="AG61">
        <f t="shared" si="81"/>
        <v>-38802.75</v>
      </c>
      <c r="AH61">
        <f t="shared" si="81"/>
        <v>20958.75</v>
      </c>
      <c r="AI61">
        <f t="shared" si="81"/>
        <v>50058</v>
      </c>
      <c r="AJ61">
        <f t="shared" si="81"/>
        <v>77339.610000000015</v>
      </c>
      <c r="AK61">
        <f t="shared" si="81"/>
        <v>88510.887000000017</v>
      </c>
      <c r="AL61">
        <f t="shared" si="81"/>
        <v>91166.213610000021</v>
      </c>
      <c r="AM61">
        <f t="shared" si="81"/>
        <v>93901.20001830002</v>
      </c>
      <c r="AN61">
        <f t="shared" si="81"/>
        <v>96718.236018849027</v>
      </c>
      <c r="AO61">
        <f t="shared" si="81"/>
        <v>99619.783099414504</v>
      </c>
      <c r="AP61">
        <f t="shared" si="81"/>
        <v>102608.37659239695</v>
      </c>
      <c r="AQ61">
        <f t="shared" si="81"/>
        <v>105686.62789016885</v>
      </c>
      <c r="AR61">
        <f t="shared" si="81"/>
        <v>108857.22672687391</v>
      </c>
      <c r="AS61">
        <f t="shared" si="81"/>
        <v>112122.94352868013</v>
      </c>
      <c r="AT61">
        <f t="shared" si="81"/>
        <v>115486.63183454053</v>
      </c>
      <c r="AU61">
        <f t="shared" si="81"/>
        <v>118951.23078957677</v>
      </c>
      <c r="AV61">
        <f t="shared" si="81"/>
        <v>122519.76771326408</v>
      </c>
    </row>
    <row r="62" spans="1:48" x14ac:dyDescent="0.2">
      <c r="A62" s="3"/>
    </row>
    <row r="63" spans="1:48" x14ac:dyDescent="0.2">
      <c r="A63" s="3" t="s">
        <v>47</v>
      </c>
    </row>
    <row r="64" spans="1:48" x14ac:dyDescent="0.2">
      <c r="A64" t="s">
        <v>5</v>
      </c>
    </row>
    <row r="65" spans="1:34" x14ac:dyDescent="0.2">
      <c r="A65" t="s">
        <v>40</v>
      </c>
      <c r="J65" s="1">
        <v>-24179</v>
      </c>
      <c r="K65" s="1">
        <v>-25828</v>
      </c>
      <c r="L65" s="1">
        <v>-28418</v>
      </c>
      <c r="M65">
        <f t="shared" ref="M65" si="82">AE65-L65-K65-J65</f>
        <v>-27159</v>
      </c>
      <c r="N65" s="1">
        <v>-23121</v>
      </c>
      <c r="O65" s="1">
        <v>-25857</v>
      </c>
      <c r="P65" s="1">
        <v>-19101</v>
      </c>
      <c r="Q65">
        <f t="shared" ref="Q65" si="83">AF65-P65-O65-N65</f>
        <v>-14429</v>
      </c>
      <c r="R65" s="1">
        <v>-10137</v>
      </c>
      <c r="S65" s="1">
        <v>-29577</v>
      </c>
      <c r="U65" s="1"/>
      <c r="V65" s="1"/>
      <c r="W65" s="1"/>
      <c r="X65" s="1"/>
      <c r="Y65" s="1"/>
      <c r="Z65" s="1"/>
      <c r="AC65">
        <v>-45513</v>
      </c>
      <c r="AD65">
        <v>-93961</v>
      </c>
      <c r="AE65">
        <v>-105584</v>
      </c>
      <c r="AF65">
        <v>-82508</v>
      </c>
      <c r="AH65" s="12">
        <f>NPV(0.1,AH61:AV61)</f>
        <v>636949.67092062777</v>
      </c>
    </row>
    <row r="66" spans="1:34" x14ac:dyDescent="0.2">
      <c r="A66" t="s">
        <v>6</v>
      </c>
      <c r="J66" s="1">
        <f>J61-J63</f>
        <v>-24179</v>
      </c>
      <c r="K66" s="1">
        <f t="shared" ref="K66:S66" si="84">K61-K63</f>
        <v>-25828</v>
      </c>
      <c r="L66" s="1">
        <f t="shared" si="84"/>
        <v>-28418</v>
      </c>
      <c r="M66" s="1">
        <f t="shared" si="84"/>
        <v>-27159</v>
      </c>
      <c r="N66" s="1">
        <f t="shared" si="84"/>
        <v>-23121</v>
      </c>
      <c r="O66" s="1">
        <f t="shared" si="84"/>
        <v>-25857</v>
      </c>
      <c r="P66" s="1">
        <f t="shared" si="84"/>
        <v>-19101</v>
      </c>
      <c r="Q66" s="1">
        <f t="shared" si="84"/>
        <v>-14429</v>
      </c>
      <c r="R66" s="1">
        <f t="shared" si="84"/>
        <v>-10137</v>
      </c>
      <c r="S66" s="1">
        <f t="shared" si="84"/>
        <v>-29577</v>
      </c>
      <c r="U66" s="1"/>
      <c r="V66" s="1"/>
      <c r="W66" s="1"/>
      <c r="X66" s="1"/>
      <c r="Y66" s="1"/>
      <c r="Z66" s="1"/>
      <c r="AC66" s="1">
        <f t="shared" ref="AC66:AF66" si="85">AC61-AC63</f>
        <v>-45513</v>
      </c>
      <c r="AD66" s="1">
        <f t="shared" si="85"/>
        <v>-93961</v>
      </c>
      <c r="AE66" s="1">
        <f t="shared" si="85"/>
        <v>-105584</v>
      </c>
      <c r="AF66" s="1">
        <f t="shared" si="85"/>
        <v>-82508</v>
      </c>
    </row>
    <row r="67" spans="1:34" x14ac:dyDescent="0.2">
      <c r="A67" t="s">
        <v>12</v>
      </c>
      <c r="J67" s="1">
        <f>J66-J65</f>
        <v>0</v>
      </c>
      <c r="K67" s="1">
        <f t="shared" ref="K67:S67" si="86">K66-K65</f>
        <v>0</v>
      </c>
      <c r="L67" s="1">
        <f t="shared" si="86"/>
        <v>0</v>
      </c>
      <c r="M67" s="1">
        <f t="shared" si="86"/>
        <v>0</v>
      </c>
      <c r="N67" s="1">
        <f t="shared" si="86"/>
        <v>0</v>
      </c>
      <c r="O67" s="1">
        <f t="shared" si="86"/>
        <v>0</v>
      </c>
      <c r="P67" s="1">
        <f t="shared" si="86"/>
        <v>0</v>
      </c>
      <c r="Q67" s="1">
        <f t="shared" si="86"/>
        <v>0</v>
      </c>
      <c r="R67" s="1">
        <f t="shared" si="86"/>
        <v>0</v>
      </c>
      <c r="S67" s="1">
        <f t="shared" si="86"/>
        <v>0</v>
      </c>
      <c r="U67" s="1"/>
      <c r="V67" s="1"/>
      <c r="W67" s="1"/>
      <c r="X67" s="1"/>
      <c r="Y67" s="1"/>
      <c r="Z67" s="1"/>
      <c r="AC67" s="1">
        <f t="shared" ref="AC67" si="87">AC66-AC65</f>
        <v>0</v>
      </c>
      <c r="AD67" s="1">
        <f t="shared" ref="AD67" si="88">AD66-AD65</f>
        <v>0</v>
      </c>
      <c r="AE67" s="1">
        <f t="shared" ref="AE67" si="89">AE66-AE65</f>
        <v>0</v>
      </c>
      <c r="AF67" s="1">
        <f t="shared" ref="AF67" si="90">AF66-AF65</f>
        <v>0</v>
      </c>
    </row>
    <row r="68" spans="1:34" x14ac:dyDescent="0.2">
      <c r="J68" s="1"/>
      <c r="K68" s="1"/>
      <c r="L68" s="1"/>
      <c r="M68" s="1"/>
      <c r="N68" s="1"/>
      <c r="O68" s="1"/>
      <c r="P68" s="1"/>
      <c r="Q68" s="1"/>
      <c r="R68" s="1"/>
      <c r="S68" s="1"/>
      <c r="U68" s="1"/>
      <c r="V68" s="1"/>
      <c r="W68" s="1"/>
      <c r="X68" s="1"/>
      <c r="Y68" s="1"/>
      <c r="Z68" s="1"/>
      <c r="AC68" s="1"/>
      <c r="AD68" s="1"/>
      <c r="AE68" s="1"/>
      <c r="AF68" s="1"/>
    </row>
    <row r="69" spans="1:34" x14ac:dyDescent="0.2">
      <c r="A69" t="s">
        <v>14</v>
      </c>
      <c r="J69" s="1">
        <v>24135735</v>
      </c>
      <c r="K69" s="1">
        <v>26082525</v>
      </c>
      <c r="L69" s="1">
        <v>26177079</v>
      </c>
      <c r="M69" s="1">
        <f>AE69*4-L69-K69-J69</f>
        <v>25997385</v>
      </c>
      <c r="N69" s="1">
        <v>26215514</v>
      </c>
      <c r="O69" s="1">
        <v>26901069</v>
      </c>
      <c r="P69" s="1">
        <v>48000183</v>
      </c>
      <c r="Q69" s="1">
        <f>AF69*4-P69-O69-N69</f>
        <v>50184958</v>
      </c>
      <c r="R69" s="1">
        <v>56357983</v>
      </c>
      <c r="S69" s="1">
        <v>79041695</v>
      </c>
      <c r="U69" s="1"/>
      <c r="V69" s="1"/>
      <c r="W69" s="1"/>
      <c r="X69" s="1"/>
      <c r="Y69" s="1"/>
      <c r="Z69" s="1"/>
      <c r="AE69">
        <v>25598181</v>
      </c>
      <c r="AF69">
        <v>37825431</v>
      </c>
    </row>
    <row r="72" spans="1:34" x14ac:dyDescent="0.2">
      <c r="A72" t="s">
        <v>58</v>
      </c>
    </row>
    <row r="73" spans="1:34" x14ac:dyDescent="0.2">
      <c r="A7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2023-09-21T19:17:55Z</dcterms:modified>
</cp:coreProperties>
</file>