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9CC3ECC1-E132-9D4C-A6D9-883F8D5899B0}" xr6:coauthVersionLast="47" xr6:coauthVersionMax="47" xr10:uidLastSave="{00000000-0000-0000-0000-000000000000}"/>
  <bookViews>
    <workbookView xWindow="2720" yWindow="760" windowWidth="27520" windowHeight="16620" tabRatio="898" activeTab="2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23" i="29" l="1"/>
  <c r="F8" i="22"/>
  <c r="F9" i="22"/>
  <c r="F10" i="22"/>
  <c r="F11" i="22"/>
  <c r="F12" i="22"/>
  <c r="F13" i="22"/>
  <c r="F14" i="22"/>
  <c r="F15" i="22"/>
  <c r="F16" i="22"/>
  <c r="F17" i="22"/>
  <c r="F20" i="22"/>
  <c r="F21" i="22"/>
  <c r="F22" i="22"/>
  <c r="F23" i="22"/>
  <c r="F24" i="22"/>
  <c r="F25" i="22"/>
  <c r="F26" i="22"/>
  <c r="F27" i="22"/>
  <c r="F28" i="22"/>
  <c r="F31" i="22"/>
  <c r="F32" i="22"/>
  <c r="F33" i="22"/>
  <c r="C8" i="22"/>
  <c r="C9" i="22"/>
  <c r="C10" i="22"/>
  <c r="C11" i="22"/>
  <c r="C12" i="22"/>
  <c r="C13" i="22"/>
  <c r="C14" i="22"/>
  <c r="C15" i="22"/>
  <c r="C16" i="22"/>
  <c r="C17" i="22"/>
  <c r="C20" i="22"/>
  <c r="C21" i="22"/>
  <c r="C22" i="22"/>
  <c r="C23" i="22"/>
  <c r="C24" i="22"/>
  <c r="C25" i="22"/>
  <c r="C26" i="22"/>
  <c r="C27" i="22"/>
  <c r="C28" i="22"/>
  <c r="C31" i="22"/>
  <c r="C32" i="22"/>
  <c r="C33" i="22"/>
  <c r="J8" i="22"/>
  <c r="J9" i="22"/>
  <c r="J10" i="22"/>
  <c r="J11" i="22"/>
  <c r="J12" i="22"/>
  <c r="J13" i="22"/>
  <c r="J14" i="22"/>
  <c r="J15" i="22"/>
  <c r="J16" i="22"/>
  <c r="J17" i="22"/>
  <c r="J20" i="22"/>
  <c r="J21" i="22"/>
  <c r="J22" i="22"/>
  <c r="J23" i="22"/>
  <c r="J24" i="22"/>
  <c r="J25" i="22"/>
  <c r="J26" i="22"/>
  <c r="J27" i="22"/>
  <c r="J28" i="22"/>
  <c r="J31" i="22"/>
  <c r="J32" i="22"/>
  <c r="J33" i="22"/>
  <c r="K8" i="22"/>
  <c r="K9" i="22"/>
  <c r="K10" i="22"/>
  <c r="K11" i="22"/>
  <c r="K12" i="22"/>
  <c r="K13" i="22"/>
  <c r="K14" i="22"/>
  <c r="K15" i="22"/>
  <c r="K16" i="22"/>
  <c r="K17" i="22"/>
  <c r="K20" i="22"/>
  <c r="K21" i="22"/>
  <c r="K22" i="22"/>
  <c r="K23" i="22"/>
  <c r="K24" i="22"/>
  <c r="K25" i="22"/>
  <c r="K26" i="22"/>
  <c r="K27" i="22"/>
  <c r="K28" i="22"/>
  <c r="K31" i="22"/>
  <c r="K32" i="22"/>
  <c r="K33" i="22"/>
  <c r="G8" i="22"/>
  <c r="G9" i="22"/>
  <c r="G10" i="22"/>
  <c r="G11" i="22"/>
  <c r="G12" i="22"/>
  <c r="G13" i="22"/>
  <c r="G14" i="22"/>
  <c r="G15" i="22"/>
  <c r="G16" i="22"/>
  <c r="G17" i="22"/>
  <c r="G20" i="22"/>
  <c r="G21" i="22"/>
  <c r="G22" i="22"/>
  <c r="G23" i="22"/>
  <c r="G24" i="22"/>
  <c r="G25" i="22"/>
  <c r="G26" i="22"/>
  <c r="G27" i="22"/>
  <c r="G28" i="22"/>
  <c r="G31" i="22"/>
  <c r="G32" i="22"/>
  <c r="G33" i="22"/>
  <c r="AW78" i="29"/>
  <c r="B32" i="22" l="1"/>
  <c r="AW30" i="29" l="1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W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2" i="3"/>
  <c r="AW93" i="3"/>
  <c r="AW94" i="3"/>
  <c r="AW95" i="3"/>
  <c r="AV63" i="29"/>
  <c r="AV62" i="29"/>
  <c r="AV61" i="29"/>
  <c r="AV211" i="1" l="1"/>
  <c r="AU211" i="1"/>
  <c r="AV21" i="9"/>
  <c r="AV41" i="9"/>
  <c r="AV111" i="3"/>
  <c r="AV112" i="3"/>
  <c r="AV115" i="3"/>
  <c r="AV103" i="3"/>
  <c r="AV98" i="3"/>
  <c r="AV100" i="3" s="1"/>
  <c r="AV99" i="3"/>
  <c r="AV101" i="3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215" i="1" l="1"/>
  <c r="AV17" i="29" s="1"/>
  <c r="AV93" i="3"/>
  <c r="AV89" i="3"/>
  <c r="AV186" i="1"/>
  <c r="AV270" i="1"/>
  <c r="AZ270" i="1" s="1"/>
  <c r="AV105" i="3"/>
  <c r="AV113" i="3" s="1"/>
  <c r="AV114" i="3"/>
  <c r="AV68" i="3"/>
  <c r="AV92" i="3" s="1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30" i="1" l="1"/>
  <c r="AV61" i="1"/>
  <c r="AV64" i="3"/>
  <c r="AV52" i="1"/>
  <c r="AV107" i="3"/>
  <c r="AV15" i="1"/>
  <c r="AV106" i="3"/>
  <c r="AV109" i="3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F101" i="3" s="1"/>
  <c r="G99" i="3"/>
  <c r="G112" i="3" s="1"/>
  <c r="H99" i="3"/>
  <c r="H112" i="3" s="1"/>
  <c r="I99" i="3"/>
  <c r="J99" i="3"/>
  <c r="K99" i="3"/>
  <c r="L99" i="3"/>
  <c r="L112" i="3" s="1"/>
  <c r="M99" i="3"/>
  <c r="N99" i="3"/>
  <c r="N101" i="3" s="1"/>
  <c r="O99" i="3"/>
  <c r="P99" i="3"/>
  <c r="P112" i="3" s="1"/>
  <c r="Q99" i="3"/>
  <c r="R99" i="3"/>
  <c r="S99" i="3"/>
  <c r="T99" i="3"/>
  <c r="U99" i="3"/>
  <c r="U101" i="3" s="1"/>
  <c r="V99" i="3"/>
  <c r="V101" i="3" s="1"/>
  <c r="W99" i="3"/>
  <c r="W112" i="3" s="1"/>
  <c r="X99" i="3"/>
  <c r="X112" i="3" s="1"/>
  <c r="Y99" i="3"/>
  <c r="Z99" i="3"/>
  <c r="AA99" i="3"/>
  <c r="AB99" i="3"/>
  <c r="AC99" i="3"/>
  <c r="AD99" i="3"/>
  <c r="AD101" i="3" s="1"/>
  <c r="AE99" i="3"/>
  <c r="AE112" i="3" s="1"/>
  <c r="AF99" i="3"/>
  <c r="AF112" i="3" s="1"/>
  <c r="AG99" i="3"/>
  <c r="AH99" i="3"/>
  <c r="AI99" i="3"/>
  <c r="AJ99" i="3"/>
  <c r="AK99" i="3"/>
  <c r="AL99" i="3"/>
  <c r="AL101" i="3" s="1"/>
  <c r="AM99" i="3"/>
  <c r="AM112" i="3" s="1"/>
  <c r="AN99" i="3"/>
  <c r="AN112" i="3" s="1"/>
  <c r="AO99" i="3"/>
  <c r="AP99" i="3"/>
  <c r="AQ99" i="3"/>
  <c r="AR99" i="3"/>
  <c r="AR112" i="3" s="1"/>
  <c r="AS99" i="3"/>
  <c r="AT99" i="3"/>
  <c r="AT101" i="3" s="1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J112" i="3"/>
  <c r="Q112" i="3"/>
  <c r="R112" i="3"/>
  <c r="T112" i="3"/>
  <c r="Y112" i="3"/>
  <c r="Z112" i="3"/>
  <c r="AB112" i="3"/>
  <c r="AG112" i="3"/>
  <c r="AH112" i="3"/>
  <c r="AJ112" i="3"/>
  <c r="AO112" i="3"/>
  <c r="AP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O95" i="3" l="1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P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P81" i="4" l="1"/>
  <c r="BW296" i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BQ11" i="4"/>
  <c r="BY11" i="4"/>
  <c r="BS11" i="4"/>
  <c r="BX11" i="4"/>
  <c r="BV11" i="4"/>
  <c r="BW11" i="4"/>
  <c r="BZ11" i="4"/>
  <c r="BT11" i="4"/>
  <c r="CA11" i="4"/>
  <c r="BR11" i="4"/>
  <c r="BU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BL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P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C54" i="4"/>
  <c r="AC55" i="4" s="1"/>
  <c r="AD54" i="4"/>
  <c r="AE54" i="4"/>
  <c r="AE55" i="4" s="1"/>
  <c r="AF54" i="4"/>
  <c r="AG54" i="4"/>
  <c r="AH54" i="4"/>
  <c r="AI54" i="4"/>
  <c r="AJ54" i="4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F43" i="4"/>
  <c r="CF40" i="4"/>
  <c r="CF35" i="4"/>
  <c r="CF34" i="4"/>
  <c r="CF33" i="4"/>
  <c r="CF32" i="4"/>
  <c r="CF28" i="4"/>
  <c r="CF27" i="4"/>
  <c r="CF24" i="4"/>
  <c r="CF23" i="4"/>
  <c r="CF10" i="4"/>
  <c r="CF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A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BZ39" i="4"/>
  <c r="BY39" i="4"/>
  <c r="BX39" i="4"/>
  <c r="BW39" i="4"/>
  <c r="BV39" i="4"/>
  <c r="BU39" i="4"/>
  <c r="BT39" i="4"/>
  <c r="BS39" i="4"/>
  <c r="BR39" i="4"/>
  <c r="BQ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E43" i="4"/>
  <c r="CE40" i="4"/>
  <c r="CE35" i="4"/>
  <c r="CE34" i="4"/>
  <c r="CE33" i="4"/>
  <c r="CE32" i="4"/>
  <c r="CE28" i="4"/>
  <c r="CE27" i="4"/>
  <c r="CE24" i="4"/>
  <c r="CE23" i="4"/>
  <c r="CE10" i="4"/>
  <c r="CE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D43" i="4"/>
  <c r="CD40" i="4"/>
  <c r="CD35" i="4"/>
  <c r="CD34" i="4"/>
  <c r="CD33" i="4"/>
  <c r="CD32" i="4"/>
  <c r="CD28" i="4"/>
  <c r="CD27" i="4"/>
  <c r="CD24" i="4"/>
  <c r="CD23" i="4"/>
  <c r="CD10" i="4"/>
  <c r="CD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BY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C43" i="4"/>
  <c r="CC40" i="4"/>
  <c r="CC35" i="4"/>
  <c r="CC34" i="4"/>
  <c r="CC33" i="4"/>
  <c r="CC32" i="4"/>
  <c r="CC28" i="4"/>
  <c r="CC27" i="4"/>
  <c r="CC24" i="4"/>
  <c r="CC23" i="4"/>
  <c r="CC10" i="4"/>
  <c r="CC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BX31" i="4"/>
  <c r="BY31" i="4"/>
  <c r="BZ31" i="4"/>
  <c r="CA31" i="4"/>
  <c r="AW31" i="4"/>
  <c r="AX31" i="4"/>
  <c r="BW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B43" i="4"/>
  <c r="CB40" i="4"/>
  <c r="CB34" i="4"/>
  <c r="CB33" i="4"/>
  <c r="CB28" i="4"/>
  <c r="CB27" i="4"/>
  <c r="CB24" i="4"/>
  <c r="CB23" i="4"/>
  <c r="CB10" i="4"/>
  <c r="CB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Q8" i="4"/>
  <c r="BR8" i="4"/>
  <c r="BS8" i="4"/>
  <c r="BT8" i="4"/>
  <c r="BT54" i="4" s="1"/>
  <c r="BU8" i="4"/>
  <c r="BU54" i="4" s="1"/>
  <c r="BV8" i="4"/>
  <c r="BV54" i="4" s="1"/>
  <c r="BQ9" i="4"/>
  <c r="BR9" i="4"/>
  <c r="BS9" i="4"/>
  <c r="BT9" i="4"/>
  <c r="BU9" i="4"/>
  <c r="BV9" i="4"/>
  <c r="BW9" i="4"/>
  <c r="BX9" i="4"/>
  <c r="BY9" i="4"/>
  <c r="BZ9" i="4"/>
  <c r="CA9" i="4"/>
  <c r="BQ10" i="4"/>
  <c r="BR10" i="4"/>
  <c r="BS10" i="4"/>
  <c r="BT10" i="4"/>
  <c r="BU10" i="4"/>
  <c r="BV10" i="4"/>
  <c r="BW10" i="4"/>
  <c r="BX10" i="4"/>
  <c r="BY10" i="4"/>
  <c r="BZ10" i="4"/>
  <c r="CA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P12" i="4"/>
  <c r="BQ13" i="4"/>
  <c r="BR13" i="4"/>
  <c r="BS13" i="4"/>
  <c r="BT13" i="4"/>
  <c r="BU13" i="4"/>
  <c r="BV13" i="4"/>
  <c r="BQ14" i="4"/>
  <c r="BR14" i="4"/>
  <c r="BS14" i="4"/>
  <c r="BT14" i="4"/>
  <c r="BU14" i="4"/>
  <c r="BV14" i="4"/>
  <c r="BQ15" i="4"/>
  <c r="BR15" i="4"/>
  <c r="BS15" i="4"/>
  <c r="BT15" i="4"/>
  <c r="BU15" i="4"/>
  <c r="BV15" i="4"/>
  <c r="BQ16" i="4"/>
  <c r="BR16" i="4"/>
  <c r="BS16" i="4"/>
  <c r="BT16" i="4"/>
  <c r="BU16" i="4"/>
  <c r="BV16" i="4"/>
  <c r="BQ17" i="4"/>
  <c r="BR17" i="4"/>
  <c r="BS17" i="4"/>
  <c r="BT17" i="4"/>
  <c r="BU17" i="4"/>
  <c r="BV17" i="4"/>
  <c r="BQ18" i="4"/>
  <c r="BR18" i="4"/>
  <c r="BS18" i="4"/>
  <c r="BT18" i="4"/>
  <c r="BU18" i="4"/>
  <c r="BV18" i="4"/>
  <c r="BQ19" i="4"/>
  <c r="BR19" i="4"/>
  <c r="BS19" i="4"/>
  <c r="BT19" i="4"/>
  <c r="BU19" i="4"/>
  <c r="BV19" i="4"/>
  <c r="BQ22" i="4"/>
  <c r="BR22" i="4"/>
  <c r="BS22" i="4"/>
  <c r="BT22" i="4"/>
  <c r="BU22" i="4"/>
  <c r="BV22" i="4"/>
  <c r="BQ23" i="4"/>
  <c r="BR23" i="4"/>
  <c r="BS23" i="4"/>
  <c r="BT23" i="4"/>
  <c r="BU23" i="4"/>
  <c r="BV23" i="4"/>
  <c r="BW23" i="4"/>
  <c r="BX23" i="4"/>
  <c r="BY23" i="4"/>
  <c r="BZ23" i="4"/>
  <c r="CA23" i="4"/>
  <c r="BQ24" i="4"/>
  <c r="BR24" i="4"/>
  <c r="BS24" i="4"/>
  <c r="BT24" i="4"/>
  <c r="BU24" i="4"/>
  <c r="BV24" i="4"/>
  <c r="BW24" i="4"/>
  <c r="BX24" i="4"/>
  <c r="BY24" i="4"/>
  <c r="BZ24" i="4"/>
  <c r="CA24" i="4"/>
  <c r="BQ25" i="4"/>
  <c r="BR25" i="4"/>
  <c r="BS25" i="4"/>
  <c r="BT25" i="4"/>
  <c r="BU25" i="4"/>
  <c r="BV25" i="4"/>
  <c r="BQ26" i="4"/>
  <c r="BR26" i="4"/>
  <c r="BS26" i="4"/>
  <c r="BT26" i="4"/>
  <c r="BU26" i="4"/>
  <c r="BV26" i="4"/>
  <c r="BQ27" i="4"/>
  <c r="BR27" i="4"/>
  <c r="BS27" i="4"/>
  <c r="BT27" i="4"/>
  <c r="BU27" i="4"/>
  <c r="BV27" i="4"/>
  <c r="BW27" i="4"/>
  <c r="BX27" i="4"/>
  <c r="BY27" i="4"/>
  <c r="BZ27" i="4"/>
  <c r="CA27" i="4"/>
  <c r="BQ28" i="4"/>
  <c r="BR28" i="4"/>
  <c r="BS28" i="4"/>
  <c r="BT28" i="4"/>
  <c r="BU28" i="4"/>
  <c r="BV28" i="4"/>
  <c r="BW28" i="4"/>
  <c r="BX28" i="4"/>
  <c r="BY28" i="4"/>
  <c r="BZ28" i="4"/>
  <c r="C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W31" i="4"/>
  <c r="BQ31" i="4"/>
  <c r="BR31" i="4"/>
  <c r="BS31" i="4"/>
  <c r="BT31" i="4"/>
  <c r="BU31" i="4"/>
  <c r="BV31" i="4"/>
  <c r="BQ32" i="4"/>
  <c r="BR32" i="4"/>
  <c r="BS32" i="4"/>
  <c r="BT32" i="4"/>
  <c r="BU32" i="4"/>
  <c r="BV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Q37" i="4"/>
  <c r="BR37" i="4"/>
  <c r="BS37" i="4"/>
  <c r="BT37" i="4"/>
  <c r="BU37" i="4"/>
  <c r="BV37" i="4"/>
  <c r="BQ38" i="4"/>
  <c r="BR38" i="4"/>
  <c r="BS38" i="4"/>
  <c r="BT38" i="4"/>
  <c r="BU38" i="4"/>
  <c r="BV38" i="4"/>
  <c r="BQ40" i="4"/>
  <c r="BR40" i="4"/>
  <c r="BS40" i="4"/>
  <c r="BT40" i="4"/>
  <c r="BU40" i="4"/>
  <c r="BV40" i="4"/>
  <c r="BW40" i="4"/>
  <c r="BX40" i="4"/>
  <c r="BY40" i="4"/>
  <c r="BZ40" i="4"/>
  <c r="C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P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BW32" i="4"/>
  <c r="BW9" i="3"/>
  <c r="BW38" i="4"/>
  <c r="BW178" i="1"/>
  <c r="AC20" i="9"/>
  <c r="AC15" i="9" s="1"/>
  <c r="AC14" i="9"/>
  <c r="BY38" i="3"/>
  <c r="BW38" i="3"/>
  <c r="BW40" i="3"/>
  <c r="BW25" i="4"/>
  <c r="BW179" i="1"/>
  <c r="BW8" i="4"/>
  <c r="BW30" i="3"/>
  <c r="BW26" i="3"/>
  <c r="BW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BW13" i="4"/>
  <c r="BW10" i="3"/>
  <c r="BW19" i="4"/>
  <c r="BW17" i="4"/>
  <c r="BW18" i="4"/>
  <c r="BW32" i="3"/>
  <c r="BW259" i="1"/>
  <c r="BW273" i="1"/>
  <c r="BW24" i="3"/>
  <c r="BW22" i="4"/>
  <c r="BW23" i="3"/>
  <c r="BW25" i="3"/>
  <c r="BW31" i="3"/>
  <c r="BW11" i="3"/>
  <c r="BW13" i="3"/>
  <c r="BW15" i="4"/>
  <c r="BW14" i="4"/>
  <c r="BW37" i="4"/>
  <c r="BW36" i="4"/>
  <c r="BW16" i="3"/>
  <c r="BW198" i="1"/>
  <c r="BW269" i="1"/>
  <c r="BW280" i="1" s="1"/>
  <c r="BW39" i="3"/>
  <c r="AE43" i="3"/>
  <c r="AF20" i="9"/>
  <c r="AF15" i="9" s="1"/>
  <c r="BX38" i="4"/>
  <c r="AG213" i="1"/>
  <c r="BX38" i="3"/>
  <c r="BX40" i="3"/>
  <c r="BX36" i="3"/>
  <c r="BY36" i="3"/>
  <c r="BX26" i="4"/>
  <c r="BX9" i="3"/>
  <c r="BX25" i="4"/>
  <c r="BX179" i="1"/>
  <c r="BX178" i="1"/>
  <c r="BX8" i="3"/>
  <c r="BX18" i="3"/>
  <c r="BX8" i="4"/>
  <c r="BX54" i="4" s="1"/>
  <c r="BX263" i="1"/>
  <c r="BX261" i="1"/>
  <c r="BX265" i="1"/>
  <c r="BX177" i="1"/>
  <c r="BX33" i="3"/>
  <c r="BX20" i="3"/>
  <c r="BX175" i="1"/>
  <c r="BX176" i="1"/>
  <c r="BX269" i="1"/>
  <c r="BX280" i="1" s="1"/>
  <c r="BX13" i="4"/>
  <c r="BX18" i="4"/>
  <c r="BX283" i="1"/>
  <c r="BX273" i="1"/>
  <c r="BX259" i="1"/>
  <c r="BX198" i="1"/>
  <c r="BX37" i="4"/>
  <c r="BX17" i="4"/>
  <c r="BX15" i="4"/>
  <c r="BX10" i="3"/>
  <c r="BX22" i="4"/>
  <c r="BX36" i="4"/>
  <c r="BX19" i="4"/>
  <c r="BX11" i="3"/>
  <c r="BX31" i="3"/>
  <c r="BX16" i="4"/>
  <c r="BX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BY38" i="4"/>
  <c r="BY178" i="1"/>
  <c r="CA38" i="3"/>
  <c r="BY179" i="1"/>
  <c r="BY26" i="4"/>
  <c r="BY9" i="3"/>
  <c r="BY40" i="3"/>
  <c r="BY17" i="3"/>
  <c r="BY19" i="3"/>
  <c r="BY30" i="3"/>
  <c r="BY18" i="3"/>
  <c r="BY8" i="3"/>
  <c r="BY8" i="4"/>
  <c r="BY54" i="4" s="1"/>
  <c r="BY20" i="3"/>
  <c r="BY33" i="3"/>
  <c r="BY261" i="1"/>
  <c r="BY175" i="1"/>
  <c r="BY19" i="4"/>
  <c r="BY263" i="1"/>
  <c r="BY12" i="3"/>
  <c r="BY32" i="3"/>
  <c r="BY283" i="1"/>
  <c r="BY176" i="1"/>
  <c r="BY265" i="1"/>
  <c r="BY177" i="1"/>
  <c r="BY269" i="1"/>
  <c r="BY280" i="1" s="1"/>
  <c r="BY18" i="4"/>
  <c r="BY273" i="1"/>
  <c r="BY259" i="1"/>
  <c r="BY24" i="3"/>
  <c r="BY17" i="4"/>
  <c r="BY16" i="4"/>
  <c r="BY25" i="3"/>
  <c r="BY31" i="3"/>
  <c r="BY10" i="3"/>
  <c r="BY14" i="4"/>
  <c r="BY13" i="4"/>
  <c r="BY13" i="3"/>
  <c r="BY22" i="4"/>
  <c r="BY37" i="4"/>
  <c r="BY11" i="3"/>
  <c r="BY23" i="3"/>
  <c r="BY15" i="4"/>
  <c r="BY36" i="4"/>
  <c r="BY16" i="3"/>
  <c r="BY26" i="3"/>
  <c r="BY198" i="1"/>
  <c r="BY41" i="3"/>
  <c r="BY39" i="3"/>
  <c r="BZ38" i="3"/>
  <c r="BZ26" i="4"/>
  <c r="BZ36" i="3"/>
  <c r="BZ178" i="1"/>
  <c r="BZ7" i="4"/>
  <c r="BZ17" i="3"/>
  <c r="BZ179" i="1"/>
  <c r="BZ40" i="3"/>
  <c r="BZ30" i="3"/>
  <c r="BZ9" i="3"/>
  <c r="G9" i="1"/>
  <c r="BZ38" i="4"/>
  <c r="BZ25" i="4"/>
  <c r="BZ18" i="3"/>
  <c r="BZ8" i="3"/>
  <c r="BZ19" i="3"/>
  <c r="BZ8" i="4"/>
  <c r="BZ54" i="4" s="1"/>
  <c r="BZ265" i="1"/>
  <c r="BZ261" i="1"/>
  <c r="BZ263" i="1"/>
  <c r="BZ20" i="3"/>
  <c r="BZ33" i="3"/>
  <c r="BZ175" i="1"/>
  <c r="BZ177" i="1"/>
  <c r="BZ19" i="4"/>
  <c r="BZ12" i="3"/>
  <c r="BZ32" i="3"/>
  <c r="BZ176" i="1"/>
  <c r="BZ273" i="1"/>
  <c r="BZ24" i="3"/>
  <c r="BZ17" i="4"/>
  <c r="BZ18" i="4"/>
  <c r="BZ259" i="1"/>
  <c r="BZ31" i="3"/>
  <c r="BZ25" i="3"/>
  <c r="BZ22" i="4"/>
  <c r="BZ13" i="4"/>
  <c r="BZ10" i="3"/>
  <c r="BZ15" i="4"/>
  <c r="BZ13" i="3"/>
  <c r="BZ37" i="4"/>
  <c r="BZ16" i="3"/>
  <c r="BZ36" i="4"/>
  <c r="BZ26" i="3"/>
  <c r="BZ198" i="1"/>
  <c r="BZ283" i="1"/>
  <c r="BZ16" i="4"/>
  <c r="BZ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A7" i="4"/>
  <c r="CA178" i="1"/>
  <c r="AS129" i="1"/>
  <c r="AS130" i="1"/>
  <c r="CA9" i="3"/>
  <c r="CA26" i="4"/>
  <c r="AS27" i="3"/>
  <c r="CA40" i="3"/>
  <c r="AS43" i="3"/>
  <c r="CA17" i="3"/>
  <c r="CA36" i="3"/>
  <c r="CA179" i="1"/>
  <c r="CA30" i="3"/>
  <c r="CA18" i="3"/>
  <c r="CA38" i="4"/>
  <c r="CA25" i="4"/>
  <c r="CA19" i="3"/>
  <c r="CA8" i="3"/>
  <c r="CA32" i="3"/>
  <c r="CA12" i="3"/>
  <c r="CA33" i="3"/>
  <c r="CA20" i="3"/>
  <c r="CA128" i="1"/>
  <c r="CA263" i="1"/>
  <c r="CA261" i="1"/>
  <c r="CA26" i="3"/>
  <c r="CA265" i="1"/>
  <c r="CA18" i="4"/>
  <c r="CA175" i="1"/>
  <c r="CA177" i="1"/>
  <c r="CA176" i="1"/>
  <c r="CA19" i="4"/>
  <c r="CA269" i="1"/>
  <c r="CA280" i="1" s="1"/>
  <c r="CA17" i="4"/>
  <c r="CA24" i="3"/>
  <c r="CA22" i="4"/>
  <c r="CA15" i="4"/>
  <c r="CA13" i="3"/>
  <c r="CA10" i="3"/>
  <c r="CA13" i="4"/>
  <c r="CA31" i="3"/>
  <c r="CA25" i="3"/>
  <c r="CA273" i="1"/>
  <c r="CA259" i="1"/>
  <c r="CA16" i="4"/>
  <c r="CA16" i="3"/>
  <c r="CA11" i="3"/>
  <c r="CA14" i="4"/>
  <c r="CA23" i="3"/>
  <c r="CA37" i="4"/>
  <c r="CA36" i="4"/>
  <c r="CA39" i="4"/>
  <c r="CA198" i="1"/>
  <c r="CA283" i="1"/>
  <c r="AT284" i="1"/>
  <c r="CA8" i="4"/>
  <c r="CA54" i="4" s="1"/>
  <c r="CA41" i="3"/>
  <c r="CA39" i="3"/>
  <c r="AT43" i="3"/>
  <c r="AC56" i="4"/>
  <c r="AF34" i="3"/>
  <c r="AQ56" i="4"/>
  <c r="AJ55" i="4"/>
  <c r="AB55" i="4"/>
  <c r="AB56" i="4"/>
  <c r="Y105" i="3" l="1"/>
  <c r="Q105" i="3"/>
  <c r="I105" i="3"/>
  <c r="AJ105" i="3"/>
  <c r="AR79" i="1"/>
  <c r="AV37" i="1"/>
  <c r="X105" i="3"/>
  <c r="P105" i="3"/>
  <c r="H105" i="3"/>
  <c r="AL105" i="3"/>
  <c r="AR80" i="1"/>
  <c r="AV43" i="1"/>
  <c r="BA46" i="1"/>
  <c r="BE46" i="1" s="1"/>
  <c r="BI46" i="1" s="1"/>
  <c r="BM46" i="1" s="1"/>
  <c r="AW8" i="1"/>
  <c r="AU186" i="1"/>
  <c r="AV184" i="1"/>
  <c r="AH105" i="3"/>
  <c r="AO105" i="3"/>
  <c r="AP105" i="3"/>
  <c r="AR105" i="3"/>
  <c r="AU105" i="3"/>
  <c r="AU79" i="1"/>
  <c r="AV36" i="1"/>
  <c r="V105" i="3"/>
  <c r="N105" i="3"/>
  <c r="F105" i="3"/>
  <c r="AB105" i="3"/>
  <c r="AC105" i="3"/>
  <c r="AN105" i="3"/>
  <c r="AT105" i="3"/>
  <c r="BE225" i="1"/>
  <c r="BI225" i="1" s="1"/>
  <c r="BM225" i="1" s="1"/>
  <c r="AU80" i="1"/>
  <c r="AV42" i="1"/>
  <c r="U105" i="3"/>
  <c r="M105" i="3"/>
  <c r="E105" i="3"/>
  <c r="AD105" i="3"/>
  <c r="AG105" i="3"/>
  <c r="AR14" i="29"/>
  <c r="AV229" i="1"/>
  <c r="AY46" i="1"/>
  <c r="BC46" i="1" s="1"/>
  <c r="BG46" i="1" s="1"/>
  <c r="BK46" i="1" s="1"/>
  <c r="AV47" i="1"/>
  <c r="T105" i="3"/>
  <c r="L105" i="3"/>
  <c r="D105" i="3"/>
  <c r="BY7" i="4"/>
  <c r="AK105" i="3"/>
  <c r="AF105" i="3"/>
  <c r="AS105" i="3"/>
  <c r="AV237" i="1"/>
  <c r="Z105" i="3"/>
  <c r="R105" i="3"/>
  <c r="J105" i="3"/>
  <c r="B105" i="3"/>
  <c r="CB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BZ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AO68" i="3"/>
  <c r="AO109" i="3"/>
  <c r="AO107" i="3"/>
  <c r="Z109" i="3"/>
  <c r="Z68" i="3"/>
  <c r="Z113" i="3"/>
  <c r="Z106" i="3"/>
  <c r="Z107" i="3"/>
  <c r="R68" i="3"/>
  <c r="R109" i="3"/>
  <c r="R107" i="3"/>
  <c r="R113" i="3"/>
  <c r="B68" i="3"/>
  <c r="B106" i="3"/>
  <c r="B109" i="3"/>
  <c r="B107" i="3"/>
  <c r="B113" i="3"/>
  <c r="AC68" i="3"/>
  <c r="AC113" i="3"/>
  <c r="AC107" i="3"/>
  <c r="AC106" i="3"/>
  <c r="AC109" i="3"/>
  <c r="BX104" i="3"/>
  <c r="AE105" i="3"/>
  <c r="AF107" i="3"/>
  <c r="AF106" i="3"/>
  <c r="AF113" i="3"/>
  <c r="AF68" i="3"/>
  <c r="AJ106" i="3"/>
  <c r="AJ113" i="3"/>
  <c r="AJ68" i="3"/>
  <c r="AJ109" i="3"/>
  <c r="AJ107" i="3"/>
  <c r="AR91" i="3"/>
  <c r="AR94" i="3"/>
  <c r="CA67" i="3"/>
  <c r="AU107" i="3"/>
  <c r="AU106" i="3"/>
  <c r="AU113" i="3"/>
  <c r="AU68" i="3"/>
  <c r="AU109" i="3"/>
  <c r="Y109" i="3"/>
  <c r="Y106" i="3"/>
  <c r="Y113" i="3"/>
  <c r="Y68" i="3"/>
  <c r="Y107" i="3"/>
  <c r="Q68" i="3"/>
  <c r="Q109" i="3"/>
  <c r="Q106" i="3"/>
  <c r="Q113" i="3"/>
  <c r="Q107" i="3"/>
  <c r="I68" i="3"/>
  <c r="I106" i="3"/>
  <c r="I109" i="3"/>
  <c r="I113" i="3"/>
  <c r="I107" i="3"/>
  <c r="AR106" i="3"/>
  <c r="AR109" i="3"/>
  <c r="AR113" i="3"/>
  <c r="AR68" i="3"/>
  <c r="AR107" i="3"/>
  <c r="X109" i="3"/>
  <c r="X107" i="3"/>
  <c r="X106" i="3"/>
  <c r="X68" i="3"/>
  <c r="X113" i="3"/>
  <c r="P109" i="3"/>
  <c r="P107" i="3"/>
  <c r="P68" i="3"/>
  <c r="P113" i="3"/>
  <c r="P106" i="3"/>
  <c r="H107" i="3"/>
  <c r="H106" i="3"/>
  <c r="H68" i="3"/>
  <c r="H113" i="3"/>
  <c r="H109" i="3"/>
  <c r="BY104" i="3"/>
  <c r="AI105" i="3"/>
  <c r="AN107" i="3"/>
  <c r="AN68" i="3"/>
  <c r="AN109" i="3"/>
  <c r="AN113" i="3"/>
  <c r="AN106" i="3"/>
  <c r="BV104" i="3"/>
  <c r="W105" i="3"/>
  <c r="O105" i="3"/>
  <c r="BT104" i="3"/>
  <c r="BR104" i="3"/>
  <c r="G105" i="3"/>
  <c r="AB68" i="3"/>
  <c r="AB113" i="3"/>
  <c r="AB106" i="3"/>
  <c r="AB109" i="3"/>
  <c r="AB107" i="3"/>
  <c r="AG106" i="3"/>
  <c r="AG109" i="3"/>
  <c r="AG113" i="3"/>
  <c r="AG68" i="3"/>
  <c r="AG107" i="3"/>
  <c r="AK68" i="3"/>
  <c r="AK107" i="3"/>
  <c r="AK106" i="3"/>
  <c r="AK109" i="3"/>
  <c r="AK113" i="3"/>
  <c r="AT106" i="3"/>
  <c r="AT113" i="3"/>
  <c r="AT68" i="3"/>
  <c r="AT109" i="3"/>
  <c r="AT107" i="3"/>
  <c r="V68" i="3"/>
  <c r="V106" i="3"/>
  <c r="V113" i="3"/>
  <c r="V109" i="3"/>
  <c r="V107" i="3"/>
  <c r="N106" i="3"/>
  <c r="N68" i="3"/>
  <c r="N113" i="3"/>
  <c r="N109" i="3"/>
  <c r="N107" i="3"/>
  <c r="F106" i="3"/>
  <c r="F68" i="3"/>
  <c r="F113" i="3"/>
  <c r="F109" i="3"/>
  <c r="F107" i="3"/>
  <c r="AP68" i="3"/>
  <c r="AP109" i="3"/>
  <c r="AP106" i="3"/>
  <c r="AP107" i="3"/>
  <c r="AP113" i="3"/>
  <c r="CA104" i="3"/>
  <c r="AQ105" i="3"/>
  <c r="U68" i="3"/>
  <c r="U109" i="3"/>
  <c r="U106" i="3"/>
  <c r="U113" i="3"/>
  <c r="U107" i="3"/>
  <c r="E113" i="3"/>
  <c r="E107" i="3"/>
  <c r="E68" i="3"/>
  <c r="E109" i="3"/>
  <c r="E106" i="3"/>
  <c r="AH106" i="3"/>
  <c r="AH107" i="3"/>
  <c r="AH113" i="3"/>
  <c r="AH109" i="3"/>
  <c r="AH68" i="3"/>
  <c r="AL106" i="3"/>
  <c r="AL68" i="3"/>
  <c r="AL113" i="3"/>
  <c r="AL109" i="3"/>
  <c r="AL107" i="3"/>
  <c r="BZ104" i="3"/>
  <c r="AM105" i="3"/>
  <c r="T113" i="3"/>
  <c r="T68" i="3"/>
  <c r="T106" i="3"/>
  <c r="T109" i="3"/>
  <c r="T107" i="3"/>
  <c r="L106" i="3"/>
  <c r="L68" i="3"/>
  <c r="L113" i="3"/>
  <c r="L109" i="3"/>
  <c r="L107" i="3"/>
  <c r="AD106" i="3"/>
  <c r="AD68" i="3"/>
  <c r="AD113" i="3"/>
  <c r="AD109" i="3"/>
  <c r="AD107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BR54" i="4"/>
  <c r="C17" i="2"/>
  <c r="BP77" i="4"/>
  <c r="AW40" i="3"/>
  <c r="CA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BW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BS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BQ54" i="4"/>
  <c r="BQ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BY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A12" i="4"/>
  <c r="L105" i="1"/>
  <c r="L55" i="4"/>
  <c r="T55" i="4"/>
  <c r="AJ276" i="1"/>
  <c r="O34" i="3"/>
  <c r="F272" i="1"/>
  <c r="BR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BU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BX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64" i="3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BW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BX41" i="4"/>
  <c r="BX213" i="1"/>
  <c r="BX270" i="1" s="1"/>
  <c r="AI236" i="1"/>
  <c r="AH225" i="1"/>
  <c r="BY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B23" i="29"/>
  <c r="AO56" i="4"/>
  <c r="AO55" i="4"/>
  <c r="Z55" i="4"/>
  <c r="Z56" i="4"/>
  <c r="R55" i="4"/>
  <c r="R56" i="4"/>
  <c r="K56" i="4"/>
  <c r="K55" i="4"/>
  <c r="BV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A41" i="4" s="1"/>
  <c r="AQ276" i="1"/>
  <c r="BQ186" i="1"/>
  <c r="V215" i="1"/>
  <c r="V193" i="1" s="1"/>
  <c r="BX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BQ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BQ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C31" i="4"/>
  <c r="AJ270" i="1"/>
  <c r="AJ236" i="1"/>
  <c r="BY29" i="4"/>
  <c r="AO231" i="1"/>
  <c r="AP237" i="1"/>
  <c r="AJ184" i="1"/>
  <c r="S184" i="1"/>
  <c r="W185" i="1"/>
  <c r="AL55" i="4"/>
  <c r="BW213" i="1"/>
  <c r="BW225" i="1" s="1"/>
  <c r="R266" i="1"/>
  <c r="R226" i="1"/>
  <c r="J266" i="1"/>
  <c r="BU29" i="4"/>
  <c r="BS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A55" i="4"/>
  <c r="BW32" i="1"/>
  <c r="H189" i="1"/>
  <c r="H192" i="1"/>
  <c r="BW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BT41" i="4"/>
  <c r="BX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B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P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BZ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BY55" i="4"/>
  <c r="BQ275" i="1"/>
  <c r="B34" i="3"/>
  <c r="B45" i="3" s="1"/>
  <c r="G24" i="9"/>
  <c r="BU26" i="9"/>
  <c r="U276" i="1"/>
  <c r="BS275" i="1"/>
  <c r="M272" i="1"/>
  <c r="BT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BR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BU55" i="4"/>
  <c r="G219" i="1"/>
  <c r="BW12" i="4"/>
  <c r="BV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BT12" i="4"/>
  <c r="BT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BV29" i="4"/>
  <c r="M262" i="1"/>
  <c r="BS260" i="1"/>
  <c r="I264" i="1"/>
  <c r="B270" i="1"/>
  <c r="AM272" i="1"/>
  <c r="BQ284" i="1"/>
  <c r="BQ218" i="1"/>
  <c r="AB219" i="1"/>
  <c r="BR29" i="4"/>
  <c r="M229" i="1"/>
  <c r="BZ284" i="1"/>
  <c r="X27" i="9"/>
  <c r="X29" i="9" s="1"/>
  <c r="I215" i="1"/>
  <c r="I193" i="1" s="1"/>
  <c r="BU12" i="4"/>
  <c r="P215" i="1"/>
  <c r="P193" i="1" s="1"/>
  <c r="G226" i="1"/>
  <c r="AC276" i="1"/>
  <c r="B225" i="1"/>
  <c r="CD31" i="4"/>
  <c r="G231" i="1"/>
  <c r="BS12" i="4"/>
  <c r="T235" i="1"/>
  <c r="T226" i="1"/>
  <c r="BS130" i="1"/>
  <c r="F230" i="1"/>
  <c r="Y219" i="1"/>
  <c r="BS274" i="1"/>
  <c r="Q215" i="1"/>
  <c r="Q193" i="1" s="1"/>
  <c r="BY274" i="1"/>
  <c r="BQ41" i="4"/>
  <c r="BV41" i="4"/>
  <c r="Q226" i="1"/>
  <c r="BS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BR41" i="4"/>
  <c r="L27" i="9"/>
  <c r="L29" i="9" s="1"/>
  <c r="E27" i="9"/>
  <c r="E29" i="9" s="1"/>
  <c r="X215" i="1"/>
  <c r="X193" i="1" s="1"/>
  <c r="B39" i="9"/>
  <c r="BU20" i="9"/>
  <c r="BQ41" i="9"/>
  <c r="X25" i="9"/>
  <c r="CE31" i="4"/>
  <c r="CE15" i="9"/>
  <c r="AT215" i="1"/>
  <c r="AT193" i="1" s="1"/>
  <c r="CA41" i="9"/>
  <c r="CF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BZ55" i="4"/>
  <c r="BZ12" i="4"/>
  <c r="AG55" i="4"/>
  <c r="AG56" i="4"/>
  <c r="BW7" i="4"/>
  <c r="AN15" i="9"/>
  <c r="BZ15" i="9" s="1"/>
  <c r="BZ20" i="9"/>
  <c r="BQ7" i="4"/>
  <c r="BX7" i="4"/>
  <c r="BT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BV7" i="4"/>
  <c r="BU7" i="4"/>
  <c r="BS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D109" i="3" l="1"/>
  <c r="J113" i="3"/>
  <c r="AS113" i="3"/>
  <c r="M107" i="3"/>
  <c r="D68" i="3"/>
  <c r="M113" i="3"/>
  <c r="J106" i="3"/>
  <c r="D113" i="3"/>
  <c r="M68" i="3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L114" i="3"/>
  <c r="BX109" i="3"/>
  <c r="E114" i="3"/>
  <c r="BZ109" i="3"/>
  <c r="V92" i="3"/>
  <c r="P114" i="3"/>
  <c r="BQ109" i="3"/>
  <c r="AJ114" i="3"/>
  <c r="BX105" i="3"/>
  <c r="R114" i="3"/>
  <c r="Z92" i="3"/>
  <c r="BQ105" i="3"/>
  <c r="L92" i="3"/>
  <c r="BZ105" i="3"/>
  <c r="AH114" i="3"/>
  <c r="BT109" i="3"/>
  <c r="AP92" i="3"/>
  <c r="N114" i="3"/>
  <c r="BY105" i="3"/>
  <c r="P92" i="3"/>
  <c r="Y92" i="3"/>
  <c r="BV109" i="3"/>
  <c r="AW270" i="1"/>
  <c r="AX270" i="1"/>
  <c r="U92" i="3"/>
  <c r="N92" i="3"/>
  <c r="CA109" i="3"/>
  <c r="AK92" i="3"/>
  <c r="BV105" i="3"/>
  <c r="AR92" i="3"/>
  <c r="I92" i="3"/>
  <c r="Y114" i="3"/>
  <c r="AF92" i="3"/>
  <c r="B92" i="3"/>
  <c r="R106" i="3"/>
  <c r="BS105" i="3"/>
  <c r="AS114" i="3"/>
  <c r="BY109" i="3"/>
  <c r="AT92" i="3"/>
  <c r="AB114" i="3"/>
  <c r="H114" i="3"/>
  <c r="AR114" i="3"/>
  <c r="AF114" i="3"/>
  <c r="D92" i="3"/>
  <c r="AL114" i="3"/>
  <c r="M114" i="3"/>
  <c r="CA105" i="3"/>
  <c r="F114" i="3"/>
  <c r="AT114" i="3"/>
  <c r="AG92" i="3"/>
  <c r="AB92" i="3"/>
  <c r="AN114" i="3"/>
  <c r="H92" i="3"/>
  <c r="X114" i="3"/>
  <c r="Q114" i="3"/>
  <c r="BU109" i="3"/>
  <c r="AC114" i="3"/>
  <c r="R92" i="3"/>
  <c r="AO92" i="3"/>
  <c r="BU105" i="3"/>
  <c r="AU193" i="1"/>
  <c r="AV238" i="1"/>
  <c r="AW310" i="1"/>
  <c r="AR8" i="1"/>
  <c r="AV32" i="1"/>
  <c r="AY270" i="1"/>
  <c r="BC270" i="1" s="1"/>
  <c r="BG270" i="1" s="1"/>
  <c r="BK270" i="1" s="1"/>
  <c r="D114" i="3"/>
  <c r="AL92" i="3"/>
  <c r="M92" i="3"/>
  <c r="AP114" i="3"/>
  <c r="F92" i="3"/>
  <c r="AG114" i="3"/>
  <c r="X92" i="3"/>
  <c r="AC92" i="3"/>
  <c r="J92" i="3"/>
  <c r="AO114" i="3"/>
  <c r="AR193" i="1"/>
  <c r="AV232" i="1"/>
  <c r="AY94" i="3"/>
  <c r="AD114" i="3"/>
  <c r="T92" i="3"/>
  <c r="E92" i="3"/>
  <c r="V114" i="3"/>
  <c r="AK114" i="3"/>
  <c r="BW109" i="3"/>
  <c r="BR105" i="3"/>
  <c r="AN92" i="3"/>
  <c r="BS109" i="3"/>
  <c r="AU92" i="3"/>
  <c r="AF109" i="3"/>
  <c r="J114" i="3"/>
  <c r="BW105" i="3"/>
  <c r="AU8" i="1"/>
  <c r="AV31" i="1"/>
  <c r="AD92" i="3"/>
  <c r="T114" i="3"/>
  <c r="AH92" i="3"/>
  <c r="U114" i="3"/>
  <c r="BT105" i="3"/>
  <c r="I114" i="3"/>
  <c r="Q92" i="3"/>
  <c r="AU114" i="3"/>
  <c r="AJ92" i="3"/>
  <c r="Z114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BR70" i="4"/>
  <c r="BR309" i="1"/>
  <c r="BV70" i="4"/>
  <c r="BV309" i="1"/>
  <c r="AE68" i="3"/>
  <c r="AE113" i="3"/>
  <c r="AE109" i="3"/>
  <c r="AE107" i="3"/>
  <c r="AE106" i="3"/>
  <c r="C109" i="3"/>
  <c r="C107" i="3"/>
  <c r="C113" i="3"/>
  <c r="C106" i="3"/>
  <c r="C68" i="3"/>
  <c r="BX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BX106" i="3"/>
  <c r="BX107" i="3"/>
  <c r="BQ107" i="3"/>
  <c r="BZ70" i="4"/>
  <c r="BZ309" i="1"/>
  <c r="BZ107" i="3"/>
  <c r="BZ106" i="3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BT70" i="4"/>
  <c r="BT309" i="1"/>
  <c r="BV106" i="3"/>
  <c r="BS106" i="3"/>
  <c r="BS107" i="3"/>
  <c r="BY70" i="4"/>
  <c r="BY309" i="1"/>
  <c r="AQ113" i="3"/>
  <c r="AQ106" i="3"/>
  <c r="AQ68" i="3"/>
  <c r="AQ109" i="3"/>
  <c r="AQ107" i="3"/>
  <c r="S109" i="3"/>
  <c r="S106" i="3"/>
  <c r="S113" i="3"/>
  <c r="S107" i="3"/>
  <c r="S68" i="3"/>
  <c r="CA70" i="4"/>
  <c r="CA309" i="1"/>
  <c r="BU107" i="3"/>
  <c r="BU106" i="3"/>
  <c r="BW70" i="4"/>
  <c r="BW309" i="1"/>
  <c r="BS70" i="4"/>
  <c r="BS309" i="1"/>
  <c r="G109" i="3"/>
  <c r="G107" i="3"/>
  <c r="G106" i="3"/>
  <c r="G113" i="3"/>
  <c r="G68" i="3"/>
  <c r="AA109" i="3"/>
  <c r="AA107" i="3"/>
  <c r="AA113" i="3"/>
  <c r="AA106" i="3"/>
  <c r="AA68" i="3"/>
  <c r="BQ70" i="4"/>
  <c r="BQ309" i="1"/>
  <c r="BU70" i="4"/>
  <c r="BU309" i="1"/>
  <c r="BR106" i="3"/>
  <c r="BR107" i="3"/>
  <c r="B114" i="3"/>
  <c r="BW107" i="3"/>
  <c r="BW106" i="3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P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BW55" i="4"/>
  <c r="BR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BS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B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P72" i="4"/>
  <c r="CB24" i="9"/>
  <c r="AU25" i="9"/>
  <c r="BX186" i="1"/>
  <c r="AS45" i="3"/>
  <c r="BX231" i="1"/>
  <c r="BT272" i="1"/>
  <c r="AF192" i="1"/>
  <c r="AB189" i="1"/>
  <c r="AB192" i="1"/>
  <c r="BV262" i="1"/>
  <c r="AT189" i="1"/>
  <c r="CE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F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D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C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V107" i="3" l="1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P58" i="4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BP59" i="4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P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BW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BS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P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BV114" i="3"/>
  <c r="O58" i="4"/>
  <c r="O60" i="4" s="1"/>
  <c r="BF225" i="1"/>
  <c r="BJ225" i="1" s="1"/>
  <c r="BN225" i="1" s="1"/>
  <c r="BP19" i="29"/>
  <c r="BJ224" i="1"/>
  <c r="BN224" i="1" s="1"/>
  <c r="AC58" i="4"/>
  <c r="BP65" i="4"/>
  <c r="BS114" i="3"/>
  <c r="BW114" i="3"/>
  <c r="BX114" i="3"/>
  <c r="BB226" i="1"/>
  <c r="BF226" i="1" s="1"/>
  <c r="BJ226" i="1" s="1"/>
  <c r="BN226" i="1" s="1"/>
  <c r="AG58" i="4"/>
  <c r="E58" i="4"/>
  <c r="BR114" i="3"/>
  <c r="AX92" i="3"/>
  <c r="AY310" i="1"/>
  <c r="N58" i="4"/>
  <c r="H58" i="4"/>
  <c r="BQ114" i="3"/>
  <c r="R58" i="4"/>
  <c r="BU114" i="3"/>
  <c r="BT114" i="3"/>
  <c r="BE270" i="1"/>
  <c r="BI270" i="1" s="1"/>
  <c r="BM270" i="1" s="1"/>
  <c r="D58" i="4"/>
  <c r="E60" i="4" s="1"/>
  <c r="W58" i="4"/>
  <c r="AD58" i="4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B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BX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BR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BY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R59" i="4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D59" i="4"/>
  <c r="AZ30" i="3"/>
  <c r="AS219" i="1"/>
  <c r="I58" i="4"/>
  <c r="P58" i="4"/>
  <c r="I196" i="1"/>
  <c r="I63" i="4"/>
  <c r="AZ63" i="3"/>
  <c r="AY19" i="3"/>
  <c r="CB19" i="3"/>
  <c r="M58" i="4"/>
  <c r="AJ59" i="4"/>
  <c r="G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O59" i="4"/>
  <c r="AC63" i="4"/>
  <c r="AC196" i="1"/>
  <c r="AB58" i="4"/>
  <c r="BE52" i="3"/>
  <c r="H65" i="4"/>
  <c r="AI196" i="1"/>
  <c r="AI63" i="4"/>
  <c r="BW58" i="4"/>
  <c r="AC59" i="4"/>
  <c r="AD60" i="4"/>
  <c r="AN63" i="4"/>
  <c r="AN196" i="1"/>
  <c r="L63" i="4"/>
  <c r="L196" i="1"/>
  <c r="BQ52" i="4"/>
  <c r="BV52" i="4"/>
  <c r="AE196" i="1"/>
  <c r="AE63" i="4"/>
  <c r="AB63" i="4"/>
  <c r="AB196" i="1"/>
  <c r="BS58" i="4"/>
  <c r="BV190" i="1"/>
  <c r="BW190" i="1"/>
  <c r="AG59" i="4"/>
  <c r="AG61" i="4"/>
  <c r="BT52" i="4"/>
  <c r="H59" i="4"/>
  <c r="H60" i="4"/>
  <c r="BQ195" i="1"/>
  <c r="AK61" i="4"/>
  <c r="AK59" i="4"/>
  <c r="AK60" i="4"/>
  <c r="Y58" i="4"/>
  <c r="AP196" i="1"/>
  <c r="AP63" i="4"/>
  <c r="N59" i="4"/>
  <c r="R61" i="4"/>
  <c r="BZ195" i="1"/>
  <c r="F63" i="4"/>
  <c r="F196" i="1"/>
  <c r="BT190" i="1"/>
  <c r="BU190" i="1"/>
  <c r="G51" i="29" l="1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B65" i="4"/>
  <c r="AZ310" i="1"/>
  <c r="T65" i="4"/>
  <c r="AF65" i="4"/>
  <c r="AT65" i="4"/>
  <c r="B19" i="29"/>
  <c r="AD19" i="29"/>
  <c r="AY92" i="3"/>
  <c r="BP76" i="29"/>
  <c r="F19" i="29"/>
  <c r="X65" i="4"/>
  <c r="AO65" i="4"/>
  <c r="AS65" i="4"/>
  <c r="W19" i="29"/>
  <c r="H19" i="29"/>
  <c r="AC19" i="29"/>
  <c r="O19" i="29"/>
  <c r="H76" i="29"/>
  <c r="M19" i="29"/>
  <c r="BZ240" i="1"/>
  <c r="AH19" i="29"/>
  <c r="R65" i="4"/>
  <c r="Z65" i="4"/>
  <c r="E65" i="4"/>
  <c r="E67" i="4" s="1"/>
  <c r="BW19" i="29"/>
  <c r="Y65" i="4"/>
  <c r="AJ61" i="4"/>
  <c r="AJ65" i="4"/>
  <c r="AH65" i="4"/>
  <c r="U19" i="29"/>
  <c r="AF81" i="29"/>
  <c r="D19" i="29"/>
  <c r="R19" i="29"/>
  <c r="N19" i="29"/>
  <c r="E19" i="29"/>
  <c r="BS19" i="29"/>
  <c r="T19" i="29"/>
  <c r="D65" i="4"/>
  <c r="V60" i="4"/>
  <c r="J65" i="4"/>
  <c r="AD65" i="4"/>
  <c r="M65" i="4"/>
  <c r="BX58" i="4"/>
  <c r="S58" i="4"/>
  <c r="AG19" i="29"/>
  <c r="G19" i="29"/>
  <c r="BA38" i="3"/>
  <c r="BA29" i="3"/>
  <c r="AZ72" i="3"/>
  <c r="BY58" i="4"/>
  <c r="BY59" i="4" s="1"/>
  <c r="AI19" i="29"/>
  <c r="AK41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H66" i="4"/>
  <c r="AD248" i="1"/>
  <c r="AB248" i="1"/>
  <c r="AF246" i="1"/>
  <c r="AY61" i="1"/>
  <c r="AY8" i="29"/>
  <c r="BC61" i="1"/>
  <c r="BC8" i="29"/>
  <c r="AC248" i="1"/>
  <c r="BR93" i="29"/>
  <c r="BY200" i="1"/>
  <c r="BY63" i="4"/>
  <c r="BW200" i="1"/>
  <c r="BW205" i="1" s="1"/>
  <c r="BW63" i="4"/>
  <c r="BQ200" i="1"/>
  <c r="BQ201" i="1" s="1"/>
  <c r="BQ63" i="4"/>
  <c r="BV200" i="1"/>
  <c r="BV201" i="1" s="1"/>
  <c r="BV63" i="4"/>
  <c r="BT200" i="1"/>
  <c r="BT203" i="1" s="1"/>
  <c r="BT63" i="4"/>
  <c r="BX200" i="1"/>
  <c r="BX201" i="1" s="1"/>
  <c r="BX63" i="4"/>
  <c r="BS200" i="1"/>
  <c r="BS201" i="1" s="1"/>
  <c r="BS63" i="4"/>
  <c r="BR200" i="1"/>
  <c r="BR201" i="1" s="1"/>
  <c r="BR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AS66" i="4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P66" i="4"/>
  <c r="AG65" i="4"/>
  <c r="BU22" i="9"/>
  <c r="BU30" i="9" s="1"/>
  <c r="C65" i="4"/>
  <c r="AR65" i="4"/>
  <c r="BS196" i="1"/>
  <c r="S59" i="4"/>
  <c r="S19" i="29"/>
  <c r="W61" i="4"/>
  <c r="S60" i="4"/>
  <c r="S63" i="4"/>
  <c r="S196" i="1"/>
  <c r="BY196" i="1"/>
  <c r="P65" i="4"/>
  <c r="AA19" i="29"/>
  <c r="AA59" i="4"/>
  <c r="P6" i="4"/>
  <c r="AA61" i="4"/>
  <c r="BR58" i="4"/>
  <c r="BX110" i="29"/>
  <c r="BX81" i="29"/>
  <c r="Z6" i="4"/>
  <c r="BU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S68" i="4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A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T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J66" i="4"/>
  <c r="M59" i="4"/>
  <c r="M61" i="4"/>
  <c r="M60" i="4"/>
  <c r="AQ66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B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D66" i="4"/>
  <c r="BQ58" i="4"/>
  <c r="R66" i="4"/>
  <c r="T66" i="4"/>
  <c r="BX59" i="4"/>
  <c r="BX61" i="4"/>
  <c r="Z66" i="4"/>
  <c r="X66" i="4"/>
  <c r="X68" i="4"/>
  <c r="BZ63" i="4"/>
  <c r="BZ196" i="1"/>
  <c r="AO66" i="4"/>
  <c r="BV58" i="4"/>
  <c r="G60" i="4"/>
  <c r="F59" i="4"/>
  <c r="F61" i="4"/>
  <c r="F60" i="4"/>
  <c r="J61" i="4"/>
  <c r="AE65" i="4"/>
  <c r="AN65" i="4"/>
  <c r="M66" i="4"/>
  <c r="B66" i="4"/>
  <c r="H6" i="4"/>
  <c r="AB65" i="4"/>
  <c r="L65" i="4"/>
  <c r="AB61" i="4"/>
  <c r="AB60" i="4"/>
  <c r="AB59" i="4"/>
  <c r="AF61" i="4"/>
  <c r="G65" i="4"/>
  <c r="BW59" i="4"/>
  <c r="Y66" i="4"/>
  <c r="Y67" i="4"/>
  <c r="AP65" i="4"/>
  <c r="BQ196" i="1"/>
  <c r="AT67" i="4"/>
  <c r="AI65" i="4"/>
  <c r="H68" i="4"/>
  <c r="H66" i="4"/>
  <c r="AT6" i="4"/>
  <c r="F65" i="4"/>
  <c r="D6" i="4"/>
  <c r="Y59" i="4"/>
  <c r="Z60" i="4"/>
  <c r="Y60" i="4"/>
  <c r="Y61" i="4"/>
  <c r="BT58" i="4"/>
  <c r="AF66" i="4"/>
  <c r="BS59" i="4"/>
  <c r="AP58" i="4"/>
  <c r="AF6" i="4"/>
  <c r="AC65" i="4"/>
  <c r="P52" i="29" l="1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BY61" i="4"/>
  <c r="AD68" i="4"/>
  <c r="AD66" i="4"/>
  <c r="AD76" i="29"/>
  <c r="AH68" i="4"/>
  <c r="BU42" i="29"/>
  <c r="BU57" i="29"/>
  <c r="T44" i="29"/>
  <c r="CA81" i="29"/>
  <c r="BR19" i="29"/>
  <c r="BA310" i="1"/>
  <c r="AR76" i="29"/>
  <c r="BX65" i="4"/>
  <c r="BW65" i="4"/>
  <c r="AJ41" i="29"/>
  <c r="M76" i="29"/>
  <c r="D76" i="29"/>
  <c r="Z76" i="29"/>
  <c r="AZ92" i="3"/>
  <c r="AF76" i="29"/>
  <c r="B76" i="29"/>
  <c r="AU76" i="29"/>
  <c r="U76" i="29"/>
  <c r="AN58" i="4"/>
  <c r="BU58" i="4"/>
  <c r="BV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BT65" i="4"/>
  <c r="BY65" i="4"/>
  <c r="V44" i="29"/>
  <c r="R76" i="29"/>
  <c r="X76" i="29"/>
  <c r="T76" i="29"/>
  <c r="AQ76" i="29"/>
  <c r="AP19" i="29"/>
  <c r="G76" i="29"/>
  <c r="AL76" i="29"/>
  <c r="AH76" i="29"/>
  <c r="AP76" i="29"/>
  <c r="CA65" i="4"/>
  <c r="AQ58" i="4"/>
  <c r="BC212" i="1"/>
  <c r="BC14" i="29" s="1"/>
  <c r="C76" i="29"/>
  <c r="AG76" i="29"/>
  <c r="BR65" i="4"/>
  <c r="BV65" i="4"/>
  <c r="BV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BS65" i="4"/>
  <c r="BQ65" i="4"/>
  <c r="AJ94" i="29"/>
  <c r="BX19" i="29"/>
  <c r="E76" i="29"/>
  <c r="AT76" i="29"/>
  <c r="BB38" i="3"/>
  <c r="BB29" i="3"/>
  <c r="AY32" i="3"/>
  <c r="BC11" i="3"/>
  <c r="BA72" i="3"/>
  <c r="BC12" i="3"/>
  <c r="AU58" i="4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BU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T67" i="4"/>
  <c r="AR6" i="4"/>
  <c r="BU196" i="1"/>
  <c r="S67" i="4"/>
  <c r="BR59" i="4"/>
  <c r="BS61" i="4"/>
  <c r="S66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BW61" i="4"/>
  <c r="BV19" i="29"/>
  <c r="AF67" i="4"/>
  <c r="AE76" i="29"/>
  <c r="BI7" i="29"/>
  <c r="V68" i="4"/>
  <c r="V76" i="29"/>
  <c r="BR61" i="4"/>
  <c r="BQ19" i="29"/>
  <c r="M67" i="4"/>
  <c r="L76" i="29"/>
  <c r="P67" i="4"/>
  <c r="O76" i="29"/>
  <c r="AQ19" i="29"/>
  <c r="N67" i="4"/>
  <c r="N76" i="29"/>
  <c r="AF68" i="4"/>
  <c r="AB76" i="29"/>
  <c r="X67" i="4"/>
  <c r="W76" i="29"/>
  <c r="AK66" i="4"/>
  <c r="AK76" i="29"/>
  <c r="AN19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BZ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A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8" i="4"/>
  <c r="W67" i="4"/>
  <c r="W66" i="4"/>
  <c r="V66" i="4"/>
  <c r="V67" i="4"/>
  <c r="V6" i="4"/>
  <c r="BB38" i="4"/>
  <c r="I6" i="4"/>
  <c r="AN59" i="4"/>
  <c r="AN61" i="4"/>
  <c r="I68" i="4"/>
  <c r="I66" i="4"/>
  <c r="BB63" i="3"/>
  <c r="BA19" i="3"/>
  <c r="Q6" i="4"/>
  <c r="C43" i="3"/>
  <c r="D41" i="3"/>
  <c r="Q66" i="4"/>
  <c r="U68" i="4"/>
  <c r="CA66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B26" i="4"/>
  <c r="Y17" i="9"/>
  <c r="Y19" i="9" s="1"/>
  <c r="Y22" i="9" s="1"/>
  <c r="CB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BX66" i="4"/>
  <c r="BX68" i="4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BY68" i="4"/>
  <c r="BY66" i="4"/>
  <c r="AN6" i="4"/>
  <c r="G68" i="4"/>
  <c r="G67" i="4"/>
  <c r="G66" i="4"/>
  <c r="K68" i="4"/>
  <c r="AI6" i="4"/>
  <c r="BG52" i="3"/>
  <c r="AE6" i="4"/>
  <c r="BR66" i="4"/>
  <c r="BS68" i="4"/>
  <c r="BS66" i="4"/>
  <c r="H20" i="4"/>
  <c r="F6" i="4"/>
  <c r="AC6" i="4"/>
  <c r="AK20" i="4"/>
  <c r="F66" i="4"/>
  <c r="F68" i="4"/>
  <c r="F67" i="4"/>
  <c r="J68" i="4"/>
  <c r="G6" i="4"/>
  <c r="BV59" i="4"/>
  <c r="AE68" i="4"/>
  <c r="AE67" i="4"/>
  <c r="AE66" i="4"/>
  <c r="BG219" i="1"/>
  <c r="BC218" i="1"/>
  <c r="AU59" i="4"/>
  <c r="AF20" i="4"/>
  <c r="AB6" i="4"/>
  <c r="AP66" i="4"/>
  <c r="AQ67" i="4"/>
  <c r="AP68" i="4"/>
  <c r="AP67" i="4"/>
  <c r="AC67" i="4"/>
  <c r="AC66" i="4"/>
  <c r="AD67" i="4"/>
  <c r="AP59" i="4"/>
  <c r="AP61" i="4"/>
  <c r="AT61" i="4"/>
  <c r="AQ60" i="4"/>
  <c r="AT20" i="4"/>
  <c r="L6" i="4"/>
  <c r="AG68" i="4"/>
  <c r="BZ65" i="4"/>
  <c r="BQ59" i="4"/>
  <c r="BQ61" i="4"/>
  <c r="BT59" i="4"/>
  <c r="BT61" i="4"/>
  <c r="D20" i="4"/>
  <c r="H67" i="4"/>
  <c r="AT68" i="4"/>
  <c r="L68" i="4"/>
  <c r="L66" i="4"/>
  <c r="L67" i="4"/>
  <c r="AB66" i="4"/>
  <c r="AB67" i="4"/>
  <c r="AB68" i="4"/>
  <c r="BW66" i="4"/>
  <c r="AX229" i="1" l="1"/>
  <c r="AY47" i="29"/>
  <c r="AX47" i="29"/>
  <c r="BU59" i="4"/>
  <c r="BW68" i="4"/>
  <c r="AP60" i="4"/>
  <c r="AU60" i="4"/>
  <c r="AM104" i="29"/>
  <c r="AW38" i="29"/>
  <c r="AO60" i="4"/>
  <c r="AQ59" i="4"/>
  <c r="AO61" i="4"/>
  <c r="AU61" i="4"/>
  <c r="BU61" i="4"/>
  <c r="AR60" i="4"/>
  <c r="AR95" i="29"/>
  <c r="BZ25" i="29"/>
  <c r="AR104" i="29"/>
  <c r="AR61" i="4"/>
  <c r="CA83" i="29"/>
  <c r="CA84" i="29"/>
  <c r="CA111" i="29"/>
  <c r="AJ20" i="4"/>
  <c r="BS76" i="29"/>
  <c r="S76" i="29"/>
  <c r="D43" i="3"/>
  <c r="BB310" i="1"/>
  <c r="BV76" i="29"/>
  <c r="BX76" i="29"/>
  <c r="AD20" i="4"/>
  <c r="AO20" i="4"/>
  <c r="AT19" i="29"/>
  <c r="AO19" i="29"/>
  <c r="BU19" i="29"/>
  <c r="AR20" i="4"/>
  <c r="AD104" i="29"/>
  <c r="B9" i="2"/>
  <c r="BR76" i="29"/>
  <c r="BY76" i="29"/>
  <c r="BU65" i="4"/>
  <c r="AR19" i="29"/>
  <c r="N20" i="4"/>
  <c r="AH20" i="4"/>
  <c r="M20" i="4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BQ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H44" i="4"/>
  <c r="AG20" i="4"/>
  <c r="BT66" i="4"/>
  <c r="J20" i="4"/>
  <c r="BC17" i="29"/>
  <c r="BT68" i="4"/>
  <c r="BZ58" i="4"/>
  <c r="BC176" i="1"/>
  <c r="BC69" i="29" s="1"/>
  <c r="BC175" i="1"/>
  <c r="AM61" i="4"/>
  <c r="Y20" i="4"/>
  <c r="AM60" i="4"/>
  <c r="AN60" i="4"/>
  <c r="AS61" i="4"/>
  <c r="AS19" i="29"/>
  <c r="BR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A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C38" i="4"/>
  <c r="BW14" i="9"/>
  <c r="BW17" i="9" s="1"/>
  <c r="BT6" i="4"/>
  <c r="AS59" i="4"/>
  <c r="AT60" i="4"/>
  <c r="AS60" i="4"/>
  <c r="BD40" i="3"/>
  <c r="BE219" i="1"/>
  <c r="BA218" i="1"/>
  <c r="V20" i="4"/>
  <c r="AW211" i="1"/>
  <c r="BC38" i="4"/>
  <c r="BV6" i="4"/>
  <c r="CC26" i="3"/>
  <c r="BC26" i="3"/>
  <c r="CA58" i="4"/>
  <c r="AD48" i="4"/>
  <c r="AD44" i="4"/>
  <c r="BC63" i="3"/>
  <c r="BB19" i="3"/>
  <c r="I20" i="4"/>
  <c r="C45" i="3"/>
  <c r="O20" i="4"/>
  <c r="Q20" i="4"/>
  <c r="C48" i="4"/>
  <c r="C44" i="4"/>
  <c r="AJ48" i="4"/>
  <c r="AJ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M44" i="4"/>
  <c r="M48" i="4"/>
  <c r="BZ66" i="4"/>
  <c r="BZ68" i="4"/>
  <c r="CA68" i="4"/>
  <c r="AB20" i="4"/>
  <c r="BW6" i="4"/>
  <c r="BC211" i="1"/>
  <c r="BC67" i="3" s="1"/>
  <c r="AC20" i="4"/>
  <c r="F20" i="4"/>
  <c r="AN20" i="4"/>
  <c r="BZ6" i="4"/>
  <c r="AR44" i="4"/>
  <c r="BQ68" i="4"/>
  <c r="BQ66" i="4"/>
  <c r="AF48" i="4"/>
  <c r="AF44" i="4"/>
  <c r="N48" i="4"/>
  <c r="Z44" i="4"/>
  <c r="Z48" i="4"/>
  <c r="BU68" i="4"/>
  <c r="BU66" i="4"/>
  <c r="D45" i="3"/>
  <c r="BV68" i="4"/>
  <c r="BG218" i="1"/>
  <c r="BK219" i="1"/>
  <c r="R48" i="4"/>
  <c r="R44" i="4"/>
  <c r="P44" i="4"/>
  <c r="P48" i="4"/>
  <c r="BY6" i="4"/>
  <c r="AI20" i="4"/>
  <c r="G20" i="4"/>
  <c r="BR6" i="4"/>
  <c r="L20" i="4"/>
  <c r="BS6" i="4"/>
  <c r="AK48" i="4"/>
  <c r="AK44" i="4"/>
  <c r="AE20" i="4"/>
  <c r="BX6" i="4"/>
  <c r="AW67" i="3" l="1"/>
  <c r="AT41" i="29"/>
  <c r="N44" i="4"/>
  <c r="AD105" i="29"/>
  <c r="AR41" i="29"/>
  <c r="T44" i="4"/>
  <c r="T48" i="4"/>
  <c r="B48" i="4"/>
  <c r="B77" i="4" s="1"/>
  <c r="B44" i="4"/>
  <c r="AR96" i="29"/>
  <c r="X48" i="4"/>
  <c r="AO48" i="4"/>
  <c r="X44" i="4"/>
  <c r="AH48" i="4"/>
  <c r="AK105" i="29"/>
  <c r="BB47" i="29"/>
  <c r="X96" i="29"/>
  <c r="AO44" i="4"/>
  <c r="AR48" i="4"/>
  <c r="CA86" i="29"/>
  <c r="CA112" i="29"/>
  <c r="M77" i="4"/>
  <c r="D77" i="4"/>
  <c r="E43" i="3"/>
  <c r="BZ19" i="29"/>
  <c r="BZ41" i="29" s="1"/>
  <c r="AS41" i="29"/>
  <c r="AO41" i="29"/>
  <c r="Y48" i="4"/>
  <c r="Y72" i="4" s="1"/>
  <c r="AQ48" i="4"/>
  <c r="AQ77" i="4" s="1"/>
  <c r="AR77" i="4"/>
  <c r="BQ20" i="4"/>
  <c r="R77" i="4"/>
  <c r="H77" i="4"/>
  <c r="AD77" i="4"/>
  <c r="BC310" i="1"/>
  <c r="CA20" i="4"/>
  <c r="BU76" i="29"/>
  <c r="Z77" i="4"/>
  <c r="AT77" i="4"/>
  <c r="V96" i="29"/>
  <c r="BB92" i="3"/>
  <c r="X77" i="4"/>
  <c r="T77" i="4"/>
  <c r="AS48" i="4"/>
  <c r="AT50" i="4" s="1"/>
  <c r="AJ96" i="29"/>
  <c r="P77" i="4"/>
  <c r="N77" i="4"/>
  <c r="C77" i="4"/>
  <c r="AH72" i="4"/>
  <c r="S20" i="4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BU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BZ61" i="4"/>
  <c r="J48" i="4"/>
  <c r="J44" i="4"/>
  <c r="BZ59" i="4"/>
  <c r="Y44" i="4"/>
  <c r="BC68" i="29"/>
  <c r="F41" i="3"/>
  <c r="CA61" i="4"/>
  <c r="CA19" i="29"/>
  <c r="CA41" i="29" s="1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S48" i="4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A59" i="4"/>
  <c r="BE40" i="3"/>
  <c r="BV20" i="4"/>
  <c r="AA22" i="9"/>
  <c r="AA30" i="9" s="1"/>
  <c r="AA39" i="9" s="1"/>
  <c r="BD31" i="3"/>
  <c r="BI219" i="1"/>
  <c r="BE218" i="1"/>
  <c r="BT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H49" i="4"/>
  <c r="AD72" i="4"/>
  <c r="CC19" i="3"/>
  <c r="AJ72" i="4"/>
  <c r="C72" i="4"/>
  <c r="AH73" i="4"/>
  <c r="O44" i="4"/>
  <c r="O48" i="4"/>
  <c r="C45" i="4"/>
  <c r="Q44" i="4"/>
  <c r="Q48" i="4"/>
  <c r="AQ72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A48" i="4"/>
  <c r="CA44" i="4"/>
  <c r="BZ20" i="4"/>
  <c r="BW20" i="4"/>
  <c r="M72" i="4"/>
  <c r="N50" i="4"/>
  <c r="AT72" i="4"/>
  <c r="BR20" i="4"/>
  <c r="AR72" i="4"/>
  <c r="AR50" i="4"/>
  <c r="T49" i="4"/>
  <c r="P72" i="4"/>
  <c r="AO72" i="4"/>
  <c r="D72" i="4"/>
  <c r="H49" i="4"/>
  <c r="D50" i="4"/>
  <c r="BX20" i="4"/>
  <c r="T72" i="4"/>
  <c r="X49" i="4"/>
  <c r="BS20" i="4"/>
  <c r="R72" i="4"/>
  <c r="AJ49" i="4"/>
  <c r="AF72" i="4"/>
  <c r="AN44" i="4"/>
  <c r="AN48" i="4"/>
  <c r="BQ48" i="4"/>
  <c r="H72" i="4"/>
  <c r="AO49" i="4"/>
  <c r="AK72" i="4"/>
  <c r="AK50" i="4"/>
  <c r="G44" i="4"/>
  <c r="G48" i="4"/>
  <c r="N72" i="4"/>
  <c r="R49" i="4"/>
  <c r="AP48" i="4"/>
  <c r="AP44" i="4"/>
  <c r="X72" i="4"/>
  <c r="BY20" i="4"/>
  <c r="E45" i="3"/>
  <c r="C50" i="4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BE38" i="29" l="1"/>
  <c r="BQ44" i="4"/>
  <c r="AS77" i="4"/>
  <c r="B72" i="4"/>
  <c r="AS72" i="4"/>
  <c r="AS50" i="4"/>
  <c r="AS49" i="4"/>
  <c r="S44" i="4"/>
  <c r="Z50" i="4"/>
  <c r="Y77" i="4"/>
  <c r="Y50" i="4"/>
  <c r="D9" i="2"/>
  <c r="BF47" i="29"/>
  <c r="D45" i="4"/>
  <c r="BV48" i="4"/>
  <c r="BV72" i="4" s="1"/>
  <c r="BQ41" i="3"/>
  <c r="AU72" i="4"/>
  <c r="J77" i="4"/>
  <c r="AT81" i="4"/>
  <c r="CA77" i="4"/>
  <c r="AS81" i="4"/>
  <c r="BU20" i="4"/>
  <c r="AE77" i="4"/>
  <c r="F77" i="4"/>
  <c r="G77" i="4"/>
  <c r="I77" i="4"/>
  <c r="W77" i="4"/>
  <c r="AQ81" i="4"/>
  <c r="AR81" i="4"/>
  <c r="E77" i="4"/>
  <c r="BC92" i="3"/>
  <c r="BD310" i="1"/>
  <c r="BQ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U48" i="4"/>
  <c r="BU44" i="4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S73" i="4"/>
  <c r="AH50" i="4"/>
  <c r="AK49" i="4"/>
  <c r="AG72" i="4"/>
  <c r="AG50" i="4"/>
  <c r="F43" i="3"/>
  <c r="G41" i="3"/>
  <c r="J72" i="4"/>
  <c r="N49" i="4"/>
  <c r="AS74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Y78" i="4"/>
  <c r="T79" i="4"/>
  <c r="Z78" i="4"/>
  <c r="C78" i="4"/>
  <c r="X79" i="4"/>
  <c r="AD79" i="4"/>
  <c r="AS78" i="4"/>
  <c r="N78" i="4"/>
  <c r="N79" i="4"/>
  <c r="H79" i="4"/>
  <c r="R79" i="4"/>
  <c r="AR78" i="4"/>
  <c r="AT78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BV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BT48" i="4"/>
  <c r="AL50" i="4"/>
  <c r="BN218" i="1"/>
  <c r="BT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H75" i="4"/>
  <c r="AD73" i="4"/>
  <c r="M49" i="4"/>
  <c r="AQ73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C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B73" i="4"/>
  <c r="C74" i="4"/>
  <c r="G72" i="4"/>
  <c r="K49" i="4"/>
  <c r="H50" i="4"/>
  <c r="G49" i="4"/>
  <c r="AF73" i="4"/>
  <c r="AJ75" i="4"/>
  <c r="D73" i="4"/>
  <c r="D74" i="4"/>
  <c r="AO73" i="4"/>
  <c r="AO75" i="4"/>
  <c r="BY44" i="4"/>
  <c r="BY48" i="4"/>
  <c r="BQ45" i="4"/>
  <c r="AO50" i="4"/>
  <c r="AR49" i="4"/>
  <c r="AN72" i="4"/>
  <c r="AN49" i="4"/>
  <c r="AN50" i="4"/>
  <c r="R73" i="4"/>
  <c r="R75" i="4"/>
  <c r="P73" i="4"/>
  <c r="AT73" i="4"/>
  <c r="AT74" i="4"/>
  <c r="BQ72" i="4"/>
  <c r="BQ49" i="4"/>
  <c r="BX48" i="4"/>
  <c r="BX44" i="4"/>
  <c r="BR44" i="4"/>
  <c r="BR48" i="4"/>
  <c r="BK211" i="1"/>
  <c r="AY185" i="1"/>
  <c r="AG49" i="4"/>
  <c r="AC72" i="4"/>
  <c r="AD50" i="4"/>
  <c r="X73" i="4"/>
  <c r="X75" i="4"/>
  <c r="AQ50" i="4"/>
  <c r="AT49" i="4"/>
  <c r="AP72" i="4"/>
  <c r="AP49" i="4"/>
  <c r="H75" i="4"/>
  <c r="H73" i="4"/>
  <c r="AP50" i="4"/>
  <c r="M73" i="4"/>
  <c r="AS75" i="4"/>
  <c r="BS44" i="4"/>
  <c r="BS48" i="4"/>
  <c r="T73" i="4"/>
  <c r="T75" i="4"/>
  <c r="BW39" i="9"/>
  <c r="AR73" i="4"/>
  <c r="AR74" i="4"/>
  <c r="BW44" i="4"/>
  <c r="BW48" i="4"/>
  <c r="CA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4" i="4"/>
  <c r="Y73" i="4"/>
  <c r="BZ48" i="4"/>
  <c r="BZ44" i="4"/>
  <c r="AW309" i="1" l="1"/>
  <c r="AW296" i="1" s="1"/>
  <c r="AW193" i="1"/>
  <c r="BJ47" i="29"/>
  <c r="BI38" i="29"/>
  <c r="AU74" i="4"/>
  <c r="AU75" i="4"/>
  <c r="E45" i="4"/>
  <c r="D7" i="3"/>
  <c r="D8" i="9"/>
  <c r="D11" i="9" s="1"/>
  <c r="E7" i="9"/>
  <c r="M79" i="4"/>
  <c r="BN38" i="29"/>
  <c r="E78" i="4"/>
  <c r="J79" i="4"/>
  <c r="BR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A81" i="4"/>
  <c r="Y79" i="4"/>
  <c r="T78" i="4"/>
  <c r="F45" i="3"/>
  <c r="BV77" i="4"/>
  <c r="BS77" i="4"/>
  <c r="R74" i="4"/>
  <c r="Z75" i="4"/>
  <c r="S74" i="4"/>
  <c r="BQ81" i="4"/>
  <c r="BU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BU72" i="4"/>
  <c r="BV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BW77" i="4"/>
  <c r="T74" i="4"/>
  <c r="AH39" i="9"/>
  <c r="AH77" i="4"/>
  <c r="BT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BQ79" i="4"/>
  <c r="O78" i="4"/>
  <c r="O79" i="4"/>
  <c r="AE78" i="4"/>
  <c r="AE79" i="4"/>
  <c r="BV79" i="4"/>
  <c r="S78" i="4"/>
  <c r="S79" i="4"/>
  <c r="AY16" i="4"/>
  <c r="BG39" i="29"/>
  <c r="BN232" i="1"/>
  <c r="BN175" i="1"/>
  <c r="J74" i="4"/>
  <c r="BK11" i="29"/>
  <c r="BG48" i="29"/>
  <c r="BN176" i="1"/>
  <c r="BT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BU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BX77" i="4" s="1"/>
  <c r="CA73" i="4"/>
  <c r="BZ72" i="4"/>
  <c r="BZ49" i="4"/>
  <c r="AE74" i="4"/>
  <c r="AE75" i="4"/>
  <c r="AE73" i="4"/>
  <c r="L75" i="4"/>
  <c r="L73" i="4"/>
  <c r="L74" i="4"/>
  <c r="BS72" i="4"/>
  <c r="BS49" i="4"/>
  <c r="M74" i="4"/>
  <c r="BK52" i="4"/>
  <c r="BQ73" i="4"/>
  <c r="BQ75" i="4"/>
  <c r="E8" i="9"/>
  <c r="E11" i="9" s="1"/>
  <c r="E7" i="3"/>
  <c r="F45" i="4"/>
  <c r="F7" i="9"/>
  <c r="AC73" i="4"/>
  <c r="AC75" i="4"/>
  <c r="AC74" i="4"/>
  <c r="AD74" i="4"/>
  <c r="BC184" i="1"/>
  <c r="AI74" i="4"/>
  <c r="AI73" i="4"/>
  <c r="AI75" i="4"/>
  <c r="AJ74" i="4"/>
  <c r="AM75" i="4"/>
  <c r="BR72" i="4"/>
  <c r="BR49" i="4"/>
  <c r="BT49" i="4"/>
  <c r="BY72" i="4"/>
  <c r="BY49" i="4"/>
  <c r="AG75" i="4"/>
  <c r="BQ45" i="3"/>
  <c r="BK52" i="3"/>
  <c r="BC185" i="1"/>
  <c r="BV73" i="4"/>
  <c r="AB73" i="4"/>
  <c r="AB75" i="4"/>
  <c r="AB74" i="4"/>
  <c r="CA49" i="4"/>
  <c r="BW72" i="4"/>
  <c r="BW49" i="4"/>
  <c r="AP73" i="4"/>
  <c r="AP74" i="4"/>
  <c r="AP75" i="4"/>
  <c r="AQ74" i="4"/>
  <c r="BK283" i="1"/>
  <c r="BK273" i="1"/>
  <c r="BK259" i="1"/>
  <c r="BX72" i="4"/>
  <c r="BX49" i="4"/>
  <c r="BC16" i="4"/>
  <c r="AY36" i="4"/>
  <c r="BR45" i="4"/>
  <c r="AF74" i="4"/>
  <c r="D36" i="9"/>
  <c r="D48" i="3"/>
  <c r="D14" i="3"/>
  <c r="F73" i="4"/>
  <c r="F75" i="4"/>
  <c r="F74" i="4"/>
  <c r="J75" i="4"/>
  <c r="BC14" i="4"/>
  <c r="AN73" i="4"/>
  <c r="AN74" i="4"/>
  <c r="AN75" i="4"/>
  <c r="G73" i="4"/>
  <c r="G74" i="4"/>
  <c r="G75" i="4"/>
  <c r="K75" i="4"/>
  <c r="BN47" i="29" l="1"/>
  <c r="BE92" i="3"/>
  <c r="BX81" i="4"/>
  <c r="BW81" i="4"/>
  <c r="BU81" i="4"/>
  <c r="AH79" i="4"/>
  <c r="E11" i="2"/>
  <c r="BT73" i="4"/>
  <c r="BS81" i="4"/>
  <c r="I41" i="3"/>
  <c r="G45" i="3"/>
  <c r="AF79" i="4"/>
  <c r="BV81" i="4"/>
  <c r="BR81" i="4"/>
  <c r="CD38" i="3"/>
  <c r="BG38" i="3"/>
  <c r="CD29" i="3"/>
  <c r="BG29" i="3"/>
  <c r="BH12" i="3"/>
  <c r="BD32" i="3"/>
  <c r="BH11" i="3"/>
  <c r="BC18" i="4"/>
  <c r="CE79" i="3"/>
  <c r="CE74" i="3"/>
  <c r="AX36" i="4"/>
  <c r="BU79" i="4"/>
  <c r="BT81" i="4"/>
  <c r="BK65" i="29"/>
  <c r="BJ39" i="29"/>
  <c r="BJ65" i="29"/>
  <c r="BE39" i="29"/>
  <c r="BE65" i="29"/>
  <c r="CD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BU73" i="4"/>
  <c r="BE241" i="1"/>
  <c r="BF242" i="1"/>
  <c r="BF91" i="29"/>
  <c r="BG91" i="29"/>
  <c r="BV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BR79" i="4"/>
  <c r="BS79" i="4"/>
  <c r="BX79" i="4"/>
  <c r="B10" i="2"/>
  <c r="BW79" i="4"/>
  <c r="CA75" i="4"/>
  <c r="BT79" i="4"/>
  <c r="BN70" i="29"/>
  <c r="BN69" i="29"/>
  <c r="BN68" i="29"/>
  <c r="BG185" i="1"/>
  <c r="BB91" i="29"/>
  <c r="AY100" i="29"/>
  <c r="AX91" i="29"/>
  <c r="BK39" i="29"/>
  <c r="BK48" i="29"/>
  <c r="BT75" i="4"/>
  <c r="BU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BR73" i="4"/>
  <c r="BR75" i="4"/>
  <c r="E14" i="3"/>
  <c r="E48" i="3"/>
  <c r="E36" i="9"/>
  <c r="BS73" i="4"/>
  <c r="BS75" i="4"/>
  <c r="D21" i="3"/>
  <c r="BX75" i="4"/>
  <c r="BX73" i="4"/>
  <c r="BG16" i="4"/>
  <c r="BC36" i="4"/>
  <c r="BG14" i="4"/>
  <c r="BZ73" i="4"/>
  <c r="BZ75" i="4"/>
  <c r="AM14" i="9"/>
  <c r="BY16" i="9"/>
  <c r="BY17" i="9" s="1"/>
  <c r="BY75" i="4"/>
  <c r="BY73" i="4"/>
  <c r="BS45" i="4"/>
  <c r="BL52" i="3"/>
  <c r="E38" i="9"/>
  <c r="E34" i="9"/>
  <c r="BW73" i="4"/>
  <c r="BW75" i="4"/>
  <c r="F7" i="3"/>
  <c r="F8" i="9"/>
  <c r="G7" i="9"/>
  <c r="G45" i="4"/>
  <c r="BG310" i="1" l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BY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G7" i="3"/>
  <c r="H45" i="4"/>
  <c r="G8" i="9"/>
  <c r="G11" i="9" s="1"/>
  <c r="BM52" i="3"/>
  <c r="BK16" i="4"/>
  <c r="D46" i="3"/>
  <c r="BK14" i="4"/>
  <c r="AK30" i="9"/>
  <c r="BQ8" i="9"/>
  <c r="BR7" i="9" s="1"/>
  <c r="F11" i="9"/>
  <c r="BQ11" i="9" s="1"/>
  <c r="F48" i="3"/>
  <c r="F36" i="9"/>
  <c r="F14" i="3"/>
  <c r="BQ7" i="3"/>
  <c r="BG36" i="4"/>
  <c r="E21" i="3"/>
  <c r="BT45" i="4"/>
  <c r="AM16" i="9"/>
  <c r="AN14" i="9" s="1"/>
  <c r="BZ14" i="9"/>
  <c r="K41" i="3"/>
  <c r="BR41" i="3"/>
  <c r="J43" i="3"/>
  <c r="E35" i="9"/>
  <c r="F34" i="9"/>
  <c r="F38" i="9"/>
  <c r="E37" i="9"/>
  <c r="I45" i="3"/>
  <c r="BY81" i="4" l="1"/>
  <c r="BG92" i="3"/>
  <c r="BH310" i="1"/>
  <c r="BI38" i="3"/>
  <c r="BI29" i="3"/>
  <c r="BJ12" i="3"/>
  <c r="BE18" i="4"/>
  <c r="BJ11" i="3"/>
  <c r="BB26" i="4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CD18" i="4"/>
  <c r="BI31" i="3"/>
  <c r="BJ40" i="3"/>
  <c r="CC26" i="4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BU45" i="4"/>
  <c r="BZ17" i="9"/>
  <c r="BZ18" i="9"/>
  <c r="BN52" i="3"/>
  <c r="L41" i="3"/>
  <c r="K43" i="3"/>
  <c r="BK36" i="4"/>
  <c r="AN16" i="9"/>
  <c r="AO14" i="9" s="1"/>
  <c r="BQ36" i="9"/>
  <c r="F37" i="9"/>
  <c r="G38" i="9"/>
  <c r="F35" i="9"/>
  <c r="BQ35" i="9" s="1"/>
  <c r="G34" i="9"/>
  <c r="BR34" i="9" s="1"/>
  <c r="E46" i="3"/>
  <c r="H8" i="9"/>
  <c r="H11" i="9" s="1"/>
  <c r="H7" i="3"/>
  <c r="I7" i="9"/>
  <c r="I45" i="4"/>
  <c r="J45" i="3"/>
  <c r="BR43" i="3"/>
  <c r="BQ48" i="3"/>
  <c r="F21" i="3"/>
  <c r="BQ14" i="3"/>
  <c r="G48" i="3"/>
  <c r="G14" i="3"/>
  <c r="G36" i="9"/>
  <c r="BI310" i="1" l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BY79" i="4"/>
  <c r="C10" i="2"/>
  <c r="BH57" i="3"/>
  <c r="BM185" i="1"/>
  <c r="BN184" i="1"/>
  <c r="BG18" i="4"/>
  <c r="CC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Q37" i="9"/>
  <c r="BR38" i="9"/>
  <c r="K45" i="3"/>
  <c r="BV45" i="4"/>
  <c r="BR45" i="3"/>
  <c r="BQ21" i="3"/>
  <c r="F46" i="3"/>
  <c r="AO16" i="9"/>
  <c r="AP14" i="9" s="1"/>
  <c r="AP17" i="9" s="1"/>
  <c r="AP19" i="9" s="1"/>
  <c r="M41" i="3"/>
  <c r="L43" i="3"/>
  <c r="G21" i="3"/>
  <c r="J45" i="4"/>
  <c r="I7" i="3"/>
  <c r="I8" i="9"/>
  <c r="I11" i="9" s="1"/>
  <c r="J7" i="9"/>
  <c r="G35" i="9"/>
  <c r="G37" i="9"/>
  <c r="H34" i="9"/>
  <c r="H38" i="9"/>
  <c r="BI92" i="3" l="1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E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BW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BZ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BX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BZ81" i="4"/>
  <c r="BK92" i="3"/>
  <c r="BI18" i="4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BZ79" i="4"/>
  <c r="CA79" i="4"/>
  <c r="BN40" i="3"/>
  <c r="CE18" i="4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BY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BZ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F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A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F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D25" i="4" l="1"/>
  <c r="CD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E26" i="4"/>
  <c r="CE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/>
  <c r="CF25" i="4"/>
  <c r="CF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AX63" i="29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CB186" i="1"/>
  <c r="AX73" i="3"/>
  <c r="AX76" i="3"/>
  <c r="AX80" i="3"/>
  <c r="CB66" i="3"/>
  <c r="AX99" i="3"/>
  <c r="CB98" i="3"/>
  <c r="AX105" i="3" l="1"/>
  <c r="CB20" i="3"/>
  <c r="AW84" i="3"/>
  <c r="CB104" i="1"/>
  <c r="CB103" i="1"/>
  <c r="CB105" i="1"/>
  <c r="AX68" i="3"/>
  <c r="AX106" i="3"/>
  <c r="AX64" i="3"/>
  <c r="AX113" i="3"/>
  <c r="AX13" i="3"/>
  <c r="CB76" i="3"/>
  <c r="AX15" i="4"/>
  <c r="CB189" i="1"/>
  <c r="CB192" i="1"/>
  <c r="CB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CB113" i="3" l="1"/>
  <c r="AX16" i="3"/>
  <c r="AX82" i="3"/>
  <c r="AX109" i="29"/>
  <c r="AX75" i="3"/>
  <c r="CB68" i="3"/>
  <c r="CB81" i="3"/>
  <c r="CB17" i="4"/>
  <c r="AX24" i="3"/>
  <c r="CB100" i="3"/>
  <c r="CB101" i="3"/>
  <c r="CB13" i="3"/>
  <c r="CB112" i="3"/>
  <c r="AX115" i="3"/>
  <c r="CB190" i="1"/>
  <c r="AX29" i="4"/>
  <c r="CB22" i="4"/>
  <c r="AX12" i="4"/>
  <c r="CB13" i="4"/>
  <c r="AX10" i="3"/>
  <c r="AY128" i="1"/>
  <c r="AX54" i="3"/>
  <c r="CB25" i="3"/>
  <c r="CB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B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CC20" i="3" l="1"/>
  <c r="BB68" i="3"/>
  <c r="BB113" i="3"/>
  <c r="BB106" i="3"/>
  <c r="BB64" i="3"/>
  <c r="BB13" i="3"/>
  <c r="CC76" i="3"/>
  <c r="BB15" i="4"/>
  <c r="BB22" i="4"/>
  <c r="BB101" i="3"/>
  <c r="BB112" i="3"/>
  <c r="CC99" i="3"/>
  <c r="CC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C13" i="4"/>
  <c r="BB10" i="3"/>
  <c r="BC128" i="1"/>
  <c r="CC25" i="3"/>
  <c r="BB54" i="3"/>
  <c r="CC112" i="3"/>
  <c r="BB115" i="3"/>
  <c r="CC13" i="3"/>
  <c r="BB29" i="4"/>
  <c r="CC22" i="4"/>
  <c r="BB75" i="3"/>
  <c r="CC68" i="3"/>
  <c r="BB16" i="3"/>
  <c r="CC81" i="3"/>
  <c r="BB82" i="3"/>
  <c r="CC17" i="4"/>
  <c r="BB24" i="3"/>
  <c r="CC101" i="3"/>
  <c r="CC100" i="3"/>
  <c r="CC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C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D19" i="4"/>
  <c r="BF25" i="3"/>
  <c r="BF81" i="3"/>
  <c r="BF109" i="29" l="1"/>
  <c r="CD113" i="3"/>
  <c r="BF16" i="3"/>
  <c r="CD13" i="4"/>
  <c r="BF10" i="3"/>
  <c r="CD17" i="4"/>
  <c r="BF24" i="3"/>
  <c r="BF29" i="4"/>
  <c r="CD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D29" i="4"/>
  <c r="CD10" i="3"/>
  <c r="BG98" i="3"/>
  <c r="BG63" i="29"/>
  <c r="BG188" i="1"/>
  <c r="BG101" i="1"/>
  <c r="BG66" i="3"/>
  <c r="BG51" i="3"/>
  <c r="BG60" i="3"/>
  <c r="BG130" i="1"/>
  <c r="BG186" i="1"/>
  <c r="BG129" i="1"/>
  <c r="CD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E19" i="4"/>
  <c r="BJ81" i="3"/>
  <c r="BJ25" i="3"/>
  <c r="CE90" i="29"/>
  <c r="BJ109" i="29" l="1"/>
  <c r="CE113" i="3"/>
  <c r="BK128" i="1"/>
  <c r="CE25" i="3"/>
  <c r="BJ54" i="3"/>
  <c r="BJ29" i="4"/>
  <c r="CE22" i="4"/>
  <c r="BJ16" i="3"/>
  <c r="CE81" i="3"/>
  <c r="CE13" i="4"/>
  <c r="BJ10" i="3"/>
  <c r="CE101" i="3"/>
  <c r="CE100" i="3"/>
  <c r="CE13" i="3"/>
  <c r="BJ15" i="4"/>
  <c r="BJ82" i="3"/>
  <c r="BJ75" i="3"/>
  <c r="CE68" i="3"/>
  <c r="CE17" i="4"/>
  <c r="BJ24" i="3"/>
  <c r="CE112" i="3"/>
  <c r="BJ115" i="3"/>
  <c r="CE82" i="3" l="1"/>
  <c r="BJ12" i="4"/>
  <c r="BK111" i="3"/>
  <c r="CE115" i="3"/>
  <c r="BJ109" i="3"/>
  <c r="CE16" i="3"/>
  <c r="CE24" i="3"/>
  <c r="CE29" i="4"/>
  <c r="CE75" i="3"/>
  <c r="BJ77" i="3"/>
  <c r="CE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F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F17" i="4"/>
  <c r="BN24" i="3"/>
  <c r="CF25" i="3"/>
  <c r="BN54" i="3"/>
  <c r="CF13" i="3"/>
  <c r="BN15" i="4"/>
  <c r="BN29" i="4"/>
  <c r="CF22" i="4"/>
  <c r="BN75" i="3"/>
  <c r="CF68" i="3"/>
  <c r="CF13" i="4"/>
  <c r="BN10" i="3"/>
  <c r="CF100" i="3"/>
  <c r="CF101" i="3"/>
  <c r="CF16" i="3" l="1"/>
  <c r="CF82" i="3"/>
  <c r="BN12" i="4"/>
  <c r="CF29" i="4"/>
  <c r="CF115" i="3"/>
  <c r="BN109" i="3"/>
  <c r="CF75" i="3"/>
  <c r="BN77" i="3"/>
  <c r="CF24" i="3"/>
  <c r="CF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B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B11" i="4"/>
  <c r="AV12" i="4"/>
  <c r="CB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/>
  <c r="AY87" i="4" s="1"/>
  <c r="AZ86" i="4"/>
  <c r="CB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B36" i="4"/>
  <c r="AW23" i="3"/>
  <c r="AV27" i="3"/>
  <c r="CB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B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B37" i="4"/>
  <c r="BD87" i="4"/>
  <c r="AZ211" i="1"/>
  <c r="AZ240" i="1"/>
  <c r="BH94" i="3"/>
  <c r="BE87" i="4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F37" i="4"/>
  <c r="BE37" i="4"/>
  <c r="BL94" i="3"/>
  <c r="AW41" i="4"/>
  <c r="AZ295" i="1"/>
  <c r="AY300" i="1"/>
  <c r="AX39" i="4"/>
  <c r="CB39" i="4" s="1"/>
  <c r="CB300" i="1"/>
  <c r="CC295" i="1"/>
  <c r="AX34" i="3"/>
  <c r="CB27" i="3"/>
  <c r="CB109" i="29"/>
  <c r="AY27" i="3"/>
  <c r="CC284" i="1" l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CF284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74" i="1" l="1"/>
  <c r="BH183" i="1"/>
  <c r="BH188" i="1" s="1"/>
  <c r="BH185" i="1"/>
  <c r="BH184" i="1"/>
  <c r="BH186" i="1"/>
  <c r="BI184" i="1"/>
  <c r="CE218" i="1"/>
  <c r="CE223" i="1"/>
  <c r="CC91" i="29"/>
  <c r="CC66" i="29"/>
  <c r="CC309" i="1"/>
  <c r="CC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C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C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C16" i="4"/>
  <c r="AZ23" i="3"/>
  <c r="BD192" i="1"/>
  <c r="BD191" i="1"/>
  <c r="BE191" i="1"/>
  <c r="BD189" i="1"/>
  <c r="BD190" i="1" s="1"/>
  <c r="CC241" i="1"/>
  <c r="CC52" i="4"/>
  <c r="CC243" i="1"/>
  <c r="CE183" i="1" l="1"/>
  <c r="CE185" i="1" s="1"/>
  <c r="AZ27" i="3"/>
  <c r="BA23" i="3"/>
  <c r="BD84" i="3"/>
  <c r="CD52" i="4"/>
  <c r="CD241" i="1"/>
  <c r="CD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C12" i="4"/>
  <c r="CD70" i="4"/>
  <c r="CD309" i="1"/>
  <c r="CC92" i="29"/>
  <c r="CC108" i="29"/>
  <c r="CD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C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C37" i="4"/>
  <c r="CD243" i="1"/>
  <c r="BH14" i="4"/>
  <c r="BI14" i="4"/>
  <c r="BH77" i="3"/>
  <c r="CD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D37" i="4"/>
  <c r="BA27" i="3"/>
  <c r="BB23" i="3"/>
  <c r="AZ34" i="3"/>
  <c r="BD109" i="29"/>
  <c r="BH92" i="29"/>
  <c r="BL92" i="29"/>
  <c r="BH101" i="29"/>
  <c r="BH108" i="29"/>
  <c r="BI101" i="29"/>
  <c r="CF16" i="4"/>
  <c r="BK37" i="4"/>
  <c r="BL87" i="4"/>
  <c r="CF40" i="29"/>
  <c r="CF21" i="29"/>
  <c r="CF55" i="29"/>
  <c r="CD57" i="29"/>
  <c r="BM191" i="1"/>
  <c r="BL191" i="1"/>
  <c r="BL189" i="1"/>
  <c r="BL190" i="1" s="1"/>
  <c r="CD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E14" i="4"/>
  <c r="BH12" i="4"/>
  <c r="CE70" i="4"/>
  <c r="CE309" i="1"/>
  <c r="AZ39" i="4"/>
  <c r="CC109" i="29"/>
  <c r="CD108" i="29"/>
  <c r="CF14" i="4"/>
  <c r="BL12" i="4"/>
  <c r="CE52" i="4"/>
  <c r="CE241" i="1"/>
  <c r="CE189" i="1"/>
  <c r="CE190" i="1" s="1"/>
  <c r="CE66" i="29"/>
  <c r="CE92" i="29" s="1"/>
  <c r="CF91" i="29"/>
  <c r="CF70" i="4"/>
  <c r="CF309" i="1"/>
  <c r="BH36" i="4"/>
  <c r="CE11" i="4"/>
  <c r="BH37" i="4"/>
  <c r="BB295" i="1"/>
  <c r="BB298" i="1" s="1"/>
  <c r="BA300" i="1"/>
  <c r="CF243" i="1"/>
  <c r="CF241" i="1"/>
  <c r="CF52" i="4"/>
  <c r="CE91" i="29"/>
  <c r="BM12" i="4"/>
  <c r="BD85" i="3"/>
  <c r="BE85" i="3"/>
  <c r="BL36" i="4"/>
  <c r="CF11" i="4"/>
  <c r="CF185" i="1"/>
  <c r="CD42" i="29"/>
  <c r="CE40" i="29"/>
  <c r="CE16" i="4"/>
  <c r="CD12" i="4"/>
  <c r="CF220" i="1"/>
  <c r="CF56" i="29" s="1"/>
  <c r="CF192" i="1" l="1"/>
  <c r="CF42" i="29"/>
  <c r="CF57" i="29"/>
  <c r="BH109" i="29"/>
  <c r="CF36" i="4"/>
  <c r="BL109" i="29"/>
  <c r="AZ41" i="4"/>
  <c r="BA39" i="4"/>
  <c r="CE12" i="4"/>
  <c r="CE57" i="29"/>
  <c r="CD109" i="29"/>
  <c r="BB27" i="3"/>
  <c r="BC23" i="3"/>
  <c r="CC23" i="3"/>
  <c r="BC295" i="1"/>
  <c r="BC298" i="1" s="1"/>
  <c r="CC298" i="1"/>
  <c r="BB300" i="1"/>
  <c r="CC300" i="1" s="1"/>
  <c r="CF12" i="4"/>
  <c r="CF190" i="1"/>
  <c r="BA34" i="3"/>
  <c r="CE36" i="4"/>
  <c r="BH85" i="3"/>
  <c r="BI85" i="3"/>
  <c r="BL37" i="4"/>
  <c r="BM87" i="4"/>
  <c r="BN87" i="4" s="1"/>
  <c r="CE37" i="4"/>
  <c r="CF92" i="29"/>
  <c r="CE108" i="29"/>
  <c r="BL85" i="3"/>
  <c r="BM85" i="3"/>
  <c r="CF108" i="29"/>
  <c r="BA41" i="4" l="1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C39" i="4"/>
  <c r="CC34" i="3"/>
  <c r="BC39" i="4"/>
  <c r="CF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C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D41" i="4" s="1"/>
  <c r="BH27" i="3"/>
  <c r="BI23" i="3"/>
  <c r="CD34" i="3"/>
  <c r="CD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BK300" i="1"/>
  <c r="BL295" i="1"/>
  <c r="BL298" i="1" s="1"/>
  <c r="BI41" i="4"/>
  <c r="CE39" i="4"/>
  <c r="BM295" i="1" l="1"/>
  <c r="BM298" i="1" s="1"/>
  <c r="BL300" i="1"/>
  <c r="BL27" i="3"/>
  <c r="BM23" i="3"/>
  <c r="BK39" i="4"/>
  <c r="BJ41" i="4"/>
  <c r="CE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F39" i="4"/>
  <c r="BN41" i="4"/>
  <c r="AV193" i="1"/>
  <c r="CF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AX8" i="4"/>
  <c r="CB103" i="3"/>
  <c r="BF276" i="1" l="1"/>
  <c r="CB63" i="4"/>
  <c r="CB196" i="1"/>
  <c r="AW41" i="29"/>
  <c r="AY193" i="1"/>
  <c r="AY104" i="3"/>
  <c r="AY179" i="1"/>
  <c r="AY272" i="1"/>
  <c r="CB78" i="29"/>
  <c r="CB105" i="3"/>
  <c r="AX54" i="4"/>
  <c r="CB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B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B58" i="4"/>
  <c r="CB55" i="4"/>
  <c r="CB65" i="4"/>
  <c r="AZ275" i="1"/>
  <c r="BH276" i="1"/>
  <c r="CB76" i="29" l="1"/>
  <c r="CB66" i="4"/>
  <c r="CB68" i="4"/>
  <c r="AZ193" i="1"/>
  <c r="AZ104" i="3"/>
  <c r="AZ179" i="1"/>
  <c r="AZ272" i="1"/>
  <c r="CB19" i="29"/>
  <c r="CB61" i="4"/>
  <c r="CB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C8" i="4"/>
  <c r="BA41" i="29"/>
  <c r="CC63" i="4"/>
  <c r="CC196" i="1"/>
  <c r="BC193" i="1"/>
  <c r="BC179" i="1"/>
  <c r="BC104" i="3"/>
  <c r="BC272" i="1"/>
  <c r="BB110" i="29"/>
  <c r="BB93" i="29"/>
  <c r="BB102" i="29"/>
  <c r="CC110" i="29" l="1"/>
  <c r="CC93" i="29"/>
  <c r="BC103" i="3"/>
  <c r="BC18" i="3"/>
  <c r="BC72" i="29"/>
  <c r="CC107" i="3"/>
  <c r="CC106" i="3"/>
  <c r="BC195" i="1"/>
  <c r="BC74" i="29"/>
  <c r="CC54" i="4"/>
  <c r="BB68" i="4"/>
  <c r="BB76" i="29"/>
  <c r="BB66" i="4"/>
  <c r="BB67" i="4"/>
  <c r="BB58" i="4"/>
  <c r="BB55" i="4"/>
  <c r="BB56" i="4"/>
  <c r="BD275" i="1" l="1"/>
  <c r="CC58" i="4"/>
  <c r="CC55" i="4"/>
  <c r="CC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C66" i="4"/>
  <c r="CC68" i="4"/>
  <c r="CC19" i="29"/>
  <c r="CC61" i="4"/>
  <c r="CC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D63" i="4"/>
  <c r="CD196" i="1"/>
  <c r="BF54" i="4"/>
  <c r="CD8" i="4"/>
  <c r="CD110" i="29" l="1"/>
  <c r="CD93" i="29"/>
  <c r="BF58" i="4"/>
  <c r="BF55" i="4"/>
  <c r="BF56" i="4"/>
  <c r="BF65" i="4"/>
  <c r="CD54" i="4"/>
  <c r="CD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D58" i="4"/>
  <c r="CD55" i="4"/>
  <c r="BG8" i="4"/>
  <c r="BH275" i="1"/>
  <c r="BG78" i="29"/>
  <c r="BF76" i="29"/>
  <c r="BF68" i="4"/>
  <c r="BF67" i="4"/>
  <c r="BF66" i="4"/>
  <c r="CD76" i="29"/>
  <c r="CD68" i="4"/>
  <c r="CD66" i="4"/>
  <c r="BG110" i="29" l="1"/>
  <c r="BG93" i="29"/>
  <c r="BG102" i="29"/>
  <c r="BG54" i="4"/>
  <c r="BH193" i="1"/>
  <c r="BH179" i="1"/>
  <c r="BH104" i="3"/>
  <c r="BH272" i="1"/>
  <c r="CD19" i="29"/>
  <c r="CD59" i="4"/>
  <c r="CD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E8" i="4"/>
  <c r="CE105" i="3"/>
  <c r="CE63" i="4"/>
  <c r="CE196" i="1"/>
  <c r="BJ76" i="29" l="1"/>
  <c r="BJ68" i="4"/>
  <c r="BJ67" i="4"/>
  <c r="BJ66" i="4"/>
  <c r="BK103" i="3"/>
  <c r="BK18" i="3"/>
  <c r="BK72" i="29"/>
  <c r="CE107" i="3"/>
  <c r="CE106" i="3"/>
  <c r="CE54" i="4"/>
  <c r="CE65" i="4" s="1"/>
  <c r="BK74" i="29"/>
  <c r="BK195" i="1"/>
  <c r="BJ58" i="4"/>
  <c r="BJ56" i="4"/>
  <c r="BJ55" i="4"/>
  <c r="CE110" i="29"/>
  <c r="CE93" i="29"/>
  <c r="BK8" i="4" l="1"/>
  <c r="CE58" i="4"/>
  <c r="CE55" i="4"/>
  <c r="BJ60" i="4"/>
  <c r="BJ59" i="4"/>
  <c r="BJ61" i="4"/>
  <c r="BJ19" i="29"/>
  <c r="BK78" i="29"/>
  <c r="CE66" i="4"/>
  <c r="CE76" i="29"/>
  <c r="CE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E61" i="4"/>
  <c r="CE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F8" i="4"/>
  <c r="CF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F54" i="4"/>
  <c r="CF58" i="4" l="1"/>
  <c r="CF55" i="4"/>
  <c r="BN19" i="29"/>
  <c r="BN61" i="4"/>
  <c r="BN59" i="4"/>
  <c r="BN60" i="4"/>
  <c r="CF65" i="4"/>
  <c r="CF76" i="29" l="1"/>
  <c r="CF66" i="4"/>
  <c r="CF68" i="4"/>
  <c r="CF19" i="29"/>
  <c r="CF59" i="4"/>
  <c r="CF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B15" i="9"/>
  <c r="CB32" i="4"/>
  <c r="AV15" i="9"/>
  <c r="AV16" i="9" s="1"/>
  <c r="AV17" i="9" l="1"/>
  <c r="AW14" i="9"/>
  <c r="AV45" i="4"/>
  <c r="AW16" i="9"/>
  <c r="AX14" i="9" s="1"/>
  <c r="CB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AY17" i="9"/>
  <c r="AY19" i="9" s="1"/>
  <c r="CC14" i="9"/>
  <c r="CC18" i="9" s="1"/>
  <c r="AW39" i="3" l="1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AW202" i="1"/>
  <c r="AW205" i="1" s="1"/>
  <c r="AW201" i="1"/>
  <c r="AW24" i="29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94" i="29"/>
  <c r="AW103" i="29"/>
  <c r="AW111" i="29"/>
  <c r="AW82" i="29"/>
  <c r="AW84" i="29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AW208" i="1"/>
  <c r="AW78" i="4"/>
  <c r="AW81" i="4"/>
  <c r="AW79" i="4"/>
  <c r="AW254" i="1"/>
  <c r="AW33" i="29"/>
  <c r="BE22" i="9"/>
  <c r="BF39" i="3" l="1"/>
  <c r="CE14" i="9"/>
  <c r="CE18" i="9" s="1"/>
  <c r="BG16" i="9"/>
  <c r="BH14" i="9" s="1"/>
  <c r="BG17" i="9"/>
  <c r="BG19" i="9" s="1"/>
  <c r="AW32" i="29"/>
  <c r="AW250" i="1"/>
  <c r="CD19" i="9"/>
  <c r="AW36" i="9"/>
  <c r="AW14" i="3"/>
  <c r="AW48" i="3"/>
  <c r="AW96" i="29"/>
  <c r="AW105" i="29"/>
  <c r="BE30" i="9"/>
  <c r="CD22" i="9"/>
  <c r="CD30" i="9" s="1"/>
  <c r="CD39" i="3" l="1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CB22" i="29"/>
  <c r="AX81" i="29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AX205" i="1"/>
  <c r="CB201" i="1"/>
  <c r="AX248" i="1"/>
  <c r="AX246" i="1"/>
  <c r="AX247" i="1"/>
  <c r="BK22" i="9"/>
  <c r="CB24" i="29"/>
  <c r="CB81" i="29"/>
  <c r="BL16" i="9"/>
  <c r="BM14" i="9" s="1"/>
  <c r="AX111" i="29"/>
  <c r="AX94" i="29"/>
  <c r="AX82" i="29"/>
  <c r="AX84" i="29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CB30" i="29"/>
  <c r="AX20" i="4"/>
  <c r="CB6" i="4"/>
  <c r="AX41" i="3"/>
  <c r="BN16" i="9"/>
  <c r="CF16" i="9" s="1"/>
  <c r="CF17" i="9" s="1"/>
  <c r="AX58" i="29"/>
  <c r="AX43" i="29"/>
  <c r="AX51" i="29"/>
  <c r="BL22" i="9"/>
  <c r="CB83" i="29"/>
  <c r="BM17" i="9"/>
  <c r="BM19" i="9" s="1"/>
  <c r="BM22" i="9" s="1"/>
  <c r="BM30" i="9" s="1"/>
  <c r="CB84" i="29"/>
  <c r="CF39" i="3" l="1"/>
  <c r="BL30" i="9"/>
  <c r="AX209" i="1"/>
  <c r="AX87" i="29"/>
  <c r="AX304" i="1"/>
  <c r="CB302" i="1"/>
  <c r="AX43" i="3"/>
  <c r="CB41" i="3"/>
  <c r="CB20" i="4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AX86" i="29"/>
  <c r="CB209" i="1"/>
  <c r="AX208" i="1"/>
  <c r="AX72" i="4"/>
  <c r="AX77" i="4"/>
  <c r="AX49" i="4"/>
  <c r="AX50" i="4"/>
  <c r="AX33" i="29"/>
  <c r="AX254" i="1"/>
  <c r="CB44" i="4"/>
  <c r="CB48" i="4"/>
  <c r="CF19" i="9"/>
  <c r="CB45" i="4" l="1"/>
  <c r="F17" i="2"/>
  <c r="AX250" i="1"/>
  <c r="AX81" i="4"/>
  <c r="AX79" i="4"/>
  <c r="AX78" i="4"/>
  <c r="CB45" i="3"/>
  <c r="AX32" i="29"/>
  <c r="CB86" i="29"/>
  <c r="AX96" i="29"/>
  <c r="AX105" i="29"/>
  <c r="AX75" i="4"/>
  <c r="AX73" i="4"/>
  <c r="AX74" i="4"/>
  <c r="CB72" i="4"/>
  <c r="CB77" i="4"/>
  <c r="CB49" i="4"/>
  <c r="CB208" i="1"/>
  <c r="AX7" i="3"/>
  <c r="AX8" i="9"/>
  <c r="AY7" i="9"/>
  <c r="AX44" i="29" l="1"/>
  <c r="AX52" i="29"/>
  <c r="CB73" i="4"/>
  <c r="CB75" i="4"/>
  <c r="CB8" i="9"/>
  <c r="CC7" i="9" s="1"/>
  <c r="AX11" i="9"/>
  <c r="CB11" i="9" s="1"/>
  <c r="AX252" i="1"/>
  <c r="AX251" i="1"/>
  <c r="F10" i="2"/>
  <c r="CB81" i="4"/>
  <c r="CB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BB28" i="29" l="1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CC95" i="29" l="1"/>
  <c r="CC112" i="29"/>
  <c r="CC83" i="29"/>
  <c r="BB20" i="4"/>
  <c r="CC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CC20" i="4" l="1"/>
  <c r="BB48" i="4"/>
  <c r="BB44" i="4"/>
  <c r="BB302" i="1"/>
  <c r="CC301" i="1"/>
  <c r="BB43" i="3"/>
  <c r="CC41" i="3"/>
  <c r="CC58" i="29"/>
  <c r="CC43" i="29"/>
  <c r="BB45" i="4" l="1"/>
  <c r="CC48" i="4"/>
  <c r="CC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C49" i="4"/>
  <c r="CC72" i="4"/>
  <c r="CC77" i="4"/>
  <c r="CC87" i="29"/>
  <c r="BB86" i="29"/>
  <c r="CC45" i="4"/>
  <c r="CC8" i="9" l="1"/>
  <c r="CD7" i="9" s="1"/>
  <c r="BB11" i="9"/>
  <c r="CC11" i="9" s="1"/>
  <c r="CC86" i="29"/>
  <c r="CC7" i="3"/>
  <c r="BB48" i="3"/>
  <c r="BB14" i="3"/>
  <c r="BB36" i="9"/>
  <c r="G10" i="2"/>
  <c r="CC81" i="4"/>
  <c r="CC79" i="4"/>
  <c r="CC208" i="1"/>
  <c r="BB96" i="29"/>
  <c r="BB105" i="29"/>
  <c r="CC75" i="4"/>
  <c r="CC73" i="4"/>
  <c r="CC33" i="29"/>
  <c r="BB32" i="29"/>
  <c r="G17" i="2"/>
  <c r="CC254" i="1"/>
  <c r="BB250" i="1"/>
  <c r="BB21" i="3" l="1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R15" i="2" l="1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D6" i="4"/>
  <c r="BF41" i="3"/>
  <c r="CD83" i="29"/>
  <c r="BF58" i="29"/>
  <c r="BF43" i="29"/>
  <c r="BF51" i="29"/>
  <c r="CD26" i="29"/>
  <c r="CD30" i="29"/>
  <c r="CD58" i="29" l="1"/>
  <c r="CD43" i="29"/>
  <c r="CD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D44" i="4"/>
  <c r="CD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D45" i="4"/>
  <c r="CD45" i="3"/>
  <c r="BF8" i="9"/>
  <c r="BF7" i="3"/>
  <c r="BG7" i="9"/>
  <c r="CD33" i="29"/>
  <c r="BF32" i="29"/>
  <c r="CD77" i="4"/>
  <c r="CD72" i="4"/>
  <c r="CD49" i="4"/>
  <c r="H17" i="2"/>
  <c r="CD254" i="1"/>
  <c r="CD250" i="1" s="1"/>
  <c r="BF250" i="1"/>
  <c r="BF48" i="3" l="1"/>
  <c r="BF14" i="3"/>
  <c r="BF36" i="9"/>
  <c r="CD7" i="3"/>
  <c r="CD96" i="29"/>
  <c r="CD75" i="4"/>
  <c r="CD73" i="4"/>
  <c r="CD8" i="9"/>
  <c r="CE7" i="9" s="1"/>
  <c r="BF11" i="9"/>
  <c r="CD11" i="9" s="1"/>
  <c r="BF252" i="1"/>
  <c r="BF251" i="1"/>
  <c r="CD252" i="1"/>
  <c r="BF44" i="29"/>
  <c r="BF52" i="29"/>
  <c r="H10" i="2"/>
  <c r="CD81" i="4"/>
  <c r="CD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E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E20" i="4"/>
  <c r="CE43" i="3" l="1"/>
  <c r="BJ45" i="3"/>
  <c r="BJ87" i="29"/>
  <c r="BJ304" i="1"/>
  <c r="BJ209" i="1"/>
  <c r="CE302" i="1"/>
  <c r="CE44" i="4"/>
  <c r="CE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E77" i="4"/>
  <c r="CE72" i="4"/>
  <c r="CE49" i="4"/>
  <c r="CE45" i="4"/>
  <c r="CE45" i="3"/>
  <c r="CE75" i="4" l="1"/>
  <c r="CE73" i="4"/>
  <c r="BJ96" i="29"/>
  <c r="BJ105" i="29"/>
  <c r="I10" i="2"/>
  <c r="CE81" i="4"/>
  <c r="CE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F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F20" i="4"/>
  <c r="CF26" i="29"/>
  <c r="CF30" i="29"/>
  <c r="BN43" i="3"/>
  <c r="CF41" i="3"/>
  <c r="CF84" i="29"/>
  <c r="BN72" i="4" l="1"/>
  <c r="BN77" i="4"/>
  <c r="BN49" i="4"/>
  <c r="BN50" i="4"/>
  <c r="BN45" i="4"/>
  <c r="CF48" i="4"/>
  <c r="CF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F45" i="4"/>
  <c r="CF77" i="4"/>
  <c r="CF72" i="4"/>
  <c r="CF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F75" i="4"/>
  <c r="CF73" i="4"/>
  <c r="J10" i="2"/>
  <c r="CF81" i="4"/>
  <c r="CF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AV32" i="29"/>
  <c r="CB254" i="1"/>
  <c r="AV252" i="1"/>
  <c r="AW251" i="1"/>
  <c r="AZ252" i="1"/>
  <c r="AV251" i="1"/>
  <c r="CB32" i="29"/>
  <c r="AZ44" i="29"/>
  <c r="AW52" i="29"/>
  <c r="AV52" i="29"/>
  <c r="AV44" i="29" l="1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sharedStrings.xml><?xml version="1.0" encoding="utf-8"?>
<sst xmlns="http://schemas.openxmlformats.org/spreadsheetml/2006/main" count="2070" uniqueCount="545">
  <si>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</si>
  <si>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</si>
  <si>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</si>
  <si>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</si>
  <si>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</si>
  <si>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</si>
  <si>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</si>
  <si>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</si>
  <si>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</si>
  <si>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</si>
  <si>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</si>
  <si>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</si>
  <si>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</si>
  <si>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</si>
  <si>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</si>
  <si>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</si>
  <si>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</si>
  <si>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</si>
  <si>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</si>
  <si>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</si>
  <si>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</si>
  <si>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</si>
  <si>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</si>
  <si>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</si>
  <si>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</si>
  <si>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</si>
  <si>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</si>
  <si>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</si>
  <si>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</si>
  <si>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</si>
  <si>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</si>
  <si>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</si>
  <si>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</si>
  <si>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</si>
  <si>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</si>
  <si>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</si>
  <si>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</si>
  <si>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</si>
  <si>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</si>
  <si>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</si>
  <si>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</si>
  <si>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</si>
  <si>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</si>
  <si>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</si>
  <si>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</si>
  <si>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</si>
  <si>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</si>
  <si>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</si>
  <si>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</si>
  <si>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</si>
  <si>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</si>
  <si>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</si>
  <si>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</si>
  <si>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</si>
  <si>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</si>
  <si>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</si>
  <si>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</si>
  <si>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</si>
  <si>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</si>
  <si>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</si>
  <si>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</si>
  <si>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</si>
  <si>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</si>
  <si>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</si>
  <si>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</si>
  <si>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</si>
  <si>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</si>
  <si>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</si>
  <si>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</si>
  <si>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</si>
  <si>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</si>
  <si>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</si>
  <si>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</si>
  <si>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</si>
  <si>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</si>
  <si>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</si>
  <si>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</si>
  <si>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</si>
  <si>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</si>
  <si>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</si>
  <si>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</si>
  <si>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</si>
  <si>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</si>
  <si>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</si>
  <si>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</si>
  <si>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</si>
  <si>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</si>
  <si>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</si>
  <si>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</si>
  <si>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</si>
  <si>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</si>
  <si>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</si>
  <si>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</si>
  <si>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</si>
  <si>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</si>
  <si>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</si>
  <si>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</si>
  <si>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</si>
  <si>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</si>
  <si>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</si>
  <si>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</si>
  <si>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</si>
  <si>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</si>
  <si>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</si>
  <si>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</si>
  <si>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</si>
  <si>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</si>
  <si>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</si>
  <si>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</si>
  <si>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</si>
  <si>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</si>
  <si>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</si>
  <si>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</si>
  <si>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</si>
  <si>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</si>
  <si>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</si>
  <si>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</si>
  <si>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</si>
  <si>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</si>
  <si>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</si>
  <si>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</si>
  <si>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</si>
  <si>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</si>
  <si>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</si>
  <si>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</si>
  <si>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</si>
  <si>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</si>
  <si>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</si>
  <si>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</si>
  <si>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</si>
  <si>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</si>
  <si>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</si>
  <si>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</si>
  <si>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</si>
  <si>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</si>
  <si>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</si>
  <si>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</si>
  <si>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</si>
  <si>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</si>
  <si>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</si>
  <si>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</si>
  <si>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</si>
  <si>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</si>
  <si>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</si>
  <si>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</si>
  <si>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</si>
  <si>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</si>
  <si>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</si>
  <si>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</si>
  <si>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</si>
  <si>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</si>
  <si>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</si>
  <si>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</si>
  <si>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</si>
  <si>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</si>
  <si>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</si>
  <si>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</si>
  <si>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</si>
  <si>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</si>
  <si>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</si>
  <si>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</si>
  <si>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</si>
  <si>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</si>
  <si>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</si>
  <si>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</si>
  <si>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</si>
  <si>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</si>
  <si>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</si>
  <si>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</si>
  <si>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</si>
  <si>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</si>
  <si>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</si>
  <si>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</si>
  <si>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</si>
  <si>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</si>
  <si>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</si>
  <si>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</si>
  <si>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</si>
  <si>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</si>
  <si>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</si>
  <si>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</si>
  <si>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</si>
  <si>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</si>
  <si>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</si>
  <si>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</si>
  <si>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</si>
  <si>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</si>
  <si>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</si>
  <si>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</si>
  <si>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</si>
  <si>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</si>
  <si>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</si>
  <si>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</si>
  <si>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</si>
  <si>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</si>
  <si>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</si>
  <si>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</si>
  <si>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</si>
  <si>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</si>
  <si>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</si>
  <si>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</si>
  <si>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</si>
  <si>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</si>
  <si>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</si>
  <si>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</si>
  <si>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</si>
  <si>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</si>
  <si>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</si>
  <si>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</si>
  <si>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</si>
  <si>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</si>
  <si>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</si>
  <si>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</si>
  <si>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</si>
  <si>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</si>
  <si>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</si>
  <si>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</si>
  <si>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</si>
  <si>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</si>
  <si>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</si>
  <si>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</si>
  <si>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</si>
  <si>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</si>
  <si>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</si>
  <si>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</si>
  <si>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</si>
  <si>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</si>
  <si>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</si>
  <si>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</si>
  <si>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</si>
  <si>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</si>
  <si>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</si>
  <si>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</si>
  <si>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</si>
  <si>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</si>
  <si>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</si>
  <si>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</si>
  <si>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</si>
  <si>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</si>
  <si>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</si>
  <si>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</si>
  <si>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</si>
  <si>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</si>
  <si>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</si>
  <si>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</si>
  <si>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</si>
  <si>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</si>
  <si>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</si>
  <si>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</si>
  <si>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</si>
  <si>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</si>
  <si>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</si>
  <si>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</si>
  <si>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</si>
  <si>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</si>
  <si>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</si>
  <si>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</si>
  <si>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</si>
  <si>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</si>
  <si>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</si>
  <si>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</si>
  <si>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</si>
  <si>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</si>
  <si>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</si>
  <si>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</si>
  <si>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</si>
  <si>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</si>
  <si>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</si>
  <si>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</si>
  <si>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</si>
  <si>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</si>
  <si>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</si>
  <si>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</si>
  <si>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</si>
  <si>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</si>
  <si>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</si>
  <si>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</si>
  <si>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</si>
  <si>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</si>
  <si>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</si>
  <si>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</si>
  <si>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</si>
  <si>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</si>
  <si>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</si>
  <si>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</si>
  <si>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</si>
  <si>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</si>
  <si>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</si>
  <si>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</si>
  <si>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</si>
  <si>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</si>
  <si>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</si>
  <si>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</si>
  <si>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</si>
  <si>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</si>
  <si>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</si>
  <si>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</si>
  <si>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</si>
  <si>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</si>
  <si>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</si>
  <si>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</si>
  <si>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</si>
  <si>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</si>
  <si>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</si>
  <si>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</si>
  <si>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</si>
  <si>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</si>
  <si>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</si>
  <si>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</si>
  <si>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</si>
  <si>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</si>
  <si>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</si>
  <si>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</si>
  <si>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</si>
  <si>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</si>
  <si>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</si>
  <si>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</si>
  <si>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</si>
  <si>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</si>
  <si>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</si>
  <si>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</si>
  <si>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</si>
  <si>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</si>
  <si>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</si>
  <si>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</si>
  <si>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</si>
  <si>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</si>
  <si>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</si>
  <si>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</si>
  <si>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</si>
  <si>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</si>
  <si>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</si>
  <si>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</si>
  <si>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</si>
  <si>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</si>
  <si>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</si>
  <si>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</si>
  <si>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</si>
  <si>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</si>
  <si>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</si>
  <si>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</si>
  <si>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</si>
  <si>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</si>
  <si>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</si>
  <si>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</si>
  <si>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</si>
  <si>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</si>
  <si>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</si>
  <si>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</si>
  <si>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</si>
  <si>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</si>
  <si>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</si>
  <si>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</si>
  <si>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</si>
  <si>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</si>
  <si>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</si>
  <si>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</si>
  <si>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</si>
  <si>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</si>
  <si>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</si>
  <si>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</si>
  <si>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</si>
  <si>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</si>
  <si>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</si>
  <si>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</si>
  <si>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</si>
  <si>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</si>
  <si>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</si>
  <si>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</si>
  <si>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</si>
  <si>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</si>
  <si>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</si>
  <si>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</si>
  <si>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</si>
  <si>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</si>
  <si>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</si>
  <si>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</si>
  <si>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</si>
  <si>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</si>
  <si>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</si>
  <si>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</si>
  <si>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</si>
  <si>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</si>
  <si>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</si>
  <si>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</si>
  <si>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</si>
  <si>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</si>
  <si>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</si>
  <si>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</si>
  <si>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</si>
  <si>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</si>
  <si>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</si>
  <si>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</si>
  <si>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</si>
  <si>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</si>
  <si>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</si>
  <si>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</si>
  <si>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</si>
  <si>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</si>
  <si>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</si>
  <si>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</si>
  <si>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</si>
  <si>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</si>
  <si>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</si>
  <si>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</si>
  <si>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</si>
  <si>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</si>
  <si>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</si>
  <si>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</si>
  <si>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</si>
  <si>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</si>
  <si>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</si>
  <si>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</si>
  <si>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</si>
  <si>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</si>
  <si>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</si>
  <si>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</si>
  <si>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</si>
  <si>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Mass Effect Legendary Edition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</si>
  <si>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</si>
  <si>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</si>
  <si>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</si>
  <si>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</si>
  <si>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</si>
  <si>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</si>
  <si>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</si>
  <si>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</si>
  <si>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</si>
  <si>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</si>
  <si>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</si>
  <si>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</si>
  <si>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</si>
  <si>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</si>
  <si>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</si>
  <si>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</si>
  <si>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</si>
  <si>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</si>
  <si>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</si>
  <si>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</si>
  <si>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</si>
  <si>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</si>
  <si>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</si>
  <si>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</si>
  <si>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</si>
  <si>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</si>
  <si>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</si>
  <si>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</si>
  <si>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</si>
  <si>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</si>
  <si>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</si>
  <si>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</si>
  <si>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</si>
  <si>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</si>
  <si>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</si>
  <si>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</si>
  <si>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</si>
  <si>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</si>
  <si>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</si>
  <si>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</si>
  <si>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</si>
  <si>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</si>
  <si>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</si>
  <si>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</si>
  <si>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</si>
  <si>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</si>
  <si>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</si>
  <si>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</si>
  <si>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</si>
  <si>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</si>
  <si>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</si>
  <si>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</si>
  <si>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</si>
  <si>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</si>
  <si>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</si>
  <si>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</si>
  <si>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</si>
  <si>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</si>
  <si>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</si>
  <si>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</si>
  <si>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</si>
  <si>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</si>
  <si>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</si>
  <si>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</si>
  <si>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</si>
  <si>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</si>
  <si>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</si>
  <si>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</si>
  <si>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</si>
  <si>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</si>
  <si>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</si>
  <si>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</si>
  <si>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</si>
  <si>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</si>
  <si>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</si>
  <si>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</si>
  <si>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NFL 21, UFC 4</t>
  </si>
  <si>
    <r>
      <t xml:space="preserve"> FIFA 21, NHL 21, </t>
    </r>
    <r>
      <rPr>
        <sz val="8"/>
        <color theme="1"/>
        <rFont val="Calibri"/>
        <family val="2"/>
      </rPr>
      <t>Medal of Honor: Above &amp; Beyond</t>
    </r>
  </si>
  <si>
    <t>F1 2021,
NFL 22</t>
  </si>
  <si>
    <t>FIFA 22, NHL 22,
Battlefield 2042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</si>
  <si>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</si>
  <si>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</si>
  <si>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</si>
  <si>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</si>
  <si>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</si>
  <si>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</si>
  <si>
    <t>1FQ19</t>
  </si>
  <si>
    <t>2FQ19</t>
  </si>
  <si>
    <t>3FQ19</t>
  </si>
  <si>
    <t>4FQ19</t>
  </si>
  <si>
    <t>1FQ20</t>
  </si>
  <si>
    <t>2FQ20</t>
  </si>
  <si>
    <t>3FQ20</t>
  </si>
  <si>
    <t>4FQ20</t>
  </si>
  <si>
    <t>1FQ21</t>
  </si>
  <si>
    <t>2FQ21</t>
  </si>
  <si>
    <t>3FQ21</t>
  </si>
  <si>
    <t>4FQ21</t>
  </si>
  <si>
    <t>1FQ22</t>
  </si>
  <si>
    <t>2FQ22</t>
  </si>
  <si>
    <t>3FQ22E</t>
  </si>
  <si>
    <t>4FQ22E</t>
  </si>
  <si>
    <t>1FQ23E</t>
  </si>
  <si>
    <t>2FQ23E</t>
  </si>
  <si>
    <t>3FQ23E</t>
  </si>
  <si>
    <t>4FQ23E</t>
  </si>
  <si>
    <t>1FQ24E</t>
  </si>
  <si>
    <t>2FQ24E</t>
  </si>
  <si>
    <t>3FQ24E</t>
  </si>
  <si>
    <t>4FQ24E</t>
  </si>
  <si>
    <t>1FQ25E</t>
  </si>
  <si>
    <t>2FQ25E</t>
  </si>
  <si>
    <t>3FQ25E</t>
  </si>
  <si>
    <t>4FQ25E</t>
  </si>
  <si>
    <t>1FQ26E</t>
  </si>
  <si>
    <t>2FQ26E</t>
  </si>
  <si>
    <t>3FQ26E</t>
  </si>
  <si>
    <t>4FQ26E</t>
  </si>
  <si>
    <t>FY2019</t>
  </si>
  <si>
    <t>FY2020</t>
  </si>
  <si>
    <t>FY2021</t>
  </si>
  <si>
    <t>FY2022E</t>
  </si>
  <si>
    <t>FY2023E</t>
  </si>
  <si>
    <t>FY2024E</t>
  </si>
  <si>
    <t>FY2025E</t>
  </si>
  <si>
    <t>FY2026E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</si>
</sst>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2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  <font>
      <b/>
      <sz val="16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3" fillId="0" borderId="1">
      <alignment horizontal="left"/>
    </xf>
    <xf numFmtId="0" fontId="4" fillId="0" borderId="1">
      <alignment horizontal="left" wrapText="1"/>
    </xf>
    <xf numFmtId="0" fontId="7" fillId="0" borderId="0"/>
    <xf numFmtId="0" fontId="4" fillId="0" borderId="0">
      <alignment horizontal="right" vertical="center"/>
    </xf>
    <xf numFmtId="0" fontId="13" fillId="3" borderId="2">
      <alignment horizontal="center" vertical="center" wrapText="1"/>
    </xf>
    <xf numFmtId="0" fontId="6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4" borderId="0">
      <alignment horizontal="center" vertical="center" wrapText="1"/>
    </xf>
    <xf numFmtId="178" fontId="6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>
      <protection locked="0"/>
    </xf>
    <xf numFmtId="0" fontId="15" fillId="0" borderId="1">
      <alignment horizontal="left"/>
    </xf>
    <xf numFmtId="0" fontId="16" fillId="0" borderId="1">
      <alignment horizontal="left" wrapText="1"/>
    </xf>
    <xf numFmtId="0" fontId="6" fillId="0" borderId="0" applyFill="0" applyBorder="0">
      <alignment horizontal="right"/>
      <protection locked="0"/>
    </xf>
    <xf numFmtId="179" fontId="6" fillId="0" borderId="0" applyFill="0" applyBorder="0">
      <alignment horizontal="right"/>
      <protection locked="0"/>
    </xf>
    <xf numFmtId="0" fontId="18" fillId="2" borderId="3">
      <alignment horizontal="left" vertical="center" wrapText="1"/>
    </xf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4" fillId="0" borderId="4">
      <alignment horizontal="left" vertical="center" wrapText="1"/>
    </xf>
    <xf numFmtId="0" fontId="8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80" fontId="6" fillId="0" borderId="0" applyFill="0" applyBorder="0">
      <alignment horizontal="right"/>
      <protection locked="0"/>
    </xf>
    <xf numFmtId="181" fontId="6" fillId="0" borderId="0" applyFill="0" applyBorder="0">
      <alignment horizontal="right"/>
      <protection locked="0"/>
    </xf>
    <xf numFmtId="182" fontId="6" fillId="0" borderId="0">
      <alignment horizontal="right"/>
      <protection locked="0"/>
    </xf>
    <xf numFmtId="0" fontId="4" fillId="0" borderId="5">
      <alignment horizontal="left" vertical="center" wrapText="1"/>
    </xf>
    <xf numFmtId="0" fontId="9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10" fillId="0" borderId="0"/>
    <xf numFmtId="0" fontId="10" fillId="0" borderId="6">
      <alignment horizontal="centerContinuous"/>
    </xf>
    <xf numFmtId="183" fontId="19" fillId="0" borderId="0" applyFill="0" applyBorder="0">
      <alignment horizontal="right"/>
      <protection hidden="1"/>
    </xf>
    <xf numFmtId="0" fontId="17" fillId="4" borderId="7">
      <alignment horizontal="center" vertical="center" wrapText="1"/>
      <protection hidden="1"/>
    </xf>
    <xf numFmtId="0" fontId="13" fillId="0" borderId="0">
      <alignment horizontal="left" vertical="center" wrapText="1"/>
    </xf>
    <xf numFmtId="0" fontId="11" fillId="0" borderId="6"/>
    <xf numFmtId="184" fontId="6" fillId="0" borderId="0">
      <protection locked="0"/>
    </xf>
    <xf numFmtId="0" fontId="9" fillId="0" borderId="0"/>
    <xf numFmtId="0" fontId="5" fillId="0" borderId="0"/>
    <xf numFmtId="0" fontId="5" fillId="0" borderId="0">
      <alignment vertical="top"/>
    </xf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Border="0"/>
    <xf numFmtId="0" fontId="9" fillId="0" borderId="0"/>
    <xf numFmtId="0" fontId="5" fillId="0" borderId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16" applyNumberFormat="0" applyAlignment="0" applyProtection="0"/>
    <xf numFmtId="0" fontId="35" fillId="13" borderId="17" applyNumberFormat="0" applyAlignment="0" applyProtection="0"/>
    <xf numFmtId="0" fontId="36" fillId="13" borderId="16" applyNumberFormat="0" applyAlignment="0" applyProtection="0"/>
    <xf numFmtId="0" fontId="37" fillId="0" borderId="18" applyNumberFormat="0" applyFill="0" applyAlignment="0" applyProtection="0"/>
    <xf numFmtId="0" fontId="38" fillId="14" borderId="19" applyNumberFormat="0" applyAlignment="0" applyProtection="0"/>
    <xf numFmtId="0" fontId="39" fillId="0" borderId="0" applyNumberFormat="0" applyFill="0" applyBorder="0" applyAlignment="0" applyProtection="0"/>
    <xf numFmtId="0" fontId="25" fillId="15" borderId="2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5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6" fontId="46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5" fillId="0" borderId="33" applyNumberFormat="0" applyFill="0" applyAlignment="0" applyProtection="0"/>
    <xf numFmtId="0" fontId="49" fillId="0" borderId="3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38" fontId="51" fillId="0" borderId="0" applyFill="0" applyBorder="0" applyAlignment="0" applyProtection="0">
      <alignment horizontal="left"/>
      <protection locked="0"/>
    </xf>
    <xf numFmtId="206" fontId="51" fillId="0" borderId="0" applyFill="0" applyBorder="0" applyAlignment="0" applyProtection="0">
      <protection locked="0"/>
    </xf>
    <xf numFmtId="207" fontId="5" fillId="0" borderId="0" applyFill="0" applyBorder="0" applyAlignment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6" fontId="51" fillId="0" borderId="0" applyFont="0" applyFill="0" applyBorder="0" applyAlignment="0" applyProtection="0">
      <protection locked="0"/>
    </xf>
    <xf numFmtId="0" fontId="53" fillId="0" borderId="0"/>
    <xf numFmtId="44" fontId="5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3" fillId="0" borderId="0"/>
    <xf numFmtId="0" fontId="53" fillId="0" borderId="0"/>
    <xf numFmtId="188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22" fillId="0" borderId="0" applyFill="0" applyBorder="0" applyAlignment="0"/>
    <xf numFmtId="14" fontId="55" fillId="0" borderId="0" applyFont="0" applyFill="0" applyBorder="0" applyAlignment="0" applyProtection="0">
      <alignment horizontal="center"/>
    </xf>
    <xf numFmtId="210" fontId="55" fillId="0" borderId="0" applyFont="0" applyFill="0" applyBorder="0" applyAlignment="0" applyProtection="0">
      <alignment horizontal="center"/>
    </xf>
    <xf numFmtId="211" fontId="5" fillId="0" borderId="0" applyFont="0" applyFill="0" applyBorder="0" applyAlignment="0" applyProtection="0"/>
    <xf numFmtId="8" fontId="51" fillId="0" borderId="0" applyFont="0" applyFill="0" applyBorder="0" applyAlignment="0" applyProtection="0"/>
    <xf numFmtId="6" fontId="51" fillId="0" borderId="0" applyFont="0" applyFill="0" applyBorder="0" applyAlignment="0" applyProtection="0">
      <alignment horizontal="right"/>
    </xf>
    <xf numFmtId="0" fontId="5" fillId="0" borderId="0" applyNumberFormat="0" applyFont="0" applyFill="0" applyBorder="0" applyAlignment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6" fillId="0" borderId="0" applyNumberFormat="0" applyAlignment="0">
      <alignment horizontal="left"/>
    </xf>
    <xf numFmtId="8" fontId="51" fillId="0" borderId="0" applyFont="0" applyFill="0" applyBorder="0" applyAlignment="0" applyProtection="0">
      <alignment horizontal="right"/>
    </xf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1" fillId="0" borderId="0" applyFill="0" applyBorder="0" applyAlignment="0" applyProtection="0">
      <protection locked="0"/>
    </xf>
    <xf numFmtId="38" fontId="57" fillId="7" borderId="0" applyNumberFormat="0" applyBorder="0" applyAlignment="0" applyProtection="0"/>
    <xf numFmtId="216" fontId="58" fillId="0" borderId="0" applyFill="0" applyBorder="0" applyAlignment="0" applyProtection="0"/>
    <xf numFmtId="196" fontId="59" fillId="0" borderId="0" applyAlignment="0">
      <alignment horizontal="left"/>
      <protection locked="0"/>
    </xf>
    <xf numFmtId="0" fontId="21" fillId="0" borderId="35" applyNumberFormat="0" applyAlignment="0" applyProtection="0">
      <alignment horizontal="left" vertical="center"/>
    </xf>
    <xf numFmtId="0" fontId="21" fillId="0" borderId="22">
      <alignment horizontal="left" vertical="center"/>
    </xf>
    <xf numFmtId="217" fontId="60" fillId="0" borderId="0">
      <alignment horizontal="centerContinuous" vertical="center" wrapText="1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206" fontId="51" fillId="0" borderId="0" applyFill="0" applyBorder="0" applyAlignment="0" applyProtection="0">
      <alignment horizontal="right"/>
      <protection locked="0"/>
    </xf>
    <xf numFmtId="10" fontId="57" fillId="17" borderId="7" applyNumberFormat="0" applyBorder="0" applyAlignment="0" applyProtection="0"/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6" fontId="63" fillId="0" borderId="0" applyFill="0" applyBorder="0" applyAlignment="0" applyProtection="0">
      <alignment horizontal="right"/>
    </xf>
    <xf numFmtId="196" fontId="63" fillId="0" borderId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5" fillId="0" borderId="0"/>
    <xf numFmtId="0" fontId="53" fillId="0" borderId="0"/>
    <xf numFmtId="0" fontId="5" fillId="0" borderId="0"/>
    <xf numFmtId="0" fontId="64" fillId="0" borderId="0" applyNumberFormat="0" applyAlignment="0"/>
    <xf numFmtId="40" fontId="65" fillId="6" borderId="0">
      <alignment horizontal="right"/>
    </xf>
    <xf numFmtId="0" fontId="66" fillId="6" borderId="0">
      <alignment horizontal="right"/>
    </xf>
    <xf numFmtId="0" fontId="67" fillId="6" borderId="11"/>
    <xf numFmtId="0" fontId="67" fillId="0" borderId="0" applyBorder="0">
      <alignment horizontal="centerContinuous"/>
    </xf>
    <xf numFmtId="0" fontId="68" fillId="0" borderId="0" applyBorder="0">
      <alignment horizontal="centerContinuous"/>
    </xf>
    <xf numFmtId="209" fontId="52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8" applyNumberFormat="0" applyBorder="0"/>
    <xf numFmtId="8" fontId="5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5" fontId="51" fillId="0" borderId="0" applyFill="0" applyBorder="0" applyAlignment="0" applyProtection="0"/>
    <xf numFmtId="215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horizontal="left"/>
    </xf>
    <xf numFmtId="206" fontId="51" fillId="0" borderId="0" applyFill="0" applyBorder="0" applyAlignment="0" applyProtection="0">
      <protection locked="0"/>
    </xf>
    <xf numFmtId="0" fontId="5" fillId="0" borderId="0" applyFont="0" applyFill="0" applyBorder="0" applyAlignment="0" applyProtection="0"/>
    <xf numFmtId="40" fontId="56" fillId="0" borderId="0" applyBorder="0">
      <alignment horizontal="right"/>
    </xf>
    <xf numFmtId="49" fontId="22" fillId="0" borderId="0" applyFill="0" applyBorder="0" applyAlignment="0"/>
    <xf numFmtId="221" fontId="52" fillId="0" borderId="0" applyFill="0" applyBorder="0" applyAlignment="0"/>
    <xf numFmtId="207" fontId="5" fillId="0" borderId="0" applyFill="0" applyBorder="0" applyAlignment="0"/>
    <xf numFmtId="38" fontId="11" fillId="0" borderId="0" applyFill="0" applyBorder="0" applyAlignment="0" applyProtection="0">
      <alignment horizontal="left"/>
    </xf>
    <xf numFmtId="0" fontId="69" fillId="18" borderId="12" applyNumberFormat="0" applyFont="0" applyBorder="0" applyAlignment="0">
      <alignment horizontal="right"/>
    </xf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5" fontId="6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38" fontId="70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40" fontId="6" fillId="0" borderId="0" applyFont="0" applyFill="0" applyBorder="0" applyAlignment="0" applyProtection="0">
      <alignment vertical="top"/>
    </xf>
    <xf numFmtId="0" fontId="5" fillId="0" borderId="0"/>
    <xf numFmtId="44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43" fontId="5" fillId="0" borderId="0" applyFont="0" applyFill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5" fillId="0" borderId="0"/>
    <xf numFmtId="0" fontId="5" fillId="0" borderId="0"/>
    <xf numFmtId="197" fontId="44" fillId="0" borderId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ont="0" applyFill="0" applyBorder="0" applyAlignment="0"/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0" fontId="5" fillId="39" borderId="41" applyNumberFormat="0" applyFont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 applyFont="0" applyFill="0" applyBorder="0" applyAlignment="0" applyProtection="0"/>
    <xf numFmtId="207" fontId="5" fillId="0" borderId="0" applyFill="0" applyBorder="0" applyAlignment="0"/>
    <xf numFmtId="222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5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0" fontId="5" fillId="0" borderId="0"/>
    <xf numFmtId="0" fontId="2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0" borderId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165" fontId="56" fillId="0" borderId="0" applyAlignment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8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188" fontId="86" fillId="0" borderId="0" applyFill="0" applyBorder="0" applyAlignment="0"/>
    <xf numFmtId="193" fontId="86" fillId="0" borderId="0" applyFill="0" applyBorder="0" applyAlignment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4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16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4" fontId="24" fillId="40" borderId="10">
      <alignment horizontal="center" vertical="center" wrapText="1"/>
    </xf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224" fontId="5" fillId="0" borderId="0" applyFont="0" applyFill="0" applyBorder="0" applyAlignment="0" applyProtection="0"/>
    <xf numFmtId="20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25" fontId="88" fillId="0" borderId="44" applyFont="0" applyFill="0" applyBorder="0" applyAlignment="0" applyProtection="0">
      <alignment horizontal="righ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18" fillId="0" borderId="10">
      <alignment horizontal="center"/>
    </xf>
    <xf numFmtId="3" fontId="6" fillId="0" borderId="0" applyFont="0" applyFill="0" applyBorder="0" applyAlignment="0" applyProtection="0"/>
    <xf numFmtId="0" fontId="6" fillId="41" borderId="0" applyNumberFormat="0" applyFont="0" applyBorder="0" applyAlignment="0" applyProtection="0"/>
    <xf numFmtId="0" fontId="89" fillId="0" borderId="0"/>
    <xf numFmtId="221" fontId="86" fillId="0" borderId="0" applyFill="0" applyBorder="0" applyAlignment="0"/>
    <xf numFmtId="226" fontId="86" fillId="0" borderId="0" applyFill="0" applyBorder="0" applyAlignment="0"/>
    <xf numFmtId="0" fontId="90" fillId="0" borderId="0" applyFill="0" applyBorder="0" applyProtection="0">
      <alignment horizontal="left" vertical="top"/>
    </xf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44" fontId="52" fillId="0" borderId="0" applyFont="0" applyFill="0" applyBorder="0" applyAlignment="0" applyProtection="0"/>
    <xf numFmtId="188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7" fontId="60" fillId="0" borderId="0">
      <alignment horizontal="centerContinuous" vertical="center" wrapText="1"/>
      <protection locked="0"/>
    </xf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" fillId="0" borderId="0" applyFont="0" applyFill="0" applyBorder="0" applyAlignment="0" applyProtection="0"/>
    <xf numFmtId="221" fontId="52" fillId="0" borderId="0" applyFill="0" applyBorder="0" applyAlignment="0"/>
    <xf numFmtId="207" fontId="5" fillId="0" borderId="0" applyFill="0" applyBorder="0" applyAlignment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188" fontId="86" fillId="0" borderId="0" applyFill="0" applyBorder="0" applyAlignment="0"/>
    <xf numFmtId="193" fontId="86" fillId="0" borderId="0" applyFill="0" applyBorder="0" applyAlignment="0"/>
    <xf numFmtId="0" fontId="5" fillId="0" borderId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3" fontId="5" fillId="0" borderId="0" applyFont="0" applyFill="0" applyBorder="0" applyAlignment="0" applyProtection="0"/>
    <xf numFmtId="44" fontId="8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209" fontId="86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1" fontId="86" fillId="0" borderId="0" applyFill="0" applyBorder="0" applyAlignment="0"/>
    <xf numFmtId="226" fontId="86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20" fontId="5" fillId="0" borderId="0"/>
    <xf numFmtId="220" fontId="5" fillId="0" borderId="0"/>
    <xf numFmtId="0" fontId="91" fillId="0" borderId="0"/>
    <xf numFmtId="0" fontId="25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57">
    <xf numFmtId="0" fontId="0" fillId="0" borderId="0" xfId="0"/>
    <xf numFmtId="165" fontId="109" fillId="0" borderId="0" xfId="33" applyNumberFormat="1" applyFont="1" applyFill="1" applyAlignment="1">
      <alignment horizontal="right"/>
    </xf>
    <xf numFmtId="0" fontId="93" fillId="0" borderId="0" xfId="0" applyFont="1" applyAlignment="1">
      <alignment horizontal="left"/>
    </xf>
    <xf numFmtId="0" fontId="94" fillId="0" borderId="0" xfId="0" applyFont="1" applyAlignment="1">
      <alignment horizontal="right"/>
    </xf>
    <xf numFmtId="0" fontId="94" fillId="0" borderId="0" xfId="0" applyFont="1" applyAlignment="1">
      <alignment horizontal="right" indent="1"/>
    </xf>
    <xf numFmtId="0" fontId="95" fillId="0" borderId="0" xfId="0" applyFont="1" applyAlignment="1">
      <alignment horizontal="left"/>
    </xf>
    <xf numFmtId="0" fontId="42" fillId="0" borderId="0" xfId="0" applyFont="1" applyAlignment="1">
      <alignment vertical="center"/>
    </xf>
    <xf numFmtId="3" fontId="96" fillId="0" borderId="0" xfId="0" applyNumberFormat="1" applyFont="1" applyAlignment="1">
      <alignment horizontal="left"/>
    </xf>
    <xf numFmtId="0" fontId="97" fillId="0" borderId="0" xfId="0" applyFont="1" applyAlignment="1">
      <alignment horizontal="left"/>
    </xf>
    <xf numFmtId="176" fontId="97" fillId="0" borderId="0" xfId="0" applyNumberFormat="1" applyFont="1" applyAlignment="1">
      <alignment horizontal="right"/>
    </xf>
    <xf numFmtId="185" fontId="97" fillId="0" borderId="0" xfId="0" applyNumberFormat="1" applyFont="1" applyAlignment="1">
      <alignment horizontal="right"/>
    </xf>
    <xf numFmtId="0" fontId="98" fillId="0" borderId="0" xfId="0" applyFont="1" applyAlignment="1">
      <alignment horizontal="left"/>
    </xf>
    <xf numFmtId="0" fontId="98" fillId="0" borderId="0" xfId="0" applyFont="1" applyAlignment="1">
      <alignment horizontal="right"/>
    </xf>
    <xf numFmtId="0" fontId="99" fillId="0" borderId="0" xfId="0" applyFont="1" applyAlignment="1">
      <alignment horizontal="right"/>
    </xf>
    <xf numFmtId="0" fontId="98" fillId="0" borderId="0" xfId="0" applyFont="1" applyAlignment="1">
      <alignment horizontal="right" indent="1"/>
    </xf>
    <xf numFmtId="190" fontId="100" fillId="0" borderId="0" xfId="17" applyNumberFormat="1" applyFont="1" applyFill="1" applyAlignment="1">
      <alignment horizontal="left" vertical="center" wrapText="1"/>
    </xf>
    <xf numFmtId="190" fontId="100" fillId="0" borderId="0" xfId="17" applyNumberFormat="1" applyFont="1" applyFill="1" applyAlignment="1">
      <alignment horizontal="center" vertical="center" wrapText="1"/>
    </xf>
    <xf numFmtId="190" fontId="101" fillId="0" borderId="0" xfId="0" applyNumberFormat="1" applyFont="1" applyAlignment="1">
      <alignment horizontal="right" wrapText="1"/>
    </xf>
    <xf numFmtId="190" fontId="102" fillId="0" borderId="0" xfId="0" applyNumberFormat="1" applyFont="1" applyAlignment="1">
      <alignment horizontal="center" wrapText="1"/>
    </xf>
    <xf numFmtId="190" fontId="103" fillId="0" borderId="0" xfId="0" applyNumberFormat="1" applyFont="1" applyAlignment="1">
      <alignment wrapText="1"/>
    </xf>
    <xf numFmtId="190" fontId="104" fillId="0" borderId="0" xfId="17" applyNumberFormat="1" applyFont="1" applyFill="1" applyAlignment="1"/>
    <xf numFmtId="190" fontId="104" fillId="0" borderId="0" xfId="17" applyNumberFormat="1" applyFont="1" applyFill="1"/>
    <xf numFmtId="189" fontId="104" fillId="0" borderId="0" xfId="33" applyNumberFormat="1" applyFont="1" applyFill="1"/>
    <xf numFmtId="190" fontId="3" fillId="0" borderId="0" xfId="17" applyNumberFormat="1" applyFont="1" applyFill="1" applyBorder="1"/>
    <xf numFmtId="190" fontId="103" fillId="0" borderId="0" xfId="0" applyNumberFormat="1" applyFont="1"/>
    <xf numFmtId="3" fontId="99" fillId="0" borderId="0" xfId="0" applyNumberFormat="1" applyFont="1" applyAlignment="1">
      <alignment horizontal="left"/>
    </xf>
    <xf numFmtId="3" fontId="105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5" fillId="0" borderId="0" xfId="17" applyNumberFormat="1" applyFont="1" applyFill="1" applyBorder="1" applyAlignment="1">
      <alignment horizontal="right"/>
    </xf>
    <xf numFmtId="3" fontId="99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 indent="1"/>
    </xf>
    <xf numFmtId="0" fontId="107" fillId="0" borderId="0" xfId="0" applyFont="1" applyAlignment="1">
      <alignment horizontal="left"/>
    </xf>
    <xf numFmtId="165" fontId="108" fillId="0" borderId="0" xfId="33" applyNumberFormat="1" applyFont="1" applyFill="1" applyAlignment="1">
      <alignment horizontal="right"/>
    </xf>
    <xf numFmtId="165" fontId="108" fillId="0" borderId="0" xfId="33" applyNumberFormat="1" applyFont="1" applyFill="1" applyBorder="1" applyAlignment="1">
      <alignment horizontal="right"/>
    </xf>
    <xf numFmtId="0" fontId="106" fillId="0" borderId="0" xfId="0" applyFont="1" applyAlignment="1">
      <alignment horizontal="right"/>
    </xf>
    <xf numFmtId="0" fontId="106" fillId="0" borderId="0" xfId="0" applyFont="1" applyAlignment="1">
      <alignment horizontal="right" indent="1"/>
    </xf>
    <xf numFmtId="0" fontId="99" fillId="0" borderId="0" xfId="0" applyFont="1" applyAlignment="1">
      <alignment horizontal="left"/>
    </xf>
    <xf numFmtId="166" fontId="108" fillId="0" borderId="0" xfId="12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3" fontId="97" fillId="0" borderId="0" xfId="0" applyNumberFormat="1" applyFont="1" applyAlignment="1">
      <alignment horizontal="left"/>
    </xf>
    <xf numFmtId="3" fontId="94" fillId="0" borderId="0" xfId="0" applyNumberFormat="1" applyFont="1" applyAlignment="1">
      <alignment horizontal="right"/>
    </xf>
    <xf numFmtId="3" fontId="10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10" fillId="0" borderId="0" xfId="0" applyNumberFormat="1" applyFont="1" applyAlignment="1">
      <alignment horizontal="right"/>
    </xf>
    <xf numFmtId="3" fontId="110" fillId="0" borderId="0" xfId="17" applyNumberFormat="1" applyFont="1" applyFill="1" applyAlignment="1">
      <alignment horizontal="right"/>
    </xf>
    <xf numFmtId="3" fontId="97" fillId="0" borderId="0" xfId="33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4" fillId="0" borderId="0" xfId="0" applyNumberFormat="1" applyFont="1" applyAlignment="1">
      <alignment horizontal="right" indent="1"/>
    </xf>
    <xf numFmtId="9" fontId="96" fillId="0" borderId="0" xfId="33" applyFont="1" applyFill="1" applyAlignment="1">
      <alignment horizontal="left"/>
    </xf>
    <xf numFmtId="9" fontId="96" fillId="0" borderId="0" xfId="33" applyFont="1" applyFill="1" applyAlignment="1">
      <alignment horizontal="right"/>
    </xf>
    <xf numFmtId="9" fontId="96" fillId="0" borderId="0" xfId="33" applyFont="1" applyFill="1" applyBorder="1" applyAlignment="1">
      <alignment horizontal="right"/>
    </xf>
    <xf numFmtId="9" fontId="96" fillId="0" borderId="0" xfId="33" applyFont="1" applyFill="1" applyAlignment="1">
      <alignment horizontal="right" indent="1"/>
    </xf>
    <xf numFmtId="9" fontId="109" fillId="0" borderId="0" xfId="33" applyFont="1" applyFill="1" applyAlignment="1">
      <alignment horizontal="right"/>
    </xf>
    <xf numFmtId="9" fontId="111" fillId="0" borderId="0" xfId="33" applyFont="1" applyFill="1" applyAlignment="1">
      <alignment horizontal="right"/>
    </xf>
    <xf numFmtId="9" fontId="111" fillId="0" borderId="0" xfId="33" applyFont="1" applyFill="1" applyBorder="1" applyAlignment="1">
      <alignment horizontal="right"/>
    </xf>
    <xf numFmtId="9" fontId="111" fillId="0" borderId="0" xfId="33" applyFont="1" applyFill="1" applyAlignment="1">
      <alignment horizontal="right" indent="1"/>
    </xf>
    <xf numFmtId="3" fontId="100" fillId="0" borderId="0" xfId="0" applyNumberFormat="1" applyFont="1" applyAlignment="1">
      <alignment horizontal="left"/>
    </xf>
    <xf numFmtId="3" fontId="111" fillId="0" borderId="0" xfId="0" applyNumberFormat="1" applyFont="1" applyAlignment="1">
      <alignment horizontal="right"/>
    </xf>
    <xf numFmtId="3" fontId="100" fillId="0" borderId="0" xfId="0" applyNumberFormat="1" applyFont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111" fillId="0" borderId="0" xfId="0" applyNumberFormat="1" applyFont="1" applyAlignment="1">
      <alignment horizontal="right" indent="1"/>
    </xf>
    <xf numFmtId="3" fontId="100" fillId="0" borderId="0" xfId="17" applyNumberFormat="1" applyFont="1" applyFill="1" applyAlignment="1">
      <alignment horizontal="right"/>
    </xf>
    <xf numFmtId="166" fontId="112" fillId="0" borderId="0" xfId="12" applyNumberFormat="1" applyFont="1" applyFill="1" applyAlignment="1">
      <alignment horizontal="left"/>
    </xf>
    <xf numFmtId="166" fontId="112" fillId="0" borderId="0" xfId="12" applyNumberFormat="1" applyFont="1" applyFill="1" applyAlignment="1">
      <alignment horizontal="right"/>
    </xf>
    <xf numFmtId="3" fontId="108" fillId="0" borderId="0" xfId="33" applyNumberFormat="1" applyFont="1" applyFill="1" applyBorder="1" applyAlignment="1">
      <alignment horizontal="right"/>
    </xf>
    <xf numFmtId="0" fontId="108" fillId="0" borderId="0" xfId="0" applyFont="1" applyAlignment="1">
      <alignment horizontal="left"/>
    </xf>
    <xf numFmtId="165" fontId="113" fillId="0" borderId="0" xfId="33" applyNumberFormat="1" applyFont="1" applyFill="1" applyAlignment="1">
      <alignment horizontal="right"/>
    </xf>
    <xf numFmtId="165" fontId="113" fillId="0" borderId="0" xfId="33" applyNumberFormat="1" applyFont="1" applyFill="1" applyBorder="1" applyAlignment="1">
      <alignment horizontal="right"/>
    </xf>
    <xf numFmtId="0" fontId="97" fillId="0" borderId="0" xfId="0" applyFont="1" applyAlignment="1">
      <alignment horizontal="left" indent="1"/>
    </xf>
    <xf numFmtId="0" fontId="108" fillId="0" borderId="0" xfId="0" applyFont="1" applyAlignment="1">
      <alignment horizontal="left" indent="1"/>
    </xf>
    <xf numFmtId="165" fontId="108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97" fillId="0" borderId="0" xfId="17" applyNumberFormat="1" applyFont="1" applyFill="1" applyBorder="1" applyAlignment="1">
      <alignment horizontal="right"/>
    </xf>
    <xf numFmtId="0" fontId="113" fillId="0" borderId="0" xfId="0" applyFont="1" applyAlignment="1">
      <alignment horizontal="right"/>
    </xf>
    <xf numFmtId="166" fontId="113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6" fillId="0" borderId="0" xfId="33" applyNumberFormat="1" applyFont="1" applyFill="1" applyBorder="1" applyAlignment="1">
      <alignment horizontal="right"/>
    </xf>
    <xf numFmtId="165" fontId="9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Border="1" applyAlignment="1">
      <alignment horizontal="right"/>
    </xf>
    <xf numFmtId="165" fontId="10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98" fillId="0" borderId="0" xfId="0" applyFont="1" applyAlignment="1">
      <alignment horizontal="center" vertical="center" wrapText="1"/>
    </xf>
    <xf numFmtId="190" fontId="101" fillId="0" borderId="0" xfId="0" applyNumberFormat="1" applyFont="1"/>
    <xf numFmtId="0" fontId="110" fillId="0" borderId="0" xfId="0" applyFont="1" applyAlignment="1">
      <alignment horizontal="right"/>
    </xf>
    <xf numFmtId="190" fontId="98" fillId="0" borderId="0" xfId="0" applyNumberFormat="1" applyFont="1"/>
    <xf numFmtId="0" fontId="3" fillId="0" borderId="0" xfId="0" applyFont="1" applyAlignment="1">
      <alignment horizontal="left" vertical="center"/>
    </xf>
    <xf numFmtId="0" fontId="110" fillId="0" borderId="0" xfId="0" applyFont="1" applyAlignment="1">
      <alignment horizontal="center"/>
    </xf>
    <xf numFmtId="174" fontId="115" fillId="0" borderId="0" xfId="0" applyNumberFormat="1" applyFont="1"/>
    <xf numFmtId="174" fontId="110" fillId="0" borderId="0" xfId="0" applyNumberFormat="1" applyFont="1"/>
    <xf numFmtId="174" fontId="115" fillId="0" borderId="0" xfId="0" applyNumberFormat="1" applyFont="1" applyAlignment="1">
      <alignment vertical="center" wrapText="1"/>
    </xf>
    <xf numFmtId="174" fontId="115" fillId="0" borderId="0" xfId="0" applyNumberFormat="1" applyFont="1" applyAlignment="1">
      <alignment wrapText="1"/>
    </xf>
    <xf numFmtId="174" fontId="110" fillId="0" borderId="0" xfId="0" applyNumberFormat="1" applyFont="1" applyAlignment="1">
      <alignment wrapText="1"/>
    </xf>
    <xf numFmtId="190" fontId="110" fillId="0" borderId="0" xfId="0" applyNumberFormat="1" applyFont="1"/>
    <xf numFmtId="190" fontId="3" fillId="0" borderId="0" xfId="0" applyNumberFormat="1" applyFont="1"/>
    <xf numFmtId="0" fontId="110" fillId="0" borderId="0" xfId="0" applyFont="1" applyAlignment="1">
      <alignment horizontal="right" indent="1"/>
    </xf>
    <xf numFmtId="174" fontId="115" fillId="0" borderId="0" xfId="0" applyNumberFormat="1" applyFont="1" applyAlignment="1">
      <alignment horizontal="right"/>
    </xf>
    <xf numFmtId="166" fontId="110" fillId="0" borderId="0" xfId="12" applyNumberFormat="1" applyFont="1" applyFill="1" applyAlignment="1">
      <alignment horizontal="right"/>
    </xf>
    <xf numFmtId="174" fontId="110" fillId="0" borderId="0" xfId="12" applyNumberFormat="1" applyFont="1" applyFill="1" applyAlignment="1"/>
    <xf numFmtId="174" fontId="115" fillId="0" borderId="0" xfId="12" applyNumberFormat="1" applyFont="1" applyFill="1" applyAlignment="1"/>
    <xf numFmtId="190" fontId="110" fillId="0" borderId="0" xfId="12" applyNumberFormat="1" applyFont="1" applyFill="1" applyAlignment="1"/>
    <xf numFmtId="166" fontId="110" fillId="0" borderId="0" xfId="12" applyNumberFormat="1" applyFont="1" applyFill="1" applyBorder="1" applyAlignment="1">
      <alignment horizontal="right"/>
    </xf>
    <xf numFmtId="166" fontId="110" fillId="0" borderId="0" xfId="12" applyNumberFormat="1" applyFont="1" applyFill="1" applyAlignment="1">
      <alignment horizontal="right" indent="1"/>
    </xf>
    <xf numFmtId="0" fontId="100" fillId="0" borderId="0" xfId="0" applyFont="1" applyAlignment="1">
      <alignment horizontal="left" vertical="center"/>
    </xf>
    <xf numFmtId="0" fontId="116" fillId="0" borderId="0" xfId="0" applyFont="1" applyAlignment="1">
      <alignment horizontal="right"/>
    </xf>
    <xf numFmtId="174" fontId="100" fillId="0" borderId="0" xfId="0" applyNumberFormat="1" applyFont="1" applyAlignment="1">
      <alignment horizontal="right"/>
    </xf>
    <xf numFmtId="190" fontId="116" fillId="0" borderId="0" xfId="0" applyNumberFormat="1" applyFont="1"/>
    <xf numFmtId="190" fontId="100" fillId="0" borderId="0" xfId="0" applyNumberFormat="1" applyFont="1"/>
    <xf numFmtId="0" fontId="116" fillId="0" borderId="0" xfId="0" applyFont="1" applyAlignment="1">
      <alignment horizontal="right" indent="1"/>
    </xf>
    <xf numFmtId="0" fontId="3" fillId="0" borderId="0" xfId="0" applyFont="1" applyAlignment="1">
      <alignment horizontal="left" vertical="center" indent="1"/>
    </xf>
    <xf numFmtId="43" fontId="3" fillId="0" borderId="0" xfId="0" applyNumberFormat="1" applyFont="1" applyAlignment="1">
      <alignment horizontal="right"/>
    </xf>
    <xf numFmtId="43" fontId="110" fillId="0" borderId="0" xfId="0" applyNumberFormat="1" applyFont="1" applyAlignment="1">
      <alignment horizontal="right"/>
    </xf>
    <xf numFmtId="9" fontId="116" fillId="0" borderId="0" xfId="33" applyFont="1" applyFill="1" applyAlignment="1">
      <alignment horizontal="right"/>
    </xf>
    <xf numFmtId="9" fontId="100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00" fillId="0" borderId="0" xfId="33" applyFont="1" applyFill="1" applyBorder="1" applyAlignment="1"/>
    <xf numFmtId="9" fontId="116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0" fillId="0" borderId="0" xfId="33" applyFont="1" applyFill="1" applyAlignment="1">
      <alignment horizontal="right"/>
    </xf>
    <xf numFmtId="9" fontId="115" fillId="0" borderId="0" xfId="33" applyFont="1" applyFill="1" applyAlignment="1">
      <alignment horizontal="right"/>
    </xf>
    <xf numFmtId="9" fontId="110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4" fillId="0" borderId="0" xfId="0" applyFont="1" applyAlignment="1">
      <alignment horizontal="left"/>
    </xf>
    <xf numFmtId="174" fontId="98" fillId="0" borderId="0" xfId="0" applyNumberFormat="1" applyFont="1" applyAlignment="1">
      <alignment horizontal="right"/>
    </xf>
    <xf numFmtId="174" fontId="117" fillId="0" borderId="0" xfId="0" applyNumberFormat="1" applyFont="1" applyAlignment="1">
      <alignment horizontal="right"/>
    </xf>
    <xf numFmtId="174" fontId="94" fillId="0" borderId="0" xfId="0" applyNumberFormat="1" applyFont="1" applyAlignment="1">
      <alignment horizontal="right"/>
    </xf>
    <xf numFmtId="174" fontId="118" fillId="0" borderId="0" xfId="0" applyNumberFormat="1" applyFont="1" applyAlignment="1">
      <alignment horizontal="right"/>
    </xf>
    <xf numFmtId="0" fontId="98" fillId="0" borderId="0" xfId="0" applyFont="1"/>
    <xf numFmtId="0" fontId="98" fillId="0" borderId="0" xfId="0" applyFont="1" applyAlignment="1">
      <alignment horizontal="center" wrapText="1"/>
    </xf>
    <xf numFmtId="3" fontId="98" fillId="0" borderId="0" xfId="0" applyNumberFormat="1" applyFont="1" applyAlignment="1">
      <alignment horizontal="right"/>
    </xf>
    <xf numFmtId="166" fontId="3" fillId="0" borderId="0" xfId="12" applyNumberFormat="1" applyFont="1" applyFill="1" applyAlignment="1"/>
    <xf numFmtId="166" fontId="110" fillId="0" borderId="0" xfId="12" applyNumberFormat="1" applyFont="1" applyFill="1" applyAlignment="1">
      <alignment horizontal="center" vertical="center" wrapText="1"/>
    </xf>
    <xf numFmtId="166" fontId="110" fillId="0" borderId="0" xfId="12" applyNumberFormat="1" applyFont="1" applyFill="1" applyAlignment="1">
      <alignment horizontal="center" wrapText="1"/>
    </xf>
    <xf numFmtId="166" fontId="115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center" vertical="center" wrapText="1"/>
    </xf>
    <xf numFmtId="166" fontId="119" fillId="0" borderId="0" xfId="12" applyNumberFormat="1" applyFont="1" applyFill="1" applyAlignment="1">
      <alignment horizontal="center" wrapText="1"/>
    </xf>
    <xf numFmtId="166" fontId="119" fillId="0" borderId="0" xfId="12" applyNumberFormat="1" applyFont="1" applyFill="1" applyBorder="1" applyAlignment="1">
      <alignment horizontal="right"/>
    </xf>
    <xf numFmtId="3" fontId="119" fillId="0" borderId="0" xfId="0" applyNumberFormat="1" applyFont="1" applyAlignment="1">
      <alignment horizontal="right"/>
    </xf>
    <xf numFmtId="166" fontId="119" fillId="0" borderId="0" xfId="12" applyNumberFormat="1" applyFont="1" applyFill="1" applyAlignment="1">
      <alignment horizontal="right" indent="1"/>
    </xf>
    <xf numFmtId="166" fontId="94" fillId="0" borderId="0" xfId="12" applyNumberFormat="1" applyFont="1" applyFill="1" applyAlignment="1">
      <alignment horizontal="right"/>
    </xf>
    <xf numFmtId="166" fontId="94" fillId="0" borderId="0" xfId="12" applyNumberFormat="1" applyFont="1" applyFill="1" applyAlignment="1">
      <alignment horizontal="center" vertical="center" wrapText="1"/>
    </xf>
    <xf numFmtId="166" fontId="94" fillId="0" borderId="0" xfId="12" applyNumberFormat="1" applyFont="1" applyFill="1" applyAlignment="1">
      <alignment horizontal="center" wrapText="1"/>
    </xf>
    <xf numFmtId="166" fontId="94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Alignment="1">
      <alignment horizontal="right" indent="1"/>
    </xf>
    <xf numFmtId="0" fontId="94" fillId="0" borderId="0" xfId="0" applyFont="1" applyAlignment="1">
      <alignment horizontal="left" vertical="center" indent="1"/>
    </xf>
    <xf numFmtId="0" fontId="103" fillId="0" borderId="0" xfId="26" applyFont="1" applyAlignment="1">
      <alignment vertical="center"/>
    </xf>
    <xf numFmtId="9" fontId="108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113" fillId="0" borderId="0" xfId="33" applyFont="1" applyFill="1" applyAlignment="1">
      <alignment horizontal="right" indent="1"/>
    </xf>
    <xf numFmtId="165" fontId="97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97" fillId="0" borderId="0" xfId="33" applyNumberFormat="1" applyFont="1" applyFill="1" applyBorder="1" applyAlignment="1">
      <alignment horizontal="right"/>
    </xf>
    <xf numFmtId="3" fontId="97" fillId="0" borderId="0" xfId="0" applyNumberFormat="1" applyFont="1" applyAlignment="1">
      <alignment horizontal="right"/>
    </xf>
    <xf numFmtId="3" fontId="97" fillId="0" borderId="0" xfId="0" applyNumberFormat="1" applyFont="1" applyAlignment="1">
      <alignment horizontal="left" indent="1"/>
    </xf>
    <xf numFmtId="166" fontId="108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164" fontId="99" fillId="0" borderId="0" xfId="0" applyNumberFormat="1" applyFont="1" applyAlignment="1">
      <alignment horizontal="right"/>
    </xf>
    <xf numFmtId="164" fontId="100" fillId="0" borderId="0" xfId="0" applyNumberFormat="1" applyFont="1" applyAlignment="1">
      <alignment horizontal="right"/>
    </xf>
    <xf numFmtId="164" fontId="106" fillId="0" borderId="0" xfId="0" applyNumberFormat="1" applyFont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4" fontId="99" fillId="0" borderId="0" xfId="17" applyNumberFormat="1" applyFont="1" applyFill="1" applyBorder="1" applyAlignment="1">
      <alignment horizontal="right"/>
    </xf>
    <xf numFmtId="3" fontId="114" fillId="0" borderId="0" xfId="0" applyNumberFormat="1" applyFont="1" applyAlignment="1">
      <alignment horizontal="right"/>
    </xf>
    <xf numFmtId="3" fontId="98" fillId="0" borderId="0" xfId="0" applyNumberFormat="1" applyFont="1" applyAlignment="1">
      <alignment horizontal="right" indent="1"/>
    </xf>
    <xf numFmtId="166" fontId="100" fillId="0" borderId="0" xfId="12" applyNumberFormat="1" applyFont="1" applyFill="1" applyAlignment="1">
      <alignment horizontal="right"/>
    </xf>
    <xf numFmtId="166" fontId="105" fillId="0" borderId="0" xfId="12" applyNumberFormat="1" applyFont="1" applyFill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Alignment="1">
      <alignment horizontal="right"/>
    </xf>
    <xf numFmtId="166" fontId="106" fillId="0" borderId="0" xfId="12" applyNumberFormat="1" applyFont="1" applyFill="1" applyAlignment="1">
      <alignment horizontal="right" indent="1"/>
    </xf>
    <xf numFmtId="3" fontId="108" fillId="0" borderId="0" xfId="33" applyNumberFormat="1" applyFont="1" applyFill="1" applyAlignment="1">
      <alignment horizontal="right"/>
    </xf>
    <xf numFmtId="3" fontId="109" fillId="0" borderId="0" xfId="33" applyNumberFormat="1" applyFont="1" applyFill="1" applyAlignment="1">
      <alignment horizontal="right"/>
    </xf>
    <xf numFmtId="3" fontId="109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4" fillId="0" borderId="0" xfId="0" applyNumberFormat="1" applyFont="1"/>
    <xf numFmtId="190" fontId="100" fillId="0" borderId="0" xfId="0" applyNumberFormat="1" applyFont="1" applyAlignment="1">
      <alignment horizontal="left"/>
    </xf>
    <xf numFmtId="3" fontId="120" fillId="0" borderId="0" xfId="0" applyNumberFormat="1" applyFont="1" applyAlignment="1">
      <alignment horizontal="right"/>
    </xf>
    <xf numFmtId="3" fontId="97" fillId="0" borderId="0" xfId="17" applyNumberFormat="1" applyFont="1" applyFill="1" applyAlignment="1">
      <alignment horizontal="right"/>
    </xf>
    <xf numFmtId="0" fontId="105" fillId="0" borderId="0" xfId="0" applyFont="1" applyAlignment="1">
      <alignment horizontal="right"/>
    </xf>
    <xf numFmtId="171" fontId="105" fillId="0" borderId="0" xfId="0" applyNumberFormat="1" applyFont="1" applyAlignment="1">
      <alignment horizontal="right"/>
    </xf>
    <xf numFmtId="164" fontId="97" fillId="0" borderId="0" xfId="0" applyNumberFormat="1" applyFont="1" applyAlignment="1">
      <alignment horizontal="right"/>
    </xf>
    <xf numFmtId="0" fontId="97" fillId="0" borderId="0" xfId="0" applyFont="1" applyAlignment="1">
      <alignment horizontal="right"/>
    </xf>
    <xf numFmtId="0" fontId="121" fillId="0" borderId="0" xfId="0" applyFont="1" applyAlignment="1">
      <alignment horizontal="left"/>
    </xf>
    <xf numFmtId="0" fontId="120" fillId="0" borderId="0" xfId="0" applyFont="1" applyAlignment="1">
      <alignment horizontal="right"/>
    </xf>
    <xf numFmtId="3" fontId="99" fillId="0" borderId="0" xfId="17" applyNumberFormat="1" applyFont="1" applyFill="1" applyAlignment="1">
      <alignment horizontal="left"/>
    </xf>
    <xf numFmtId="3" fontId="99" fillId="0" borderId="0" xfId="17" applyNumberFormat="1" applyFont="1" applyFill="1" applyAlignment="1">
      <alignment horizontal="right"/>
    </xf>
    <xf numFmtId="3" fontId="99" fillId="0" borderId="0" xfId="17" applyNumberFormat="1" applyFont="1" applyFill="1" applyBorder="1" applyAlignment="1">
      <alignment horizontal="right"/>
    </xf>
    <xf numFmtId="172" fontId="108" fillId="0" borderId="0" xfId="12" applyNumberFormat="1" applyFont="1" applyFill="1" applyAlignment="1">
      <alignment horizontal="right"/>
    </xf>
    <xf numFmtId="172" fontId="108" fillId="0" borderId="0" xfId="12" applyNumberFormat="1" applyFont="1" applyFill="1" applyBorder="1" applyAlignment="1">
      <alignment horizontal="right"/>
    </xf>
    <xf numFmtId="172" fontId="108" fillId="0" borderId="0" xfId="33" applyNumberFormat="1" applyFont="1" applyFill="1" applyBorder="1" applyAlignment="1">
      <alignment horizontal="right"/>
    </xf>
    <xf numFmtId="0" fontId="113" fillId="0" borderId="0" xfId="0" applyFont="1" applyAlignment="1">
      <alignment horizontal="right" indent="1"/>
    </xf>
    <xf numFmtId="164" fontId="122" fillId="0" borderId="0" xfId="17" applyNumberFormat="1" applyFont="1" applyFill="1" applyAlignment="1">
      <alignment horizontal="right"/>
    </xf>
    <xf numFmtId="164" fontId="122" fillId="0" borderId="0" xfId="17" applyNumberFormat="1" applyFont="1" applyFill="1" applyBorder="1" applyAlignment="1">
      <alignment horizontal="right"/>
    </xf>
    <xf numFmtId="1" fontId="97" fillId="0" borderId="0" xfId="0" applyNumberFormat="1" applyFont="1" applyAlignment="1">
      <alignment horizontal="left"/>
    </xf>
    <xf numFmtId="166" fontId="97" fillId="0" borderId="0" xfId="12" applyNumberFormat="1" applyFont="1" applyFill="1" applyAlignment="1">
      <alignment horizontal="right"/>
    </xf>
    <xf numFmtId="1" fontId="105" fillId="0" borderId="0" xfId="17" applyNumberFormat="1" applyFont="1" applyFill="1" applyAlignment="1">
      <alignment horizontal="right"/>
    </xf>
    <xf numFmtId="1" fontId="110" fillId="0" borderId="0" xfId="17" applyNumberFormat="1" applyFont="1" applyFill="1" applyAlignment="1">
      <alignment horizontal="right"/>
    </xf>
    <xf numFmtId="1" fontId="97" fillId="0" borderId="0" xfId="17" applyNumberFormat="1" applyFont="1" applyFill="1" applyAlignment="1">
      <alignment horizontal="right"/>
    </xf>
    <xf numFmtId="1" fontId="97" fillId="0" borderId="0" xfId="17" applyNumberFormat="1" applyFont="1" applyFill="1" applyBorder="1" applyAlignment="1">
      <alignment horizontal="right"/>
    </xf>
    <xf numFmtId="1" fontId="105" fillId="0" borderId="0" xfId="0" applyNumberFormat="1" applyFont="1" applyAlignment="1">
      <alignment horizontal="right"/>
    </xf>
    <xf numFmtId="1" fontId="97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 indent="1"/>
    </xf>
    <xf numFmtId="3" fontId="114" fillId="0" borderId="0" xfId="17" applyNumberFormat="1" applyFont="1" applyFill="1" applyAlignment="1">
      <alignment horizontal="right"/>
    </xf>
    <xf numFmtId="2" fontId="97" fillId="0" borderId="0" xfId="0" applyNumberFormat="1" applyFont="1" applyAlignment="1">
      <alignment horizontal="right"/>
    </xf>
    <xf numFmtId="44" fontId="99" fillId="0" borderId="0" xfId="0" applyNumberFormat="1" applyFont="1" applyAlignment="1">
      <alignment horizontal="right"/>
    </xf>
    <xf numFmtId="43" fontId="99" fillId="0" borderId="0" xfId="12" applyFont="1" applyFill="1" applyAlignment="1">
      <alignment horizontal="right"/>
    </xf>
    <xf numFmtId="43" fontId="99" fillId="0" borderId="0" xfId="12" applyFont="1" applyFill="1" applyBorder="1" applyAlignment="1">
      <alignment horizontal="right"/>
    </xf>
    <xf numFmtId="43" fontId="98" fillId="0" borderId="0" xfId="12" applyFont="1" applyFill="1" applyBorder="1" applyAlignment="1">
      <alignment horizontal="right"/>
    </xf>
    <xf numFmtId="43" fontId="98" fillId="0" borderId="0" xfId="12" applyFont="1" applyFill="1" applyAlignment="1">
      <alignment horizontal="right"/>
    </xf>
    <xf numFmtId="43" fontId="98" fillId="0" borderId="0" xfId="12" applyFont="1" applyFill="1" applyAlignment="1">
      <alignment horizontal="right" indent="1"/>
    </xf>
    <xf numFmtId="9" fontId="97" fillId="0" borderId="0" xfId="33" applyFont="1" applyFill="1" applyAlignment="1">
      <alignment horizontal="right"/>
    </xf>
    <xf numFmtId="9" fontId="115" fillId="0" borderId="0" xfId="33" applyFont="1" applyFill="1" applyBorder="1" applyAlignment="1">
      <alignment horizontal="right"/>
    </xf>
    <xf numFmtId="165" fontId="108" fillId="0" borderId="0" xfId="34" applyNumberFormat="1" applyFont="1" applyFill="1" applyBorder="1" applyAlignment="1">
      <alignment horizontal="right"/>
    </xf>
    <xf numFmtId="3" fontId="94" fillId="0" borderId="0" xfId="17" applyNumberFormat="1" applyFont="1" applyFill="1" applyBorder="1" applyAlignment="1">
      <alignment horizontal="right"/>
    </xf>
    <xf numFmtId="3" fontId="94" fillId="0" borderId="0" xfId="17" applyNumberFormat="1" applyFont="1" applyFill="1" applyAlignment="1">
      <alignment horizontal="right"/>
    </xf>
    <xf numFmtId="3" fontId="94" fillId="0" borderId="0" xfId="17" applyNumberFormat="1" applyFont="1" applyFill="1" applyAlignment="1">
      <alignment horizontal="right" indent="1"/>
    </xf>
    <xf numFmtId="3" fontId="98" fillId="0" borderId="0" xfId="17" applyNumberFormat="1" applyFont="1" applyFill="1" applyBorder="1" applyAlignment="1">
      <alignment horizontal="right"/>
    </xf>
    <xf numFmtId="3" fontId="98" fillId="0" borderId="0" xfId="17" applyNumberFormat="1" applyFont="1" applyFill="1" applyAlignment="1">
      <alignment horizontal="right"/>
    </xf>
    <xf numFmtId="3" fontId="98" fillId="0" borderId="0" xfId="17" applyNumberFormat="1" applyFont="1" applyFill="1" applyAlignment="1">
      <alignment horizontal="right" indent="1"/>
    </xf>
    <xf numFmtId="172" fontId="109" fillId="0" borderId="0" xfId="12" applyNumberFormat="1" applyFont="1" applyFill="1" applyAlignment="1">
      <alignment horizontal="right"/>
    </xf>
    <xf numFmtId="172" fontId="109" fillId="0" borderId="0" xfId="12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/>
    </xf>
    <xf numFmtId="164" fontId="113" fillId="0" borderId="0" xfId="17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 indent="1"/>
    </xf>
    <xf numFmtId="165" fontId="97" fillId="0" borderId="0" xfId="33" applyNumberFormat="1" applyFont="1" applyFill="1" applyAlignment="1">
      <alignment horizontal="right"/>
    </xf>
    <xf numFmtId="165" fontId="115" fillId="0" borderId="0" xfId="33" applyNumberFormat="1" applyFont="1" applyFill="1" applyAlignment="1">
      <alignment horizontal="right"/>
    </xf>
    <xf numFmtId="165" fontId="115" fillId="0" borderId="0" xfId="33" applyNumberFormat="1" applyFont="1" applyFill="1" applyBorder="1" applyAlignment="1">
      <alignment horizontal="right"/>
    </xf>
    <xf numFmtId="9" fontId="113" fillId="0" borderId="0" xfId="0" applyNumberFormat="1" applyFont="1" applyAlignment="1">
      <alignment horizontal="right"/>
    </xf>
    <xf numFmtId="44" fontId="97" fillId="0" borderId="0" xfId="0" applyNumberFormat="1" applyFont="1" applyAlignment="1">
      <alignment horizontal="right"/>
    </xf>
    <xf numFmtId="164" fontId="105" fillId="0" borderId="0" xfId="17" applyNumberFormat="1" applyFont="1" applyFill="1" applyAlignment="1">
      <alignment horizontal="right"/>
    </xf>
    <xf numFmtId="3" fontId="112" fillId="0" borderId="0" xfId="0" applyNumberFormat="1" applyFont="1" applyAlignment="1">
      <alignment horizontal="right"/>
    </xf>
    <xf numFmtId="3" fontId="115" fillId="0" borderId="0" xfId="17" applyNumberFormat="1" applyFont="1" applyFill="1" applyAlignment="1">
      <alignment horizontal="right"/>
    </xf>
    <xf numFmtId="3" fontId="115" fillId="0" borderId="0" xfId="17" applyNumberFormat="1" applyFont="1" applyFill="1" applyBorder="1" applyAlignment="1">
      <alignment horizontal="right"/>
    </xf>
    <xf numFmtId="166" fontId="115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left"/>
    </xf>
    <xf numFmtId="44" fontId="97" fillId="0" borderId="0" xfId="17" applyFont="1" applyFill="1" applyAlignment="1">
      <alignment horizontal="right"/>
    </xf>
    <xf numFmtId="164" fontId="115" fillId="0" borderId="0" xfId="17" applyNumberFormat="1" applyFont="1" applyFill="1" applyAlignment="1">
      <alignment horizontal="right"/>
    </xf>
    <xf numFmtId="164" fontId="109" fillId="0" borderId="0" xfId="18" applyNumberFormat="1" applyFont="1" applyFill="1" applyAlignment="1">
      <alignment horizontal="right"/>
    </xf>
    <xf numFmtId="164" fontId="115" fillId="0" borderId="0" xfId="18" applyNumberFormat="1" applyFont="1" applyFill="1" applyAlignment="1">
      <alignment horizontal="right"/>
    </xf>
    <xf numFmtId="164" fontId="115" fillId="0" borderId="0" xfId="17" applyNumberFormat="1" applyFont="1" applyFill="1" applyBorder="1" applyAlignment="1">
      <alignment horizontal="right"/>
    </xf>
    <xf numFmtId="1" fontId="94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left"/>
    </xf>
    <xf numFmtId="1" fontId="105" fillId="0" borderId="0" xfId="12" applyNumberFormat="1" applyFont="1" applyFill="1" applyAlignment="1">
      <alignment horizontal="right"/>
    </xf>
    <xf numFmtId="1" fontId="110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105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 indent="1"/>
    </xf>
    <xf numFmtId="1" fontId="115" fillId="0" borderId="0" xfId="12" applyNumberFormat="1" applyFont="1" applyFill="1" applyAlignment="1">
      <alignment horizontal="right"/>
    </xf>
    <xf numFmtId="1" fontId="115" fillId="0" borderId="0" xfId="12" applyNumberFormat="1" applyFont="1" applyFill="1" applyBorder="1" applyAlignment="1">
      <alignment horizontal="right"/>
    </xf>
    <xf numFmtId="3" fontId="105" fillId="0" borderId="0" xfId="18" applyNumberFormat="1" applyFont="1" applyFill="1" applyAlignment="1">
      <alignment horizontal="right"/>
    </xf>
    <xf numFmtId="3" fontId="105" fillId="0" borderId="0" xfId="0" applyNumberFormat="1" applyFont="1"/>
    <xf numFmtId="3" fontId="108" fillId="0" borderId="0" xfId="0" applyNumberFormat="1" applyFont="1" applyAlignment="1">
      <alignment horizontal="left"/>
    </xf>
    <xf numFmtId="165" fontId="123" fillId="0" borderId="0" xfId="33" applyNumberFormat="1" applyFont="1" applyFill="1"/>
    <xf numFmtId="0" fontId="94" fillId="0" borderId="0" xfId="0" applyFont="1"/>
    <xf numFmtId="0" fontId="103" fillId="0" borderId="0" xfId="0" applyFont="1"/>
    <xf numFmtId="1" fontId="105" fillId="0" borderId="0" xfId="0" applyNumberFormat="1" applyFont="1"/>
    <xf numFmtId="1" fontId="97" fillId="0" borderId="0" xfId="0" applyNumberFormat="1" applyFont="1"/>
    <xf numFmtId="166" fontId="105" fillId="0" borderId="0" xfId="12" applyNumberFormat="1" applyFont="1" applyFill="1" applyBorder="1" applyAlignment="1">
      <alignment vertical="center"/>
    </xf>
    <xf numFmtId="166" fontId="97" fillId="0" borderId="0" xfId="12" applyNumberFormat="1" applyFont="1" applyFill="1" applyBorder="1" applyAlignment="1">
      <alignment vertical="center"/>
    </xf>
    <xf numFmtId="0" fontId="103" fillId="0" borderId="0" xfId="0" applyFont="1" applyAlignment="1">
      <alignment horizontal="left"/>
    </xf>
    <xf numFmtId="166" fontId="97" fillId="0" borderId="0" xfId="0" applyNumberFormat="1" applyFont="1"/>
    <xf numFmtId="0" fontId="103" fillId="0" borderId="0" xfId="0" applyFont="1" applyAlignment="1">
      <alignment horizontal="left" vertical="center"/>
    </xf>
    <xf numFmtId="174" fontId="105" fillId="0" borderId="0" xfId="0" applyNumberFormat="1" applyFont="1"/>
    <xf numFmtId="1" fontId="115" fillId="0" borderId="0" xfId="0" applyNumberFormat="1" applyFont="1"/>
    <xf numFmtId="1" fontId="110" fillId="0" borderId="0" xfId="0" applyNumberFormat="1" applyFont="1"/>
    <xf numFmtId="0" fontId="97" fillId="0" borderId="0" xfId="0" applyFont="1"/>
    <xf numFmtId="170" fontId="97" fillId="0" borderId="0" xfId="0" applyNumberFormat="1" applyFont="1"/>
    <xf numFmtId="0" fontId="105" fillId="0" borderId="0" xfId="0" applyFont="1"/>
    <xf numFmtId="0" fontId="101" fillId="0" borderId="0" xfId="0" applyFont="1"/>
    <xf numFmtId="1" fontId="114" fillId="0" borderId="0" xfId="0" applyNumberFormat="1" applyFont="1"/>
    <xf numFmtId="1" fontId="99" fillId="0" borderId="0" xfId="0" applyNumberFormat="1" applyFont="1"/>
    <xf numFmtId="166" fontId="114" fillId="0" borderId="0" xfId="12" applyNumberFormat="1" applyFont="1" applyFill="1" applyBorder="1" applyAlignment="1">
      <alignment vertical="center"/>
    </xf>
    <xf numFmtId="166" fontId="99" fillId="0" borderId="0" xfId="12" applyNumberFormat="1" applyFont="1" applyFill="1" applyBorder="1" applyAlignment="1">
      <alignment vertical="center"/>
    </xf>
    <xf numFmtId="174" fontId="103" fillId="0" borderId="0" xfId="0" applyNumberFormat="1" applyFont="1"/>
    <xf numFmtId="0" fontId="101" fillId="0" borderId="0" xfId="0" applyFont="1" applyAlignment="1">
      <alignment horizontal="left"/>
    </xf>
    <xf numFmtId="9" fontId="115" fillId="0" borderId="0" xfId="0" applyNumberFormat="1" applyFont="1"/>
    <xf numFmtId="44" fontId="105" fillId="0" borderId="0" xfId="0" applyNumberFormat="1" applyFont="1" applyAlignment="1">
      <alignment horizontal="right"/>
    </xf>
    <xf numFmtId="4" fontId="94" fillId="0" borderId="0" xfId="0" applyNumberFormat="1" applyFont="1"/>
    <xf numFmtId="4" fontId="97" fillId="0" borderId="0" xfId="0" applyNumberFormat="1" applyFont="1"/>
    <xf numFmtId="4" fontId="105" fillId="0" borderId="0" xfId="17" applyNumberFormat="1" applyFont="1" applyFill="1"/>
    <xf numFmtId="4" fontId="105" fillId="0" borderId="0" xfId="18" applyNumberFormat="1" applyFont="1" applyFill="1"/>
    <xf numFmtId="4" fontId="97" fillId="0" borderId="0" xfId="17" applyNumberFormat="1" applyFont="1" applyFill="1"/>
    <xf numFmtId="4" fontId="97" fillId="0" borderId="0" xfId="17" applyNumberFormat="1" applyFont="1" applyFill="1" applyBorder="1"/>
    <xf numFmtId="3" fontId="94" fillId="0" borderId="0" xfId="0" applyNumberFormat="1" applyFont="1"/>
    <xf numFmtId="3" fontId="97" fillId="0" borderId="0" xfId="0" applyNumberFormat="1" applyFont="1"/>
    <xf numFmtId="3" fontId="97" fillId="0" borderId="0" xfId="17" applyNumberFormat="1" applyFont="1" applyFill="1"/>
    <xf numFmtId="3" fontId="97" fillId="0" borderId="0" xfId="17" applyNumberFormat="1" applyFont="1" applyFill="1" applyBorder="1"/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center" vertical="center" wrapText="1"/>
    </xf>
    <xf numFmtId="0" fontId="93" fillId="0" borderId="0" xfId="0" applyFont="1"/>
    <xf numFmtId="3" fontId="96" fillId="0" borderId="0" xfId="0" applyNumberFormat="1" applyFont="1"/>
    <xf numFmtId="1" fontId="99" fillId="0" borderId="0" xfId="0" applyNumberFormat="1" applyFont="1" applyAlignment="1">
      <alignment horizontal="right"/>
    </xf>
    <xf numFmtId="186" fontId="99" fillId="0" borderId="0" xfId="0" applyNumberFormat="1" applyFont="1" applyAlignment="1">
      <alignment horizontal="right"/>
    </xf>
    <xf numFmtId="3" fontId="99" fillId="0" borderId="0" xfId="0" applyNumberFormat="1" applyFont="1"/>
    <xf numFmtId="0" fontId="106" fillId="0" borderId="0" xfId="0" applyFont="1"/>
    <xf numFmtId="0" fontId="124" fillId="0" borderId="0" xfId="0" applyFont="1"/>
    <xf numFmtId="0" fontId="125" fillId="0" borderId="0" xfId="0" applyFont="1"/>
    <xf numFmtId="3" fontId="126" fillId="0" borderId="0" xfId="0" applyNumberFormat="1" applyFont="1"/>
    <xf numFmtId="0" fontId="127" fillId="0" borderId="0" xfId="0" applyFont="1" applyAlignment="1">
      <alignment horizontal="right"/>
    </xf>
    <xf numFmtId="176" fontId="127" fillId="0" borderId="0" xfId="0" applyNumberFormat="1" applyFont="1" applyAlignment="1">
      <alignment horizontal="right"/>
    </xf>
    <xf numFmtId="185" fontId="127" fillId="0" borderId="0" xfId="0" applyNumberFormat="1" applyFont="1" applyAlignment="1">
      <alignment horizontal="right"/>
    </xf>
    <xf numFmtId="0" fontId="124" fillId="0" borderId="0" xfId="0" applyFont="1" applyAlignment="1">
      <alignment horizontal="right"/>
    </xf>
    <xf numFmtId="0" fontId="128" fillId="0" borderId="0" xfId="0" applyFont="1" applyAlignment="1">
      <alignment horizontal="right"/>
    </xf>
    <xf numFmtId="1" fontId="129" fillId="0" borderId="0" xfId="0" applyNumberFormat="1" applyFont="1" applyAlignment="1">
      <alignment horizontal="right"/>
    </xf>
    <xf numFmtId="186" fontId="129" fillId="0" borderId="0" xfId="0" applyNumberFormat="1" applyFont="1" applyAlignment="1">
      <alignment horizontal="right"/>
    </xf>
    <xf numFmtId="3" fontId="127" fillId="0" borderId="0" xfId="0" applyNumberFormat="1" applyFont="1" applyAlignment="1">
      <alignment vertical="center"/>
    </xf>
    <xf numFmtId="3" fontId="127" fillId="0" borderId="0" xfId="17" applyNumberFormat="1" applyFont="1" applyFill="1" applyAlignment="1">
      <alignment vertical="center"/>
    </xf>
    <xf numFmtId="3" fontId="127" fillId="0" borderId="0" xfId="17" applyNumberFormat="1" applyFont="1" applyFill="1" applyBorder="1" applyAlignment="1">
      <alignment vertical="center"/>
    </xf>
    <xf numFmtId="3" fontId="124" fillId="0" borderId="0" xfId="0" applyNumberFormat="1" applyFont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29" fillId="0" borderId="0" xfId="0" applyNumberFormat="1" applyFont="1" applyAlignment="1">
      <alignment vertical="center"/>
    </xf>
    <xf numFmtId="3" fontId="129" fillId="0" borderId="0" xfId="17" applyNumberFormat="1" applyFont="1" applyFill="1" applyAlignment="1">
      <alignment vertical="center"/>
    </xf>
    <xf numFmtId="3" fontId="129" fillId="0" borderId="0" xfId="17" applyNumberFormat="1" applyFont="1" applyFill="1" applyBorder="1" applyAlignment="1">
      <alignment vertical="center"/>
    </xf>
    <xf numFmtId="0" fontId="127" fillId="0" borderId="0" xfId="0" applyFont="1" applyAlignment="1">
      <alignment vertical="center"/>
    </xf>
    <xf numFmtId="164" fontId="127" fillId="0" borderId="0" xfId="0" applyNumberFormat="1" applyFont="1" applyAlignment="1">
      <alignment vertical="center"/>
    </xf>
    <xf numFmtId="0" fontId="124" fillId="0" borderId="0" xfId="0" applyFont="1" applyAlignment="1">
      <alignment vertical="center"/>
    </xf>
    <xf numFmtId="3" fontId="131" fillId="0" borderId="0" xfId="17" applyNumberFormat="1" applyFont="1" applyFill="1" applyAlignment="1">
      <alignment vertical="center"/>
    </xf>
    <xf numFmtId="3" fontId="132" fillId="0" borderId="0" xfId="0" applyNumberFormat="1" applyFont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3" fillId="0" borderId="0" xfId="17" applyNumberFormat="1" applyFont="1" applyFill="1" applyBorder="1" applyAlignment="1">
      <alignment vertical="center"/>
    </xf>
    <xf numFmtId="3" fontId="93" fillId="0" borderId="0" xfId="0" applyNumberFormat="1" applyFont="1" applyAlignment="1">
      <alignment vertical="center"/>
    </xf>
    <xf numFmtId="3" fontId="128" fillId="0" borderId="0" xfId="0" applyNumberFormat="1" applyFont="1" applyAlignment="1">
      <alignment vertical="center"/>
    </xf>
    <xf numFmtId="190" fontId="134" fillId="0" borderId="0" xfId="17" applyNumberFormat="1" applyFont="1" applyFill="1"/>
    <xf numFmtId="190" fontId="134" fillId="0" borderId="0" xfId="17" applyNumberFormat="1" applyFont="1" applyFill="1" applyBorder="1"/>
    <xf numFmtId="190" fontId="135" fillId="0" borderId="0" xfId="0" applyNumberFormat="1" applyFont="1"/>
    <xf numFmtId="0" fontId="129" fillId="0" borderId="0" xfId="0" applyFont="1" applyAlignment="1">
      <alignment vertical="center"/>
    </xf>
    <xf numFmtId="190" fontId="136" fillId="0" borderId="0" xfId="17" applyNumberFormat="1" applyFont="1" applyFill="1" applyAlignment="1"/>
    <xf numFmtId="3" fontId="137" fillId="0" borderId="0" xfId="0" applyNumberFormat="1" applyFont="1" applyAlignment="1">
      <alignment vertical="center"/>
    </xf>
    <xf numFmtId="0" fontId="127" fillId="0" borderId="0" xfId="0" applyFont="1"/>
    <xf numFmtId="165" fontId="127" fillId="0" borderId="0" xfId="33" applyNumberFormat="1" applyFont="1" applyFill="1"/>
    <xf numFmtId="165" fontId="131" fillId="0" borderId="0" xfId="33" applyNumberFormat="1" applyFont="1" applyFill="1" applyAlignment="1">
      <alignment vertical="center"/>
    </xf>
    <xf numFmtId="0" fontId="129" fillId="0" borderId="0" xfId="0" applyFont="1"/>
    <xf numFmtId="164" fontId="127" fillId="0" borderId="0" xfId="0" applyNumberFormat="1" applyFont="1"/>
    <xf numFmtId="3" fontId="127" fillId="0" borderId="0" xfId="0" applyNumberFormat="1" applyFont="1"/>
    <xf numFmtId="3" fontId="127" fillId="0" borderId="0" xfId="17" applyNumberFormat="1" applyFont="1" applyFill="1" applyAlignment="1">
      <alignment horizontal="center"/>
    </xf>
    <xf numFmtId="3" fontId="127" fillId="0" borderId="0" xfId="17" applyNumberFormat="1" applyFont="1" applyFill="1" applyAlignment="1">
      <alignment horizontal="right"/>
    </xf>
    <xf numFmtId="3" fontId="127" fillId="0" borderId="0" xfId="17" applyNumberFormat="1" applyFont="1" applyFill="1" applyBorder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24" fillId="0" borderId="0" xfId="0" applyNumberFormat="1" applyFont="1"/>
    <xf numFmtId="3" fontId="127" fillId="0" borderId="0" xfId="17" applyNumberFormat="1" applyFont="1" applyFill="1" applyBorder="1" applyAlignment="1">
      <alignment horizontal="center"/>
    </xf>
    <xf numFmtId="3" fontId="130" fillId="0" borderId="0" xfId="17" applyNumberFormat="1" applyFont="1" applyFill="1" applyBorder="1" applyAlignment="1">
      <alignment horizontal="center"/>
    </xf>
    <xf numFmtId="190" fontId="138" fillId="0" borderId="0" xfId="0" applyNumberFormat="1" applyFont="1" applyAlignment="1">
      <alignment horizontal="left"/>
    </xf>
    <xf numFmtId="3" fontId="130" fillId="0" borderId="0" xfId="17" applyNumberFormat="1" applyFont="1" applyFill="1" applyBorder="1" applyAlignment="1">
      <alignment vertical="center"/>
    </xf>
    <xf numFmtId="3" fontId="129" fillId="0" borderId="0" xfId="0" applyNumberFormat="1" applyFont="1"/>
    <xf numFmtId="3" fontId="93" fillId="0" borderId="0" xfId="17" applyNumberFormat="1" applyFont="1" applyFill="1" applyBorder="1" applyAlignment="1">
      <alignment vertical="center"/>
    </xf>
    <xf numFmtId="3" fontId="127" fillId="0" borderId="0" xfId="0" applyNumberFormat="1" applyFont="1" applyAlignment="1">
      <alignment horizontal="right"/>
    </xf>
    <xf numFmtId="0" fontId="131" fillId="0" borderId="0" xfId="0" applyFont="1"/>
    <xf numFmtId="187" fontId="127" fillId="0" borderId="0" xfId="0" applyNumberFormat="1" applyFont="1"/>
    <xf numFmtId="168" fontId="127" fillId="0" borderId="0" xfId="0" applyNumberFormat="1" applyFont="1"/>
    <xf numFmtId="168" fontId="131" fillId="0" borderId="0" xfId="0" applyNumberFormat="1" applyFont="1"/>
    <xf numFmtId="168" fontId="127" fillId="0" borderId="0" xfId="0" applyNumberFormat="1" applyFont="1" applyAlignment="1">
      <alignment horizontal="right"/>
    </xf>
    <xf numFmtId="165" fontId="131" fillId="0" borderId="0" xfId="33" applyNumberFormat="1" applyFont="1" applyFill="1"/>
    <xf numFmtId="165" fontId="131" fillId="0" borderId="0" xfId="33" applyNumberFormat="1" applyFont="1" applyFill="1" applyBorder="1"/>
    <xf numFmtId="2" fontId="127" fillId="0" borderId="0" xfId="0" applyNumberFormat="1" applyFont="1"/>
    <xf numFmtId="3" fontId="127" fillId="0" borderId="0" xfId="0" applyNumberFormat="1" applyFont="1" applyAlignment="1">
      <alignment horizontal="left"/>
    </xf>
    <xf numFmtId="3" fontId="127" fillId="0" borderId="0" xfId="17" applyNumberFormat="1" applyFont="1" applyFill="1" applyBorder="1" applyAlignment="1"/>
    <xf numFmtId="3" fontId="124" fillId="0" borderId="0" xfId="0" applyNumberFormat="1" applyFont="1" applyAlignment="1">
      <alignment horizontal="right"/>
    </xf>
    <xf numFmtId="3" fontId="127" fillId="0" borderId="0" xfId="17" applyNumberFormat="1" applyFont="1" applyFill="1"/>
    <xf numFmtId="10" fontId="127" fillId="0" borderId="0" xfId="33" applyNumberFormat="1" applyFont="1" applyFill="1" applyAlignment="1">
      <alignment horizontal="right"/>
    </xf>
    <xf numFmtId="10" fontId="131" fillId="0" borderId="0" xfId="0" applyNumberFormat="1" applyFont="1"/>
    <xf numFmtId="10" fontId="127" fillId="0" borderId="0" xfId="33" applyNumberFormat="1" applyFont="1" applyFill="1" applyBorder="1" applyAlignment="1">
      <alignment horizontal="right"/>
    </xf>
    <xf numFmtId="0" fontId="139" fillId="0" borderId="0" xfId="0" applyFont="1"/>
    <xf numFmtId="165" fontId="139" fillId="0" borderId="0" xfId="33" applyNumberFormat="1" applyFont="1" applyFill="1" applyAlignment="1">
      <alignment horizontal="right"/>
    </xf>
    <xf numFmtId="0" fontId="140" fillId="0" borderId="0" xfId="0" applyFont="1"/>
    <xf numFmtId="3" fontId="127" fillId="0" borderId="0" xfId="0" applyNumberFormat="1" applyFont="1" applyAlignment="1">
      <alignment horizontal="left" indent="1"/>
    </xf>
    <xf numFmtId="165" fontId="127" fillId="0" borderId="0" xfId="33" applyNumberFormat="1" applyFont="1" applyFill="1" applyAlignment="1">
      <alignment horizontal="right"/>
    </xf>
    <xf numFmtId="165" fontId="131" fillId="0" borderId="0" xfId="33" applyNumberFormat="1" applyFont="1" applyFill="1" applyAlignment="1">
      <alignment horizontal="right"/>
    </xf>
    <xf numFmtId="168" fontId="127" fillId="0" borderId="0" xfId="12" applyNumberFormat="1" applyFont="1" applyFill="1" applyAlignment="1">
      <alignment horizontal="right"/>
    </xf>
    <xf numFmtId="168" fontId="130" fillId="0" borderId="0" xfId="12" applyNumberFormat="1" applyFont="1" applyFill="1" applyBorder="1" applyAlignment="1">
      <alignment vertical="center"/>
    </xf>
    <xf numFmtId="168" fontId="127" fillId="0" borderId="0" xfId="12" applyNumberFormat="1" applyFont="1" applyFill="1" applyBorder="1" applyAlignment="1">
      <alignment vertical="center"/>
    </xf>
    <xf numFmtId="3" fontId="130" fillId="0" borderId="0" xfId="17" applyNumberFormat="1" applyFont="1" applyFill="1"/>
    <xf numFmtId="3" fontId="127" fillId="0" borderId="0" xfId="17" applyNumberFormat="1" applyFont="1" applyFill="1" applyBorder="1" applyAlignment="1">
      <alignment horizontal="right" vertical="center"/>
    </xf>
    <xf numFmtId="190" fontId="125" fillId="0" borderId="0" xfId="0" applyNumberFormat="1" applyFont="1"/>
    <xf numFmtId="0" fontId="135" fillId="0" borderId="0" xfId="26" applyFont="1" applyAlignment="1">
      <alignment horizontal="left" indent="1"/>
    </xf>
    <xf numFmtId="0" fontId="135" fillId="0" borderId="0" xfId="26" applyFont="1" applyAlignment="1">
      <alignment horizontal="center"/>
    </xf>
    <xf numFmtId="0" fontId="125" fillId="0" borderId="0" xfId="26" applyFont="1" applyAlignment="1">
      <alignment horizontal="left" indent="1"/>
    </xf>
    <xf numFmtId="0" fontId="125" fillId="0" borderId="0" xfId="26" applyFont="1" applyAlignment="1">
      <alignment horizontal="center"/>
    </xf>
    <xf numFmtId="190" fontId="141" fillId="0" borderId="0" xfId="0" applyNumberFormat="1" applyFont="1"/>
    <xf numFmtId="166" fontId="135" fillId="0" borderId="0" xfId="14" applyNumberFormat="1" applyFont="1" applyFill="1" applyBorder="1" applyAlignment="1">
      <alignment horizontal="left" indent="1"/>
    </xf>
    <xf numFmtId="0" fontId="125" fillId="0" borderId="0" xfId="0" applyFont="1" applyAlignment="1">
      <alignment horizontal="center"/>
    </xf>
    <xf numFmtId="166" fontId="135" fillId="0" borderId="0" xfId="14" applyNumberFormat="1" applyFont="1" applyFill="1" applyBorder="1" applyAlignment="1">
      <alignment horizontal="center"/>
    </xf>
    <xf numFmtId="0" fontId="135" fillId="0" borderId="0" xfId="0" applyFont="1"/>
    <xf numFmtId="165" fontId="142" fillId="0" borderId="0" xfId="33" applyNumberFormat="1" applyFont="1" applyFill="1" applyAlignment="1"/>
    <xf numFmtId="0" fontId="135" fillId="0" borderId="0" xfId="26" applyFont="1"/>
    <xf numFmtId="3" fontId="135" fillId="0" borderId="0" xfId="0" applyNumberFormat="1" applyFont="1" applyAlignment="1">
      <alignment horizontal="center"/>
    </xf>
    <xf numFmtId="4" fontId="135" fillId="0" borderId="0" xfId="0" applyNumberFormat="1" applyFont="1" applyAlignment="1">
      <alignment horizontal="center"/>
    </xf>
    <xf numFmtId="9" fontId="135" fillId="0" borderId="0" xfId="33" applyFont="1" applyFill="1" applyAlignment="1">
      <alignment horizontal="center"/>
    </xf>
    <xf numFmtId="165" fontId="135" fillId="0" borderId="0" xfId="33" applyNumberFormat="1" applyFont="1" applyFill="1" applyAlignment="1"/>
    <xf numFmtId="0" fontId="135" fillId="0" borderId="0" xfId="0" applyFont="1" applyAlignment="1">
      <alignment horizontal="center"/>
    </xf>
    <xf numFmtId="0" fontId="142" fillId="0" borderId="0" xfId="26" applyFont="1"/>
    <xf numFmtId="165" fontId="135" fillId="0" borderId="0" xfId="33" applyNumberFormat="1" applyFont="1" applyFill="1" applyAlignment="1">
      <alignment horizontal="center"/>
    </xf>
    <xf numFmtId="43" fontId="135" fillId="0" borderId="0" xfId="12" applyFont="1" applyFill="1" applyAlignment="1">
      <alignment horizontal="left" indent="1"/>
    </xf>
    <xf numFmtId="43" fontId="135" fillId="0" borderId="0" xfId="12" applyFont="1" applyFill="1" applyAlignment="1">
      <alignment horizontal="center"/>
    </xf>
    <xf numFmtId="0" fontId="135" fillId="0" borderId="0" xfId="0" applyFont="1" applyAlignment="1">
      <alignment horizontal="left"/>
    </xf>
    <xf numFmtId="0" fontId="135" fillId="0" borderId="0" xfId="0" applyFont="1" applyAlignment="1">
      <alignment vertical="center"/>
    </xf>
    <xf numFmtId="0" fontId="125" fillId="0" borderId="0" xfId="0" applyFont="1" applyAlignment="1">
      <alignment horizontal="left"/>
    </xf>
    <xf numFmtId="0" fontId="135" fillId="0" borderId="0" xfId="0" applyFont="1" applyAlignment="1">
      <alignment horizontal="left" wrapText="1"/>
    </xf>
    <xf numFmtId="14" fontId="135" fillId="0" borderId="0" xfId="0" applyNumberFormat="1" applyFont="1" applyAlignment="1">
      <alignment horizontal="center"/>
    </xf>
    <xf numFmtId="14" fontId="135" fillId="0" borderId="0" xfId="0" quotePrefix="1" applyNumberFormat="1" applyFont="1" applyAlignment="1">
      <alignment horizontal="center"/>
    </xf>
    <xf numFmtId="0" fontId="125" fillId="0" borderId="0" xfId="0" applyFont="1" applyAlignment="1">
      <alignment horizontal="left" wrapText="1"/>
    </xf>
    <xf numFmtId="14" fontId="125" fillId="0" borderId="0" xfId="0" applyNumberFormat="1" applyFont="1" applyAlignment="1">
      <alignment horizontal="center"/>
    </xf>
    <xf numFmtId="14" fontId="125" fillId="0" borderId="0" xfId="0" quotePrefix="1" applyNumberFormat="1" applyFont="1" applyAlignment="1">
      <alignment horizontal="center"/>
    </xf>
    <xf numFmtId="165" fontId="108" fillId="0" borderId="0" xfId="33" applyNumberFormat="1" applyFont="1" applyFill="1" applyBorder="1"/>
    <xf numFmtId="0" fontId="124" fillId="8" borderId="0" xfId="0" applyFont="1" applyFill="1"/>
    <xf numFmtId="0" fontId="125" fillId="8" borderId="0" xfId="0" applyFont="1" applyFill="1"/>
    <xf numFmtId="0" fontId="127" fillId="8" borderId="0" xfId="0" applyFont="1" applyFill="1" applyAlignment="1">
      <alignment horizontal="right"/>
    </xf>
    <xf numFmtId="3" fontId="124" fillId="8" borderId="0" xfId="0" applyNumberFormat="1" applyFont="1" applyFill="1"/>
    <xf numFmtId="3" fontId="145" fillId="8" borderId="0" xfId="17" applyNumberFormat="1" applyFont="1" applyFill="1"/>
    <xf numFmtId="0" fontId="129" fillId="8" borderId="0" xfId="0" applyFont="1" applyFill="1"/>
    <xf numFmtId="0" fontId="127" fillId="8" borderId="0" xfId="0" applyFont="1" applyFill="1"/>
    <xf numFmtId="0" fontId="144" fillId="0" borderId="0" xfId="0" applyFont="1"/>
    <xf numFmtId="190" fontId="125" fillId="0" borderId="0" xfId="0" quotePrefix="1" applyNumberFormat="1" applyFont="1" applyAlignment="1">
      <alignment horizontal="right"/>
    </xf>
    <xf numFmtId="3" fontId="135" fillId="0" borderId="0" xfId="0" quotePrefix="1" applyNumberFormat="1" applyFont="1" applyAlignment="1">
      <alignment horizontal="right"/>
    </xf>
    <xf numFmtId="3" fontId="135" fillId="0" borderId="0" xfId="0" quotePrefix="1" applyNumberFormat="1" applyFont="1"/>
    <xf numFmtId="3" fontId="135" fillId="0" borderId="0" xfId="0" applyNumberFormat="1" applyFont="1"/>
    <xf numFmtId="0" fontId="135" fillId="0" borderId="26" xfId="0" applyFont="1" applyBorder="1"/>
    <xf numFmtId="0" fontId="125" fillId="0" borderId="26" xfId="0" applyFont="1" applyBorder="1"/>
    <xf numFmtId="3" fontId="125" fillId="0" borderId="27" xfId="0" applyNumberFormat="1" applyFont="1" applyBorder="1"/>
    <xf numFmtId="3" fontId="125" fillId="0" borderId="0" xfId="0" applyNumberFormat="1" applyFont="1"/>
    <xf numFmtId="1" fontId="125" fillId="0" borderId="0" xfId="12" applyNumberFormat="1" applyFont="1" applyFill="1" applyBorder="1" applyAlignment="1">
      <alignment horizontal="right"/>
    </xf>
    <xf numFmtId="3" fontId="135" fillId="0" borderId="27" xfId="0" applyNumberFormat="1" applyFont="1" applyBorder="1"/>
    <xf numFmtId="190" fontId="135" fillId="0" borderId="27" xfId="0" applyNumberFormat="1" applyFont="1" applyBorder="1"/>
    <xf numFmtId="0" fontId="125" fillId="0" borderId="28" xfId="0" applyFont="1" applyBorder="1"/>
    <xf numFmtId="1" fontId="125" fillId="0" borderId="22" xfId="12" applyNumberFormat="1" applyFont="1" applyFill="1" applyBorder="1" applyAlignment="1">
      <alignment horizontal="right"/>
    </xf>
    <xf numFmtId="0" fontId="135" fillId="0" borderId="30" xfId="0" applyFont="1" applyBorder="1"/>
    <xf numFmtId="0" fontId="135" fillId="0" borderId="31" xfId="0" applyFont="1" applyBorder="1"/>
    <xf numFmtId="165" fontId="135" fillId="0" borderId="32" xfId="33" applyNumberFormat="1" applyFont="1" applyFill="1" applyBorder="1"/>
    <xf numFmtId="165" fontId="135" fillId="0" borderId="0" xfId="33" applyNumberFormat="1" applyFont="1" applyFill="1" applyBorder="1"/>
    <xf numFmtId="0" fontId="146" fillId="0" borderId="0" xfId="0" applyFont="1"/>
    <xf numFmtId="0" fontId="128" fillId="0" borderId="0" xfId="0" applyFont="1"/>
    <xf numFmtId="191" fontId="135" fillId="0" borderId="0" xfId="12" applyNumberFormat="1" applyFont="1" applyFill="1" applyBorder="1" applyAlignment="1">
      <alignment horizontal="right"/>
    </xf>
    <xf numFmtId="3" fontId="141" fillId="0" borderId="0" xfId="0" applyNumberFormat="1" applyFont="1"/>
    <xf numFmtId="176" fontId="125" fillId="0" borderId="0" xfId="0" applyNumberFormat="1" applyFont="1" applyAlignment="1">
      <alignment horizontal="right"/>
    </xf>
    <xf numFmtId="0" fontId="135" fillId="0" borderId="0" xfId="0" applyFont="1" applyAlignment="1">
      <alignment horizontal="right"/>
    </xf>
    <xf numFmtId="0" fontId="125" fillId="0" borderId="23" xfId="0" applyFont="1" applyBorder="1"/>
    <xf numFmtId="0" fontId="135" fillId="0" borderId="24" xfId="0" applyFont="1" applyBorder="1"/>
    <xf numFmtId="0" fontId="125" fillId="0" borderId="25" xfId="84" applyFont="1" applyBorder="1"/>
    <xf numFmtId="0" fontId="125" fillId="0" borderId="0" xfId="84" applyFont="1"/>
    <xf numFmtId="0" fontId="125" fillId="0" borderId="0" xfId="0" applyFont="1" applyAlignment="1">
      <alignment horizontal="center" vertical="center"/>
    </xf>
    <xf numFmtId="44" fontId="135" fillId="0" borderId="0" xfId="17" applyFont="1" applyFill="1" applyBorder="1"/>
    <xf numFmtId="44" fontId="135" fillId="0" borderId="0" xfId="18" applyFont="1" applyFill="1" applyBorder="1" applyAlignment="1"/>
    <xf numFmtId="3" fontId="135" fillId="0" borderId="27" xfId="84" applyNumberFormat="1" applyFont="1" applyBorder="1"/>
    <xf numFmtId="3" fontId="135" fillId="0" borderId="0" xfId="84" applyNumberFormat="1" applyFont="1"/>
    <xf numFmtId="3" fontId="135" fillId="0" borderId="0" xfId="0" applyNumberFormat="1" applyFont="1" applyAlignment="1">
      <alignment horizontal="center" vertical="center"/>
    </xf>
    <xf numFmtId="0" fontId="147" fillId="0" borderId="0" xfId="0" applyFont="1" applyAlignment="1">
      <alignment horizontal="center"/>
    </xf>
    <xf numFmtId="166" fontId="135" fillId="0" borderId="0" xfId="12" applyNumberFormat="1" applyFont="1" applyFill="1" applyBorder="1"/>
    <xf numFmtId="192" fontId="135" fillId="0" borderId="27" xfId="0" applyNumberFormat="1" applyFont="1" applyBorder="1"/>
    <xf numFmtId="192" fontId="135" fillId="0" borderId="0" xfId="0" applyNumberFormat="1" applyFont="1"/>
    <xf numFmtId="0" fontId="125" fillId="0" borderId="0" xfId="29" applyFont="1"/>
    <xf numFmtId="164" fontId="135" fillId="0" borderId="0" xfId="17" applyNumberFormat="1" applyFont="1" applyFill="1" applyBorder="1"/>
    <xf numFmtId="3" fontId="125" fillId="0" borderId="0" xfId="0" applyNumberFormat="1" applyFont="1" applyAlignment="1">
      <alignment horizontal="center" vertical="center"/>
    </xf>
    <xf numFmtId="0" fontId="135" fillId="0" borderId="0" xfId="29" applyFont="1"/>
    <xf numFmtId="9" fontId="135" fillId="0" borderId="0" xfId="33" applyFont="1" applyFill="1" applyBorder="1"/>
    <xf numFmtId="164" fontId="135" fillId="0" borderId="0" xfId="0" applyNumberFormat="1" applyFont="1"/>
    <xf numFmtId="2" fontId="135" fillId="0" borderId="0" xfId="0" applyNumberFormat="1" applyFont="1"/>
    <xf numFmtId="0" fontId="135" fillId="0" borderId="0" xfId="29" applyFont="1" applyAlignment="1">
      <alignment horizontal="left" indent="1"/>
    </xf>
    <xf numFmtId="9" fontId="135" fillId="0" borderId="0" xfId="0" applyNumberFormat="1" applyFont="1"/>
    <xf numFmtId="9" fontId="135" fillId="0" borderId="0" xfId="0" applyNumberFormat="1" applyFont="1" applyAlignment="1">
      <alignment horizontal="right"/>
    </xf>
    <xf numFmtId="3" fontId="125" fillId="0" borderId="27" xfId="84" applyNumberFormat="1" applyFont="1" applyBorder="1"/>
    <xf numFmtId="3" fontId="125" fillId="0" borderId="0" xfId="84" applyNumberFormat="1" applyFont="1"/>
    <xf numFmtId="3" fontId="125" fillId="0" borderId="0" xfId="0" applyNumberFormat="1" applyFont="1" applyAlignment="1">
      <alignment horizontal="center"/>
    </xf>
    <xf numFmtId="164" fontId="135" fillId="0" borderId="0" xfId="18" applyNumberFormat="1" applyFont="1" applyFill="1" applyBorder="1"/>
    <xf numFmtId="177" fontId="144" fillId="0" borderId="0" xfId="0" applyNumberFormat="1" applyFont="1" applyAlignment="1">
      <alignment horizontal="right"/>
    </xf>
    <xf numFmtId="0" fontId="125" fillId="0" borderId="22" xfId="84" applyFont="1" applyBorder="1"/>
    <xf numFmtId="1" fontId="125" fillId="0" borderId="29" xfId="84" applyNumberFormat="1" applyFont="1" applyBorder="1"/>
    <xf numFmtId="1" fontId="125" fillId="0" borderId="0" xfId="84" applyNumberFormat="1" applyFont="1"/>
    <xf numFmtId="167" fontId="135" fillId="0" borderId="0" xfId="0" applyNumberFormat="1" applyFont="1"/>
    <xf numFmtId="0" fontId="141" fillId="0" borderId="0" xfId="0" applyFont="1"/>
    <xf numFmtId="165" fontId="141" fillId="0" borderId="0" xfId="33" applyNumberFormat="1" applyFont="1" applyFill="1" applyBorder="1"/>
    <xf numFmtId="1" fontId="135" fillId="0" borderId="0" xfId="0" applyNumberFormat="1" applyFont="1"/>
    <xf numFmtId="1" fontId="135" fillId="0" borderId="27" xfId="0" applyNumberFormat="1" applyFont="1" applyBorder="1"/>
    <xf numFmtId="165" fontId="135" fillId="0" borderId="0" xfId="0" applyNumberFormat="1" applyFont="1"/>
    <xf numFmtId="165" fontId="135" fillId="0" borderId="0" xfId="34" applyNumberFormat="1" applyFont="1" applyFill="1" applyBorder="1"/>
    <xf numFmtId="167" fontId="125" fillId="0" borderId="0" xfId="0" applyNumberFormat="1" applyFont="1"/>
    <xf numFmtId="3" fontId="135" fillId="0" borderId="0" xfId="17" applyNumberFormat="1" applyFont="1" applyFill="1"/>
    <xf numFmtId="175" fontId="135" fillId="0" borderId="0" xfId="0" applyNumberFormat="1" applyFont="1"/>
    <xf numFmtId="175" fontId="125" fillId="0" borderId="0" xfId="0" applyNumberFormat="1" applyFont="1"/>
    <xf numFmtId="9" fontId="135" fillId="0" borderId="0" xfId="0" quotePrefix="1" applyNumberFormat="1" applyFont="1" applyAlignment="1">
      <alignment horizontal="right"/>
    </xf>
    <xf numFmtId="175" fontId="135" fillId="0" borderId="0" xfId="0" applyNumberFormat="1" applyFont="1" applyAlignment="1">
      <alignment horizontal="right"/>
    </xf>
    <xf numFmtId="175" fontId="135" fillId="0" borderId="0" xfId="0" applyNumberFormat="1" applyFont="1" applyAlignment="1">
      <alignment horizontal="center"/>
    </xf>
    <xf numFmtId="165" fontId="135" fillId="0" borderId="0" xfId="34" applyNumberFormat="1" applyFont="1" applyFill="1" applyBorder="1" applyAlignment="1">
      <alignment horizontal="right"/>
    </xf>
    <xf numFmtId="0" fontId="125" fillId="0" borderId="0" xfId="27" applyFont="1"/>
    <xf numFmtId="0" fontId="135" fillId="0" borderId="0" xfId="27" applyFont="1" applyAlignment="1">
      <alignment horizontal="left" indent="1"/>
    </xf>
    <xf numFmtId="44" fontId="135" fillId="0" borderId="0" xfId="0" applyNumberFormat="1" applyFont="1"/>
    <xf numFmtId="0" fontId="135" fillId="0" borderId="0" xfId="27" applyFont="1"/>
    <xf numFmtId="43" fontId="135" fillId="0" borderId="0" xfId="12" applyFont="1" applyFill="1" applyBorder="1"/>
    <xf numFmtId="0" fontId="124" fillId="8" borderId="0" xfId="0" applyFont="1" applyFill="1" applyAlignment="1">
      <alignment horizontal="right"/>
    </xf>
    <xf numFmtId="176" fontId="127" fillId="8" borderId="0" xfId="0" applyNumberFormat="1" applyFont="1" applyFill="1" applyAlignment="1">
      <alignment horizontal="right"/>
    </xf>
    <xf numFmtId="185" fontId="127" fillId="8" borderId="0" xfId="0" applyNumberFormat="1" applyFont="1" applyFill="1" applyAlignment="1">
      <alignment horizontal="right"/>
    </xf>
    <xf numFmtId="1" fontId="127" fillId="8" borderId="0" xfId="0" applyNumberFormat="1" applyFont="1" applyFill="1" applyAlignment="1">
      <alignment horizontal="right"/>
    </xf>
    <xf numFmtId="186" fontId="127" fillId="8" borderId="0" xfId="0" applyNumberFormat="1" applyFont="1" applyFill="1" applyAlignment="1">
      <alignment horizontal="right"/>
    </xf>
    <xf numFmtId="0" fontId="128" fillId="8" borderId="0" xfId="0" applyFont="1" applyFill="1" applyAlignment="1">
      <alignment horizontal="right"/>
    </xf>
    <xf numFmtId="164" fontId="127" fillId="8" borderId="0" xfId="17" applyNumberFormat="1" applyFont="1" applyFill="1" applyBorder="1" applyAlignment="1">
      <alignment horizontal="right"/>
    </xf>
    <xf numFmtId="164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/>
    <xf numFmtId="3" fontId="127" fillId="8" borderId="0" xfId="0" applyNumberFormat="1" applyFont="1" applyFill="1" applyAlignment="1">
      <alignment horizontal="right"/>
    </xf>
    <xf numFmtId="3" fontId="127" fillId="8" borderId="0" xfId="17" applyNumberFormat="1" applyFont="1" applyFill="1"/>
    <xf numFmtId="3" fontId="130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vertical="center"/>
    </xf>
    <xf numFmtId="3" fontId="131" fillId="8" borderId="0" xfId="17" applyNumberFormat="1" applyFont="1" applyFill="1"/>
    <xf numFmtId="3" fontId="127" fillId="8" borderId="0" xfId="17" applyNumberFormat="1" applyFont="1" applyFill="1" applyBorder="1" applyAlignment="1">
      <alignment horizontal="right"/>
    </xf>
    <xf numFmtId="3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 applyAlignment="1">
      <alignment horizontal="left" indent="1"/>
    </xf>
    <xf numFmtId="3" fontId="127" fillId="8" borderId="0" xfId="0" applyNumberFormat="1" applyFont="1" applyFill="1" applyAlignment="1">
      <alignment horizontal="left" indent="2"/>
    </xf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/>
    <xf numFmtId="0" fontId="127" fillId="8" borderId="0" xfId="0" applyFont="1" applyFill="1" applyAlignment="1">
      <alignment horizontal="left" indent="1"/>
    </xf>
    <xf numFmtId="165" fontId="130" fillId="8" borderId="0" xfId="33" applyNumberFormat="1" applyFont="1" applyFill="1"/>
    <xf numFmtId="165" fontId="131" fillId="8" borderId="0" xfId="33" applyNumberFormat="1" applyFont="1" applyFill="1"/>
    <xf numFmtId="165" fontId="130" fillId="8" borderId="0" xfId="33" applyNumberFormat="1" applyFont="1" applyFill="1" applyBorder="1" applyAlignment="1">
      <alignment horizontal="right"/>
    </xf>
    <xf numFmtId="165" fontId="127" fillId="8" borderId="0" xfId="33" applyNumberFormat="1" applyFont="1" applyFill="1" applyBorder="1" applyAlignment="1">
      <alignment horizontal="right"/>
    </xf>
    <xf numFmtId="165" fontId="127" fillId="8" borderId="0" xfId="17" applyNumberFormat="1" applyFont="1" applyFill="1" applyBorder="1" applyAlignment="1">
      <alignment horizontal="right" vertical="center"/>
    </xf>
    <xf numFmtId="3" fontId="127" fillId="8" borderId="0" xfId="0" applyNumberFormat="1" applyFont="1" applyFill="1" applyAlignment="1">
      <alignment horizontal="left"/>
    </xf>
    <xf numFmtId="10" fontId="131" fillId="8" borderId="0" xfId="33" applyNumberFormat="1" applyFont="1" applyFill="1" applyAlignment="1">
      <alignment horizontal="right"/>
    </xf>
    <xf numFmtId="164" fontId="131" fillId="8" borderId="0" xfId="17" applyNumberFormat="1" applyFont="1" applyFill="1" applyAlignment="1">
      <alignment horizontal="right"/>
    </xf>
    <xf numFmtId="164" fontId="127" fillId="8" borderId="0" xfId="18" applyNumberFormat="1" applyFont="1" applyFill="1" applyAlignment="1">
      <alignment horizontal="right"/>
    </xf>
    <xf numFmtId="164" fontId="130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vertical="center"/>
    </xf>
    <xf numFmtId="3" fontId="127" fillId="8" borderId="0" xfId="17" applyNumberFormat="1" applyFont="1" applyFill="1" applyAlignment="1">
      <alignment horizontal="right"/>
    </xf>
    <xf numFmtId="165" fontId="127" fillId="8" borderId="0" xfId="33" applyNumberFormat="1" applyFont="1" applyFill="1"/>
    <xf numFmtId="165" fontId="131" fillId="8" borderId="0" xfId="0" applyNumberFormat="1" applyFont="1" applyFill="1"/>
    <xf numFmtId="165" fontId="130" fillId="8" borderId="0" xfId="17" applyNumberFormat="1" applyFont="1" applyFill="1" applyBorder="1" applyAlignment="1">
      <alignment horizontal="right" vertical="center"/>
    </xf>
    <xf numFmtId="164" fontId="127" fillId="8" borderId="0" xfId="0" applyNumberFormat="1" applyFont="1" applyFill="1"/>
    <xf numFmtId="189" fontId="127" fillId="8" borderId="0" xfId="33" applyNumberFormat="1" applyFont="1" applyFill="1"/>
    <xf numFmtId="189" fontId="131" fillId="8" borderId="0" xfId="33" applyNumberFormat="1" applyFont="1" applyFill="1"/>
    <xf numFmtId="189" fontId="127" fillId="8" borderId="0" xfId="33" applyNumberFormat="1" applyFont="1" applyFill="1" applyBorder="1" applyAlignment="1">
      <alignment horizontal="right"/>
    </xf>
    <xf numFmtId="164" fontId="127" fillId="8" borderId="0" xfId="17" applyNumberFormat="1" applyFont="1" applyFill="1"/>
    <xf numFmtId="49" fontId="127" fillId="8" borderId="0" xfId="0" applyNumberFormat="1" applyFont="1" applyFill="1" applyAlignment="1">
      <alignment horizontal="right"/>
    </xf>
    <xf numFmtId="10" fontId="127" fillId="8" borderId="0" xfId="0" applyNumberFormat="1" applyFont="1" applyFill="1"/>
    <xf numFmtId="10" fontId="124" fillId="8" borderId="0" xfId="0" applyNumberFormat="1" applyFont="1" applyFill="1"/>
    <xf numFmtId="173" fontId="124" fillId="8" borderId="0" xfId="17" applyNumberFormat="1" applyFont="1" applyFill="1"/>
    <xf numFmtId="164" fontId="124" fillId="8" borderId="0" xfId="17" applyNumberFormat="1" applyFont="1" applyFill="1"/>
    <xf numFmtId="15" fontId="124" fillId="8" borderId="0" xfId="0" applyNumberFormat="1" applyFont="1" applyFill="1"/>
    <xf numFmtId="165" fontId="150" fillId="0" borderId="0" xfId="33" applyNumberFormat="1" applyFont="1" applyFill="1" applyAlignment="1">
      <alignment horizontal="right" vertical="center"/>
    </xf>
    <xf numFmtId="165" fontId="150" fillId="0" borderId="0" xfId="33" applyNumberFormat="1" applyFont="1" applyFill="1" applyBorder="1" applyAlignment="1">
      <alignment horizontal="right"/>
    </xf>
    <xf numFmtId="165" fontId="139" fillId="0" borderId="0" xfId="33" applyNumberFormat="1" applyFont="1" applyFill="1" applyAlignment="1">
      <alignment horizontal="right" vertical="center"/>
    </xf>
    <xf numFmtId="165" fontId="139" fillId="0" borderId="0" xfId="33" applyNumberFormat="1" applyFont="1" applyFill="1" applyBorder="1" applyAlignment="1">
      <alignment horizontal="right"/>
    </xf>
    <xf numFmtId="1" fontId="127" fillId="0" borderId="0" xfId="0" applyNumberFormat="1" applyFont="1" applyAlignment="1">
      <alignment horizontal="right"/>
    </xf>
    <xf numFmtId="186" fontId="127" fillId="0" borderId="0" xfId="0" applyNumberFormat="1" applyFont="1" applyAlignment="1">
      <alignment horizontal="right"/>
    </xf>
    <xf numFmtId="3" fontId="127" fillId="0" borderId="0" xfId="17" applyNumberFormat="1" applyFont="1" applyFill="1" applyAlignment="1">
      <alignment horizontal="left" vertical="center"/>
    </xf>
    <xf numFmtId="3" fontId="127" fillId="0" borderId="0" xfId="17" applyNumberFormat="1" applyFont="1" applyFill="1" applyAlignment="1">
      <alignment horizontal="right" vertical="center"/>
    </xf>
    <xf numFmtId="3" fontId="124" fillId="0" borderId="0" xfId="17" applyNumberFormat="1" applyFont="1" applyFill="1" applyAlignment="1">
      <alignment horizontal="right"/>
    </xf>
    <xf numFmtId="3" fontId="127" fillId="0" borderId="0" xfId="0" applyNumberFormat="1" applyFont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31" fillId="0" borderId="0" xfId="17" applyNumberFormat="1" applyFont="1" applyFill="1" applyAlignment="1">
      <alignment horizontal="right" vertical="center"/>
    </xf>
    <xf numFmtId="3" fontId="148" fillId="0" borderId="0" xfId="17" applyNumberFormat="1" applyFont="1" applyFill="1" applyAlignment="1">
      <alignment horizontal="right" vertical="center"/>
    </xf>
    <xf numFmtId="3" fontId="127" fillId="0" borderId="0" xfId="0" applyNumberFormat="1" applyFont="1" applyAlignment="1">
      <alignment horizontal="left" vertical="center" indent="1"/>
    </xf>
    <xf numFmtId="3" fontId="129" fillId="0" borderId="0" xfId="0" applyNumberFormat="1" applyFont="1" applyAlignment="1">
      <alignment horizontal="left" vertical="center"/>
    </xf>
    <xf numFmtId="3" fontId="129" fillId="0" borderId="0" xfId="17" applyNumberFormat="1" applyFont="1" applyFill="1" applyAlignment="1">
      <alignment horizontal="right" vertical="center"/>
    </xf>
    <xf numFmtId="3" fontId="129" fillId="0" borderId="0" xfId="17" applyNumberFormat="1" applyFont="1" applyFill="1" applyBorder="1" applyAlignment="1">
      <alignment horizontal="right"/>
    </xf>
    <xf numFmtId="3" fontId="128" fillId="0" borderId="0" xfId="0" applyNumberFormat="1" applyFont="1" applyAlignment="1">
      <alignment horizontal="right"/>
    </xf>
    <xf numFmtId="0" fontId="127" fillId="0" borderId="0" xfId="0" applyFont="1" applyAlignment="1">
      <alignment horizontal="left" vertical="center"/>
    </xf>
    <xf numFmtId="0" fontId="132" fillId="0" borderId="0" xfId="0" applyFont="1" applyAlignment="1">
      <alignment horizontal="center" vertical="center"/>
    </xf>
    <xf numFmtId="165" fontId="132" fillId="0" borderId="0" xfId="33" applyNumberFormat="1" applyFont="1" applyFill="1" applyBorder="1" applyAlignment="1">
      <alignment horizontal="center"/>
    </xf>
    <xf numFmtId="0" fontId="132" fillId="0" borderId="0" xfId="0" applyFont="1" applyAlignment="1">
      <alignment horizontal="center"/>
    </xf>
    <xf numFmtId="3" fontId="132" fillId="0" borderId="0" xfId="0" applyNumberFormat="1" applyFont="1" applyAlignment="1">
      <alignment horizontal="right" vertical="center"/>
    </xf>
    <xf numFmtId="3" fontId="132" fillId="0" borderId="0" xfId="0" applyNumberFormat="1" applyFont="1" applyAlignment="1">
      <alignment horizontal="right"/>
    </xf>
    <xf numFmtId="3" fontId="93" fillId="0" borderId="0" xfId="17" applyNumberFormat="1" applyFont="1" applyFill="1" applyAlignment="1">
      <alignment horizontal="right" vertical="center"/>
    </xf>
    <xf numFmtId="3" fontId="129" fillId="0" borderId="0" xfId="0" applyNumberFormat="1" applyFont="1" applyAlignment="1">
      <alignment horizontal="right"/>
    </xf>
    <xf numFmtId="3" fontId="127" fillId="0" borderId="9" xfId="0" applyNumberFormat="1" applyFont="1" applyBorder="1" applyAlignment="1">
      <alignment horizontal="left" vertical="center"/>
    </xf>
    <xf numFmtId="3" fontId="127" fillId="0" borderId="9" xfId="17" applyNumberFormat="1" applyFont="1" applyFill="1" applyBorder="1" applyAlignment="1">
      <alignment horizontal="right" vertical="center"/>
    </xf>
    <xf numFmtId="3" fontId="127" fillId="0" borderId="9" xfId="17" applyNumberFormat="1" applyFont="1" applyFill="1" applyBorder="1" applyAlignment="1">
      <alignment horizontal="right"/>
    </xf>
    <xf numFmtId="0" fontId="132" fillId="0" borderId="0" xfId="0" applyFont="1" applyAlignment="1">
      <alignment horizontal="left" vertical="center"/>
    </xf>
    <xf numFmtId="164" fontId="132" fillId="0" borderId="0" xfId="17" applyNumberFormat="1" applyFont="1" applyFill="1" applyAlignment="1">
      <alignment vertical="center"/>
    </xf>
    <xf numFmtId="164" fontId="132" fillId="0" borderId="0" xfId="17" applyNumberFormat="1" applyFont="1" applyFill="1" applyBorder="1"/>
    <xf numFmtId="0" fontId="149" fillId="0" borderId="0" xfId="0" applyFont="1"/>
    <xf numFmtId="0" fontId="139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3" fontId="127" fillId="0" borderId="0" xfId="0" applyNumberFormat="1" applyFont="1" applyAlignment="1">
      <alignment horizontal="right" vertical="center"/>
    </xf>
    <xf numFmtId="0" fontId="127" fillId="0" borderId="0" xfId="0" applyFont="1" applyAlignment="1">
      <alignment horizontal="center" vertical="center"/>
    </xf>
    <xf numFmtId="0" fontId="127" fillId="0" borderId="0" xfId="0" applyFont="1" applyAlignment="1">
      <alignment horizontal="center"/>
    </xf>
    <xf numFmtId="0" fontId="139" fillId="0" borderId="0" xfId="0" applyFont="1" applyAlignment="1">
      <alignment horizontal="left" vertical="center"/>
    </xf>
    <xf numFmtId="3" fontId="129" fillId="0" borderId="0" xfId="0" applyNumberFormat="1" applyFont="1" applyAlignment="1">
      <alignment horizontal="right" vertical="center"/>
    </xf>
    <xf numFmtId="0" fontId="150" fillId="0" borderId="0" xfId="0" applyFont="1" applyAlignment="1">
      <alignment horizontal="left" vertical="center"/>
    </xf>
    <xf numFmtId="165" fontId="150" fillId="0" borderId="0" xfId="33" applyNumberFormat="1" applyFont="1" applyFill="1" applyBorder="1" applyAlignment="1">
      <alignment horizontal="right" vertical="center"/>
    </xf>
    <xf numFmtId="0" fontId="129" fillId="0" borderId="0" xfId="0" applyFont="1" applyAlignment="1">
      <alignment horizontal="left" vertical="center"/>
    </xf>
    <xf numFmtId="165" fontId="127" fillId="0" borderId="0" xfId="33" applyNumberFormat="1" applyFont="1" applyFill="1" applyAlignment="1">
      <alignment horizontal="right" vertical="center"/>
    </xf>
    <xf numFmtId="165" fontId="127" fillId="0" borderId="0" xfId="33" applyNumberFormat="1" applyFont="1" applyFill="1" applyAlignment="1">
      <alignment vertical="center"/>
    </xf>
    <xf numFmtId="4" fontId="127" fillId="0" borderId="0" xfId="0" applyNumberFormat="1" applyFont="1" applyAlignment="1">
      <alignment horizontal="left"/>
    </xf>
    <xf numFmtId="4" fontId="130" fillId="0" borderId="0" xfId="0" applyNumberFormat="1" applyFont="1" applyAlignment="1">
      <alignment horizontal="right" vertical="center"/>
    </xf>
    <xf numFmtId="4" fontId="131" fillId="0" borderId="0" xfId="0" applyNumberFormat="1" applyFont="1" applyAlignment="1">
      <alignment horizontal="right" vertical="center"/>
    </xf>
    <xf numFmtId="4" fontId="127" fillId="0" borderId="0" xfId="0" applyNumberFormat="1" applyFont="1" applyAlignment="1">
      <alignment horizontal="right"/>
    </xf>
    <xf numFmtId="4" fontId="124" fillId="0" borderId="0" xfId="0" applyNumberFormat="1" applyFont="1" applyAlignment="1">
      <alignment horizontal="right"/>
    </xf>
    <xf numFmtId="0" fontId="127" fillId="0" borderId="0" xfId="0" applyFont="1" applyAlignment="1">
      <alignment horizontal="left"/>
    </xf>
    <xf numFmtId="2" fontId="99" fillId="0" borderId="0" xfId="12" applyNumberFormat="1" applyFont="1" applyFill="1"/>
    <xf numFmtId="43" fontId="99" fillId="0" borderId="0" xfId="12" applyFont="1" applyFill="1"/>
    <xf numFmtId="176" fontId="94" fillId="0" borderId="0" xfId="0" applyNumberFormat="1" applyFont="1" applyAlignment="1">
      <alignment horizontal="right"/>
    </xf>
    <xf numFmtId="185" fontId="94" fillId="0" borderId="0" xfId="0" applyNumberFormat="1" applyFont="1" applyAlignment="1">
      <alignment horizontal="right"/>
    </xf>
    <xf numFmtId="0" fontId="143" fillId="0" borderId="0" xfId="0" applyFont="1"/>
    <xf numFmtId="3" fontId="114" fillId="0" borderId="0" xfId="17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left"/>
    </xf>
    <xf numFmtId="3" fontId="99" fillId="0" borderId="0" xfId="17" applyNumberFormat="1" applyFont="1" applyFill="1"/>
    <xf numFmtId="3" fontId="99" fillId="0" borderId="0" xfId="17" applyNumberFormat="1" applyFont="1" applyFill="1" applyBorder="1"/>
    <xf numFmtId="3" fontId="98" fillId="0" borderId="0" xfId="17" applyNumberFormat="1" applyFont="1" applyFill="1" applyBorder="1"/>
    <xf numFmtId="3" fontId="98" fillId="0" borderId="0" xfId="17" applyNumberFormat="1" applyFont="1" applyFill="1"/>
    <xf numFmtId="0" fontId="100" fillId="0" borderId="0" xfId="0" applyFont="1"/>
    <xf numFmtId="3" fontId="98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6" fontId="105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Border="1"/>
    <xf numFmtId="166" fontId="94" fillId="0" borderId="0" xfId="12" applyNumberFormat="1" applyFont="1" applyFill="1"/>
    <xf numFmtId="3" fontId="99" fillId="0" borderId="0" xfId="12" applyNumberFormat="1" applyFont="1" applyFill="1" applyAlignment="1">
      <alignment horizontal="left"/>
    </xf>
    <xf numFmtId="3" fontId="94" fillId="0" borderId="0" xfId="12" applyNumberFormat="1" applyFont="1" applyFill="1"/>
    <xf numFmtId="3" fontId="94" fillId="0" borderId="0" xfId="12" applyNumberFormat="1" applyFont="1" applyFill="1" applyBorder="1"/>
    <xf numFmtId="1" fontId="94" fillId="0" borderId="0" xfId="0" applyNumberFormat="1" applyFont="1"/>
    <xf numFmtId="165" fontId="108" fillId="0" borderId="0" xfId="33" applyNumberFormat="1" applyFont="1" applyFill="1"/>
    <xf numFmtId="164" fontId="94" fillId="0" borderId="0" xfId="0" applyNumberFormat="1" applyFont="1"/>
    <xf numFmtId="3" fontId="97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/>
    <xf numFmtId="190" fontId="99" fillId="0" borderId="0" xfId="17" applyNumberFormat="1" applyFont="1" applyFill="1" applyBorder="1" applyAlignment="1">
      <alignment horizontal="right"/>
    </xf>
    <xf numFmtId="2" fontId="99" fillId="0" borderId="0" xfId="12" applyNumberFormat="1" applyFont="1" applyFill="1" applyAlignment="1">
      <alignment horizontal="left"/>
    </xf>
    <xf numFmtId="2" fontId="99" fillId="0" borderId="0" xfId="12" applyNumberFormat="1" applyFont="1" applyFill="1" applyBorder="1"/>
    <xf numFmtId="2" fontId="99" fillId="0" borderId="0" xfId="12" applyNumberFormat="1" applyFont="1" applyFill="1" applyBorder="1" applyAlignment="1">
      <alignment horizontal="right"/>
    </xf>
    <xf numFmtId="2" fontId="98" fillId="0" borderId="0" xfId="12" applyNumberFormat="1" applyFont="1" applyFill="1" applyBorder="1"/>
    <xf numFmtId="2" fontId="98" fillId="0" borderId="0" xfId="12" applyNumberFormat="1" applyFont="1" applyFill="1"/>
    <xf numFmtId="9" fontId="101" fillId="0" borderId="9" xfId="33" applyFont="1" applyFill="1" applyBorder="1" applyAlignment="1">
      <alignment horizontal="left"/>
    </xf>
    <xf numFmtId="164" fontId="94" fillId="0" borderId="0" xfId="17" applyNumberFormat="1" applyFont="1" applyFill="1" applyBorder="1"/>
    <xf numFmtId="164" fontId="94" fillId="0" borderId="0" xfId="17" applyNumberFormat="1" applyFont="1" applyFill="1"/>
    <xf numFmtId="0" fontId="113" fillId="0" borderId="0" xfId="0" applyFont="1"/>
    <xf numFmtId="3" fontId="3" fillId="0" borderId="0" xfId="17" applyNumberFormat="1" applyFont="1" applyFill="1"/>
    <xf numFmtId="3" fontId="105" fillId="0" borderId="0" xfId="17" applyNumberFormat="1" applyFont="1" applyFill="1" applyBorder="1"/>
    <xf numFmtId="3" fontId="112" fillId="0" borderId="0" xfId="0" applyNumberFormat="1" applyFont="1"/>
    <xf numFmtId="0" fontId="3" fillId="0" borderId="0" xfId="0" applyFont="1"/>
    <xf numFmtId="1" fontId="94" fillId="0" borderId="0" xfId="0" applyNumberFormat="1" applyFont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6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0" fillId="0" borderId="0" xfId="0" applyNumberFormat="1" applyFont="1"/>
    <xf numFmtId="3" fontId="116" fillId="0" borderId="0" xfId="0" applyNumberFormat="1" applyFont="1"/>
    <xf numFmtId="43" fontId="99" fillId="0" borderId="0" xfId="12" applyFont="1" applyFill="1" applyBorder="1"/>
    <xf numFmtId="43" fontId="98" fillId="0" borderId="0" xfId="12" applyFont="1" applyFill="1" applyBorder="1"/>
    <xf numFmtId="43" fontId="98" fillId="0" borderId="0" xfId="12" applyFont="1" applyFill="1"/>
    <xf numFmtId="172" fontId="108" fillId="0" borderId="0" xfId="12" applyNumberFormat="1" applyFont="1" applyFill="1"/>
    <xf numFmtId="172" fontId="108" fillId="0" borderId="0" xfId="12" applyNumberFormat="1" applyFont="1" applyFill="1" applyBorder="1"/>
    <xf numFmtId="172" fontId="108" fillId="0" borderId="0" xfId="33" applyNumberFormat="1" applyFont="1" applyFill="1" applyBorder="1"/>
    <xf numFmtId="0" fontId="125" fillId="0" borderId="0" xfId="0" applyFont="1" applyAlignment="1">
      <alignment horizontal="center"/>
    </xf>
    <xf numFmtId="0" fontId="151" fillId="0" borderId="0" xfId="0" applyFont="1"/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="75" zoomScaleNormal="100" workbookViewId="0">
      <pane xSplit="1" ySplit="5" topLeftCell="AI17" activePane="bottomRight" state="frozen"/>
      <selection pane="topRight"/>
      <selection pane="bottomLeft"/>
      <selection pane="bottomRight" activeCell="AU38" sqref="AU38"/>
    </sheetView>
  </sheetViews>
  <sheetFormatPr baseColWidth="10" defaultColWidth="6" defaultRowHeight="11" outlineLevelCol="1"/>
  <cols>
    <col min="1" max="1" width="23.5" style="127" customWidth="1"/>
    <col min="2" max="9" width="6" style="266" hidden="1" customWidth="1" outlineLevel="1"/>
    <col min="10" max="11" width="6" style="266" hidden="1" customWidth="1" outlineLevel="1" collapsed="1"/>
    <col min="12" max="14" width="6" style="266" hidden="1" customWidth="1" outlineLevel="1"/>
    <col min="15" max="15" width="6" style="266" hidden="1" customWidth="1" outlineLevel="1" collapsed="1"/>
    <col min="16" max="34" width="6" style="266" hidden="1" customWidth="1" outlineLevel="1"/>
    <col min="35" max="35" width="6" style="266" customWidth="1" collapsed="1"/>
    <col min="36" max="54" width="6" style="266" customWidth="1"/>
    <col min="55" max="66" width="6" style="266" hidden="1" customWidth="1" outlineLevel="1"/>
    <col min="67" max="67" width="6" style="266" customWidth="1" collapsed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1">
        <v>43160</v>
      </c>
      <c r="BY4" s="601">
        <v>43555</v>
      </c>
      <c r="BZ4" s="601">
        <v>43921</v>
      </c>
      <c r="CA4" s="601">
        <v>44286</v>
      </c>
      <c r="CB4" s="602" t="s">
        <v>259</v>
      </c>
      <c r="CC4" s="602">
        <v>45016</v>
      </c>
      <c r="CD4" s="602">
        <v>45382</v>
      </c>
      <c r="CE4" s="602">
        <v>45747</v>
      </c>
      <c r="CF4" s="602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1FQ19</v>
      </c>
      <c r="AJ5" s="12" t="str">
        <f>Drivers!AJ5</f>
        <v>2FQ19</v>
      </c>
      <c r="AK5" s="12" t="str">
        <f>Drivers!AK5</f>
        <v>3FQ19</v>
      </c>
      <c r="AL5" s="12" t="str">
        <f>Drivers!AL5</f>
        <v>4FQ19</v>
      </c>
      <c r="AM5" s="12" t="str">
        <f>Drivers!AM5</f>
        <v>1FQ20</v>
      </c>
      <c r="AN5" s="12" t="str">
        <f>Drivers!AN5</f>
        <v>2FQ20</v>
      </c>
      <c r="AO5" s="12" t="str">
        <f>Drivers!AO5</f>
        <v>3FQ20</v>
      </c>
      <c r="AP5" s="12" t="str">
        <f>Drivers!AP5</f>
        <v>4FQ20</v>
      </c>
      <c r="AQ5" s="12" t="str">
        <f>Drivers!AQ5</f>
        <v>1FQ21</v>
      </c>
      <c r="AR5" s="12" t="str">
        <f>Drivers!AR5</f>
        <v>2FQ21</v>
      </c>
      <c r="AS5" s="12" t="str">
        <f>Drivers!AS5</f>
        <v>3FQ21</v>
      </c>
      <c r="AT5" s="12" t="str">
        <f>Drivers!AT5</f>
        <v>4FQ21</v>
      </c>
      <c r="AU5" s="12" t="str">
        <f>Drivers!AU5</f>
        <v>1FQ22</v>
      </c>
      <c r="AV5" s="12" t="str">
        <f>Drivers!AV5</f>
        <v>2FQ22</v>
      </c>
      <c r="AW5" s="12" t="str">
        <f>Drivers!AW5</f>
        <v>3FQ22E</v>
      </c>
      <c r="AX5" s="12" t="str">
        <f>Drivers!AX5</f>
        <v>4FQ22E</v>
      </c>
      <c r="AY5" s="12" t="str">
        <f>Drivers!AY5</f>
        <v>1FQ23E</v>
      </c>
      <c r="AZ5" s="12" t="str">
        <f>Drivers!AZ5</f>
        <v>2FQ23E</v>
      </c>
      <c r="BA5" s="12" t="str">
        <f>Drivers!BA5</f>
        <v>3FQ23E</v>
      </c>
      <c r="BB5" s="12" t="str">
        <f>Drivers!BB5</f>
        <v>4FQ23E</v>
      </c>
      <c r="BC5" s="12" t="str">
        <f>Drivers!BC5</f>
        <v>1FQ24E</v>
      </c>
      <c r="BD5" s="12" t="str">
        <f>Drivers!BD5</f>
        <v>2FQ24E</v>
      </c>
      <c r="BE5" s="12" t="str">
        <f>Drivers!BE5</f>
        <v>3FQ24E</v>
      </c>
      <c r="BF5" s="12" t="str">
        <f>Drivers!BF5</f>
        <v>4FQ24E</v>
      </c>
      <c r="BG5" s="12" t="str">
        <f>Drivers!BG5</f>
        <v>1FQ25E</v>
      </c>
      <c r="BH5" s="12" t="str">
        <f>Drivers!BH5</f>
        <v>2FQ25E</v>
      </c>
      <c r="BI5" s="12" t="str">
        <f>Drivers!BI5</f>
        <v>3FQ25E</v>
      </c>
      <c r="BJ5" s="12" t="str">
        <f>Drivers!BJ5</f>
        <v>4FQ25E</v>
      </c>
      <c r="BK5" s="12" t="str">
        <f>Drivers!BK5</f>
        <v>1FQ26E</v>
      </c>
      <c r="BL5" s="12" t="str">
        <f>Drivers!BL5</f>
        <v>2FQ26E</v>
      </c>
      <c r="BM5" s="12" t="str">
        <f>Drivers!BM5</f>
        <v>3FQ26E</v>
      </c>
      <c r="BN5" s="12" t="str">
        <f>Drivers!BN5</f>
        <v>4FQ26E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FY2019</v>
      </c>
      <c r="BZ5" s="304" t="str">
        <f>Drivers!BZ5</f>
        <v>FY2020</v>
      </c>
      <c r="CA5" s="304" t="str">
        <f>Drivers!CA5</f>
        <v>FY2021</v>
      </c>
      <c r="CB5" s="305" t="str">
        <f>Drivers!CB5</f>
        <v>FY2022E</v>
      </c>
      <c r="CC5" s="305" t="str">
        <f>Drivers!CC5</f>
        <v>FY2023E</v>
      </c>
      <c r="CD5" s="305" t="str">
        <f>Drivers!CD5</f>
        <v>FY2024E</v>
      </c>
      <c r="CE5" s="305" t="str">
        <f>Drivers!CE5</f>
        <v>FY2025E</v>
      </c>
      <c r="CF5" s="305" t="str">
        <f>Drivers!CF5</f>
        <v>FY2026E</v>
      </c>
    </row>
    <row r="6" spans="1:85" s="267" customFormat="1">
      <c r="A6" s="603" t="s">
        <v>372</v>
      </c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  <c r="AO6" s="603"/>
      <c r="AP6" s="603"/>
      <c r="AQ6" s="603"/>
      <c r="AR6" s="603"/>
      <c r="AS6" s="603"/>
      <c r="AT6" s="603"/>
      <c r="AU6" s="603"/>
      <c r="AV6" s="603"/>
      <c r="AW6" s="603"/>
      <c r="AX6" s="603"/>
      <c r="AY6" s="603"/>
      <c r="AZ6" s="603"/>
      <c r="BA6" s="603"/>
      <c r="BB6" s="603"/>
      <c r="BC6" s="603"/>
      <c r="BD6" s="603"/>
      <c r="BE6" s="603"/>
      <c r="BF6" s="603"/>
      <c r="BG6" s="603"/>
      <c r="BH6" s="603"/>
      <c r="BI6" s="603"/>
      <c r="BJ6" s="603"/>
      <c r="BK6" s="603"/>
      <c r="BL6" s="603"/>
      <c r="BM6" s="603"/>
      <c r="BN6" s="603"/>
      <c r="BO6" s="603"/>
      <c r="BP6" s="603"/>
      <c r="BQ6" s="603"/>
      <c r="BR6" s="603"/>
      <c r="BS6" s="603"/>
      <c r="BT6" s="603"/>
      <c r="BU6" s="603"/>
      <c r="BV6" s="603"/>
      <c r="BW6" s="603"/>
      <c r="BX6" s="603"/>
      <c r="BY6" s="603"/>
      <c r="BZ6" s="603"/>
      <c r="CA6" s="603"/>
      <c r="CB6" s="603"/>
      <c r="CC6" s="603"/>
      <c r="CD6" s="603"/>
      <c r="CE6" s="603"/>
      <c r="CF6" s="603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4">
        <v>3683</v>
      </c>
      <c r="BQ9" s="604">
        <v>3828</v>
      </c>
      <c r="BR9" s="604">
        <v>4186</v>
      </c>
      <c r="BS9" s="604">
        <v>3793</v>
      </c>
      <c r="BT9" s="604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5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09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  <c r="BJ13" s="606"/>
      <c r="BK13" s="606"/>
      <c r="BL13" s="606"/>
      <c r="BM13" s="606"/>
      <c r="BN13" s="606"/>
      <c r="BO13" s="607"/>
      <c r="BP13" s="607"/>
      <c r="BQ13" s="607"/>
      <c r="BR13" s="607"/>
      <c r="BS13" s="607"/>
      <c r="BT13" s="607"/>
      <c r="BU13" s="607"/>
      <c r="BV13" s="607"/>
      <c r="BW13" s="607"/>
      <c r="BX13" s="607"/>
      <c r="BY13" s="196"/>
      <c r="BZ13" s="196"/>
      <c r="CA13" s="196"/>
      <c r="CB13" s="196"/>
      <c r="CC13" s="196"/>
      <c r="CD13" s="196"/>
      <c r="CE13" s="196"/>
      <c r="CF13" s="196"/>
      <c r="CG13" s="608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0"/>
      <c r="AZ18" s="610"/>
      <c r="BA18" s="610"/>
      <c r="BB18" s="610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CF!BP58</f>
        <v>-88</v>
      </c>
      <c r="BQ19" s="296">
        <f>CF!BQ58</f>
        <v>493</v>
      </c>
      <c r="BR19" s="296">
        <f>CF!BR58</f>
        <v>613</v>
      </c>
      <c r="BS19" s="296">
        <f>CF!BS58</f>
        <v>631</v>
      </c>
      <c r="BT19" s="296">
        <f>CF!BT58</f>
        <v>944</v>
      </c>
      <c r="BU19" s="296">
        <f>CF!BU58</f>
        <v>1296</v>
      </c>
      <c r="BV19" s="296">
        <f>CF!BV58</f>
        <v>1497</v>
      </c>
      <c r="BW19" s="296">
        <f>CF!BW58</f>
        <v>1738</v>
      </c>
      <c r="BX19" s="296">
        <f>CF!BX58</f>
        <v>1852.1602522615385</v>
      </c>
      <c r="BY19" s="296">
        <f>CF!BY58</f>
        <v>1648</v>
      </c>
      <c r="BZ19" s="296">
        <f>CF!BZ58</f>
        <v>1977</v>
      </c>
      <c r="CA19" s="296">
        <f>CF!CA58</f>
        <v>2257</v>
      </c>
      <c r="CB19" s="296">
        <f>CF!CB58</f>
        <v>2904.4869853496275</v>
      </c>
      <c r="CC19" s="296">
        <f>CF!CC58</f>
        <v>2999.9678707163944</v>
      </c>
      <c r="CD19" s="296">
        <f>CF!CD58</f>
        <v>3177.1029955708691</v>
      </c>
      <c r="CE19" s="296">
        <f>CF!CE58</f>
        <v>3534.1504707511085</v>
      </c>
      <c r="CF19" s="296">
        <f>CF!CF58</f>
        <v>3626.8219799108047</v>
      </c>
    </row>
    <row r="20" spans="1:85">
      <c r="AW20" s="280"/>
      <c r="AX20" s="280"/>
      <c r="AY20" s="610"/>
      <c r="AZ20" s="610"/>
      <c r="BA20" s="610"/>
      <c r="BB20" s="610"/>
      <c r="CB20" s="263"/>
      <c r="CC20" s="263"/>
      <c r="CD20" s="263"/>
    </row>
    <row r="21" spans="1:85" s="611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4" customFormat="1" ht="12.75" customHeight="1">
      <c r="A22" s="612" t="s">
        <v>119</v>
      </c>
      <c r="B22" s="613">
        <f>Drivers!B198</f>
        <v>-2</v>
      </c>
      <c r="C22" s="613">
        <f>Drivers!C198</f>
        <v>0</v>
      </c>
      <c r="D22" s="613">
        <f>Drivers!D198</f>
        <v>6</v>
      </c>
      <c r="E22" s="613">
        <f>Drivers!E198</f>
        <v>0</v>
      </c>
      <c r="F22" s="613">
        <f>Drivers!F198</f>
        <v>4</v>
      </c>
      <c r="G22" s="613">
        <f>Drivers!G198</f>
        <v>3</v>
      </c>
      <c r="H22" s="613">
        <f>Drivers!H198</f>
        <v>-6</v>
      </c>
      <c r="I22" s="613">
        <f>Drivers!I198</f>
        <v>-10</v>
      </c>
      <c r="J22" s="613">
        <f>Drivers!J198</f>
        <v>-4</v>
      </c>
      <c r="K22" s="613">
        <f>Drivers!K198</f>
        <v>-5</v>
      </c>
      <c r="L22" s="613">
        <f>Drivers!L198</f>
        <v>-4</v>
      </c>
      <c r="M22" s="613">
        <f>Drivers!M198</f>
        <v>-8</v>
      </c>
      <c r="N22" s="613">
        <f>Drivers!N198</f>
        <v>-4</v>
      </c>
      <c r="O22" s="613">
        <f>Drivers!O198</f>
        <v>-5</v>
      </c>
      <c r="P22" s="613">
        <f>Drivers!P198</f>
        <v>-8</v>
      </c>
      <c r="Q22" s="613">
        <f>Drivers!Q198</f>
        <v>-6</v>
      </c>
      <c r="R22" s="613">
        <f>Drivers!R198</f>
        <v>-7</v>
      </c>
      <c r="S22" s="613">
        <f>Drivers!S198</f>
        <v>-8</v>
      </c>
      <c r="T22" s="613">
        <f>Drivers!T198</f>
        <v>-6</v>
      </c>
      <c r="U22" s="613">
        <f>Drivers!U198</f>
        <v>-6</v>
      </c>
      <c r="V22" s="613">
        <f>Drivers!V198</f>
        <v>-3</v>
      </c>
      <c r="W22" s="613">
        <f>Drivers!W198</f>
        <v>-3</v>
      </c>
      <c r="X22" s="613">
        <f>Drivers!X198</f>
        <v>-9</v>
      </c>
      <c r="Y22" s="613">
        <f>Drivers!Y198</f>
        <v>1</v>
      </c>
      <c r="Z22" s="613">
        <f>Drivers!Z198</f>
        <v>-10</v>
      </c>
      <c r="AA22" s="613">
        <f>Drivers!AA198</f>
        <v>-8</v>
      </c>
      <c r="AB22" s="613">
        <f>Drivers!AB198</f>
        <v>-3</v>
      </c>
      <c r="AC22" s="613">
        <f>Drivers!AC198</f>
        <v>-2</v>
      </c>
      <c r="AD22" s="613">
        <f>Drivers!AD198</f>
        <v>-1</v>
      </c>
      <c r="AE22" s="613">
        <f>Drivers!AE198</f>
        <v>6</v>
      </c>
      <c r="AF22" s="613">
        <f>Drivers!AF198</f>
        <v>3</v>
      </c>
      <c r="AG22" s="613">
        <f>Drivers!AG198</f>
        <v>5</v>
      </c>
      <c r="AH22" s="613">
        <f>Drivers!AH198</f>
        <v>1</v>
      </c>
      <c r="AI22" s="613">
        <f>Drivers!AI198</f>
        <v>19</v>
      </c>
      <c r="AJ22" s="613">
        <f>Drivers!AJ198</f>
        <v>18</v>
      </c>
      <c r="AK22" s="613">
        <f>Drivers!AK198</f>
        <v>23</v>
      </c>
      <c r="AL22" s="613">
        <f>Drivers!AL198</f>
        <v>23</v>
      </c>
      <c r="AM22" s="613">
        <f>Drivers!AM198</f>
        <v>21</v>
      </c>
      <c r="AN22" s="613">
        <f>Drivers!AN198</f>
        <v>16</v>
      </c>
      <c r="AO22" s="613">
        <f>Drivers!AO198</f>
        <v>13</v>
      </c>
      <c r="AP22" s="613">
        <f>Drivers!AP198</f>
        <v>13</v>
      </c>
      <c r="AQ22" s="613">
        <f>Drivers!AQ198</f>
        <v>-3</v>
      </c>
      <c r="AR22" s="613">
        <f>Drivers!AR198</f>
        <v>-10</v>
      </c>
      <c r="AS22" s="613">
        <f>Drivers!AS198</f>
        <v>-6</v>
      </c>
      <c r="AT22" s="613">
        <f>Drivers!AT198</f>
        <v>-10</v>
      </c>
      <c r="AU22" s="613">
        <f>Drivers!AU198</f>
        <v>-14</v>
      </c>
      <c r="AV22" s="613">
        <f>Drivers!AV198</f>
        <v>-14</v>
      </c>
      <c r="AW22" s="613">
        <f>Drivers!AW198</f>
        <v>-19.457702213563255</v>
      </c>
      <c r="AX22" s="613">
        <f>Drivers!AX198</f>
        <v>-17.756469142365283</v>
      </c>
      <c r="AY22" s="613">
        <f>Drivers!AY198</f>
        <v>-16.863523277751078</v>
      </c>
      <c r="AZ22" s="613">
        <f>Drivers!AZ198</f>
        <v>-15.45395926144759</v>
      </c>
      <c r="BA22" s="613">
        <f>Drivers!BA198</f>
        <v>-19.46261883899999</v>
      </c>
      <c r="BB22" s="613">
        <f>Drivers!BB198</f>
        <v>-17.526112581735635</v>
      </c>
      <c r="BC22" s="613">
        <f>Drivers!BC198</f>
        <v>-17.257624756969001</v>
      </c>
      <c r="BD22" s="613">
        <f>Drivers!BD198</f>
        <v>-17.253445557962326</v>
      </c>
      <c r="BE22" s="613">
        <f>Drivers!BE198</f>
        <v>-17.266013746096519</v>
      </c>
      <c r="BF22" s="613">
        <f>Drivers!BF198</f>
        <v>-16.346850123198642</v>
      </c>
      <c r="BG22" s="613">
        <f>Drivers!BG198</f>
        <v>-16.075336835362151</v>
      </c>
      <c r="BH22" s="613">
        <f>Drivers!BH198</f>
        <v>-16.030425001799404</v>
      </c>
      <c r="BI22" s="613">
        <f>Drivers!BI198</f>
        <v>-16.000324567655404</v>
      </c>
      <c r="BJ22" s="613">
        <f>Drivers!BJ198</f>
        <v>-15.003872277272929</v>
      </c>
      <c r="BK22" s="613">
        <f>Drivers!BK198</f>
        <v>-14.705523419624477</v>
      </c>
      <c r="BL22" s="613">
        <f>Drivers!BL198</f>
        <v>-14.647681985000178</v>
      </c>
      <c r="BM22" s="613">
        <f>Drivers!BM198</f>
        <v>-14.647254403099232</v>
      </c>
      <c r="BN22" s="613">
        <f>Drivers!BN198</f>
        <v>-13.629158157009208</v>
      </c>
      <c r="BO22" s="613"/>
      <c r="BP22" s="614">
        <v>6</v>
      </c>
      <c r="BQ22" s="614">
        <f>SUM(C22:F22)</f>
        <v>10</v>
      </c>
      <c r="BR22" s="614">
        <f>SUM(G22:J22)</f>
        <v>-17</v>
      </c>
      <c r="BS22" s="614">
        <f>SUM(K22:N22)</f>
        <v>-21</v>
      </c>
      <c r="BT22" s="614">
        <f>SUM(O22:R22)</f>
        <v>-26</v>
      </c>
      <c r="BU22" s="614">
        <f>SUM(S22:V22)</f>
        <v>-23</v>
      </c>
      <c r="BV22" s="614">
        <f>SUM(W22:Z22)</f>
        <v>-21</v>
      </c>
      <c r="BW22" s="614">
        <f>SUM(AA22:AD22)</f>
        <v>-14</v>
      </c>
      <c r="BX22" s="614">
        <f>SUM(AE22:AH22)</f>
        <v>15</v>
      </c>
      <c r="BY22" s="615">
        <f>SUM(AI22:AL22)</f>
        <v>83</v>
      </c>
      <c r="BZ22" s="615">
        <f>SUM(AM22:AP22)</f>
        <v>63</v>
      </c>
      <c r="CA22" s="615">
        <f>SUM(AQ22:AT22)</f>
        <v>-29</v>
      </c>
      <c r="CB22" s="615">
        <f>SUM(AU22:AX22)</f>
        <v>-65.214171355928528</v>
      </c>
      <c r="CC22" s="615">
        <f>SUM(AY22:BB22)</f>
        <v>-69.306213959934283</v>
      </c>
      <c r="CD22" s="615">
        <f>SUM(BC22:BF22)</f>
        <v>-68.123934184226499</v>
      </c>
      <c r="CE22" s="615">
        <f>SUM(BG22:BJ22)</f>
        <v>-63.109958682089882</v>
      </c>
      <c r="CF22" s="615">
        <f>SUM(BK22:BN22)</f>
        <v>-57.629617964733093</v>
      </c>
    </row>
    <row r="23" spans="1:85" s="618" customFormat="1">
      <c r="A23" s="612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6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7"/>
    </row>
    <row r="24" spans="1:85" s="620" customFormat="1">
      <c r="A24" s="619" t="s">
        <v>167</v>
      </c>
      <c r="B24" s="620">
        <f>B21+B22+B23</f>
        <v>32</v>
      </c>
      <c r="C24" s="620">
        <f t="shared" ref="C24:AU24" si="12">C21+C22+C23</f>
        <v>-109</v>
      </c>
      <c r="D24" s="620">
        <f t="shared" si="12"/>
        <v>45</v>
      </c>
      <c r="E24" s="620">
        <f t="shared" si="12"/>
        <v>272</v>
      </c>
      <c r="F24" s="620">
        <f t="shared" si="12"/>
        <v>115</v>
      </c>
      <c r="G24" s="620">
        <f t="shared" si="12"/>
        <v>-171</v>
      </c>
      <c r="H24" s="620">
        <f t="shared" si="12"/>
        <v>23</v>
      </c>
      <c r="I24" s="620">
        <f t="shared" si="12"/>
        <v>464</v>
      </c>
      <c r="J24" s="620">
        <f t="shared" si="12"/>
        <v>78</v>
      </c>
      <c r="K24" s="620">
        <f t="shared" si="12"/>
        <v>-181</v>
      </c>
      <c r="L24" s="620">
        <f t="shared" si="12"/>
        <v>69</v>
      </c>
      <c r="M24" s="620">
        <f t="shared" si="12"/>
        <v>244</v>
      </c>
      <c r="N24" s="620">
        <f t="shared" si="12"/>
        <v>234</v>
      </c>
      <c r="O24" s="620">
        <f t="shared" si="12"/>
        <v>-161</v>
      </c>
      <c r="P24" s="620">
        <f t="shared" si="12"/>
        <v>140</v>
      </c>
      <c r="Q24" s="620">
        <f t="shared" si="12"/>
        <v>531</v>
      </c>
      <c r="R24" s="620">
        <f t="shared" si="12"/>
        <v>202</v>
      </c>
      <c r="S24" s="620">
        <f t="shared" si="12"/>
        <v>82</v>
      </c>
      <c r="T24" s="620">
        <f t="shared" si="12"/>
        <v>309</v>
      </c>
      <c r="U24" s="620">
        <f t="shared" si="12"/>
        <v>518</v>
      </c>
      <c r="V24" s="620">
        <f t="shared" si="12"/>
        <v>165.57866250000001</v>
      </c>
      <c r="W24" s="620">
        <f t="shared" si="12"/>
        <v>62.641980319375001</v>
      </c>
      <c r="X24" s="620">
        <f t="shared" si="12"/>
        <v>272</v>
      </c>
      <c r="Y24" s="620">
        <f t="shared" si="12"/>
        <v>764</v>
      </c>
      <c r="Z24" s="620">
        <f t="shared" si="12"/>
        <v>207</v>
      </c>
      <c r="AA24" s="620">
        <f t="shared" si="12"/>
        <v>28</v>
      </c>
      <c r="AB24" s="620">
        <f t="shared" si="12"/>
        <v>209</v>
      </c>
      <c r="AC24" s="620">
        <f t="shared" si="12"/>
        <v>983</v>
      </c>
      <c r="AD24" s="620">
        <f t="shared" si="12"/>
        <v>334</v>
      </c>
      <c r="AE24" s="620">
        <f t="shared" si="12"/>
        <v>124</v>
      </c>
      <c r="AF24" s="620">
        <f t="shared" si="12"/>
        <v>246</v>
      </c>
      <c r="AG24" s="620">
        <f t="shared" si="12"/>
        <v>859</v>
      </c>
      <c r="AH24" s="620">
        <f t="shared" si="12"/>
        <v>502.16025226153852</v>
      </c>
      <c r="AI24" s="620">
        <f t="shared" si="12"/>
        <v>57</v>
      </c>
      <c r="AJ24" s="620">
        <f t="shared" si="12"/>
        <v>331</v>
      </c>
      <c r="AK24" s="620">
        <f t="shared" si="12"/>
        <v>716</v>
      </c>
      <c r="AL24" s="620">
        <f t="shared" si="12"/>
        <v>482</v>
      </c>
      <c r="AM24" s="620">
        <f t="shared" si="12"/>
        <v>129</v>
      </c>
      <c r="AN24" s="620">
        <f t="shared" si="12"/>
        <v>387</v>
      </c>
      <c r="AO24" s="620">
        <f t="shared" si="12"/>
        <v>948</v>
      </c>
      <c r="AP24" s="620">
        <f t="shared" si="12"/>
        <v>426</v>
      </c>
      <c r="AQ24" s="620">
        <f t="shared" si="12"/>
        <v>506</v>
      </c>
      <c r="AR24" s="620">
        <f t="shared" si="12"/>
        <v>17</v>
      </c>
      <c r="AS24" s="620">
        <f t="shared" si="12"/>
        <v>1088</v>
      </c>
      <c r="AT24" s="620">
        <f t="shared" si="12"/>
        <v>436</v>
      </c>
      <c r="AU24" s="620">
        <f t="shared" si="12"/>
        <v>280</v>
      </c>
      <c r="AV24" s="620">
        <f>AV21+AV22+AV23</f>
        <v>552</v>
      </c>
      <c r="AW24" s="620">
        <f>AW21+AW22+AW23</f>
        <v>1114.9373915364367</v>
      </c>
      <c r="AX24" s="620">
        <f t="shared" ref="AX24" si="13">AX21+AX22+AX23</f>
        <v>495.19035938112472</v>
      </c>
      <c r="AY24" s="620">
        <f t="shared" ref="AY24" si="14">AY21+AY22+AY23</f>
        <v>360.74343070984656</v>
      </c>
      <c r="AZ24" s="620">
        <f t="shared" ref="AZ24" si="15">AZ21+AZ22+AZ23</f>
        <v>568.24067552984002</v>
      </c>
      <c r="BA24" s="620">
        <f t="shared" ref="BA24" si="16">BA21+BA22+BA23</f>
        <v>1169.9431307985001</v>
      </c>
      <c r="BB24" s="620">
        <f t="shared" ref="BB24" si="17">BB21+BB22+BB23</f>
        <v>453.48097654329791</v>
      </c>
      <c r="BC24" s="620">
        <f t="shared" ref="BC24" si="18">BC21+BC22+BC23</f>
        <v>392.75250949449253</v>
      </c>
      <c r="BD24" s="620">
        <f t="shared" ref="BD24" si="19">BD21+BD22+BD23</f>
        <v>610.74322110580351</v>
      </c>
      <c r="BE24" s="620">
        <f t="shared" ref="BE24" si="20">BE21+BE22+BE23</f>
        <v>1255.7602905909785</v>
      </c>
      <c r="BF24" s="620">
        <f t="shared" ref="BF24" si="21">BF21+BF22+BF23</f>
        <v>515.37355427077864</v>
      </c>
      <c r="BG24" s="620">
        <f t="shared" ref="BG24" si="22">BG21+BG22+BG23</f>
        <v>441.76016442105379</v>
      </c>
      <c r="BH24" s="620">
        <f t="shared" ref="BH24" si="23">BH21+BH22+BH23</f>
        <v>772.38174502225047</v>
      </c>
      <c r="BI24" s="620">
        <f t="shared" ref="BI24" si="24">BI21+BI22+BI23</f>
        <v>1370.9693356657856</v>
      </c>
      <c r="BJ24" s="620">
        <f t="shared" ref="BJ24" si="25">BJ21+BJ22+BJ23</f>
        <v>577.14960303537509</v>
      </c>
      <c r="BK24" s="620">
        <f t="shared" ref="BK24" si="26">BK21+BK22+BK23</f>
        <v>496.24899636869065</v>
      </c>
      <c r="BL24" s="620">
        <f t="shared" ref="BL24" si="27">BL21+BL22+BL23</f>
        <v>721.11247267511669</v>
      </c>
      <c r="BM24" s="620">
        <f t="shared" ref="BM24" si="28">BM21+BM22+BM23</f>
        <v>1425.0214042341031</v>
      </c>
      <c r="BN24" s="620">
        <f t="shared" ref="BN24" si="29">BN21+BN22+BN23</f>
        <v>631.4162910905934</v>
      </c>
      <c r="BP24" s="620">
        <f t="shared" ref="BP24" si="30">BP21+BP22+BP23</f>
        <v>-274</v>
      </c>
      <c r="BQ24" s="620">
        <f t="shared" ref="BQ24" si="31">BQ21+BQ22+BQ23</f>
        <v>323</v>
      </c>
      <c r="BR24" s="620">
        <f t="shared" ref="BR24" si="32">BR21+BR22+BR23</f>
        <v>394</v>
      </c>
      <c r="BS24" s="620">
        <f t="shared" ref="BS24" si="33">BS21+BS22+BS23</f>
        <v>366</v>
      </c>
      <c r="BT24" s="620">
        <f t="shared" ref="BT24" si="34">BT21+BT22+BT23</f>
        <v>712</v>
      </c>
      <c r="BU24" s="620">
        <f t="shared" ref="BU24" si="35">BU21+BU22+BU23</f>
        <v>1074.5786625000001</v>
      </c>
      <c r="BV24" s="620">
        <f t="shared" ref="BV24" si="36">BV21+BV22+BV23</f>
        <v>1305.6419803193751</v>
      </c>
      <c r="BW24" s="620">
        <f t="shared" ref="BW24" si="37">BW21+BW22+BW23</f>
        <v>1554</v>
      </c>
      <c r="BX24" s="620">
        <f t="shared" ref="BX24" si="38">BX21+BX22+BX23</f>
        <v>1731.1602522615385</v>
      </c>
      <c r="BY24" s="620">
        <f t="shared" ref="BY24" si="39">BY21+BY22+BY23</f>
        <v>1586</v>
      </c>
      <c r="BZ24" s="620">
        <f t="shared" ref="BZ24" si="40">BZ21+BZ22+BZ23</f>
        <v>1890</v>
      </c>
      <c r="CA24" s="620">
        <f t="shared" ref="CA24" si="41">CA21+CA22+CA23</f>
        <v>2047</v>
      </c>
      <c r="CB24" s="620">
        <f t="shared" ref="CB24" si="42">CB21+CB22+CB23</f>
        <v>2442.1277509175607</v>
      </c>
      <c r="CC24" s="620">
        <f t="shared" ref="CC24" si="43">CC21+CC22+CC23</f>
        <v>2552.4082135814838</v>
      </c>
      <c r="CD24" s="620">
        <f t="shared" ref="CD24" si="44">CD21+CD22+CD23</f>
        <v>2774.6295754620533</v>
      </c>
      <c r="CE24" s="620">
        <f t="shared" ref="CE24" si="45">CE21+CE22+CE23</f>
        <v>3162.2608481444649</v>
      </c>
      <c r="CF24" s="620">
        <f t="shared" ref="CF24" si="46">CF21+CF22+CF23</f>
        <v>3273.7991643685027</v>
      </c>
      <c r="CG24" s="621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2">
        <v>-57</v>
      </c>
      <c r="BQ25" s="622">
        <f>SUM(C25:F25)</f>
        <v>-90</v>
      </c>
      <c r="BR25" s="622">
        <f>SUM(G25:J25)</f>
        <v>-110</v>
      </c>
      <c r="BS25" s="622">
        <f>SUM(K25:N25)</f>
        <v>-102</v>
      </c>
      <c r="BT25" s="622">
        <f>SUM(O25:R25)</f>
        <v>-178</v>
      </c>
      <c r="BU25" s="622">
        <f>SUM(S25:V25)</f>
        <v>-269</v>
      </c>
      <c r="BV25" s="622">
        <f>SUM(W25:Z25)</f>
        <v>-288</v>
      </c>
      <c r="BW25" s="622">
        <f>SUM(AA25:AD25)</f>
        <v>-326.45999999999998</v>
      </c>
      <c r="BX25" s="622">
        <f>SUM(AE25:AH25)</f>
        <v>-363.54365297492308</v>
      </c>
      <c r="BY25" s="622">
        <f>SUM(AI25:AL25)</f>
        <v>-285.48</v>
      </c>
      <c r="BZ25" s="622">
        <f>SUM(AM25:AP25)</f>
        <v>-340.2</v>
      </c>
      <c r="CA25" s="622">
        <f>SUM(AQ25:AT25)</f>
        <v>-368.46000000000004</v>
      </c>
      <c r="CB25" s="622">
        <f>SUM(AU25:AX25)</f>
        <v>-439.58299516516104</v>
      </c>
      <c r="CC25" s="622">
        <f>SUM(AY25:BB25)</f>
        <v>-459.43347844466723</v>
      </c>
      <c r="CD25" s="622">
        <f>SUM(BC25:BF25)</f>
        <v>-499.43332358316957</v>
      </c>
      <c r="CE25" s="622">
        <f>SUM(BG25:BJ25)</f>
        <v>-569.20695266600364</v>
      </c>
      <c r="CF25" s="622">
        <f>SUM(BK25:BN25)</f>
        <v>-589.28384958633069</v>
      </c>
      <c r="CG25" s="266"/>
    </row>
    <row r="26" spans="1:85">
      <c r="A26" s="69" t="s">
        <v>7</v>
      </c>
      <c r="B26" s="623">
        <f>Drivers!B292</f>
        <v>-0.28125</v>
      </c>
      <c r="C26" s="623">
        <f>Drivers!C292</f>
        <v>-0.28440366972477066</v>
      </c>
      <c r="D26" s="623">
        <f>Drivers!D292</f>
        <v>-0.28888888888888886</v>
      </c>
      <c r="E26" s="623">
        <f>Drivers!E292</f>
        <v>-0.27941176470588236</v>
      </c>
      <c r="F26" s="623">
        <f>Drivers!F292</f>
        <v>-0.27826086956521739</v>
      </c>
      <c r="G26" s="623">
        <f>Drivers!G292</f>
        <v>-0.2807017543859649</v>
      </c>
      <c r="H26" s="623">
        <f>Drivers!H292</f>
        <v>-0.2608695652173913</v>
      </c>
      <c r="I26" s="623">
        <f>Drivers!I292</f>
        <v>-0.28017241379310343</v>
      </c>
      <c r="J26" s="623">
        <f>Drivers!J292</f>
        <v>-0.28205128205128205</v>
      </c>
      <c r="K26" s="623">
        <f>Drivers!K292</f>
        <v>-0.28176795580110497</v>
      </c>
      <c r="L26" s="623">
        <f>Drivers!L292</f>
        <v>-0.28985507246376813</v>
      </c>
      <c r="M26" s="623">
        <f>Drivers!M292</f>
        <v>-0.27868852459016391</v>
      </c>
      <c r="N26" s="623">
        <f>Drivers!N292</f>
        <v>-0.27777777777777779</v>
      </c>
      <c r="O26" s="623">
        <f>Drivers!O292</f>
        <v>-0.2484472049689441</v>
      </c>
      <c r="P26" s="623">
        <f>Drivers!P292</f>
        <v>-0.25</v>
      </c>
      <c r="Q26" s="623">
        <f>Drivers!Q292</f>
        <v>-0.2504708097928437</v>
      </c>
      <c r="R26" s="623">
        <f>Drivers!R292</f>
        <v>-0.24752475247524752</v>
      </c>
      <c r="S26" s="623">
        <f>Drivers!S292</f>
        <v>-0.25609756097560976</v>
      </c>
      <c r="T26" s="623">
        <f>Drivers!T292</f>
        <v>-0.24919093851132687</v>
      </c>
      <c r="U26" s="623">
        <f>Drivers!U292</f>
        <v>-0.25096525096525096</v>
      </c>
      <c r="V26" s="623">
        <f>Drivers!V292</f>
        <v>-0.24761644635219829</v>
      </c>
      <c r="W26" s="623">
        <f>Drivers!W292</f>
        <v>-0.22349229587925137</v>
      </c>
      <c r="X26" s="623">
        <f>Drivers!X292</f>
        <v>-0.22058823529411764</v>
      </c>
      <c r="Y26" s="623">
        <f>Drivers!Y292</f>
        <v>-0.21989528795811519</v>
      </c>
      <c r="Z26" s="623">
        <f>Drivers!Z292</f>
        <v>-0.22222222222222221</v>
      </c>
      <c r="AA26" s="623">
        <f>Drivers!AA292</f>
        <v>-0.21428571428571427</v>
      </c>
      <c r="AB26" s="623">
        <f>Drivers!AB292</f>
        <v>-0.21</v>
      </c>
      <c r="AC26" s="623">
        <f>Drivers!AC292</f>
        <v>-0.21</v>
      </c>
      <c r="AD26" s="623">
        <f>Drivers!AD292</f>
        <v>-0.21</v>
      </c>
      <c r="AE26" s="623">
        <f>Drivers!AE292</f>
        <v>-0.21</v>
      </c>
      <c r="AF26" s="623">
        <f>Drivers!AF292</f>
        <v>-0.21</v>
      </c>
      <c r="AG26" s="623">
        <f>Drivers!AG292</f>
        <v>-0.21</v>
      </c>
      <c r="AH26" s="623">
        <f>Drivers!AH292</f>
        <v>-0.21</v>
      </c>
      <c r="AI26" s="623">
        <f>Drivers!AI292</f>
        <v>-0.18</v>
      </c>
      <c r="AJ26" s="623">
        <f>Drivers!AJ292</f>
        <v>-0.18</v>
      </c>
      <c r="AK26" s="623">
        <f>Drivers!AK292</f>
        <v>-0.18</v>
      </c>
      <c r="AL26" s="623">
        <f>Drivers!AL292</f>
        <v>-0.18</v>
      </c>
      <c r="AM26" s="623">
        <f>Drivers!AM292</f>
        <v>-0.18</v>
      </c>
      <c r="AN26" s="623">
        <f>Drivers!AN292</f>
        <v>-0.18</v>
      </c>
      <c r="AO26" s="623">
        <f>Drivers!AO292</f>
        <v>-0.18</v>
      </c>
      <c r="AP26" s="623">
        <f>Drivers!AP292</f>
        <v>-0.18</v>
      </c>
      <c r="AQ26" s="623">
        <f>Drivers!AQ292</f>
        <v>-0.18</v>
      </c>
      <c r="AR26" s="623">
        <f>Drivers!AR292</f>
        <v>-0.18</v>
      </c>
      <c r="AS26" s="623">
        <f>Drivers!AS292</f>
        <v>-0.18</v>
      </c>
      <c r="AT26" s="623">
        <f>Drivers!AT292</f>
        <v>-0.18</v>
      </c>
      <c r="AU26" s="623">
        <f>Drivers!AU292</f>
        <v>-0.18</v>
      </c>
      <c r="AV26" s="623">
        <f>Drivers!AV292</f>
        <v>-0.18</v>
      </c>
      <c r="AW26" s="623">
        <f>Drivers!AW292</f>
        <v>-0.18</v>
      </c>
      <c r="AX26" s="623">
        <f>Drivers!AX292</f>
        <v>-0.18</v>
      </c>
      <c r="AY26" s="623">
        <f>Drivers!AY292</f>
        <v>-0.18</v>
      </c>
      <c r="AZ26" s="623">
        <f>Drivers!AZ292</f>
        <v>-0.18</v>
      </c>
      <c r="BA26" s="623">
        <f>Drivers!BA292</f>
        <v>-0.18</v>
      </c>
      <c r="BB26" s="623">
        <f>Drivers!BB292</f>
        <v>-0.18</v>
      </c>
      <c r="BC26" s="623">
        <f>Drivers!BC292</f>
        <v>-0.18</v>
      </c>
      <c r="BD26" s="623">
        <f>Drivers!BD292</f>
        <v>-0.18</v>
      </c>
      <c r="BE26" s="623">
        <f>Drivers!BE292</f>
        <v>-0.18</v>
      </c>
      <c r="BF26" s="623">
        <f>Drivers!BF292</f>
        <v>-0.18</v>
      </c>
      <c r="BG26" s="623">
        <f>Drivers!BG292</f>
        <v>-0.18</v>
      </c>
      <c r="BH26" s="623">
        <f>Drivers!BH292</f>
        <v>-0.18</v>
      </c>
      <c r="BI26" s="623">
        <f>Drivers!BI292</f>
        <v>-0.18</v>
      </c>
      <c r="BJ26" s="623">
        <f>Drivers!BJ292</f>
        <v>-0.18</v>
      </c>
      <c r="BK26" s="623">
        <f>Drivers!BK292</f>
        <v>-0.18</v>
      </c>
      <c r="BL26" s="623">
        <f>Drivers!BL292</f>
        <v>-0.18</v>
      </c>
      <c r="BM26" s="623">
        <f>Drivers!BM292</f>
        <v>-0.18</v>
      </c>
      <c r="BN26" s="623">
        <f>Drivers!BN292</f>
        <v>-0.18</v>
      </c>
      <c r="BO26" s="623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4"/>
      <c r="C27" s="624"/>
      <c r="D27" s="624"/>
      <c r="E27" s="624"/>
      <c r="F27" s="624"/>
      <c r="G27" s="624"/>
      <c r="H27" s="624"/>
      <c r="I27" s="624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624"/>
      <c r="AD27" s="624"/>
      <c r="AE27" s="624"/>
      <c r="AF27" s="624"/>
      <c r="AG27" s="624"/>
      <c r="AH27" s="624"/>
      <c r="AI27" s="624"/>
      <c r="AJ27" s="624"/>
      <c r="AK27" s="624"/>
      <c r="AL27" s="624"/>
      <c r="AM27" s="624"/>
      <c r="AN27" s="624"/>
      <c r="AO27" s="624"/>
      <c r="AP27" s="624"/>
      <c r="AQ27" s="624"/>
      <c r="AR27" s="624"/>
      <c r="AS27" s="624"/>
      <c r="AT27" s="624"/>
      <c r="AU27" s="624"/>
      <c r="AV27" s="624"/>
      <c r="BY27" s="625"/>
      <c r="BZ27" s="625"/>
      <c r="CA27" s="625"/>
      <c r="CB27" s="625"/>
      <c r="CC27" s="625"/>
      <c r="CD27" s="625"/>
      <c r="CE27" s="625"/>
      <c r="CF27" s="625"/>
    </row>
    <row r="28" spans="1:85" s="627" customFormat="1">
      <c r="A28" s="605" t="s">
        <v>71</v>
      </c>
      <c r="B28" s="626">
        <f>Drivers!B290</f>
        <v>-41</v>
      </c>
      <c r="C28" s="626">
        <f>Drivers!C290</f>
        <v>-28</v>
      </c>
      <c r="D28" s="626">
        <f>Drivers!D290</f>
        <v>30</v>
      </c>
      <c r="E28" s="626">
        <f>Drivers!E290</f>
        <v>57</v>
      </c>
      <c r="F28" s="626">
        <f>Drivers!F290</f>
        <v>34</v>
      </c>
      <c r="G28" s="626">
        <f>Drivers!G290</f>
        <v>-57</v>
      </c>
      <c r="H28" s="626">
        <f>Drivers!H290</f>
        <v>46</v>
      </c>
      <c r="I28" s="626">
        <f>Drivers!I290</f>
        <v>118</v>
      </c>
      <c r="J28" s="626">
        <f>Drivers!J290</f>
        <v>61</v>
      </c>
      <c r="K28" s="626">
        <f>Drivers!K290</f>
        <v>-60</v>
      </c>
      <c r="L28" s="626">
        <f>Drivers!L290</f>
        <v>7</v>
      </c>
      <c r="M28" s="626">
        <f>Drivers!M290</f>
        <v>56</v>
      </c>
      <c r="N28" s="626">
        <f>Drivers!N290</f>
        <v>58</v>
      </c>
      <c r="O28" s="626">
        <f>Drivers!O290</f>
        <v>-46</v>
      </c>
      <c r="P28" s="626">
        <f>Drivers!P290</f>
        <v>22</v>
      </c>
      <c r="Q28" s="626">
        <f>Drivers!Q290</f>
        <v>123</v>
      </c>
      <c r="R28" s="626">
        <f>Drivers!R290</f>
        <v>80</v>
      </c>
      <c r="S28" s="626">
        <f>Drivers!S290</f>
        <v>2</v>
      </c>
      <c r="T28" s="626">
        <f>Drivers!T290</f>
        <v>62</v>
      </c>
      <c r="U28" s="626">
        <f>Drivers!U290</f>
        <v>116</v>
      </c>
      <c r="V28" s="626">
        <f>Drivers!V290</f>
        <v>39</v>
      </c>
      <c r="W28" s="626">
        <f>Drivers!W290</f>
        <v>-53</v>
      </c>
      <c r="X28" s="626">
        <f>Drivers!X290</f>
        <v>48</v>
      </c>
      <c r="Y28" s="626">
        <f>Drivers!Y290</f>
        <v>153</v>
      </c>
      <c r="Z28" s="626">
        <f>Drivers!Z290</f>
        <v>419</v>
      </c>
      <c r="AA28" s="626">
        <f>Drivers!AA290</f>
        <v>-106</v>
      </c>
      <c r="AB28" s="626">
        <f>Drivers!AB290</f>
        <v>57.89</v>
      </c>
      <c r="AC28" s="626">
        <f>Drivers!AC290</f>
        <v>211.42999999999998</v>
      </c>
      <c r="AD28" s="626">
        <f>Drivers!AD290</f>
        <v>-79.86</v>
      </c>
      <c r="AE28" s="626">
        <f>Drivers!AE290</f>
        <v>-78.960000000000008</v>
      </c>
      <c r="AF28" s="626">
        <f>Drivers!AF290</f>
        <v>67.66</v>
      </c>
      <c r="AG28" s="626">
        <f>Drivers!AG290</f>
        <v>10.389999999999986</v>
      </c>
      <c r="AH28" s="626">
        <f>Drivers!AH290</f>
        <v>-41.546347025076912</v>
      </c>
      <c r="AI28" s="626">
        <f>Drivers!AI290</f>
        <v>-15.74</v>
      </c>
      <c r="AJ28" s="626">
        <f>Drivers!AJ290</f>
        <v>38.58</v>
      </c>
      <c r="AK28" s="626">
        <f>Drivers!AK290</f>
        <v>125.88</v>
      </c>
      <c r="AL28" s="626">
        <f>Drivers!AL290</f>
        <v>76.759999999999991</v>
      </c>
      <c r="AM28" s="626">
        <f>Drivers!AM290</f>
        <v>1008.22</v>
      </c>
      <c r="AN28" s="626">
        <f>Drivers!AN290</f>
        <v>639.66</v>
      </c>
      <c r="AO28" s="626">
        <f>Drivers!AO290</f>
        <v>142.63999999999999</v>
      </c>
      <c r="AP28" s="626">
        <f>Drivers!AP290</f>
        <v>80.679999999999993</v>
      </c>
      <c r="AQ28" s="626">
        <f>Drivers!AQ290</f>
        <v>-11.920000000000002</v>
      </c>
      <c r="AR28" s="626">
        <f>Drivers!AR290</f>
        <v>49.06</v>
      </c>
      <c r="AS28" s="626">
        <f>Drivers!AS290</f>
        <v>161.84</v>
      </c>
      <c r="AT28" s="626">
        <f>Drivers!AT290</f>
        <v>-10.519999999999996</v>
      </c>
      <c r="AU28" s="626">
        <f>Drivers!AU290</f>
        <v>-53.6</v>
      </c>
      <c r="AV28" s="626">
        <f>Drivers!AV290</f>
        <v>67.36</v>
      </c>
      <c r="AW28" s="626">
        <f>Drivers!AW290</f>
        <v>199.95039542732499</v>
      </c>
      <c r="AX28" s="626">
        <f>Drivers!AX290</f>
        <v>-76.376262184041977</v>
      </c>
      <c r="AY28" s="626">
        <f>Drivers!AY290</f>
        <v>-65.779650748543943</v>
      </c>
      <c r="AZ28" s="626">
        <f>Drivers!AZ290</f>
        <v>8.1196730618691788</v>
      </c>
      <c r="BA28" s="626">
        <f>Drivers!BA290</f>
        <v>203.82334886400636</v>
      </c>
      <c r="BB28" s="626">
        <f>Drivers!BB290</f>
        <v>3.1889823018222074</v>
      </c>
      <c r="BC28" s="626">
        <f>Drivers!BC290</f>
        <v>-77.149799444150815</v>
      </c>
      <c r="BD28" s="626">
        <f>Drivers!BD290</f>
        <v>6.2315226504260437</v>
      </c>
      <c r="BE28" s="626">
        <f>Drivers!BE290</f>
        <v>198.05182281773486</v>
      </c>
      <c r="BF28" s="626">
        <f>Drivers!BF290</f>
        <v>4.1049825341999053</v>
      </c>
      <c r="BG28" s="626">
        <f>Drivers!BG290</f>
        <v>-77.636679552932449</v>
      </c>
      <c r="BH28" s="626">
        <f>Drivers!BH290</f>
        <v>37.142071258153493</v>
      </c>
      <c r="BI28" s="626">
        <f>Drivers!BI290</f>
        <v>200.85169111359946</v>
      </c>
      <c r="BJ28" s="626">
        <f>Drivers!BJ290</f>
        <v>-3.7231307694969615</v>
      </c>
      <c r="BK28" s="626">
        <f>Drivers!BK290</f>
        <v>-86.100052507401273</v>
      </c>
      <c r="BL28" s="626">
        <f>Drivers!BL290</f>
        <v>6.1981635782248645</v>
      </c>
      <c r="BM28" s="626">
        <f>Drivers!BM290</f>
        <v>209.35404602276813</v>
      </c>
      <c r="BN28" s="626">
        <f>Drivers!BN290</f>
        <v>2.3982240803916284</v>
      </c>
      <c r="BO28" s="626"/>
      <c r="BP28" s="626">
        <f>Drivers!BP290</f>
        <v>86</v>
      </c>
      <c r="BQ28" s="626">
        <f>Drivers!BQ290</f>
        <v>93</v>
      </c>
      <c r="BR28" s="626">
        <f>Drivers!BR290</f>
        <v>168</v>
      </c>
      <c r="BS28" s="626">
        <f>Drivers!BS290</f>
        <v>61</v>
      </c>
      <c r="BT28" s="626">
        <f>Drivers!BT290</f>
        <v>179</v>
      </c>
      <c r="BU28" s="626">
        <f>Drivers!BU290</f>
        <v>219</v>
      </c>
      <c r="BV28" s="626">
        <f>Drivers!BV290</f>
        <v>567</v>
      </c>
      <c r="BW28" s="626">
        <f>Drivers!BW290</f>
        <v>83.46</v>
      </c>
      <c r="BX28" s="626">
        <f>Drivers!BX290</f>
        <v>-42.456347025076937</v>
      </c>
      <c r="BY28" s="626">
        <f>Drivers!BY290</f>
        <v>225.48</v>
      </c>
      <c r="BZ28" s="626">
        <f>Drivers!BZ290</f>
        <v>1871.2</v>
      </c>
      <c r="CA28" s="626">
        <f>Drivers!CA290</f>
        <v>188.46000000000004</v>
      </c>
      <c r="CB28" s="626">
        <f>Drivers!CB290</f>
        <v>137.33413324328302</v>
      </c>
      <c r="CC28" s="626">
        <f>Drivers!CC290</f>
        <v>149.35235347915381</v>
      </c>
      <c r="CD28" s="626">
        <f>Drivers!CD290</f>
        <v>131.23852855820999</v>
      </c>
      <c r="CE28" s="626">
        <f>Drivers!CE290</f>
        <v>156.63395204932357</v>
      </c>
      <c r="CF28" s="626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1" customFormat="1">
      <c r="A30" s="25" t="s">
        <v>220</v>
      </c>
      <c r="B30" s="606">
        <f t="shared" ref="B30:AG30" si="71">B21+B22+B23+B25</f>
        <v>23</v>
      </c>
      <c r="C30" s="606">
        <f t="shared" si="71"/>
        <v>-78</v>
      </c>
      <c r="D30" s="606">
        <f t="shared" si="71"/>
        <v>32</v>
      </c>
      <c r="E30" s="606">
        <f t="shared" si="71"/>
        <v>196</v>
      </c>
      <c r="F30" s="606">
        <f t="shared" si="71"/>
        <v>83</v>
      </c>
      <c r="G30" s="606">
        <f t="shared" si="71"/>
        <v>-123</v>
      </c>
      <c r="H30" s="606">
        <f t="shared" si="71"/>
        <v>17</v>
      </c>
      <c r="I30" s="606">
        <f t="shared" si="71"/>
        <v>334</v>
      </c>
      <c r="J30" s="606">
        <f t="shared" si="71"/>
        <v>56</v>
      </c>
      <c r="K30" s="606">
        <f t="shared" si="71"/>
        <v>-130</v>
      </c>
      <c r="L30" s="606">
        <f t="shared" si="71"/>
        <v>49</v>
      </c>
      <c r="M30" s="606">
        <f t="shared" si="71"/>
        <v>176</v>
      </c>
      <c r="N30" s="606">
        <f t="shared" si="71"/>
        <v>169</v>
      </c>
      <c r="O30" s="606">
        <f t="shared" si="71"/>
        <v>-121</v>
      </c>
      <c r="P30" s="606">
        <f t="shared" si="71"/>
        <v>105</v>
      </c>
      <c r="Q30" s="606">
        <f t="shared" si="71"/>
        <v>398</v>
      </c>
      <c r="R30" s="606">
        <f t="shared" si="71"/>
        <v>152</v>
      </c>
      <c r="S30" s="606">
        <f t="shared" si="71"/>
        <v>61</v>
      </c>
      <c r="T30" s="606">
        <f t="shared" si="71"/>
        <v>232</v>
      </c>
      <c r="U30" s="606">
        <f t="shared" si="71"/>
        <v>388</v>
      </c>
      <c r="V30" s="606">
        <f t="shared" si="71"/>
        <v>124.57866250000001</v>
      </c>
      <c r="W30" s="606">
        <f t="shared" si="71"/>
        <v>48.641980319375001</v>
      </c>
      <c r="X30" s="606">
        <f t="shared" si="71"/>
        <v>212</v>
      </c>
      <c r="Y30" s="606">
        <f t="shared" si="71"/>
        <v>596</v>
      </c>
      <c r="Z30" s="606">
        <f t="shared" si="71"/>
        <v>161</v>
      </c>
      <c r="AA30" s="606">
        <f t="shared" si="71"/>
        <v>22</v>
      </c>
      <c r="AB30" s="606">
        <f t="shared" si="71"/>
        <v>165.11</v>
      </c>
      <c r="AC30" s="606">
        <f t="shared" si="71"/>
        <v>776.57</v>
      </c>
      <c r="AD30" s="606">
        <f t="shared" si="71"/>
        <v>263.86</v>
      </c>
      <c r="AE30" s="606">
        <f t="shared" si="71"/>
        <v>97.960000000000008</v>
      </c>
      <c r="AF30" s="606">
        <f t="shared" si="71"/>
        <v>194.34</v>
      </c>
      <c r="AG30" s="606">
        <f t="shared" si="71"/>
        <v>678.61</v>
      </c>
      <c r="AH30" s="606">
        <f t="shared" ref="AH30:BN30" si="72">AH21+AH22+AH23+AH25</f>
        <v>396.70659928661541</v>
      </c>
      <c r="AI30" s="606">
        <f t="shared" si="72"/>
        <v>46.74</v>
      </c>
      <c r="AJ30" s="606">
        <f t="shared" si="72"/>
        <v>271.42</v>
      </c>
      <c r="AK30" s="606">
        <f t="shared" si="72"/>
        <v>587.12</v>
      </c>
      <c r="AL30" s="606">
        <f t="shared" si="72"/>
        <v>395.24</v>
      </c>
      <c r="AM30" s="606">
        <f t="shared" si="72"/>
        <v>105.78</v>
      </c>
      <c r="AN30" s="606">
        <f t="shared" si="72"/>
        <v>317.34000000000003</v>
      </c>
      <c r="AO30" s="606">
        <f t="shared" si="72"/>
        <v>777.36</v>
      </c>
      <c r="AP30" s="606">
        <f t="shared" si="72"/>
        <v>349.32</v>
      </c>
      <c r="AQ30" s="606">
        <f t="shared" si="72"/>
        <v>414.92</v>
      </c>
      <c r="AR30" s="606">
        <f t="shared" si="72"/>
        <v>13.94</v>
      </c>
      <c r="AS30" s="606">
        <f t="shared" si="72"/>
        <v>892.16</v>
      </c>
      <c r="AT30" s="606">
        <f t="shared" si="72"/>
        <v>357.52</v>
      </c>
      <c r="AU30" s="606">
        <f t="shared" si="72"/>
        <v>229.6</v>
      </c>
      <c r="AV30" s="606">
        <f>AV21+AV22+AV23+AV25</f>
        <v>452.64</v>
      </c>
      <c r="AW30" s="606">
        <f t="shared" ref="AW30:BB30" si="73">AW21+AW22+AW23+AW25</f>
        <v>914.24866105987815</v>
      </c>
      <c r="AX30" s="606">
        <f t="shared" si="73"/>
        <v>406.05609469252227</v>
      </c>
      <c r="AY30" s="606">
        <f t="shared" si="73"/>
        <v>295.8096131820742</v>
      </c>
      <c r="AZ30" s="606">
        <f t="shared" si="73"/>
        <v>465.95735393446881</v>
      </c>
      <c r="BA30" s="606">
        <f t="shared" si="73"/>
        <v>959.35336725477009</v>
      </c>
      <c r="BB30" s="606">
        <f t="shared" si="73"/>
        <v>371.85440076550429</v>
      </c>
      <c r="BC30" s="606">
        <f t="shared" si="72"/>
        <v>322.05705778548389</v>
      </c>
      <c r="BD30" s="606">
        <f t="shared" si="72"/>
        <v>500.80944130675891</v>
      </c>
      <c r="BE30" s="606">
        <f t="shared" si="72"/>
        <v>1029.7234382846023</v>
      </c>
      <c r="BF30" s="606">
        <f t="shared" si="72"/>
        <v>422.60631450203846</v>
      </c>
      <c r="BG30" s="606">
        <f t="shared" si="72"/>
        <v>362.24333482526413</v>
      </c>
      <c r="BH30" s="606">
        <f t="shared" si="72"/>
        <v>633.35303091824539</v>
      </c>
      <c r="BI30" s="606">
        <f t="shared" si="72"/>
        <v>1124.1948552459442</v>
      </c>
      <c r="BJ30" s="606">
        <f t="shared" si="72"/>
        <v>473.26267448900757</v>
      </c>
      <c r="BK30" s="606">
        <f t="shared" si="72"/>
        <v>406.92417702232638</v>
      </c>
      <c r="BL30" s="606">
        <f t="shared" si="72"/>
        <v>591.31222759359571</v>
      </c>
      <c r="BM30" s="606">
        <f t="shared" si="72"/>
        <v>1168.5175514719645</v>
      </c>
      <c r="BN30" s="606">
        <f t="shared" si="72"/>
        <v>517.76135869428663</v>
      </c>
      <c r="BO30" s="607"/>
      <c r="BP30" s="607">
        <f t="shared" ref="BP30:CF30" si="74">BP21+BP22+BP23+BP25</f>
        <v>-331</v>
      </c>
      <c r="BQ30" s="607">
        <f t="shared" si="74"/>
        <v>233</v>
      </c>
      <c r="BR30" s="607">
        <f t="shared" si="74"/>
        <v>284</v>
      </c>
      <c r="BS30" s="607">
        <f t="shared" si="74"/>
        <v>264</v>
      </c>
      <c r="BT30" s="607">
        <f t="shared" si="74"/>
        <v>534</v>
      </c>
      <c r="BU30" s="607">
        <f t="shared" si="74"/>
        <v>805.57866250000006</v>
      </c>
      <c r="BV30" s="607">
        <f t="shared" si="74"/>
        <v>1017.6419803193751</v>
      </c>
      <c r="BW30" s="607">
        <f t="shared" si="74"/>
        <v>1227.54</v>
      </c>
      <c r="BX30" s="607">
        <f t="shared" si="74"/>
        <v>1367.6165992866154</v>
      </c>
      <c r="BY30" s="196">
        <f t="shared" si="74"/>
        <v>1300.52</v>
      </c>
      <c r="BZ30" s="628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3" customFormat="1">
      <c r="A32" s="629" t="s">
        <v>379</v>
      </c>
      <c r="B32" s="599">
        <f t="shared" ref="B32:AG32" si="75">B30/B33</f>
        <v>6.9696969696969702E-2</v>
      </c>
      <c r="C32" s="599">
        <f t="shared" si="75"/>
        <v>-0.23780487804878048</v>
      </c>
      <c r="D32" s="599">
        <f t="shared" si="75"/>
        <v>9.6096096096096095E-2</v>
      </c>
      <c r="E32" s="599">
        <f t="shared" si="75"/>
        <v>0.58507462686567169</v>
      </c>
      <c r="F32" s="599">
        <f t="shared" si="75"/>
        <v>0.24702380952380953</v>
      </c>
      <c r="G32" s="599">
        <f t="shared" si="75"/>
        <v>-0.37160120845921452</v>
      </c>
      <c r="H32" s="599">
        <f t="shared" si="75"/>
        <v>5.0445103857566766E-2</v>
      </c>
      <c r="I32" s="599">
        <f t="shared" si="75"/>
        <v>0.98816568047337283</v>
      </c>
      <c r="J32" s="599">
        <f t="shared" si="75"/>
        <v>0.16867469879518071</v>
      </c>
      <c r="K32" s="599">
        <f t="shared" si="75"/>
        <v>-0.41009463722397477</v>
      </c>
      <c r="L32" s="599">
        <f t="shared" si="75"/>
        <v>0.1540880503144654</v>
      </c>
      <c r="M32" s="599">
        <f t="shared" si="75"/>
        <v>0.5714285714285714</v>
      </c>
      <c r="N32" s="599">
        <f t="shared" si="75"/>
        <v>0.55048859934853422</v>
      </c>
      <c r="O32" s="599">
        <f t="shared" si="75"/>
        <v>-0.39802631578947367</v>
      </c>
      <c r="P32" s="599">
        <f t="shared" si="75"/>
        <v>0.33227848101265822</v>
      </c>
      <c r="Q32" s="599">
        <f t="shared" si="75"/>
        <v>1.259493670886076</v>
      </c>
      <c r="R32" s="599">
        <f t="shared" si="75"/>
        <v>0.47648902821316613</v>
      </c>
      <c r="S32" s="599">
        <f t="shared" si="75"/>
        <v>0.19003115264797507</v>
      </c>
      <c r="T32" s="599">
        <f t="shared" si="75"/>
        <v>0.72727272727272729</v>
      </c>
      <c r="U32" s="599">
        <f t="shared" si="75"/>
        <v>1.2163009404388714</v>
      </c>
      <c r="V32" s="599">
        <f t="shared" si="75"/>
        <v>0.38450204475308647</v>
      </c>
      <c r="W32" s="599">
        <f t="shared" si="75"/>
        <v>0.14966763175192307</v>
      </c>
      <c r="X32" s="599">
        <f t="shared" si="75"/>
        <v>0.64956666550370401</v>
      </c>
      <c r="Y32" s="599">
        <f t="shared" si="75"/>
        <v>1.8338461538461539</v>
      </c>
      <c r="Z32" s="599">
        <f t="shared" si="75"/>
        <v>0.50470219435736674</v>
      </c>
      <c r="AA32" s="599">
        <f t="shared" si="75"/>
        <v>7.0287539936102233E-2</v>
      </c>
      <c r="AB32" s="599">
        <f t="shared" si="75"/>
        <v>0.52582802547770702</v>
      </c>
      <c r="AC32" s="599">
        <f t="shared" si="75"/>
        <v>2.4810543130990417</v>
      </c>
      <c r="AD32" s="599">
        <f t="shared" si="75"/>
        <v>0.84570512820512822</v>
      </c>
      <c r="AE32" s="599">
        <f t="shared" si="75"/>
        <v>0.31297124600638981</v>
      </c>
      <c r="AF32" s="599">
        <f t="shared" si="75"/>
        <v>0.62288461538461537</v>
      </c>
      <c r="AG32" s="599">
        <f t="shared" si="75"/>
        <v>2.1820257234726688</v>
      </c>
      <c r="AH32" s="599">
        <f t="shared" ref="AH32:BM32" si="76">AH30/AH33</f>
        <v>1.2755839205357409</v>
      </c>
      <c r="AI32" s="599">
        <f t="shared" si="76"/>
        <v>0.15077419354838711</v>
      </c>
      <c r="AJ32" s="599">
        <f t="shared" si="76"/>
        <v>0.88410423452768738</v>
      </c>
      <c r="AK32" s="599">
        <f t="shared" si="76"/>
        <v>1.9313157894736843</v>
      </c>
      <c r="AL32" s="599">
        <f t="shared" si="76"/>
        <v>1.3130897009966778</v>
      </c>
      <c r="AM32" s="599">
        <f t="shared" si="76"/>
        <v>0.35377926421404682</v>
      </c>
      <c r="AN32" s="599">
        <f t="shared" si="76"/>
        <v>1.0720945945945948</v>
      </c>
      <c r="AO32" s="599">
        <f t="shared" si="76"/>
        <v>2.6440816326530614</v>
      </c>
      <c r="AP32" s="599">
        <f t="shared" si="76"/>
        <v>1.1963013698630136</v>
      </c>
      <c r="AQ32" s="599">
        <f t="shared" si="76"/>
        <v>1.4209589041095891</v>
      </c>
      <c r="AR32" s="599">
        <f t="shared" si="76"/>
        <v>4.7576791808873718E-2</v>
      </c>
      <c r="AS32" s="599">
        <f t="shared" si="76"/>
        <v>3.0553424657534247</v>
      </c>
      <c r="AT32" s="599">
        <f t="shared" si="76"/>
        <v>1.2413888888888889</v>
      </c>
      <c r="AU32" s="599">
        <f t="shared" si="76"/>
        <v>0.79446366782006916</v>
      </c>
      <c r="AV32" s="599">
        <f>AV30/AV33</f>
        <v>1.5771428571428572</v>
      </c>
      <c r="AW32" s="599">
        <f t="shared" si="76"/>
        <v>3.1836057282057846</v>
      </c>
      <c r="AX32" s="599">
        <f t="shared" si="76"/>
        <v>1.4211542544924669</v>
      </c>
      <c r="AY32" s="599">
        <f t="shared" si="76"/>
        <v>1.0517704362110378</v>
      </c>
      <c r="AZ32" s="599">
        <f t="shared" si="76"/>
        <v>1.6656554733858622</v>
      </c>
      <c r="BA32" s="599">
        <f t="shared" si="76"/>
        <v>3.4473148426429021</v>
      </c>
      <c r="BB32" s="599">
        <f t="shared" si="76"/>
        <v>1.3373069434930795</v>
      </c>
      <c r="BC32" s="599">
        <f t="shared" si="76"/>
        <v>1.1543629442518406</v>
      </c>
      <c r="BD32" s="599">
        <f t="shared" si="76"/>
        <v>1.7891049374079817</v>
      </c>
      <c r="BE32" s="599">
        <f t="shared" si="76"/>
        <v>3.665663098235806</v>
      </c>
      <c r="BF32" s="599">
        <f t="shared" si="76"/>
        <v>1.4992956461542757</v>
      </c>
      <c r="BG32" s="599">
        <f t="shared" si="76"/>
        <v>1.2811405104809317</v>
      </c>
      <c r="BH32" s="599">
        <f t="shared" si="76"/>
        <v>2.2323046625422345</v>
      </c>
      <c r="BI32" s="599">
        <f t="shared" si="76"/>
        <v>3.9477719079837712</v>
      </c>
      <c r="BJ32" s="599">
        <f t="shared" si="76"/>
        <v>1.6564392461823056</v>
      </c>
      <c r="BK32" s="599">
        <f t="shared" si="76"/>
        <v>1.419993866271948</v>
      </c>
      <c r="BL32" s="599">
        <f t="shared" si="76"/>
        <v>2.0572588594394801</v>
      </c>
      <c r="BM32" s="599">
        <f t="shared" si="76"/>
        <v>4.052443728751987</v>
      </c>
      <c r="BN32" s="599">
        <f t="shared" ref="BN32" si="77">BN30/BN33</f>
        <v>1.7900291587372767</v>
      </c>
      <c r="BO32" s="630"/>
      <c r="BP32" s="630">
        <f t="shared" ref="BP32:CF32" si="78">BP30/BP33</f>
        <v>-1.0145593869731802</v>
      </c>
      <c r="BQ32" s="630">
        <f t="shared" si="78"/>
        <v>0.6996996996996997</v>
      </c>
      <c r="BR32" s="630">
        <f t="shared" si="78"/>
        <v>0.8490284005979073</v>
      </c>
      <c r="BS32" s="630">
        <f t="shared" si="78"/>
        <v>0.8448</v>
      </c>
      <c r="BT32" s="630">
        <f t="shared" si="78"/>
        <v>1.7019920318725099</v>
      </c>
      <c r="BU32" s="630">
        <f t="shared" si="78"/>
        <v>2.5115468823070928</v>
      </c>
      <c r="BV32" s="630">
        <f t="shared" si="78"/>
        <v>3.1423944007609994</v>
      </c>
      <c r="BW32" s="630">
        <f t="shared" si="78"/>
        <v>3.9218530351437697</v>
      </c>
      <c r="BX32" s="630">
        <f t="shared" si="78"/>
        <v>4.3869016817533772</v>
      </c>
      <c r="BY32" s="631">
        <f t="shared" si="78"/>
        <v>4.2570212765957445</v>
      </c>
      <c r="BZ32" s="631">
        <f t="shared" si="78"/>
        <v>5.249110922946655</v>
      </c>
      <c r="CA32" s="631">
        <f t="shared" si="78"/>
        <v>5.7632274678111584</v>
      </c>
      <c r="CB32" s="631">
        <f t="shared" si="78"/>
        <v>6.9720619743642507</v>
      </c>
      <c r="CC32" s="631">
        <f t="shared" si="78"/>
        <v>7.4926680035848205</v>
      </c>
      <c r="CD32" s="631">
        <f t="shared" si="78"/>
        <v>8.1134337280697437</v>
      </c>
      <c r="CE32" s="631">
        <f t="shared" si="78"/>
        <v>9.1228420305272167</v>
      </c>
      <c r="CF32" s="631">
        <f t="shared" si="78"/>
        <v>9.3245434187670622</v>
      </c>
      <c r="CG32" s="632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4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6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5"/>
    </row>
    <row r="40" spans="1:85" s="637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7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7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7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7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7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4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6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5"/>
    </row>
    <row r="49" spans="1:87" s="637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7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7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7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7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4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7" customFormat="1">
      <c r="A55" s="8" t="s">
        <v>369</v>
      </c>
      <c r="B55" s="623">
        <f t="shared" ref="B55:AU55" si="192">B12/B9</f>
        <v>0.65176470588235291</v>
      </c>
      <c r="C55" s="623">
        <f t="shared" si="192"/>
        <v>0.59554730983302406</v>
      </c>
      <c r="D55" s="623">
        <f t="shared" si="192"/>
        <v>0.59162895927601811</v>
      </c>
      <c r="E55" s="623">
        <f t="shared" si="192"/>
        <v>0.58723404255319145</v>
      </c>
      <c r="F55" s="623">
        <f t="shared" si="192"/>
        <v>0.6733668341708543</v>
      </c>
      <c r="G55" s="623">
        <f t="shared" si="192"/>
        <v>0.54961832061068705</v>
      </c>
      <c r="H55" s="623">
        <f t="shared" si="192"/>
        <v>0.58994197292069628</v>
      </c>
      <c r="I55" s="623">
        <f t="shared" si="192"/>
        <v>0.67413688673531191</v>
      </c>
      <c r="J55" s="623">
        <f t="shared" si="192"/>
        <v>0.64585465711361312</v>
      </c>
      <c r="K55" s="623">
        <f t="shared" si="192"/>
        <v>0.61507128309572301</v>
      </c>
      <c r="L55" s="623">
        <f t="shared" si="192"/>
        <v>0.60092592592592597</v>
      </c>
      <c r="M55" s="623">
        <f t="shared" si="192"/>
        <v>0.65651438240270732</v>
      </c>
      <c r="N55" s="623">
        <f t="shared" si="192"/>
        <v>0.74326923076923079</v>
      </c>
      <c r="O55" s="623">
        <f t="shared" si="192"/>
        <v>0.63838383838383839</v>
      </c>
      <c r="P55" s="623">
        <f t="shared" si="192"/>
        <v>0.61730769230769234</v>
      </c>
      <c r="Q55" s="623">
        <f t="shared" si="192"/>
        <v>0.68129770992366412</v>
      </c>
      <c r="R55" s="623">
        <f t="shared" si="192"/>
        <v>0.7735229759299781</v>
      </c>
      <c r="S55" s="623">
        <f t="shared" si="192"/>
        <v>0.70193548387096771</v>
      </c>
      <c r="T55" s="623">
        <f t="shared" si="192"/>
        <v>0.66065573770491803</v>
      </c>
      <c r="U55" s="623">
        <f t="shared" si="192"/>
        <v>0.72829131652661061</v>
      </c>
      <c r="V55" s="623">
        <f t="shared" si="192"/>
        <v>0.7544642857142857</v>
      </c>
      <c r="W55" s="623">
        <f t="shared" si="192"/>
        <v>0.76767676767676762</v>
      </c>
      <c r="X55" s="623">
        <f t="shared" si="192"/>
        <v>0.65357766143106455</v>
      </c>
      <c r="Y55" s="623">
        <f t="shared" si="192"/>
        <v>0.70382695507487525</v>
      </c>
      <c r="Z55" s="623">
        <f t="shared" si="192"/>
        <v>0.76948051948051943</v>
      </c>
      <c r="AA55" s="623">
        <f t="shared" si="192"/>
        <v>0.75806451612903225</v>
      </c>
      <c r="AB55" s="623">
        <f t="shared" si="192"/>
        <v>0.6466302367941712</v>
      </c>
      <c r="AC55" s="623">
        <f t="shared" si="192"/>
        <v>0.75942028985507248</v>
      </c>
      <c r="AD55" s="623">
        <f t="shared" si="192"/>
        <v>0.81593406593406592</v>
      </c>
      <c r="AE55" s="623">
        <f t="shared" si="192"/>
        <v>0.80258064516129035</v>
      </c>
      <c r="AF55" s="623">
        <f t="shared" si="192"/>
        <v>0.67090754877014414</v>
      </c>
      <c r="AG55" s="623">
        <f t="shared" si="192"/>
        <v>0.74581430745814303</v>
      </c>
      <c r="AH55" s="623">
        <f t="shared" si="192"/>
        <v>0.81606394602513033</v>
      </c>
      <c r="AI55" s="623">
        <f t="shared" si="192"/>
        <v>0.78104138851802407</v>
      </c>
      <c r="AJ55" s="623">
        <f t="shared" si="192"/>
        <v>0.69558101472995093</v>
      </c>
      <c r="AK55" s="623">
        <f t="shared" si="192"/>
        <v>0.77439403356121816</v>
      </c>
      <c r="AL55" s="623">
        <f t="shared" si="192"/>
        <v>0.83357771260997071</v>
      </c>
      <c r="AM55" s="623">
        <f t="shared" si="192"/>
        <v>0.81457800511508949</v>
      </c>
      <c r="AN55" s="623">
        <f t="shared" si="192"/>
        <v>0.72124904798172129</v>
      </c>
      <c r="AO55" s="623">
        <f t="shared" si="192"/>
        <v>0.77288471053933694</v>
      </c>
      <c r="AP55" s="623">
        <f t="shared" si="192"/>
        <v>0.82324840764331209</v>
      </c>
      <c r="AQ55" s="623">
        <f t="shared" si="192"/>
        <v>0.79352517985611515</v>
      </c>
      <c r="AR55" s="623">
        <f t="shared" si="192"/>
        <v>0.68791208791208791</v>
      </c>
      <c r="AS55" s="623">
        <f t="shared" si="192"/>
        <v>0.75</v>
      </c>
      <c r="AT55" s="623">
        <f t="shared" si="192"/>
        <v>0.78926174496644297</v>
      </c>
      <c r="AU55" s="623">
        <f t="shared" si="192"/>
        <v>0.78143712574850299</v>
      </c>
      <c r="AV55" s="623">
        <f t="shared" ref="AV55" si="193">AV12/AV9</f>
        <v>0.74608319827120473</v>
      </c>
      <c r="AW55" s="623">
        <f t="shared" ref="AW55:BN55" si="194">AS55+AW56/10000</f>
        <v>0.78</v>
      </c>
      <c r="AX55" s="623">
        <f t="shared" si="194"/>
        <v>0.78926174496644297</v>
      </c>
      <c r="AY55" s="623">
        <f t="shared" si="194"/>
        <v>0.78043712574850299</v>
      </c>
      <c r="AZ55" s="623">
        <f t="shared" si="194"/>
        <v>0.74508319827120473</v>
      </c>
      <c r="BA55" s="623">
        <f t="shared" si="194"/>
        <v>0.77900000000000003</v>
      </c>
      <c r="BB55" s="623">
        <f t="shared" si="194"/>
        <v>0.78826174496644297</v>
      </c>
      <c r="BC55" s="623">
        <f t="shared" si="194"/>
        <v>0.78243712574850299</v>
      </c>
      <c r="BD55" s="623">
        <f t="shared" si="194"/>
        <v>0.74708319827120473</v>
      </c>
      <c r="BE55" s="623">
        <f t="shared" si="194"/>
        <v>0.78100000000000003</v>
      </c>
      <c r="BF55" s="623">
        <f t="shared" si="194"/>
        <v>0.79026174496644297</v>
      </c>
      <c r="BG55" s="623">
        <f t="shared" si="194"/>
        <v>0.78343712574850299</v>
      </c>
      <c r="BH55" s="623">
        <f t="shared" si="194"/>
        <v>0.74808319827120473</v>
      </c>
      <c r="BI55" s="623">
        <f t="shared" si="194"/>
        <v>0.78200000000000003</v>
      </c>
      <c r="BJ55" s="623">
        <f t="shared" si="194"/>
        <v>0.79126174496644297</v>
      </c>
      <c r="BK55" s="623">
        <f t="shared" si="194"/>
        <v>0.78393712574850294</v>
      </c>
      <c r="BL55" s="623">
        <f t="shared" si="194"/>
        <v>0.74858319827120468</v>
      </c>
      <c r="BM55" s="623">
        <f t="shared" si="194"/>
        <v>0.78249999999999997</v>
      </c>
      <c r="BN55" s="623">
        <f t="shared" si="194"/>
        <v>0.79176174496644292</v>
      </c>
      <c r="BO55" s="415"/>
      <c r="BP55" s="415">
        <f t="shared" ref="BP55:CF55" si="195">BP12/BP9</f>
        <v>0.49579147434156939</v>
      </c>
      <c r="BQ55" s="415">
        <f t="shared" si="195"/>
        <v>0.61180773249738762</v>
      </c>
      <c r="BR55" s="415">
        <f t="shared" si="195"/>
        <v>0.63115145723841382</v>
      </c>
      <c r="BS55" s="415">
        <f t="shared" si="195"/>
        <v>0.65910888478776697</v>
      </c>
      <c r="BT55" s="415">
        <f t="shared" si="195"/>
        <v>0.68042775428997759</v>
      </c>
      <c r="BU55" s="415">
        <f t="shared" si="195"/>
        <v>0.70988654781199356</v>
      </c>
      <c r="BV55" s="415">
        <f t="shared" si="195"/>
        <v>0.71419185282523001</v>
      </c>
      <c r="BW55" s="415">
        <f t="shared" si="195"/>
        <v>0.74666127074059085</v>
      </c>
      <c r="BX55" s="415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7" customFormat="1">
      <c r="A57" s="8" t="s">
        <v>3</v>
      </c>
      <c r="B57" s="623">
        <f t="shared" ref="B57:AG57" si="196">B21/B9</f>
        <v>0.04</v>
      </c>
      <c r="C57" s="623">
        <f t="shared" si="196"/>
        <v>-0.20222634508348794</v>
      </c>
      <c r="D57" s="623">
        <f t="shared" si="196"/>
        <v>4.4117647058823532E-2</v>
      </c>
      <c r="E57" s="623">
        <f t="shared" si="196"/>
        <v>0.19290780141843972</v>
      </c>
      <c r="F57" s="623">
        <f t="shared" si="196"/>
        <v>0.11155778894472362</v>
      </c>
      <c r="G57" s="623">
        <f t="shared" si="196"/>
        <v>-0.33206106870229007</v>
      </c>
      <c r="H57" s="623">
        <f t="shared" si="196"/>
        <v>2.4177949709864602E-2</v>
      </c>
      <c r="I57" s="623">
        <f t="shared" si="196"/>
        <v>0.28407026044821321</v>
      </c>
      <c r="J57" s="623">
        <f t="shared" si="196"/>
        <v>7.8812691914022515E-2</v>
      </c>
      <c r="K57" s="623">
        <f t="shared" si="196"/>
        <v>-0.36863543788187375</v>
      </c>
      <c r="L57" s="623">
        <f t="shared" si="196"/>
        <v>6.2962962962962957E-2</v>
      </c>
      <c r="M57" s="623">
        <f t="shared" si="196"/>
        <v>0.20896785109983079</v>
      </c>
      <c r="N57" s="623">
        <f t="shared" si="196"/>
        <v>0.22403846153846155</v>
      </c>
      <c r="O57" s="623">
        <f t="shared" si="196"/>
        <v>-0.32525252525252524</v>
      </c>
      <c r="P57" s="623">
        <f t="shared" si="196"/>
        <v>0.13750000000000001</v>
      </c>
      <c r="Q57" s="623">
        <f t="shared" si="196"/>
        <v>0.33778625954198471</v>
      </c>
      <c r="R57" s="623">
        <f t="shared" si="196"/>
        <v>0.22319474835886213</v>
      </c>
      <c r="S57" s="623">
        <f t="shared" si="196"/>
        <v>0.10967741935483871</v>
      </c>
      <c r="T57" s="623">
        <f t="shared" si="196"/>
        <v>0.25327868852459018</v>
      </c>
      <c r="U57" s="623">
        <f t="shared" si="196"/>
        <v>0.36344537815126049</v>
      </c>
      <c r="V57" s="623">
        <f t="shared" si="196"/>
        <v>0.18191964285714285</v>
      </c>
      <c r="W57" s="623">
        <f t="shared" si="196"/>
        <v>8.6580086580086577E-2</v>
      </c>
      <c r="X57" s="623">
        <f t="shared" si="196"/>
        <v>0.2356020942408377</v>
      </c>
      <c r="Y57" s="623">
        <f t="shared" si="196"/>
        <v>0.42041042706600112</v>
      </c>
      <c r="Z57" s="623">
        <f t="shared" si="196"/>
        <v>0.22943722943722944</v>
      </c>
      <c r="AA57" s="623">
        <f t="shared" si="196"/>
        <v>4.9853372434017593E-2</v>
      </c>
      <c r="AB57" s="623">
        <f t="shared" si="196"/>
        <v>0.19307832422586521</v>
      </c>
      <c r="AC57" s="623">
        <f t="shared" si="196"/>
        <v>0.47584541062801933</v>
      </c>
      <c r="AD57" s="623">
        <f t="shared" si="196"/>
        <v>0.3067765567765568</v>
      </c>
      <c r="AE57" s="623">
        <f t="shared" si="196"/>
        <v>0.15225806451612903</v>
      </c>
      <c r="AF57" s="623">
        <f t="shared" si="196"/>
        <v>0.20610687022900764</v>
      </c>
      <c r="AG57" s="623">
        <f t="shared" si="196"/>
        <v>0.43328259766615929</v>
      </c>
      <c r="AH57" s="623">
        <f t="shared" ref="AH57:BN57" si="197">AH21/AH9</f>
        <v>0.39933087829604663</v>
      </c>
      <c r="AI57" s="623">
        <f t="shared" si="197"/>
        <v>5.0734312416555405E-2</v>
      </c>
      <c r="AJ57" s="623">
        <f t="shared" si="197"/>
        <v>0.25613747954173488</v>
      </c>
      <c r="AK57" s="623">
        <f t="shared" si="197"/>
        <v>0.43070229956494716</v>
      </c>
      <c r="AL57" s="623">
        <f t="shared" si="197"/>
        <v>0.33651026392961875</v>
      </c>
      <c r="AM57" s="623">
        <f t="shared" si="197"/>
        <v>0.13810741687979539</v>
      </c>
      <c r="AN57" s="623">
        <f t="shared" si="197"/>
        <v>0.28255902513328257</v>
      </c>
      <c r="AO57" s="623">
        <f t="shared" si="197"/>
        <v>0.46264225630875805</v>
      </c>
      <c r="AP57" s="623">
        <f t="shared" si="197"/>
        <v>0.32882165605095542</v>
      </c>
      <c r="AQ57" s="623">
        <f t="shared" si="197"/>
        <v>0.36618705035971222</v>
      </c>
      <c r="AR57" s="623">
        <f t="shared" si="197"/>
        <v>2.9670329670329669E-2</v>
      </c>
      <c r="AS57" s="623">
        <f t="shared" si="197"/>
        <v>0.45583333333333331</v>
      </c>
      <c r="AT57" s="623">
        <f t="shared" si="197"/>
        <v>0.29932885906040269</v>
      </c>
      <c r="AU57" s="623">
        <f t="shared" si="197"/>
        <v>0.22005988023952097</v>
      </c>
      <c r="AV57" s="623">
        <f t="shared" ref="AV57" si="198">AV21/AV9</f>
        <v>0.30578065910318747</v>
      </c>
      <c r="AW57" s="623">
        <f t="shared" si="197"/>
        <v>0.42999999999999994</v>
      </c>
      <c r="AX57" s="623">
        <f t="shared" si="197"/>
        <v>0.28577181208053698</v>
      </c>
      <c r="AY57" s="623">
        <f t="shared" si="197"/>
        <v>0.24905988023952094</v>
      </c>
      <c r="AZ57" s="623">
        <f t="shared" si="197"/>
        <v>0.29978065910318746</v>
      </c>
      <c r="BA57" s="623">
        <f t="shared" si="197"/>
        <v>0.41399999999999998</v>
      </c>
      <c r="BB57" s="623">
        <f t="shared" si="197"/>
        <v>0.27477181208053691</v>
      </c>
      <c r="BC57" s="623">
        <f t="shared" si="197"/>
        <v>0.26855988023952099</v>
      </c>
      <c r="BD57" s="623">
        <f t="shared" si="197"/>
        <v>0.30928065910318747</v>
      </c>
      <c r="BE57" s="623">
        <f t="shared" si="197"/>
        <v>0.42849999999999994</v>
      </c>
      <c r="BF57" s="623">
        <f t="shared" si="197"/>
        <v>0.29427181208053693</v>
      </c>
      <c r="BG57" s="623">
        <f t="shared" si="197"/>
        <v>0.28455988023952095</v>
      </c>
      <c r="BH57" s="623">
        <f t="shared" si="197"/>
        <v>0.31728065910318748</v>
      </c>
      <c r="BI57" s="623">
        <f t="shared" si="197"/>
        <v>0.43200000000000005</v>
      </c>
      <c r="BJ57" s="623">
        <f t="shared" si="197"/>
        <v>0.30527181208053694</v>
      </c>
      <c r="BK57" s="623">
        <f t="shared" si="197"/>
        <v>0.2975598802395209</v>
      </c>
      <c r="BL57" s="623">
        <f t="shared" si="197"/>
        <v>0.32478065910318749</v>
      </c>
      <c r="BM57" s="623">
        <f t="shared" si="197"/>
        <v>0.435</v>
      </c>
      <c r="BN57" s="623">
        <f t="shared" si="197"/>
        <v>0.3157718120805369</v>
      </c>
      <c r="BO57" s="415"/>
      <c r="BP57" s="35" t="s">
        <v>17</v>
      </c>
      <c r="BQ57" s="415">
        <f t="shared" ref="BQ57:CF57" si="199">BQ21/BQ9</f>
        <v>8.1765935214211077E-2</v>
      </c>
      <c r="BR57" s="415">
        <f t="shared" si="199"/>
        <v>9.4839942666029617E-2</v>
      </c>
      <c r="BS57" s="415">
        <f t="shared" si="199"/>
        <v>9.6757184286844183E-2</v>
      </c>
      <c r="BT57" s="415">
        <f t="shared" si="199"/>
        <v>0.17831385227555335</v>
      </c>
      <c r="BU57" s="415">
        <f t="shared" si="199"/>
        <v>0.24913174345913405</v>
      </c>
      <c r="BV57" s="415">
        <f t="shared" si="199"/>
        <v>0.28471309680245294</v>
      </c>
      <c r="BW57" s="415">
        <f t="shared" si="199"/>
        <v>0.31687575880210439</v>
      </c>
      <c r="BX57" s="415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7" customFormat="1">
      <c r="A58" s="8" t="s">
        <v>4</v>
      </c>
      <c r="B58" s="623">
        <f t="shared" ref="B58:AG58" si="200">B30/B9</f>
        <v>2.7058823529411764E-2</v>
      </c>
      <c r="C58" s="623">
        <f t="shared" si="200"/>
        <v>-0.14471243042671614</v>
      </c>
      <c r="D58" s="623">
        <f t="shared" si="200"/>
        <v>3.6199095022624438E-2</v>
      </c>
      <c r="E58" s="623">
        <f t="shared" si="200"/>
        <v>0.13900709219858157</v>
      </c>
      <c r="F58" s="623">
        <f t="shared" si="200"/>
        <v>8.3417085427135676E-2</v>
      </c>
      <c r="G58" s="623">
        <f t="shared" si="200"/>
        <v>-0.23473282442748092</v>
      </c>
      <c r="H58" s="623">
        <f t="shared" si="200"/>
        <v>1.6441005802707929E-2</v>
      </c>
      <c r="I58" s="623">
        <f t="shared" si="200"/>
        <v>0.20230163537250151</v>
      </c>
      <c r="J58" s="623">
        <f t="shared" si="200"/>
        <v>5.7318321392016376E-2</v>
      </c>
      <c r="K58" s="623">
        <f t="shared" si="200"/>
        <v>-0.26476578411405294</v>
      </c>
      <c r="L58" s="623">
        <f t="shared" si="200"/>
        <v>4.5370370370370373E-2</v>
      </c>
      <c r="M58" s="623">
        <f t="shared" si="200"/>
        <v>0.14890016920473773</v>
      </c>
      <c r="N58" s="623">
        <f t="shared" si="200"/>
        <v>0.16250000000000001</v>
      </c>
      <c r="O58" s="623">
        <f t="shared" si="200"/>
        <v>-0.24444444444444444</v>
      </c>
      <c r="P58" s="623">
        <f t="shared" si="200"/>
        <v>0.10096153846153846</v>
      </c>
      <c r="Q58" s="623">
        <f t="shared" si="200"/>
        <v>0.25318066157760816</v>
      </c>
      <c r="R58" s="623">
        <f t="shared" si="200"/>
        <v>0.16630196936542668</v>
      </c>
      <c r="S58" s="623">
        <f t="shared" si="200"/>
        <v>7.8709677419354834E-2</v>
      </c>
      <c r="T58" s="623">
        <f t="shared" si="200"/>
        <v>0.1901639344262295</v>
      </c>
      <c r="U58" s="623">
        <f t="shared" si="200"/>
        <v>0.27170868347338933</v>
      </c>
      <c r="V58" s="623">
        <f t="shared" si="200"/>
        <v>0.13903868582589288</v>
      </c>
      <c r="W58" s="623">
        <f t="shared" si="200"/>
        <v>7.0190447791305913E-2</v>
      </c>
      <c r="X58" s="623">
        <f t="shared" si="200"/>
        <v>0.18499127399650961</v>
      </c>
      <c r="Y58" s="623">
        <f t="shared" si="200"/>
        <v>0.33056017748197447</v>
      </c>
      <c r="Z58" s="623">
        <f t="shared" si="200"/>
        <v>0.17424242424242425</v>
      </c>
      <c r="AA58" s="623">
        <f t="shared" si="200"/>
        <v>3.2258064516129031E-2</v>
      </c>
      <c r="AB58" s="623">
        <f t="shared" si="200"/>
        <v>0.15037340619307835</v>
      </c>
      <c r="AC58" s="623">
        <f t="shared" si="200"/>
        <v>0.37515458937198071</v>
      </c>
      <c r="AD58" s="623">
        <f t="shared" si="200"/>
        <v>0.24163003663003665</v>
      </c>
      <c r="AE58" s="623">
        <f t="shared" si="200"/>
        <v>0.12640000000000001</v>
      </c>
      <c r="AF58" s="623">
        <f t="shared" si="200"/>
        <v>0.16483460559796437</v>
      </c>
      <c r="AG58" s="623">
        <f t="shared" si="200"/>
        <v>0.34429731100963978</v>
      </c>
      <c r="AH58" s="623">
        <f t="shared" ref="AH58:BN58" si="201">AH30/AH9</f>
        <v>0.31610087592559</v>
      </c>
      <c r="AI58" s="623">
        <f t="shared" si="201"/>
        <v>6.2403204272363157E-2</v>
      </c>
      <c r="AJ58" s="623">
        <f t="shared" si="201"/>
        <v>0.22211129296235679</v>
      </c>
      <c r="AK58" s="623">
        <f t="shared" si="201"/>
        <v>0.36489745183343691</v>
      </c>
      <c r="AL58" s="623">
        <f t="shared" si="201"/>
        <v>0.28976539589442818</v>
      </c>
      <c r="AM58" s="623">
        <f t="shared" si="201"/>
        <v>0.1352685421994885</v>
      </c>
      <c r="AN58" s="623">
        <f t="shared" si="201"/>
        <v>0.24169078446306172</v>
      </c>
      <c r="AO58" s="623">
        <f t="shared" si="201"/>
        <v>0.38464126669965365</v>
      </c>
      <c r="AP58" s="623">
        <f t="shared" si="201"/>
        <v>0.27812101910828024</v>
      </c>
      <c r="AQ58" s="623">
        <f t="shared" si="201"/>
        <v>0.29850359712230218</v>
      </c>
      <c r="AR58" s="623">
        <f t="shared" si="201"/>
        <v>1.5318681318681318E-2</v>
      </c>
      <c r="AS58" s="623">
        <f t="shared" si="201"/>
        <v>0.3717333333333333</v>
      </c>
      <c r="AT58" s="623">
        <f t="shared" si="201"/>
        <v>0.23994630872483219</v>
      </c>
      <c r="AU58" s="623">
        <f t="shared" si="201"/>
        <v>0.17185628742514969</v>
      </c>
      <c r="AV58" s="623">
        <f t="shared" ref="AV58" si="202">AV30/AV9</f>
        <v>0.24453808752025932</v>
      </c>
      <c r="AW58" s="623">
        <f t="shared" si="201"/>
        <v>0.34655203149387526</v>
      </c>
      <c r="AX58" s="623">
        <f t="shared" si="201"/>
        <v>0.22622108088794679</v>
      </c>
      <c r="AY58" s="623">
        <f t="shared" si="201"/>
        <v>0.1951084482285414</v>
      </c>
      <c r="AZ58" s="623">
        <f t="shared" si="201"/>
        <v>0.23931178111033963</v>
      </c>
      <c r="BA58" s="623">
        <f t="shared" si="201"/>
        <v>0.33392498242464574</v>
      </c>
      <c r="BB58" s="623">
        <f t="shared" si="201"/>
        <v>0.21692902269956368</v>
      </c>
      <c r="BC58" s="623">
        <f t="shared" si="201"/>
        <v>0.21094991963324561</v>
      </c>
      <c r="BD58" s="623">
        <f t="shared" si="201"/>
        <v>0.24664250992813488</v>
      </c>
      <c r="BE58" s="623">
        <f t="shared" si="201"/>
        <v>0.34660438028790352</v>
      </c>
      <c r="BF58" s="623">
        <f t="shared" si="201"/>
        <v>0.23388443425813502</v>
      </c>
      <c r="BG58" s="623">
        <f t="shared" si="201"/>
        <v>0.22514619266650271</v>
      </c>
      <c r="BH58" s="623">
        <f t="shared" si="201"/>
        <v>0.25488021968079533</v>
      </c>
      <c r="BI58" s="623">
        <f t="shared" si="201"/>
        <v>0.35015342540694638</v>
      </c>
      <c r="BJ58" s="623">
        <f t="shared" si="201"/>
        <v>0.24398025217205843</v>
      </c>
      <c r="BK58" s="623">
        <f t="shared" si="201"/>
        <v>0.23697668714525399</v>
      </c>
      <c r="BL58" s="623">
        <f t="shared" si="201"/>
        <v>0.2610181779989672</v>
      </c>
      <c r="BM58" s="623">
        <f t="shared" si="201"/>
        <v>0.3530709179787721</v>
      </c>
      <c r="BN58" s="623">
        <f t="shared" si="201"/>
        <v>0.25346189582591394</v>
      </c>
      <c r="BO58" s="415"/>
      <c r="BP58" s="35" t="s">
        <v>17</v>
      </c>
      <c r="BQ58" s="415">
        <f t="shared" ref="BQ58:CF58" si="203">BQ30/BQ9</f>
        <v>6.0867293625914316E-2</v>
      </c>
      <c r="BR58" s="415">
        <f t="shared" si="203"/>
        <v>6.7845198279980895E-2</v>
      </c>
      <c r="BS58" s="415">
        <f t="shared" si="203"/>
        <v>6.9601898233588186E-2</v>
      </c>
      <c r="BT58" s="415">
        <f t="shared" si="203"/>
        <v>0.13280278537677195</v>
      </c>
      <c r="BU58" s="415">
        <f t="shared" si="203"/>
        <v>0.18651971810604309</v>
      </c>
      <c r="BV58" s="415">
        <f t="shared" si="203"/>
        <v>0.22287384588685394</v>
      </c>
      <c r="BW58" s="415">
        <f t="shared" si="203"/>
        <v>0.24838931606636988</v>
      </c>
      <c r="BX58" s="415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3" t="s">
        <v>373</v>
      </c>
      <c r="B60" s="603"/>
      <c r="C60" s="603"/>
      <c r="D60" s="603"/>
      <c r="E60" s="603"/>
      <c r="F60" s="603"/>
      <c r="G60" s="603"/>
      <c r="H60" s="603"/>
      <c r="I60" s="603"/>
      <c r="J60" s="603"/>
      <c r="K60" s="603"/>
      <c r="L60" s="603"/>
      <c r="M60" s="603"/>
      <c r="N60" s="603"/>
      <c r="O60" s="603"/>
      <c r="P60" s="603"/>
      <c r="Q60" s="603"/>
      <c r="R60" s="603"/>
      <c r="S60" s="603"/>
      <c r="T60" s="603"/>
      <c r="U60" s="603"/>
      <c r="V60" s="603"/>
      <c r="W60" s="603"/>
      <c r="X60" s="603"/>
      <c r="Y60" s="603"/>
      <c r="Z60" s="603"/>
      <c r="AA60" s="603"/>
      <c r="AB60" s="603"/>
      <c r="AC60" s="603"/>
      <c r="AD60" s="603"/>
      <c r="AE60" s="603"/>
      <c r="AF60" s="603"/>
      <c r="AG60" s="603"/>
      <c r="AH60" s="603"/>
      <c r="AI60" s="603"/>
      <c r="AJ60" s="603"/>
      <c r="AK60" s="603"/>
      <c r="AL60" s="603"/>
      <c r="AM60" s="603"/>
      <c r="AN60" s="603"/>
      <c r="AO60" s="603"/>
      <c r="AP60" s="603"/>
      <c r="AQ60" s="603"/>
      <c r="AR60" s="603"/>
      <c r="AS60" s="603"/>
      <c r="AT60" s="603"/>
      <c r="AU60" s="603"/>
      <c r="AV60" s="603"/>
      <c r="AW60" s="603"/>
      <c r="AX60" s="603"/>
      <c r="AY60" s="603"/>
      <c r="AZ60" s="603"/>
      <c r="BA60" s="603"/>
      <c r="BB60" s="603"/>
      <c r="BC60" s="603"/>
      <c r="BD60" s="603"/>
      <c r="BE60" s="603"/>
      <c r="BF60" s="603"/>
      <c r="BG60" s="603"/>
      <c r="BH60" s="603"/>
      <c r="BI60" s="603"/>
      <c r="BJ60" s="603"/>
      <c r="BK60" s="603"/>
      <c r="BL60" s="603"/>
      <c r="BM60" s="603"/>
      <c r="BN60" s="603"/>
      <c r="BO60" s="603"/>
      <c r="BP60" s="603"/>
      <c r="BQ60" s="603"/>
      <c r="BR60" s="603"/>
      <c r="BS60" s="603"/>
      <c r="BT60" s="603"/>
      <c r="BU60" s="603"/>
      <c r="BV60" s="603"/>
      <c r="BW60" s="603"/>
      <c r="BX60" s="603"/>
      <c r="BY60" s="603"/>
      <c r="BZ60" s="603"/>
      <c r="CA60" s="603"/>
      <c r="CB60" s="603"/>
      <c r="CC60" s="603"/>
      <c r="CD60" s="603"/>
      <c r="CE60" s="603"/>
      <c r="CF60" s="603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6">
        <f>B63+B65</f>
        <v>681</v>
      </c>
      <c r="C66" s="606">
        <f t="shared" ref="C66:BB66" si="205">C63+C65</f>
        <v>593</v>
      </c>
      <c r="D66" s="606">
        <f t="shared" si="205"/>
        <v>268</v>
      </c>
      <c r="E66" s="606">
        <f t="shared" si="205"/>
        <v>467</v>
      </c>
      <c r="F66" s="606">
        <f t="shared" si="205"/>
        <v>762</v>
      </c>
      <c r="G66" s="606">
        <f t="shared" si="205"/>
        <v>759</v>
      </c>
      <c r="H66" s="606">
        <f t="shared" si="205"/>
        <v>283</v>
      </c>
      <c r="I66" s="606">
        <f t="shared" si="205"/>
        <v>509</v>
      </c>
      <c r="J66" s="606">
        <f t="shared" si="205"/>
        <v>994</v>
      </c>
      <c r="K66" s="606">
        <f t="shared" si="205"/>
        <v>750</v>
      </c>
      <c r="L66" s="606">
        <f t="shared" si="205"/>
        <v>266</v>
      </c>
      <c r="M66" s="606">
        <f t="shared" si="205"/>
        <v>493</v>
      </c>
      <c r="N66" s="606">
        <f t="shared" si="205"/>
        <v>900</v>
      </c>
      <c r="O66" s="606">
        <f t="shared" si="205"/>
        <v>755</v>
      </c>
      <c r="P66" s="606">
        <f t="shared" si="205"/>
        <v>282</v>
      </c>
      <c r="Q66" s="606">
        <f t="shared" si="205"/>
        <v>291</v>
      </c>
      <c r="R66" s="606">
        <f t="shared" si="205"/>
        <v>900</v>
      </c>
      <c r="S66" s="606">
        <f t="shared" si="205"/>
        <v>847</v>
      </c>
      <c r="T66" s="606">
        <f t="shared" si="205"/>
        <v>563</v>
      </c>
      <c r="U66" s="606">
        <f t="shared" si="205"/>
        <v>725</v>
      </c>
      <c r="V66" s="606">
        <f t="shared" si="205"/>
        <v>951</v>
      </c>
      <c r="W66" s="606">
        <f t="shared" si="205"/>
        <v>1030</v>
      </c>
      <c r="X66" s="606">
        <f t="shared" si="205"/>
        <v>406</v>
      </c>
      <c r="Y66" s="606">
        <f t="shared" si="205"/>
        <v>524</v>
      </c>
      <c r="Z66" s="606">
        <f t="shared" si="205"/>
        <v>1082</v>
      </c>
      <c r="AA66" s="606">
        <f t="shared" si="205"/>
        <v>1092</v>
      </c>
      <c r="AB66" s="606">
        <f t="shared" si="205"/>
        <v>497</v>
      </c>
      <c r="AC66" s="606">
        <f t="shared" si="205"/>
        <v>633</v>
      </c>
      <c r="AD66" s="606">
        <f t="shared" si="205"/>
        <v>1325</v>
      </c>
      <c r="AE66" s="606">
        <f t="shared" si="205"/>
        <v>1295</v>
      </c>
      <c r="AF66" s="606">
        <f t="shared" si="205"/>
        <v>570</v>
      </c>
      <c r="AG66" s="606">
        <f t="shared" si="205"/>
        <v>659</v>
      </c>
      <c r="AH66" s="606">
        <f t="shared" si="205"/>
        <v>1349</v>
      </c>
      <c r="AI66" s="606">
        <f t="shared" si="205"/>
        <v>922</v>
      </c>
      <c r="AJ66" s="606">
        <f t="shared" si="205"/>
        <v>868</v>
      </c>
      <c r="AK66" s="606">
        <f t="shared" si="205"/>
        <v>876</v>
      </c>
      <c r="AL66" s="606">
        <f t="shared" si="205"/>
        <v>962</v>
      </c>
      <c r="AM66" s="606">
        <f t="shared" si="205"/>
        <v>1022</v>
      </c>
      <c r="AN66" s="606">
        <f t="shared" si="205"/>
        <v>943</v>
      </c>
      <c r="AO66" s="606">
        <f t="shared" si="205"/>
        <v>1085</v>
      </c>
      <c r="AP66" s="606">
        <f t="shared" si="205"/>
        <v>1118</v>
      </c>
      <c r="AQ66" s="606">
        <f t="shared" si="205"/>
        <v>1171</v>
      </c>
      <c r="AR66" s="606">
        <f t="shared" si="205"/>
        <v>865</v>
      </c>
      <c r="AS66" s="606">
        <f t="shared" si="205"/>
        <v>1072</v>
      </c>
      <c r="AT66" s="606">
        <f t="shared" si="205"/>
        <v>1027</v>
      </c>
      <c r="AU66" s="606">
        <f t="shared" si="205"/>
        <v>1236</v>
      </c>
      <c r="AV66" s="606">
        <f t="shared" si="205"/>
        <v>1332</v>
      </c>
      <c r="AW66" s="606">
        <f t="shared" si="205"/>
        <v>1114.6698188541664</v>
      </c>
      <c r="AX66" s="606">
        <f t="shared" si="205"/>
        <v>1398.9759973187922</v>
      </c>
      <c r="AY66" s="606">
        <f t="shared" si="205"/>
        <v>1714.7878203432083</v>
      </c>
      <c r="AZ66" s="606">
        <f t="shared" si="205"/>
        <v>1600.8865084123786</v>
      </c>
      <c r="BA66" s="606">
        <f t="shared" si="205"/>
        <v>1290.4102384835055</v>
      </c>
      <c r="BB66" s="606">
        <f t="shared" si="205"/>
        <v>1526.8579684351153</v>
      </c>
      <c r="BC66" s="606">
        <f t="shared" ref="BC66:BN66" si="206">BC63+BC65</f>
        <v>1782.2643216606748</v>
      </c>
      <c r="BD66" s="606">
        <f t="shared" si="206"/>
        <v>1679.4168971739364</v>
      </c>
      <c r="BE66" s="606">
        <f t="shared" si="206"/>
        <v>1401.4914440764223</v>
      </c>
      <c r="BF66" s="606">
        <f t="shared" si="206"/>
        <v>1598.3066855907514</v>
      </c>
      <c r="BG66" s="606">
        <f t="shared" si="206"/>
        <v>1850.5913644387952</v>
      </c>
      <c r="BH66" s="606">
        <f t="shared" si="206"/>
        <v>1880.7791099695442</v>
      </c>
      <c r="BI66" s="606">
        <f t="shared" si="206"/>
        <v>1583.7608121993362</v>
      </c>
      <c r="BJ66" s="606">
        <f t="shared" si="206"/>
        <v>1754.6425389423996</v>
      </c>
      <c r="BK66" s="606">
        <f t="shared" si="206"/>
        <v>1985.9283203782202</v>
      </c>
      <c r="BL66" s="606">
        <f t="shared" si="206"/>
        <v>1865.6919552095048</v>
      </c>
      <c r="BM66" s="606">
        <f t="shared" si="206"/>
        <v>1616.0456810164574</v>
      </c>
      <c r="BN66" s="606">
        <f t="shared" si="206"/>
        <v>1806.4083341841392</v>
      </c>
      <c r="BO66" s="607"/>
      <c r="BP66" s="607">
        <f t="shared" ref="BP66:CF66" si="207">BP63+BP65</f>
        <v>1788</v>
      </c>
      <c r="BQ66" s="607">
        <f t="shared" si="207"/>
        <v>2090</v>
      </c>
      <c r="BR66" s="607">
        <f t="shared" si="207"/>
        <v>2545</v>
      </c>
      <c r="BS66" s="607">
        <f t="shared" si="207"/>
        <v>2409</v>
      </c>
      <c r="BT66" s="607">
        <f t="shared" si="207"/>
        <v>2228</v>
      </c>
      <c r="BU66" s="607">
        <f t="shared" si="207"/>
        <v>3086</v>
      </c>
      <c r="BV66" s="607">
        <f t="shared" si="207"/>
        <v>3042</v>
      </c>
      <c r="BW66" s="607">
        <f t="shared" si="207"/>
        <v>3547</v>
      </c>
      <c r="BX66" s="607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06"/>
      <c r="AB67" s="606"/>
      <c r="AC67" s="606"/>
      <c r="AD67" s="606"/>
      <c r="AE67" s="606"/>
      <c r="AF67" s="606"/>
      <c r="AG67" s="606"/>
      <c r="AH67" s="606"/>
      <c r="AI67" s="606"/>
      <c r="AJ67" s="606"/>
      <c r="AK67" s="606"/>
      <c r="AL67" s="606"/>
      <c r="AM67" s="606"/>
      <c r="AN67" s="606"/>
      <c r="AO67" s="606"/>
      <c r="AP67" s="606"/>
      <c r="AQ67" s="606"/>
      <c r="AR67" s="606"/>
      <c r="AS67" s="606"/>
      <c r="AT67" s="606"/>
      <c r="AU67" s="606"/>
      <c r="AV67" s="606"/>
      <c r="AW67" s="606"/>
      <c r="AX67" s="606"/>
      <c r="AY67" s="606"/>
      <c r="AZ67" s="606"/>
      <c r="BA67" s="606"/>
      <c r="BB67" s="606"/>
      <c r="BC67" s="606"/>
      <c r="BD67" s="606"/>
      <c r="BE67" s="606"/>
      <c r="BF67" s="606"/>
      <c r="BG67" s="606"/>
      <c r="BH67" s="606"/>
      <c r="BI67" s="606"/>
      <c r="BJ67" s="606"/>
      <c r="BK67" s="606"/>
      <c r="BL67" s="606"/>
      <c r="BM67" s="606"/>
      <c r="BN67" s="606"/>
      <c r="BO67" s="607"/>
      <c r="BP67" s="607"/>
      <c r="BQ67" s="607"/>
      <c r="BR67" s="607"/>
      <c r="BS67" s="607"/>
      <c r="BT67" s="607"/>
      <c r="BU67" s="607"/>
      <c r="BV67" s="607"/>
      <c r="BW67" s="607"/>
      <c r="BX67" s="607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38">
        <f>Drivers!B175</f>
        <v>-171</v>
      </c>
      <c r="C68" s="638">
        <f>Drivers!C175</f>
        <v>-127</v>
      </c>
      <c r="D68" s="638">
        <f>Drivers!D175</f>
        <v>-173</v>
      </c>
      <c r="E68" s="638">
        <f>Drivers!E175</f>
        <v>-253</v>
      </c>
      <c r="F68" s="638">
        <f>Drivers!F175</f>
        <v>-194</v>
      </c>
      <c r="G68" s="638">
        <f>Drivers!G175</f>
        <v>-140</v>
      </c>
      <c r="H68" s="638">
        <f>Drivers!H175</f>
        <v>-222</v>
      </c>
      <c r="I68" s="638">
        <f>Drivers!I175</f>
        <v>-269</v>
      </c>
      <c r="J68" s="638">
        <f>Drivers!J175</f>
        <v>-229</v>
      </c>
      <c r="K68" s="638">
        <f>Drivers!K175</f>
        <v>-151</v>
      </c>
      <c r="L68" s="638">
        <f>Drivers!L175</f>
        <v>-212</v>
      </c>
      <c r="M68" s="638">
        <f>Drivers!M175</f>
        <v>-214</v>
      </c>
      <c r="N68" s="638">
        <f>Drivers!N175</f>
        <v>-198</v>
      </c>
      <c r="O68" s="638">
        <f>Drivers!O175</f>
        <v>-147</v>
      </c>
      <c r="P68" s="638">
        <f>Drivers!P175</f>
        <v>-164</v>
      </c>
      <c r="Q68" s="638">
        <f>Drivers!Q175</f>
        <v>-214</v>
      </c>
      <c r="R68" s="638">
        <f>Drivers!R175</f>
        <v>-155</v>
      </c>
      <c r="S68" s="638">
        <f>Drivers!S175</f>
        <v>-130</v>
      </c>
      <c r="T68" s="638">
        <f>Drivers!T175</f>
        <v>-183</v>
      </c>
      <c r="U68" s="638">
        <f>Drivers!U175</f>
        <v>-169</v>
      </c>
      <c r="V68" s="638">
        <f>Drivers!V175</f>
        <v>-165</v>
      </c>
      <c r="W68" s="638">
        <f>Drivers!W175</f>
        <v>-123</v>
      </c>
      <c r="X68" s="638">
        <f>Drivers!X175</f>
        <v>-156</v>
      </c>
      <c r="Y68" s="638">
        <f>Drivers!Y175</f>
        <v>-190</v>
      </c>
      <c r="Z68" s="638">
        <f>Drivers!Z175</f>
        <v>-153</v>
      </c>
      <c r="AA68" s="638">
        <f>Drivers!AA175</f>
        <v>-128</v>
      </c>
      <c r="AB68" s="638">
        <f>Drivers!AB175</f>
        <v>-143</v>
      </c>
      <c r="AC68" s="638">
        <f>Drivers!AC175</f>
        <v>-240</v>
      </c>
      <c r="AD68" s="638">
        <f>Drivers!AD175</f>
        <v>-162</v>
      </c>
      <c r="AE68" s="638">
        <f>Drivers!AE175</f>
        <v>-121</v>
      </c>
      <c r="AF68" s="638">
        <f>Drivers!AF175</f>
        <v>-160</v>
      </c>
      <c r="AG68" s="638">
        <f>Drivers!AG175</f>
        <v>-230</v>
      </c>
      <c r="AH68" s="638">
        <f>Drivers!AH175</f>
        <v>-130</v>
      </c>
      <c r="AI68" s="638">
        <f>Drivers!AI175</f>
        <v>-140</v>
      </c>
      <c r="AJ68" s="638">
        <f>Drivers!AJ175</f>
        <v>-146</v>
      </c>
      <c r="AK68" s="638">
        <f>Drivers!AK175</f>
        <v>-187</v>
      </c>
      <c r="AL68" s="638">
        <f>Drivers!AL175</f>
        <v>-229</v>
      </c>
      <c r="AM68" s="638">
        <f>Drivers!AM175</f>
        <v>-110</v>
      </c>
      <c r="AN68" s="638">
        <f>Drivers!AN175</f>
        <v>-152</v>
      </c>
      <c r="AO68" s="638">
        <f>Drivers!AO175</f>
        <v>-202</v>
      </c>
      <c r="AP68" s="638">
        <f>Drivers!AP175</f>
        <v>-167</v>
      </c>
      <c r="AQ68" s="638">
        <f>Drivers!AQ175</f>
        <v>-121</v>
      </c>
      <c r="AR68" s="638">
        <f>Drivers!AR175</f>
        <v>-156</v>
      </c>
      <c r="AS68" s="638">
        <f>Drivers!AS175</f>
        <v>-216</v>
      </c>
      <c r="AT68" s="638">
        <f>Drivers!AT175</f>
        <v>-196</v>
      </c>
      <c r="AU68" s="638">
        <f>Drivers!AU175</f>
        <v>-190</v>
      </c>
      <c r="AV68" s="638">
        <f>Drivers!AV175</f>
        <v>-233</v>
      </c>
      <c r="AW68" s="638">
        <f>Drivers!AW175</f>
        <v>-310.50768031250004</v>
      </c>
      <c r="AX68" s="638">
        <f>Drivers!AX175</f>
        <v>-233.99841699319737</v>
      </c>
      <c r="AY68" s="638">
        <f>Drivers!AY175</f>
        <v>-207.52547421582079</v>
      </c>
      <c r="AZ68" s="638">
        <f>Drivers!AZ175</f>
        <v>-235.78605830869219</v>
      </c>
      <c r="BA68" s="638">
        <f>Drivers!BA175</f>
        <v>-338.14748002979172</v>
      </c>
      <c r="BB68" s="638">
        <f>Drivers!BB175</f>
        <v>-223.46793971909193</v>
      </c>
      <c r="BC68" s="638">
        <f>Drivers!BC175</f>
        <v>-196.75010131268823</v>
      </c>
      <c r="BD68" s="638">
        <f>Drivers!BD175</f>
        <v>-229.53704993639661</v>
      </c>
      <c r="BE68" s="638">
        <f>Drivers!BE175</f>
        <v>-325.83234522326433</v>
      </c>
      <c r="BF68" s="638">
        <f>Drivers!BF175</f>
        <v>-220.64635487624855</v>
      </c>
      <c r="BG68" s="638">
        <f>Drivers!BG175</f>
        <v>-198.75982492623879</v>
      </c>
      <c r="BH68" s="638">
        <f>Drivers!BH175</f>
        <v>-275.56739293312722</v>
      </c>
      <c r="BI68" s="638">
        <f>Drivers!BI175</f>
        <v>-352.12013306968203</v>
      </c>
      <c r="BJ68" s="638">
        <f>Drivers!BJ175</f>
        <v>-226.19901040449267</v>
      </c>
      <c r="BK68" s="638">
        <f>Drivers!BK175</f>
        <v>-202.96475310408781</v>
      </c>
      <c r="BL68" s="638">
        <f>Drivers!BL175</f>
        <v>-246.3605657805183</v>
      </c>
      <c r="BM68" s="638">
        <f>Drivers!BM175</f>
        <v>-362.97852904835673</v>
      </c>
      <c r="BN68" s="638">
        <f>Drivers!BN175</f>
        <v>-226.97265902609274</v>
      </c>
      <c r="BO68" s="299"/>
      <c r="BP68" s="639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38">
        <f>Drivers!B176</f>
        <v>-79</v>
      </c>
      <c r="C69" s="638">
        <f>Drivers!C176</f>
        <v>-74</v>
      </c>
      <c r="D69" s="638">
        <f>Drivers!D176</f>
        <v>-77</v>
      </c>
      <c r="E69" s="638">
        <f>Drivers!E176</f>
        <v>-75</v>
      </c>
      <c r="F69" s="638">
        <f>Drivers!F176</f>
        <v>-75</v>
      </c>
      <c r="G69" s="638">
        <f>Drivers!G176</f>
        <v>-74</v>
      </c>
      <c r="H69" s="638">
        <f>Drivers!H176</f>
        <v>-88</v>
      </c>
      <c r="I69" s="638">
        <f>Drivers!I176</f>
        <v>-98</v>
      </c>
      <c r="J69" s="638">
        <f>Drivers!J176</f>
        <v>-118</v>
      </c>
      <c r="K69" s="638">
        <f>Drivers!K176</f>
        <v>-88</v>
      </c>
      <c r="L69" s="638">
        <f>Drivers!L176</f>
        <v>-99</v>
      </c>
      <c r="M69" s="638">
        <f>Drivers!M176</f>
        <v>-68</v>
      </c>
      <c r="N69" s="638">
        <f>Drivers!N176</f>
        <v>-96</v>
      </c>
      <c r="O69" s="638">
        <f>Drivers!O176</f>
        <v>-85</v>
      </c>
      <c r="P69" s="638">
        <f>Drivers!P176</f>
        <v>-129</v>
      </c>
      <c r="Q69" s="638">
        <f>Drivers!Q176</f>
        <v>-91</v>
      </c>
      <c r="R69" s="638">
        <f>Drivers!R176</f>
        <v>-105</v>
      </c>
      <c r="S69" s="638">
        <f>Drivers!S176</f>
        <v>-88</v>
      </c>
      <c r="T69" s="638">
        <f>Drivers!T176</f>
        <v>-92</v>
      </c>
      <c r="U69" s="638">
        <f>Drivers!U176</f>
        <v>-107</v>
      </c>
      <c r="V69" s="638">
        <f>Drivers!V176</f>
        <v>-99</v>
      </c>
      <c r="W69" s="638">
        <f>Drivers!W176</f>
        <v>-98</v>
      </c>
      <c r="X69" s="638">
        <f>Drivers!X176</f>
        <v>-101</v>
      </c>
      <c r="Y69" s="638">
        <f>Drivers!Y176</f>
        <v>-97</v>
      </c>
      <c r="Z69" s="638">
        <f>Drivers!Z176</f>
        <v>-110</v>
      </c>
      <c r="AA69" s="638">
        <f>Drivers!AA176</f>
        <v>-108</v>
      </c>
      <c r="AB69" s="638">
        <f>Drivers!AB176</f>
        <v>-111</v>
      </c>
      <c r="AC69" s="638">
        <f>Drivers!AC176</f>
        <v>-110</v>
      </c>
      <c r="AD69" s="638">
        <f>Drivers!AD176</f>
        <v>-110</v>
      </c>
      <c r="AE69" s="638">
        <f>Drivers!AE176</f>
        <v>-105</v>
      </c>
      <c r="AF69" s="638">
        <f>Drivers!AF176</f>
        <v>-118</v>
      </c>
      <c r="AG69" s="638">
        <f>Drivers!AG176</f>
        <v>-120</v>
      </c>
      <c r="AH69" s="638">
        <f>Drivers!AH176</f>
        <v>-126</v>
      </c>
      <c r="AI69" s="638">
        <f>Drivers!AI176</f>
        <v>-114</v>
      </c>
      <c r="AJ69" s="638">
        <f>Drivers!AJ176</f>
        <v>-117</v>
      </c>
      <c r="AK69" s="638">
        <f>Drivers!AK176</f>
        <v>-106</v>
      </c>
      <c r="AL69" s="638">
        <f>Drivers!AL176</f>
        <v>-123</v>
      </c>
      <c r="AM69" s="638">
        <f>Drivers!AM176</f>
        <v>-110</v>
      </c>
      <c r="AN69" s="638">
        <f>Drivers!AN176</f>
        <v>-128</v>
      </c>
      <c r="AO69" s="638">
        <f>Drivers!AO176</f>
        <v>-126</v>
      </c>
      <c r="AP69" s="638">
        <f>Drivers!AP176</f>
        <v>-142</v>
      </c>
      <c r="AQ69" s="638">
        <f>Drivers!AQ176</f>
        <v>-136</v>
      </c>
      <c r="AR69" s="638">
        <f>Drivers!AR176</f>
        <v>-133</v>
      </c>
      <c r="AS69" s="638">
        <f>Drivers!AS176</f>
        <v>-149</v>
      </c>
      <c r="AT69" s="638">
        <f>Drivers!AT176</f>
        <v>-174</v>
      </c>
      <c r="AU69" s="638">
        <f>Drivers!AU176</f>
        <v>-169</v>
      </c>
      <c r="AV69" s="638">
        <f>Drivers!AV176</f>
        <v>-176</v>
      </c>
      <c r="AW69" s="638">
        <f>Drivers!AW176</f>
        <v>-253.2603</v>
      </c>
      <c r="AX69" s="638">
        <f>Drivers!AX176</f>
        <v>-207.65733192533557</v>
      </c>
      <c r="AY69" s="638">
        <f>Drivers!AY176</f>
        <v>-182.76376660623356</v>
      </c>
      <c r="AZ69" s="638">
        <f>Drivers!AZ176</f>
        <v>-173.31820396333947</v>
      </c>
      <c r="BA69" s="638">
        <f>Drivers!BA176</f>
        <v>-275.80423180000003</v>
      </c>
      <c r="BB69" s="638">
        <f>Drivers!BB176</f>
        <v>-198.31226522471476</v>
      </c>
      <c r="BC69" s="638">
        <f>Drivers!BC176</f>
        <v>-174.95299852307795</v>
      </c>
      <c r="BD69" s="638">
        <f>Drivers!BD176</f>
        <v>-180.74515519813713</v>
      </c>
      <c r="BE69" s="638">
        <f>Drivers!BE176</f>
        <v>-267.38008725866223</v>
      </c>
      <c r="BF69" s="638">
        <f>Drivers!BF176</f>
        <v>-198.03770116100134</v>
      </c>
      <c r="BG69" s="638">
        <f>Drivers!BG176</f>
        <v>-174.80148342263109</v>
      </c>
      <c r="BH69" s="638">
        <f>Drivers!BH176</f>
        <v>-213.65281893344354</v>
      </c>
      <c r="BI69" s="638">
        <f>Drivers!BI176</f>
        <v>-279.32027879701241</v>
      </c>
      <c r="BJ69" s="638">
        <f>Drivers!BJ176</f>
        <v>-206.69326946729171</v>
      </c>
      <c r="BK69" s="638">
        <f>Drivers!BK176</f>
        <v>-181.45030047825819</v>
      </c>
      <c r="BL69" s="638">
        <f>Drivers!BL176</f>
        <v>-187.90595570642094</v>
      </c>
      <c r="BM69" s="638">
        <f>Drivers!BM176</f>
        <v>-278.00498235752872</v>
      </c>
      <c r="BN69" s="638">
        <f>Drivers!BN176</f>
        <v>-211.44946280782335</v>
      </c>
      <c r="BO69" s="299"/>
      <c r="BP69" s="639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38">
        <f>Drivers!B177</f>
        <v>-311</v>
      </c>
      <c r="C70" s="638">
        <f>Drivers!C177</f>
        <v>-275</v>
      </c>
      <c r="D70" s="638">
        <f>Drivers!D177</f>
        <v>-277</v>
      </c>
      <c r="E70" s="638">
        <f>Drivers!E177</f>
        <v>-273</v>
      </c>
      <c r="F70" s="638">
        <f>Drivers!F177</f>
        <v>-328</v>
      </c>
      <c r="G70" s="638">
        <f>Drivers!G177</f>
        <v>-285</v>
      </c>
      <c r="H70" s="638">
        <f>Drivers!H177</f>
        <v>-318</v>
      </c>
      <c r="I70" s="638">
        <f>Drivers!I177</f>
        <v>-325</v>
      </c>
      <c r="J70" s="638">
        <f>Drivers!J177</f>
        <v>-274</v>
      </c>
      <c r="K70" s="638">
        <f>Drivers!K177</f>
        <v>-282</v>
      </c>
      <c r="L70" s="638">
        <f>Drivers!L177</f>
        <v>-314</v>
      </c>
      <c r="M70" s="638">
        <f>Drivers!M177</f>
        <v>-286</v>
      </c>
      <c r="N70" s="638">
        <f>Drivers!N177</f>
        <v>-287</v>
      </c>
      <c r="O70" s="638">
        <f>Drivers!O177</f>
        <v>-278</v>
      </c>
      <c r="P70" s="638">
        <f>Drivers!P177</f>
        <v>-283</v>
      </c>
      <c r="Q70" s="638">
        <f>Drivers!Q177</f>
        <v>-275</v>
      </c>
      <c r="R70" s="638">
        <f>Drivers!R177</f>
        <v>-289</v>
      </c>
      <c r="S70" s="638">
        <f>Drivers!S177</f>
        <v>-265</v>
      </c>
      <c r="T70" s="638">
        <f>Drivers!T177</f>
        <v>-261</v>
      </c>
      <c r="U70" s="638">
        <f>Drivers!U177</f>
        <v>-283</v>
      </c>
      <c r="V70" s="638">
        <f>Drivers!V177</f>
        <v>-285</v>
      </c>
      <c r="W70" s="638">
        <f>Drivers!W177</f>
        <v>-296</v>
      </c>
      <c r="X70" s="638">
        <f>Drivers!X177</f>
        <v>-265</v>
      </c>
      <c r="Y70" s="638">
        <f>Drivers!Y177</f>
        <v>-266</v>
      </c>
      <c r="Z70" s="638">
        <f>Drivers!Z177</f>
        <v>-282</v>
      </c>
      <c r="AA70" s="638">
        <f>Drivers!AA177</f>
        <v>-294</v>
      </c>
      <c r="AB70" s="638">
        <f>Drivers!AB177</f>
        <v>-291</v>
      </c>
      <c r="AC70" s="638">
        <f>Drivers!AC177</f>
        <v>-285</v>
      </c>
      <c r="AD70" s="638">
        <f>Drivers!AD177</f>
        <v>-335</v>
      </c>
      <c r="AE70" s="638">
        <f>Drivers!AE177</f>
        <v>-325</v>
      </c>
      <c r="AF70" s="638">
        <f>Drivers!AF177</f>
        <v>-331</v>
      </c>
      <c r="AG70" s="638">
        <f>Drivers!AG177</f>
        <v>-329</v>
      </c>
      <c r="AH70" s="638">
        <f>Drivers!AH177</f>
        <v>-335</v>
      </c>
      <c r="AI70" s="638">
        <f>Drivers!AI177</f>
        <v>-362</v>
      </c>
      <c r="AJ70" s="638">
        <f>Drivers!AJ177</f>
        <v>-339</v>
      </c>
      <c r="AK70" s="638">
        <f>Drivers!AK177</f>
        <v>-334</v>
      </c>
      <c r="AL70" s="638">
        <f>Drivers!AL177</f>
        <v>-398</v>
      </c>
      <c r="AM70" s="638">
        <f>Drivers!AM177</f>
        <v>-381</v>
      </c>
      <c r="AN70" s="638">
        <f>Drivers!AN177</f>
        <v>-387</v>
      </c>
      <c r="AO70" s="638">
        <f>Drivers!AO177</f>
        <v>-389</v>
      </c>
      <c r="AP70" s="638">
        <f>Drivers!AP177</f>
        <v>-402</v>
      </c>
      <c r="AQ70" s="638">
        <f>Drivers!AQ177</f>
        <v>-438</v>
      </c>
      <c r="AR70" s="638">
        <f>Drivers!AR177</f>
        <v>-421</v>
      </c>
      <c r="AS70" s="638">
        <f>Drivers!AS177</f>
        <v>-451</v>
      </c>
      <c r="AT70" s="638">
        <f>Drivers!AT177</f>
        <v>-468</v>
      </c>
      <c r="AU70" s="638">
        <f>Drivers!AU177</f>
        <v>-515</v>
      </c>
      <c r="AV70" s="638">
        <f>Drivers!AV177</f>
        <v>-553</v>
      </c>
      <c r="AW70" s="638">
        <f>Drivers!AW177</f>
        <v>-493.85758500000003</v>
      </c>
      <c r="AX70" s="638">
        <f>Drivers!AX177</f>
        <v>-629.24569203967246</v>
      </c>
      <c r="AY70" s="638">
        <f>Drivers!AY177</f>
        <v>-548.11944393120268</v>
      </c>
      <c r="AZ70" s="638">
        <f>Drivers!AZ177</f>
        <v>-620.96721804802542</v>
      </c>
      <c r="BA70" s="638">
        <f>Drivers!BA177</f>
        <v>-588.23871313593759</v>
      </c>
      <c r="BB70" s="638">
        <f>Drivers!BB177</f>
        <v>-621.64982162062961</v>
      </c>
      <c r="BC70" s="638">
        <f>Drivers!BC177</f>
        <v>-542.79830393177201</v>
      </c>
      <c r="BD70" s="638">
        <f>Drivers!BD177</f>
        <v>-647.5766170689509</v>
      </c>
      <c r="BE70" s="638">
        <f>Drivers!BE177</f>
        <v>-608.28969851345664</v>
      </c>
      <c r="BF70" s="638">
        <f>Drivers!BF177</f>
        <v>-644.35614047139825</v>
      </c>
      <c r="BG70" s="638">
        <f>Drivers!BG177</f>
        <v>-562.3978131116379</v>
      </c>
      <c r="BH70" s="638">
        <f>Drivers!BH177</f>
        <v>-784.85069840929054</v>
      </c>
      <c r="BI70" s="638">
        <f>Drivers!BI177</f>
        <v>-657.36582854814117</v>
      </c>
      <c r="BJ70" s="638">
        <f>Drivers!BJ177</f>
        <v>-685.87147472523725</v>
      </c>
      <c r="BK70" s="638">
        <f>Drivers!BK177</f>
        <v>-589.94431003164846</v>
      </c>
      <c r="BL70" s="638">
        <f>Drivers!BL177</f>
        <v>-708.55404955678648</v>
      </c>
      <c r="BM70" s="638">
        <f>Drivers!BM177</f>
        <v>-677.63714449647625</v>
      </c>
      <c r="BN70" s="638">
        <f>Drivers!BN177</f>
        <v>-716.11743423749851</v>
      </c>
      <c r="BO70" s="299"/>
      <c r="BP70" s="639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38">
        <f>Drivers!B178</f>
        <v>-2</v>
      </c>
      <c r="C71" s="638">
        <f>Drivers!C178</f>
        <v>-2</v>
      </c>
      <c r="D71" s="638">
        <f>Drivers!D178</f>
        <v>28</v>
      </c>
      <c r="E71" s="638">
        <f>Drivers!E178</f>
        <v>-1</v>
      </c>
      <c r="F71" s="638">
        <f>Drivers!F178</f>
        <v>-8</v>
      </c>
      <c r="G71" s="638">
        <f>Drivers!G178</f>
        <v>-2</v>
      </c>
      <c r="H71" s="638">
        <f>Drivers!H178</f>
        <v>-17</v>
      </c>
      <c r="I71" s="638">
        <f>Drivers!I178</f>
        <v>11</v>
      </c>
      <c r="J71" s="638">
        <f>Drivers!J178</f>
        <v>-3</v>
      </c>
      <c r="K71" s="638">
        <f>Drivers!K178</f>
        <v>20</v>
      </c>
      <c r="L71" s="638">
        <f>Drivers!L178</f>
        <v>0</v>
      </c>
      <c r="M71" s="638">
        <f>Drivers!M178</f>
        <v>45</v>
      </c>
      <c r="N71" s="638">
        <f>Drivers!N178</f>
        <v>-1</v>
      </c>
      <c r="O71" s="638">
        <f>Drivers!O178</f>
        <v>-7</v>
      </c>
      <c r="P71" s="638">
        <f>Drivers!P178</f>
        <v>44</v>
      </c>
      <c r="Q71" s="638">
        <f>Drivers!Q178</f>
        <v>0</v>
      </c>
      <c r="R71" s="638">
        <f>Drivers!R178</f>
        <v>-2</v>
      </c>
      <c r="S71" s="638">
        <f>Drivers!S178</f>
        <v>1</v>
      </c>
      <c r="T71" s="638">
        <f>Drivers!T178</f>
        <v>1</v>
      </c>
      <c r="U71" s="638">
        <f>Drivers!U178</f>
        <v>0</v>
      </c>
      <c r="V71" s="638">
        <f>Drivers!V178</f>
        <v>1</v>
      </c>
      <c r="W71" s="638">
        <f>Drivers!W178</f>
        <v>0</v>
      </c>
      <c r="X71" s="638">
        <f>Drivers!X178</f>
        <v>0</v>
      </c>
      <c r="Y71" s="638">
        <f>Drivers!Y178</f>
        <v>0</v>
      </c>
      <c r="Z71" s="638">
        <f>Drivers!Z178</f>
        <v>0</v>
      </c>
      <c r="AA71" s="638">
        <f>Drivers!AA178</f>
        <v>0</v>
      </c>
      <c r="AB71" s="638">
        <f>Drivers!AB178</f>
        <v>0</v>
      </c>
      <c r="AC71" s="638">
        <f>Drivers!AC178</f>
        <v>0</v>
      </c>
      <c r="AD71" s="638">
        <f>Drivers!AD178</f>
        <v>0</v>
      </c>
      <c r="AE71" s="638">
        <f>Drivers!AE178</f>
        <v>0</v>
      </c>
      <c r="AF71" s="638">
        <f>Drivers!AF178</f>
        <v>0</v>
      </c>
      <c r="AG71" s="638">
        <f>Drivers!AG178</f>
        <v>0</v>
      </c>
      <c r="AH71" s="638">
        <f>Drivers!AH178</f>
        <v>0</v>
      </c>
      <c r="AI71" s="638">
        <f>Drivers!AI178</f>
        <v>0</v>
      </c>
      <c r="AJ71" s="638">
        <f>Drivers!AJ178</f>
        <v>-2</v>
      </c>
      <c r="AK71" s="638">
        <f>Drivers!AK178</f>
        <v>-1</v>
      </c>
      <c r="AL71" s="638">
        <f>Drivers!AL178</f>
        <v>-11</v>
      </c>
      <c r="AM71" s="638">
        <f>Drivers!AM178</f>
        <v>-1</v>
      </c>
      <c r="AN71" s="638">
        <f>Drivers!AN178</f>
        <v>-2</v>
      </c>
      <c r="AO71" s="638">
        <f>Drivers!AO178</f>
        <v>-2</v>
      </c>
      <c r="AP71" s="638">
        <f>Drivers!AP178</f>
        <v>0</v>
      </c>
      <c r="AQ71" s="638">
        <f>Drivers!AQ178</f>
        <v>0</v>
      </c>
      <c r="AR71" s="638">
        <f>Drivers!AR178</f>
        <v>0</v>
      </c>
      <c r="AS71" s="638">
        <f>Drivers!AS178</f>
        <v>0</v>
      </c>
      <c r="AT71" s="638">
        <f>Drivers!AT178</f>
        <v>0</v>
      </c>
      <c r="AU71" s="638">
        <f>Drivers!AU178</f>
        <v>0</v>
      </c>
      <c r="AV71" s="638">
        <f>Drivers!AV178</f>
        <v>0</v>
      </c>
      <c r="AW71" s="638">
        <f>Drivers!AW178</f>
        <v>0</v>
      </c>
      <c r="AX71" s="638">
        <f>Drivers!AX178</f>
        <v>0</v>
      </c>
      <c r="AY71" s="638">
        <f>Drivers!AY178</f>
        <v>0</v>
      </c>
      <c r="AZ71" s="638">
        <f>Drivers!AZ178</f>
        <v>0</v>
      </c>
      <c r="BA71" s="638">
        <f>Drivers!BA178</f>
        <v>0</v>
      </c>
      <c r="BB71" s="638">
        <f>Drivers!BB178</f>
        <v>0</v>
      </c>
      <c r="BC71" s="638">
        <f>Drivers!BC178</f>
        <v>0</v>
      </c>
      <c r="BD71" s="638">
        <f>Drivers!BD178</f>
        <v>0</v>
      </c>
      <c r="BE71" s="638">
        <f>Drivers!BE178</f>
        <v>0</v>
      </c>
      <c r="BF71" s="638">
        <f>Drivers!BF178</f>
        <v>0</v>
      </c>
      <c r="BG71" s="638">
        <f>Drivers!BG178</f>
        <v>0</v>
      </c>
      <c r="BH71" s="638">
        <f>Drivers!BH178</f>
        <v>0</v>
      </c>
      <c r="BI71" s="638">
        <f>Drivers!BI178</f>
        <v>0</v>
      </c>
      <c r="BJ71" s="638">
        <f>Drivers!BJ178</f>
        <v>0</v>
      </c>
      <c r="BK71" s="638">
        <f>Drivers!BK178</f>
        <v>0</v>
      </c>
      <c r="BL71" s="638">
        <f>Drivers!BL178</f>
        <v>0</v>
      </c>
      <c r="BM71" s="638">
        <f>Drivers!BM178</f>
        <v>0</v>
      </c>
      <c r="BN71" s="638">
        <f>Drivers!BN178</f>
        <v>0</v>
      </c>
      <c r="BO71" s="299"/>
      <c r="BP71" s="639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38">
        <f>Drivers!B179</f>
        <v>-15</v>
      </c>
      <c r="C72" s="638">
        <f>Drivers!C179</f>
        <v>-15</v>
      </c>
      <c r="D72" s="638">
        <f>Drivers!D179</f>
        <v>-15</v>
      </c>
      <c r="E72" s="638">
        <f>Drivers!E179</f>
        <v>-14</v>
      </c>
      <c r="F72" s="638">
        <f>Drivers!F179</f>
        <v>-13</v>
      </c>
      <c r="G72" s="638">
        <f>Drivers!G179</f>
        <v>-13</v>
      </c>
      <c r="H72" s="638">
        <f>Drivers!H179</f>
        <v>-13</v>
      </c>
      <c r="I72" s="638">
        <f>Drivers!I179</f>
        <v>-11</v>
      </c>
      <c r="J72" s="638">
        <f>Drivers!J179</f>
        <v>-6</v>
      </c>
      <c r="K72" s="638">
        <f>Drivers!K179</f>
        <v>-7</v>
      </c>
      <c r="L72" s="638">
        <f>Drivers!L179</f>
        <v>-7</v>
      </c>
      <c r="M72" s="638">
        <f>Drivers!M179</f>
        <v>-7</v>
      </c>
      <c r="N72" s="638">
        <f>Drivers!N179</f>
        <v>-9</v>
      </c>
      <c r="O72" s="638">
        <f>Drivers!O179</f>
        <v>-4</v>
      </c>
      <c r="P72" s="638">
        <f>Drivers!P179</f>
        <v>-4</v>
      </c>
      <c r="Q72" s="638">
        <f>Drivers!Q179</f>
        <v>-4</v>
      </c>
      <c r="R72" s="638">
        <f>Drivers!R179</f>
        <v>-4</v>
      </c>
      <c r="S72" s="638">
        <f>Drivers!S179</f>
        <v>-3</v>
      </c>
      <c r="T72" s="638">
        <f>Drivers!T179</f>
        <v>-4</v>
      </c>
      <c r="U72" s="638">
        <f>Drivers!U179</f>
        <v>-4</v>
      </c>
      <c r="V72" s="638">
        <f>Drivers!V179</f>
        <v>-3</v>
      </c>
      <c r="W72" s="638">
        <f>Drivers!W179</f>
        <v>-1</v>
      </c>
      <c r="X72" s="638">
        <f>Drivers!X179</f>
        <v>-3</v>
      </c>
      <c r="Y72" s="638">
        <f>Drivers!Y179</f>
        <v>-2</v>
      </c>
      <c r="Z72" s="638">
        <f>Drivers!Z179</f>
        <v>-1</v>
      </c>
      <c r="AA72" s="638">
        <f>Drivers!AA179</f>
        <v>-2</v>
      </c>
      <c r="AB72" s="638">
        <f>Drivers!AB179</f>
        <v>-1</v>
      </c>
      <c r="AC72" s="638">
        <f>Drivers!AC179</f>
        <v>-2</v>
      </c>
      <c r="AD72" s="638">
        <f>Drivers!AD179</f>
        <v>-1</v>
      </c>
      <c r="AE72" s="638">
        <f>Drivers!AE179</f>
        <v>-1</v>
      </c>
      <c r="AF72" s="638">
        <f>Drivers!AF179</f>
        <v>-2</v>
      </c>
      <c r="AG72" s="638">
        <f>Drivers!AG179</f>
        <v>-1</v>
      </c>
      <c r="AH72" s="638">
        <f>Drivers!AH179</f>
        <v>-5</v>
      </c>
      <c r="AI72" s="638">
        <f>Drivers!AI179</f>
        <v>-6</v>
      </c>
      <c r="AJ72" s="638">
        <f>Drivers!AJ179</f>
        <v>-6</v>
      </c>
      <c r="AK72" s="638">
        <f>Drivers!AK179</f>
        <v>-6</v>
      </c>
      <c r="AL72" s="638">
        <f>Drivers!AL179</f>
        <v>-5</v>
      </c>
      <c r="AM72" s="638">
        <f>Drivers!AM179</f>
        <v>-5</v>
      </c>
      <c r="AN72" s="638">
        <f>Drivers!AN179</f>
        <v>-6</v>
      </c>
      <c r="AO72" s="638">
        <f>Drivers!AO179</f>
        <v>-5</v>
      </c>
      <c r="AP72" s="638">
        <f>Drivers!AP179</f>
        <v>-6</v>
      </c>
      <c r="AQ72" s="638">
        <f>Drivers!AQ179</f>
        <v>-5</v>
      </c>
      <c r="AR72" s="638">
        <f>Drivers!AR179</f>
        <v>-6</v>
      </c>
      <c r="AS72" s="638">
        <f>Drivers!AS179</f>
        <v>-5</v>
      </c>
      <c r="AT72" s="638">
        <f>Drivers!AT179</f>
        <v>-14</v>
      </c>
      <c r="AU72" s="638">
        <f>Drivers!AU179</f>
        <v>-40</v>
      </c>
      <c r="AV72" s="638">
        <f>Drivers!AV179</f>
        <v>-30</v>
      </c>
      <c r="AW72" s="638">
        <f>Drivers!AW179</f>
        <v>-35.64356435643564</v>
      </c>
      <c r="AX72" s="638">
        <f>Drivers!AX179</f>
        <v>-34.467209097147332</v>
      </c>
      <c r="AY72" s="638">
        <f>Drivers!AY179</f>
        <v>-33.329677443776134</v>
      </c>
      <c r="AZ72" s="638">
        <f>Drivers!AZ179</f>
        <v>-32.22968808919606</v>
      </c>
      <c r="BA72" s="638">
        <f>Drivers!BA179</f>
        <v>-31.166002013645034</v>
      </c>
      <c r="BB72" s="638">
        <f>Drivers!BB179</f>
        <v>-30.137421089102293</v>
      </c>
      <c r="BC72" s="638">
        <f>Drivers!BC179</f>
        <v>-29.14278672972598</v>
      </c>
      <c r="BD72" s="638">
        <f>Drivers!BD179</f>
        <v>-28.180978586830733</v>
      </c>
      <c r="BE72" s="638">
        <f>Drivers!BE179</f>
        <v>-27.250913286935326</v>
      </c>
      <c r="BF72" s="638">
        <f>Drivers!BF179</f>
        <v>-26.351543211458914</v>
      </c>
      <c r="BG72" s="638">
        <f>Drivers!BG179</f>
        <v>-25.481855316691295</v>
      </c>
      <c r="BH72" s="638">
        <f>Drivers!BH179</f>
        <v>-24.640869992708083</v>
      </c>
      <c r="BI72" s="638">
        <f>Drivers!BI179</f>
        <v>-23.82763995994544</v>
      </c>
      <c r="BJ72" s="638">
        <f>Drivers!BJ179</f>
        <v>-23.041249202191466</v>
      </c>
      <c r="BK72" s="638">
        <f>Drivers!BK179</f>
        <v>-22.280811934792407</v>
      </c>
      <c r="BL72" s="638">
        <f>Drivers!BL179</f>
        <v>-21.54547160691147</v>
      </c>
      <c r="BM72" s="638">
        <f>Drivers!BM179</f>
        <v>-20.83439993671637</v>
      </c>
      <c r="BN72" s="638">
        <f>Drivers!BN179</f>
        <v>-20.1467959784089</v>
      </c>
      <c r="BO72" s="299"/>
      <c r="BP72" s="639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38">
        <f>Drivers!B180</f>
        <v>-20</v>
      </c>
      <c r="C73" s="638">
        <f>Drivers!C180</f>
        <v>-2</v>
      </c>
      <c r="D73" s="638">
        <f>Drivers!D180</f>
        <v>-6</v>
      </c>
      <c r="E73" s="638">
        <f>Drivers!E180</f>
        <v>-154</v>
      </c>
      <c r="F73" s="638">
        <f>Drivers!F180</f>
        <v>1</v>
      </c>
      <c r="G73" s="638">
        <f>Drivers!G180</f>
        <v>-18</v>
      </c>
      <c r="H73" s="638">
        <f>Drivers!H180</f>
        <v>1</v>
      </c>
      <c r="I73" s="638">
        <f>Drivers!I180</f>
        <v>0</v>
      </c>
      <c r="J73" s="638">
        <f>Drivers!J180</f>
        <v>1</v>
      </c>
      <c r="K73" s="638">
        <f>Drivers!K180</f>
        <v>-27</v>
      </c>
      <c r="L73" s="638">
        <f>Drivers!L180</f>
        <v>2</v>
      </c>
      <c r="M73" s="638">
        <f>Drivers!M180</f>
        <v>-2</v>
      </c>
      <c r="N73" s="638">
        <f>Drivers!N180</f>
        <v>0</v>
      </c>
      <c r="O73" s="638">
        <f>Drivers!O180</f>
        <v>-1</v>
      </c>
      <c r="P73" s="638">
        <f>Drivers!P180</f>
        <v>2</v>
      </c>
      <c r="Q73" s="638">
        <f>Drivers!Q180</f>
        <v>1</v>
      </c>
      <c r="R73" s="638">
        <f>Drivers!R180</f>
        <v>-1</v>
      </c>
      <c r="S73" s="638">
        <f>Drivers!S180</f>
        <v>0</v>
      </c>
      <c r="T73" s="638">
        <f>Drivers!T180</f>
        <v>0</v>
      </c>
      <c r="U73" s="638">
        <f>Drivers!U180</f>
        <v>0</v>
      </c>
      <c r="V73" s="638">
        <f>Drivers!V180</f>
        <v>0</v>
      </c>
      <c r="W73" s="638">
        <f>Drivers!W180</f>
        <v>0</v>
      </c>
      <c r="X73" s="638">
        <f>Drivers!X180</f>
        <v>0</v>
      </c>
      <c r="Y73" s="638">
        <f>Drivers!Y180</f>
        <v>0</v>
      </c>
      <c r="Z73" s="638">
        <f>Drivers!Z180</f>
        <v>0</v>
      </c>
      <c r="AA73" s="638">
        <f>Drivers!AA180</f>
        <v>0</v>
      </c>
      <c r="AB73" s="638">
        <f>Drivers!AB180</f>
        <v>0</v>
      </c>
      <c r="AC73" s="638">
        <f>Drivers!AC180</f>
        <v>0</v>
      </c>
      <c r="AD73" s="638">
        <f>Drivers!AD180</f>
        <v>0</v>
      </c>
      <c r="AE73" s="638">
        <f>Drivers!AE180</f>
        <v>0</v>
      </c>
      <c r="AF73" s="638">
        <f>Drivers!AF180</f>
        <v>0</v>
      </c>
      <c r="AG73" s="638">
        <f>Drivers!AG180</f>
        <v>0</v>
      </c>
      <c r="AH73" s="638">
        <f>Drivers!AH180</f>
        <v>0</v>
      </c>
      <c r="AI73" s="638">
        <f>Drivers!AI180</f>
        <v>0</v>
      </c>
      <c r="AJ73" s="638">
        <f>Drivers!AJ180</f>
        <v>0</v>
      </c>
      <c r="AK73" s="638">
        <f>Drivers!AK180</f>
        <v>0</v>
      </c>
      <c r="AL73" s="638">
        <f>Drivers!AL180</f>
        <v>0</v>
      </c>
      <c r="AM73" s="638">
        <f>Drivers!AM180</f>
        <v>0</v>
      </c>
      <c r="AN73" s="638">
        <f>Drivers!AN180</f>
        <v>0</v>
      </c>
      <c r="AO73" s="638">
        <f>Drivers!AO180</f>
        <v>0</v>
      </c>
      <c r="AP73" s="638">
        <f>Drivers!AP180</f>
        <v>0</v>
      </c>
      <c r="AQ73" s="638">
        <f>Drivers!AQ180</f>
        <v>0</v>
      </c>
      <c r="AR73" s="638">
        <f>Drivers!AR180</f>
        <v>0</v>
      </c>
      <c r="AS73" s="638">
        <f>Drivers!AS180</f>
        <v>0</v>
      </c>
      <c r="AT73" s="638">
        <f>Drivers!AT180</f>
        <v>0</v>
      </c>
      <c r="AU73" s="638">
        <f>Drivers!AU180</f>
        <v>0</v>
      </c>
      <c r="AV73" s="638">
        <f>Drivers!AV180</f>
        <v>0</v>
      </c>
      <c r="AW73" s="638">
        <f>Drivers!AW180</f>
        <v>0</v>
      </c>
      <c r="AX73" s="638">
        <f>Drivers!AX180</f>
        <v>0</v>
      </c>
      <c r="AY73" s="638">
        <f>Drivers!AY180</f>
        <v>0</v>
      </c>
      <c r="AZ73" s="638">
        <f>Drivers!AZ180</f>
        <v>0</v>
      </c>
      <c r="BA73" s="638">
        <f>Drivers!BA180</f>
        <v>0</v>
      </c>
      <c r="BB73" s="638">
        <f>Drivers!BB180</f>
        <v>0</v>
      </c>
      <c r="BC73" s="638">
        <f>Drivers!BC180</f>
        <v>0</v>
      </c>
      <c r="BD73" s="638">
        <f>Drivers!BD180</f>
        <v>0</v>
      </c>
      <c r="BE73" s="638">
        <f>Drivers!BE180</f>
        <v>0</v>
      </c>
      <c r="BF73" s="638">
        <f>Drivers!BF180</f>
        <v>0</v>
      </c>
      <c r="BG73" s="638">
        <f>Drivers!BG180</f>
        <v>0</v>
      </c>
      <c r="BH73" s="638">
        <f>Drivers!BH180</f>
        <v>0</v>
      </c>
      <c r="BI73" s="638">
        <f>Drivers!BI180</f>
        <v>0</v>
      </c>
      <c r="BJ73" s="638">
        <f>Drivers!BJ180</f>
        <v>0</v>
      </c>
      <c r="BK73" s="638">
        <f>Drivers!BK180</f>
        <v>0</v>
      </c>
      <c r="BL73" s="638">
        <f>Drivers!BL180</f>
        <v>0</v>
      </c>
      <c r="BM73" s="638">
        <f>Drivers!BM180</f>
        <v>0</v>
      </c>
      <c r="BN73" s="638">
        <f>Drivers!BN180</f>
        <v>0</v>
      </c>
      <c r="BO73" s="299"/>
      <c r="BP73" s="639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1" customFormat="1" ht="12.75" customHeight="1">
      <c r="A74" s="194" t="s">
        <v>374</v>
      </c>
      <c r="B74" s="606">
        <f>Drivers!B193</f>
        <v>-598</v>
      </c>
      <c r="C74" s="606">
        <f>Drivers!C193</f>
        <v>-495</v>
      </c>
      <c r="D74" s="606">
        <f>Drivers!D193</f>
        <v>-520</v>
      </c>
      <c r="E74" s="606">
        <f>Drivers!E193</f>
        <v>-770</v>
      </c>
      <c r="F74" s="606">
        <f>Drivers!F193</f>
        <v>-617</v>
      </c>
      <c r="G74" s="606">
        <f>Drivers!G193</f>
        <v>-532</v>
      </c>
      <c r="H74" s="606">
        <f>Drivers!H193</f>
        <v>-657</v>
      </c>
      <c r="I74" s="606">
        <f>Drivers!I193</f>
        <v>-692</v>
      </c>
      <c r="J74" s="606">
        <f>Drivers!J193</f>
        <v>-629</v>
      </c>
      <c r="K74" s="606">
        <f>Drivers!K193</f>
        <v>-535</v>
      </c>
      <c r="L74" s="606">
        <f>Drivers!L193</f>
        <v>-630</v>
      </c>
      <c r="M74" s="606">
        <f>Drivers!M193</f>
        <v>-532</v>
      </c>
      <c r="N74" s="606">
        <f>Drivers!N193</f>
        <v>-591</v>
      </c>
      <c r="O74" s="606">
        <f>Drivers!O193</f>
        <v>-522</v>
      </c>
      <c r="P74" s="606">
        <f>Drivers!P193</f>
        <v>-534</v>
      </c>
      <c r="Q74" s="606">
        <f>Drivers!Q193</f>
        <v>-583</v>
      </c>
      <c r="R74" s="606">
        <f>Drivers!R193</f>
        <v>-556</v>
      </c>
      <c r="S74" s="606">
        <f>Drivers!S193</f>
        <v>-485</v>
      </c>
      <c r="T74" s="606">
        <f>Drivers!T193</f>
        <v>-539</v>
      </c>
      <c r="U74" s="606">
        <f>Drivers!U193</f>
        <v>-563</v>
      </c>
      <c r="V74" s="606">
        <f>Drivers!V193</f>
        <v>-551</v>
      </c>
      <c r="W74" s="606">
        <f>Drivers!W193</f>
        <v>-518</v>
      </c>
      <c r="X74" s="606">
        <f>Drivers!X193</f>
        <v>-525</v>
      </c>
      <c r="Y74" s="606">
        <f>Drivers!Y193</f>
        <v>-555</v>
      </c>
      <c r="Z74" s="606">
        <f>Drivers!Z193</f>
        <v>-546</v>
      </c>
      <c r="AA74" s="606">
        <f>Drivers!AA193</f>
        <v>-532</v>
      </c>
      <c r="AB74" s="606">
        <f>Drivers!AB193</f>
        <v>-546</v>
      </c>
      <c r="AC74" s="606">
        <f>Drivers!AC193</f>
        <v>-637</v>
      </c>
      <c r="AD74" s="606">
        <f>Drivers!AD193</f>
        <v>-608</v>
      </c>
      <c r="AE74" s="606">
        <f>Drivers!AE193</f>
        <v>-552</v>
      </c>
      <c r="AF74" s="606">
        <f>Drivers!AF193</f>
        <v>-611</v>
      </c>
      <c r="AG74" s="606">
        <f>Drivers!AG193</f>
        <v>-680</v>
      </c>
      <c r="AH74" s="606">
        <f>Drivers!AH193</f>
        <v>-596</v>
      </c>
      <c r="AI74" s="606">
        <f>Drivers!AI193</f>
        <v>-622</v>
      </c>
      <c r="AJ74" s="606">
        <f>Drivers!AJ193</f>
        <v>-610</v>
      </c>
      <c r="AK74" s="606">
        <f>Drivers!AK193</f>
        <v>-634</v>
      </c>
      <c r="AL74" s="606">
        <f>Drivers!AL193</f>
        <v>-766</v>
      </c>
      <c r="AM74" s="606">
        <f>Drivers!AM193</f>
        <v>-607</v>
      </c>
      <c r="AN74" s="606">
        <f>Drivers!AN193</f>
        <v>-675</v>
      </c>
      <c r="AO74" s="606">
        <f>Drivers!AO193</f>
        <v>-724</v>
      </c>
      <c r="AP74" s="606">
        <f>Drivers!AP193</f>
        <v>-717</v>
      </c>
      <c r="AQ74" s="606">
        <f>Drivers!AQ193</f>
        <v>-700</v>
      </c>
      <c r="AR74" s="606">
        <f>Drivers!AR193</f>
        <v>-716</v>
      </c>
      <c r="AS74" s="606">
        <f>Drivers!AS193</f>
        <v>-821</v>
      </c>
      <c r="AT74" s="606">
        <f>Drivers!AT193</f>
        <v>-852</v>
      </c>
      <c r="AU74" s="606">
        <f>Drivers!AU193</f>
        <v>-914</v>
      </c>
      <c r="AV74" s="606">
        <f>Drivers!AV193</f>
        <v>-992</v>
      </c>
      <c r="AW74" s="606">
        <f>Drivers!AW193</f>
        <v>-1093.2691296689356</v>
      </c>
      <c r="AX74" s="606">
        <f>Drivers!AX193</f>
        <v>-1105.3686500553529</v>
      </c>
      <c r="AY74" s="606">
        <f>Drivers!AY193</f>
        <v>-971.73836219703321</v>
      </c>
      <c r="AZ74" s="606">
        <f>Drivers!AZ193</f>
        <v>-1062.3011684092533</v>
      </c>
      <c r="BA74" s="606">
        <f>Drivers!BA193</f>
        <v>-1233.3564269793742</v>
      </c>
      <c r="BB74" s="606">
        <f>Drivers!BB193</f>
        <v>-1073.5674476535385</v>
      </c>
      <c r="BC74" s="606">
        <f>Drivers!BC193</f>
        <v>-943.64419049726428</v>
      </c>
      <c r="BD74" s="606">
        <f>Drivers!BD193</f>
        <v>-1086.0398007903152</v>
      </c>
      <c r="BE74" s="606">
        <f>Drivers!BE193</f>
        <v>-1228.7530442823188</v>
      </c>
      <c r="BF74" s="606">
        <f>Drivers!BF193</f>
        <v>-1089.3917397201069</v>
      </c>
      <c r="BG74" s="606">
        <f>Drivers!BG193</f>
        <v>-961.44097677719901</v>
      </c>
      <c r="BH74" s="606">
        <f>Drivers!BH193</f>
        <v>-1298.7117802685693</v>
      </c>
      <c r="BI74" s="606">
        <f>Drivers!BI193</f>
        <v>-1312.633880374781</v>
      </c>
      <c r="BJ74" s="606">
        <f>Drivers!BJ193</f>
        <v>-1141.805003799213</v>
      </c>
      <c r="BK74" s="606">
        <f>Drivers!BK193</f>
        <v>-996.64017554878683</v>
      </c>
      <c r="BL74" s="606">
        <f>Drivers!BL193</f>
        <v>-1164.3660426506372</v>
      </c>
      <c r="BM74" s="606">
        <f>Drivers!BM193</f>
        <v>-1339.4550558390781</v>
      </c>
      <c r="BN74" s="606">
        <f>Drivers!BN193</f>
        <v>-1174.6863520498234</v>
      </c>
      <c r="BO74" s="606"/>
      <c r="BP74" s="606">
        <f>SUM(BP68:BP73)</f>
        <v>-2474</v>
      </c>
      <c r="BQ74" s="606">
        <f t="shared" ref="BQ74:BX74" si="224">SUM(BQ68:BQ73)</f>
        <v>-2402</v>
      </c>
      <c r="BR74" s="606">
        <f t="shared" si="224"/>
        <v>-2510</v>
      </c>
      <c r="BS74" s="606">
        <f t="shared" si="224"/>
        <v>-2288</v>
      </c>
      <c r="BT74" s="606">
        <f t="shared" si="224"/>
        <v>-2195</v>
      </c>
      <c r="BU74" s="606">
        <f t="shared" si="224"/>
        <v>-2138</v>
      </c>
      <c r="BV74" s="606">
        <f t="shared" si="224"/>
        <v>-2144</v>
      </c>
      <c r="BW74" s="606">
        <f t="shared" si="224"/>
        <v>-2323</v>
      </c>
      <c r="BX74" s="606">
        <f t="shared" si="224"/>
        <v>-2439</v>
      </c>
      <c r="BY74" s="606">
        <f>SUM(BY68:BY73)</f>
        <v>-2632</v>
      </c>
      <c r="BZ74" s="606">
        <f>Drivers!BZ193</f>
        <v>-2723</v>
      </c>
      <c r="CA74" s="606">
        <f>Drivers!CA193</f>
        <v>-3089</v>
      </c>
      <c r="CB74" s="606">
        <f>Drivers!CB193</f>
        <v>-4104.6377797242885</v>
      </c>
      <c r="CC74" s="606">
        <f>Drivers!CC193</f>
        <v>-4340.9634052392003</v>
      </c>
      <c r="CD74" s="606">
        <f>Drivers!CD193</f>
        <v>-4347.8287752900051</v>
      </c>
      <c r="CE74" s="606">
        <f>Drivers!CE193</f>
        <v>-4714.5916412197621</v>
      </c>
      <c r="CF74" s="606">
        <f>Drivers!CF193</f>
        <v>-4675.1476260883255</v>
      </c>
    </row>
    <row r="75" spans="1:87" s="296" customFormat="1">
      <c r="A75" s="42"/>
      <c r="CB75" s="640">
        <v>-4053.6579088788485</v>
      </c>
      <c r="CC75" s="640">
        <v>-4181.87894980691</v>
      </c>
      <c r="CD75" s="640">
        <v>-4359.5697454164847</v>
      </c>
      <c r="CE75" s="640">
        <v>-4551.750979556432</v>
      </c>
      <c r="CF75" s="640">
        <v>-4648.3226679049803</v>
      </c>
    </row>
    <row r="76" spans="1:87" s="132" customFormat="1">
      <c r="A76" s="11" t="s">
        <v>376</v>
      </c>
      <c r="B76" s="611">
        <f>CF!B65</f>
        <v>133</v>
      </c>
      <c r="C76" s="611">
        <f>CF!C65</f>
        <v>146</v>
      </c>
      <c r="D76" s="611">
        <f>CF!D65</f>
        <v>-206</v>
      </c>
      <c r="E76" s="611">
        <f>CF!E65</f>
        <v>-259</v>
      </c>
      <c r="F76" s="611">
        <f>CF!F65</f>
        <v>187</v>
      </c>
      <c r="G76" s="611">
        <f>CF!G65</f>
        <v>270</v>
      </c>
      <c r="H76" s="611">
        <f>CF!H65</f>
        <v>-323</v>
      </c>
      <c r="I76" s="611">
        <f>CF!I65</f>
        <v>-129</v>
      </c>
      <c r="J76" s="611">
        <f>CF!J65</f>
        <v>433</v>
      </c>
      <c r="K76" s="611">
        <f>CF!K65</f>
        <v>271</v>
      </c>
      <c r="L76" s="611">
        <f>CF!L65</f>
        <v>-308</v>
      </c>
      <c r="M76" s="611">
        <f>CF!M65</f>
        <v>27</v>
      </c>
      <c r="N76" s="611">
        <f>CF!N65</f>
        <v>395</v>
      </c>
      <c r="O76" s="611">
        <f>CF!O65</f>
        <v>289</v>
      </c>
      <c r="P76" s="611">
        <f>CF!P65</f>
        <v>-196</v>
      </c>
      <c r="Q76" s="611">
        <f>CF!Q65</f>
        <v>-234</v>
      </c>
      <c r="R76" s="611">
        <f>CF!R65</f>
        <v>401</v>
      </c>
      <c r="S76" s="611">
        <f>CF!S65</f>
        <v>418</v>
      </c>
      <c r="T76" s="611">
        <f>CF!T65</f>
        <v>80</v>
      </c>
      <c r="U76" s="611">
        <f>CF!U65</f>
        <v>215</v>
      </c>
      <c r="V76" s="611">
        <f>CF!V65</f>
        <v>455</v>
      </c>
      <c r="W76" s="611">
        <f>CF!W65</f>
        <v>561</v>
      </c>
      <c r="X76" s="611">
        <f>CF!X65</f>
        <v>-69</v>
      </c>
      <c r="Y76" s="611">
        <f>CF!Y65</f>
        <v>19</v>
      </c>
      <c r="Z76" s="611">
        <f>CF!Z65</f>
        <v>584</v>
      </c>
      <c r="AA76" s="611">
        <f>CF!AA65</f>
        <v>606</v>
      </c>
      <c r="AB76" s="611">
        <f>CF!AB65</f>
        <v>-4</v>
      </c>
      <c r="AC76" s="611">
        <f>CF!AC65</f>
        <v>45</v>
      </c>
      <c r="AD76" s="611">
        <f>CF!AD65</f>
        <v>749</v>
      </c>
      <c r="AE76" s="611">
        <f>CF!AE65</f>
        <v>774</v>
      </c>
      <c r="AF76" s="611">
        <f>CF!AF65</f>
        <v>-9</v>
      </c>
      <c r="AG76" s="611">
        <f>CF!AG65</f>
        <v>13</v>
      </c>
      <c r="AH76" s="611">
        <f>CF!AH65</f>
        <v>792</v>
      </c>
      <c r="AI76" s="611">
        <f>CF!AI65</f>
        <v>338</v>
      </c>
      <c r="AJ76" s="611">
        <f>CF!AJ65</f>
        <v>294</v>
      </c>
      <c r="AK76" s="611">
        <f>CF!AK65</f>
        <v>276</v>
      </c>
      <c r="AL76" s="611">
        <f>CF!AL65</f>
        <v>233</v>
      </c>
      <c r="AM76" s="611">
        <f>CF!AM65</f>
        <v>452</v>
      </c>
      <c r="AN76" s="611">
        <f>CF!AN65</f>
        <v>303</v>
      </c>
      <c r="AO76" s="611">
        <f>CF!AO65</f>
        <v>400</v>
      </c>
      <c r="AP76" s="611">
        <f>CF!AP65</f>
        <v>440</v>
      </c>
      <c r="AQ76" s="611">
        <f>CF!AQ65</f>
        <v>508</v>
      </c>
      <c r="AR76" s="611">
        <f>CF!AR65</f>
        <v>189</v>
      </c>
      <c r="AS76" s="611">
        <f>CF!AS65</f>
        <v>297</v>
      </c>
      <c r="AT76" s="611">
        <f>CF!AT65</f>
        <v>233</v>
      </c>
      <c r="AU76" s="611">
        <f>CF!AU65</f>
        <v>427</v>
      </c>
      <c r="AV76" s="611">
        <f>CF!AV65</f>
        <v>434</v>
      </c>
      <c r="AW76" s="611">
        <f>CF!AW65</f>
        <v>121.79719471813692</v>
      </c>
      <c r="AX76" s="611">
        <f>CF!AX65</f>
        <v>391.3559048066715</v>
      </c>
      <c r="AY76" s="611">
        <f>CF!AY65</f>
        <v>842.60293787605656</v>
      </c>
      <c r="AZ76" s="611">
        <f>CF!AZ65</f>
        <v>634.58095138427529</v>
      </c>
      <c r="BA76" s="611">
        <f>CF!BA65</f>
        <v>150.01289100777288</v>
      </c>
      <c r="BB76" s="611">
        <f>CF!BB65</f>
        <v>543.03579334188032</v>
      </c>
      <c r="BC76" s="611">
        <f>CF!BC65</f>
        <v>925.24310156234196</v>
      </c>
      <c r="BD76" s="611">
        <f>CF!BD65</f>
        <v>677.81058252246362</v>
      </c>
      <c r="BE76" s="611">
        <f>CF!BE65</f>
        <v>255.40033297697303</v>
      </c>
      <c r="BF76" s="611">
        <f>CF!BF65</f>
        <v>589.54604207459033</v>
      </c>
      <c r="BG76" s="611">
        <f>CF!BG65</f>
        <v>967.70048000792156</v>
      </c>
      <c r="BH76" s="611">
        <f>CF!BH65</f>
        <v>659.34206318250949</v>
      </c>
      <c r="BI76" s="611">
        <f>CF!BI65</f>
        <v>348.09271804031016</v>
      </c>
      <c r="BJ76" s="611">
        <f>CF!BJ65</f>
        <v>688.82658702412505</v>
      </c>
      <c r="BK76" s="611">
        <f>CF!BK65</f>
        <v>1063.988369251467</v>
      </c>
      <c r="BL76" s="611">
        <f>CF!BL65</f>
        <v>775.38477063945493</v>
      </c>
      <c r="BM76" s="611">
        <f>CF!BM65</f>
        <v>350.2530589790274</v>
      </c>
      <c r="BN76" s="611">
        <f>CF!BN65</f>
        <v>704.69366340761565</v>
      </c>
      <c r="BO76" s="611"/>
      <c r="BP76" s="611">
        <f>CF!BP65</f>
        <v>-494</v>
      </c>
      <c r="BQ76" s="611">
        <f>CF!BQ65</f>
        <v>-132</v>
      </c>
      <c r="BR76" s="611">
        <f>CF!BR65</f>
        <v>251</v>
      </c>
      <c r="BS76" s="611">
        <f>CF!BS65</f>
        <v>385</v>
      </c>
      <c r="BT76" s="611">
        <f>CF!BT65</f>
        <v>260</v>
      </c>
      <c r="BU76" s="611">
        <f>CF!BU65</f>
        <v>1168</v>
      </c>
      <c r="BV76" s="611">
        <f>CF!BV65</f>
        <v>1095</v>
      </c>
      <c r="BW76" s="611">
        <f>CF!BW65</f>
        <v>1396</v>
      </c>
      <c r="BX76" s="611">
        <f>CF!BX65</f>
        <v>1570</v>
      </c>
      <c r="BY76" s="611">
        <f>CF!BY65</f>
        <v>1141</v>
      </c>
      <c r="BZ76" s="611">
        <f>CF!BZ65</f>
        <v>1595</v>
      </c>
      <c r="CA76" s="611">
        <f>CF!CA65</f>
        <v>1227</v>
      </c>
      <c r="CB76" s="611">
        <f>CF!CB65</f>
        <v>1374.1530995248086</v>
      </c>
      <c r="CC76" s="611">
        <f>CF!CC65</f>
        <v>2170.2325736099838</v>
      </c>
      <c r="CD76" s="611">
        <f>CF!CD65</f>
        <v>2448.0000591363696</v>
      </c>
      <c r="CE76" s="611">
        <f>CF!CE65</f>
        <v>2663.9618482548667</v>
      </c>
      <c r="CF76" s="611">
        <f>CF!CF65</f>
        <v>2894.3198622775649</v>
      </c>
    </row>
    <row r="77" spans="1:87">
      <c r="AX77" s="641"/>
      <c r="AY77" s="610"/>
      <c r="AZ77" s="610"/>
      <c r="BA77" s="610"/>
      <c r="BB77" s="610"/>
      <c r="BC77" s="641"/>
      <c r="BD77" s="641"/>
      <c r="BE77" s="641"/>
      <c r="BF77" s="641"/>
      <c r="BG77" s="641"/>
      <c r="BH77" s="641"/>
      <c r="BI77" s="641"/>
      <c r="BJ77" s="641"/>
      <c r="BK77" s="641"/>
      <c r="BL77" s="641"/>
      <c r="BM77" s="641"/>
      <c r="BN77" s="641"/>
      <c r="BO77" s="641"/>
    </row>
    <row r="78" spans="1:87" s="611" customFormat="1">
      <c r="A78" s="25" t="s">
        <v>377</v>
      </c>
      <c r="B78" s="606">
        <f t="shared" ref="B78:AG78" si="225">B66+B74</f>
        <v>83</v>
      </c>
      <c r="C78" s="606">
        <f t="shared" si="225"/>
        <v>98</v>
      </c>
      <c r="D78" s="606">
        <f t="shared" si="225"/>
        <v>-252</v>
      </c>
      <c r="E78" s="606">
        <f t="shared" si="225"/>
        <v>-303</v>
      </c>
      <c r="F78" s="606">
        <f t="shared" si="225"/>
        <v>145</v>
      </c>
      <c r="G78" s="606">
        <f t="shared" si="225"/>
        <v>227</v>
      </c>
      <c r="H78" s="606">
        <f t="shared" si="225"/>
        <v>-374</v>
      </c>
      <c r="I78" s="606">
        <f t="shared" si="225"/>
        <v>-183</v>
      </c>
      <c r="J78" s="606">
        <f t="shared" si="225"/>
        <v>365</v>
      </c>
      <c r="K78" s="606">
        <f t="shared" si="225"/>
        <v>215</v>
      </c>
      <c r="L78" s="606">
        <f t="shared" si="225"/>
        <v>-364</v>
      </c>
      <c r="M78" s="606">
        <f t="shared" si="225"/>
        <v>-39</v>
      </c>
      <c r="N78" s="606">
        <f t="shared" si="225"/>
        <v>309</v>
      </c>
      <c r="O78" s="606">
        <f t="shared" si="225"/>
        <v>233</v>
      </c>
      <c r="P78" s="606">
        <f t="shared" si="225"/>
        <v>-252</v>
      </c>
      <c r="Q78" s="606">
        <f t="shared" si="225"/>
        <v>-292</v>
      </c>
      <c r="R78" s="606">
        <f t="shared" si="225"/>
        <v>344</v>
      </c>
      <c r="S78" s="606">
        <f t="shared" si="225"/>
        <v>362</v>
      </c>
      <c r="T78" s="606">
        <f t="shared" si="225"/>
        <v>24</v>
      </c>
      <c r="U78" s="606">
        <f t="shared" si="225"/>
        <v>162</v>
      </c>
      <c r="V78" s="606">
        <f t="shared" si="225"/>
        <v>400</v>
      </c>
      <c r="W78" s="606">
        <f t="shared" si="225"/>
        <v>512</v>
      </c>
      <c r="X78" s="606">
        <f t="shared" si="225"/>
        <v>-119</v>
      </c>
      <c r="Y78" s="606">
        <f t="shared" si="225"/>
        <v>-31</v>
      </c>
      <c r="Z78" s="606">
        <f t="shared" si="225"/>
        <v>536</v>
      </c>
      <c r="AA78" s="606">
        <f t="shared" si="225"/>
        <v>560</v>
      </c>
      <c r="AB78" s="606">
        <f t="shared" si="225"/>
        <v>-49</v>
      </c>
      <c r="AC78" s="606">
        <f t="shared" si="225"/>
        <v>-4</v>
      </c>
      <c r="AD78" s="606">
        <f t="shared" si="225"/>
        <v>717</v>
      </c>
      <c r="AE78" s="606">
        <f t="shared" si="225"/>
        <v>743</v>
      </c>
      <c r="AF78" s="606">
        <f t="shared" si="225"/>
        <v>-41</v>
      </c>
      <c r="AG78" s="606">
        <f t="shared" si="225"/>
        <v>-21</v>
      </c>
      <c r="AH78" s="606">
        <f t="shared" ref="AH78:BN78" si="226">AH66+AH74</f>
        <v>753</v>
      </c>
      <c r="AI78" s="606">
        <f>AI66+AI74</f>
        <v>300</v>
      </c>
      <c r="AJ78" s="606">
        <f t="shared" si="226"/>
        <v>258</v>
      </c>
      <c r="AK78" s="606">
        <f t="shared" si="226"/>
        <v>242</v>
      </c>
      <c r="AL78" s="606">
        <f t="shared" si="226"/>
        <v>196</v>
      </c>
      <c r="AM78" s="606">
        <f t="shared" si="226"/>
        <v>415</v>
      </c>
      <c r="AN78" s="606">
        <f t="shared" si="226"/>
        <v>268</v>
      </c>
      <c r="AO78" s="606">
        <f t="shared" si="226"/>
        <v>361</v>
      </c>
      <c r="AP78" s="606">
        <f t="shared" si="226"/>
        <v>401</v>
      </c>
      <c r="AQ78" s="606">
        <f t="shared" si="226"/>
        <v>471</v>
      </c>
      <c r="AR78" s="606">
        <f t="shared" si="226"/>
        <v>149</v>
      </c>
      <c r="AS78" s="606">
        <f t="shared" si="226"/>
        <v>251</v>
      </c>
      <c r="AT78" s="606">
        <f t="shared" si="226"/>
        <v>175</v>
      </c>
      <c r="AU78" s="606">
        <f t="shared" si="226"/>
        <v>322</v>
      </c>
      <c r="AV78" s="606">
        <f t="shared" si="226"/>
        <v>340</v>
      </c>
      <c r="AW78" s="606">
        <f>AW66+AW74</f>
        <v>21.400689185230704</v>
      </c>
      <c r="AX78" s="606">
        <f t="shared" si="226"/>
        <v>293.60734726343935</v>
      </c>
      <c r="AY78" s="606">
        <f t="shared" si="226"/>
        <v>743.04945814617508</v>
      </c>
      <c r="AZ78" s="606">
        <f t="shared" si="226"/>
        <v>538.58534000312534</v>
      </c>
      <c r="BA78" s="606">
        <f t="shared" si="226"/>
        <v>57.053811504131318</v>
      </c>
      <c r="BB78" s="606">
        <f t="shared" si="226"/>
        <v>453.29052078157679</v>
      </c>
      <c r="BC78" s="606">
        <f t="shared" si="226"/>
        <v>838.62013116341052</v>
      </c>
      <c r="BD78" s="606">
        <f t="shared" si="226"/>
        <v>593.37709638362116</v>
      </c>
      <c r="BE78" s="606">
        <f t="shared" si="226"/>
        <v>172.73839979410354</v>
      </c>
      <c r="BF78" s="606">
        <f t="shared" si="226"/>
        <v>508.91494587064449</v>
      </c>
      <c r="BG78" s="606">
        <f t="shared" si="226"/>
        <v>889.15038766159614</v>
      </c>
      <c r="BH78" s="606">
        <f t="shared" si="226"/>
        <v>582.06732970097482</v>
      </c>
      <c r="BI78" s="606">
        <f t="shared" si="226"/>
        <v>271.12693182455519</v>
      </c>
      <c r="BJ78" s="606">
        <f t="shared" si="226"/>
        <v>612.83753514318664</v>
      </c>
      <c r="BK78" s="606">
        <f t="shared" si="226"/>
        <v>989.28814482943335</v>
      </c>
      <c r="BL78" s="606">
        <f t="shared" si="226"/>
        <v>701.32591255886769</v>
      </c>
      <c r="BM78" s="606">
        <f t="shared" si="226"/>
        <v>276.59062517737925</v>
      </c>
      <c r="BN78" s="606">
        <f t="shared" si="226"/>
        <v>631.72198213431579</v>
      </c>
      <c r="BO78" s="607"/>
      <c r="BP78" s="607">
        <f t="shared" ref="BP78:CF78" si="227">BP66+BP74</f>
        <v>-686</v>
      </c>
      <c r="BQ78" s="607">
        <f t="shared" si="227"/>
        <v>-312</v>
      </c>
      <c r="BR78" s="607">
        <f t="shared" si="227"/>
        <v>35</v>
      </c>
      <c r="BS78" s="607">
        <f t="shared" si="227"/>
        <v>121</v>
      </c>
      <c r="BT78" s="607">
        <f t="shared" si="227"/>
        <v>33</v>
      </c>
      <c r="BU78" s="607">
        <f t="shared" si="227"/>
        <v>948</v>
      </c>
      <c r="BV78" s="607">
        <f t="shared" si="227"/>
        <v>898</v>
      </c>
      <c r="BW78" s="607">
        <f t="shared" si="227"/>
        <v>1224</v>
      </c>
      <c r="BX78" s="607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2" t="str">
        <f>A22</f>
        <v>Interest and other expense, net</v>
      </c>
      <c r="B79" s="622">
        <f>Drivers!B198</f>
        <v>-2</v>
      </c>
      <c r="C79" s="622">
        <f>Drivers!C198</f>
        <v>0</v>
      </c>
      <c r="D79" s="622">
        <f>Drivers!D198</f>
        <v>6</v>
      </c>
      <c r="E79" s="622">
        <f>Drivers!E198</f>
        <v>0</v>
      </c>
      <c r="F79" s="622">
        <f>Drivers!F198</f>
        <v>4</v>
      </c>
      <c r="G79" s="622">
        <f>Drivers!G198</f>
        <v>3</v>
      </c>
      <c r="H79" s="622">
        <f>Drivers!H198</f>
        <v>-6</v>
      </c>
      <c r="I79" s="622">
        <f>Drivers!I198</f>
        <v>-10</v>
      </c>
      <c r="J79" s="622">
        <f>Drivers!J198</f>
        <v>-4</v>
      </c>
      <c r="K79" s="622">
        <f>Drivers!K198</f>
        <v>-5</v>
      </c>
      <c r="L79" s="622">
        <f>Drivers!L198</f>
        <v>-4</v>
      </c>
      <c r="M79" s="622">
        <f>Drivers!M198</f>
        <v>-8</v>
      </c>
      <c r="N79" s="622">
        <f>Drivers!N198</f>
        <v>-4</v>
      </c>
      <c r="O79" s="622">
        <f>Drivers!O198</f>
        <v>-5</v>
      </c>
      <c r="P79" s="622">
        <f>Drivers!P198</f>
        <v>-8</v>
      </c>
      <c r="Q79" s="622">
        <f>Drivers!Q198</f>
        <v>-6</v>
      </c>
      <c r="R79" s="622">
        <f>Drivers!R198</f>
        <v>-7</v>
      </c>
      <c r="S79" s="622">
        <f>Drivers!S198</f>
        <v>-8</v>
      </c>
      <c r="T79" s="622">
        <f>Drivers!T198</f>
        <v>-6</v>
      </c>
      <c r="U79" s="622">
        <f>Drivers!U198</f>
        <v>-6</v>
      </c>
      <c r="V79" s="622">
        <f>Drivers!V198</f>
        <v>-3</v>
      </c>
      <c r="W79" s="622">
        <f>Drivers!W198</f>
        <v>-3</v>
      </c>
      <c r="X79" s="622">
        <f>Drivers!X198</f>
        <v>-9</v>
      </c>
      <c r="Y79" s="622">
        <f>Drivers!Y198</f>
        <v>1</v>
      </c>
      <c r="Z79" s="622">
        <f>Drivers!Z198</f>
        <v>-10</v>
      </c>
      <c r="AA79" s="622">
        <f>Drivers!AA198</f>
        <v>-8</v>
      </c>
      <c r="AB79" s="622">
        <f>Drivers!AB198</f>
        <v>-3</v>
      </c>
      <c r="AC79" s="622">
        <f>Drivers!AC198</f>
        <v>-2</v>
      </c>
      <c r="AD79" s="622">
        <f>Drivers!AD198</f>
        <v>-1</v>
      </c>
      <c r="AE79" s="622">
        <f>Drivers!AE198</f>
        <v>6</v>
      </c>
      <c r="AF79" s="622">
        <f>Drivers!AF198</f>
        <v>3</v>
      </c>
      <c r="AG79" s="622">
        <f>Drivers!AG198</f>
        <v>5</v>
      </c>
      <c r="AH79" s="622">
        <f>Drivers!AH198</f>
        <v>1</v>
      </c>
      <c r="AI79" s="622">
        <f>Drivers!AI198</f>
        <v>19</v>
      </c>
      <c r="AJ79" s="622">
        <f>Drivers!AJ198</f>
        <v>18</v>
      </c>
      <c r="AK79" s="622">
        <f>Drivers!AK198</f>
        <v>23</v>
      </c>
      <c r="AL79" s="622">
        <f>Drivers!AL198</f>
        <v>23</v>
      </c>
      <c r="AM79" s="622">
        <f>Drivers!AM198</f>
        <v>21</v>
      </c>
      <c r="AN79" s="622">
        <f>Drivers!AN198</f>
        <v>16</v>
      </c>
      <c r="AO79" s="622">
        <f>Drivers!AO198</f>
        <v>13</v>
      </c>
      <c r="AP79" s="622">
        <f>Drivers!AP198</f>
        <v>13</v>
      </c>
      <c r="AQ79" s="622">
        <f>Drivers!AQ198</f>
        <v>-3</v>
      </c>
      <c r="AR79" s="622">
        <f>Drivers!AR198</f>
        <v>-10</v>
      </c>
      <c r="AS79" s="622">
        <f>Drivers!AS198</f>
        <v>-6</v>
      </c>
      <c r="AT79" s="622">
        <f>Drivers!AT198</f>
        <v>-10</v>
      </c>
      <c r="AU79" s="622">
        <f>Drivers!AU198</f>
        <v>-14</v>
      </c>
      <c r="AV79" s="622">
        <f>Drivers!AV198</f>
        <v>-14</v>
      </c>
      <c r="AW79" s="622">
        <f>Drivers!AW198</f>
        <v>-19.457702213563255</v>
      </c>
      <c r="AX79" s="622">
        <f>Drivers!AX198</f>
        <v>-17.756469142365283</v>
      </c>
      <c r="AY79" s="622">
        <f>Drivers!AY198</f>
        <v>-16.863523277751078</v>
      </c>
      <c r="AZ79" s="622">
        <f>Drivers!AZ198</f>
        <v>-15.45395926144759</v>
      </c>
      <c r="BA79" s="622">
        <f>Drivers!BA198</f>
        <v>-19.46261883899999</v>
      </c>
      <c r="BB79" s="622">
        <f>Drivers!BB198</f>
        <v>-17.526112581735635</v>
      </c>
      <c r="BC79" s="622">
        <f>Drivers!BC198</f>
        <v>-17.257624756969001</v>
      </c>
      <c r="BD79" s="622">
        <f>Drivers!BD198</f>
        <v>-17.253445557962326</v>
      </c>
      <c r="BE79" s="622">
        <f>Drivers!BE198</f>
        <v>-17.266013746096519</v>
      </c>
      <c r="BF79" s="622">
        <f>Drivers!BF198</f>
        <v>-16.346850123198642</v>
      </c>
      <c r="BG79" s="622">
        <f>Drivers!BG198</f>
        <v>-16.075336835362151</v>
      </c>
      <c r="BH79" s="622">
        <f>Drivers!BH198</f>
        <v>-16.030425001799404</v>
      </c>
      <c r="BI79" s="622">
        <f>Drivers!BI198</f>
        <v>-16.000324567655404</v>
      </c>
      <c r="BJ79" s="622">
        <f>Drivers!BJ198</f>
        <v>-15.003872277272929</v>
      </c>
      <c r="BK79" s="622">
        <f>Drivers!BK198</f>
        <v>-14.705523419624477</v>
      </c>
      <c r="BL79" s="622">
        <f>Drivers!BL198</f>
        <v>-14.647681985000178</v>
      </c>
      <c r="BM79" s="622">
        <f>Drivers!BM198</f>
        <v>-14.647254403099232</v>
      </c>
      <c r="BN79" s="622">
        <f>Drivers!BN198</f>
        <v>-13.629158157009208</v>
      </c>
      <c r="BO79" s="643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3">
        <f>Drivers!B289</f>
        <v>-1</v>
      </c>
      <c r="C80" s="643">
        <f>Drivers!C289</f>
        <v>-5</v>
      </c>
      <c r="D80" s="643">
        <f>Drivers!D289</f>
        <v>28</v>
      </c>
      <c r="E80" s="643">
        <f>Drivers!E289</f>
        <v>0</v>
      </c>
      <c r="F80" s="643">
        <f>Drivers!F289</f>
        <v>0</v>
      </c>
      <c r="G80" s="643">
        <f>Drivers!G289</f>
        <v>0</v>
      </c>
      <c r="H80" s="643">
        <f>Drivers!H289</f>
        <v>0</v>
      </c>
      <c r="I80" s="643">
        <f>Drivers!I289</f>
        <v>0</v>
      </c>
      <c r="J80" s="643">
        <f>Drivers!J289</f>
        <v>0</v>
      </c>
      <c r="K80" s="643">
        <f>Drivers!K289</f>
        <v>0</v>
      </c>
      <c r="L80" s="643">
        <f>Drivers!L289</f>
        <v>0</v>
      </c>
      <c r="M80" s="643">
        <f>Drivers!M289</f>
        <v>14</v>
      </c>
      <c r="N80" s="643">
        <f>Drivers!N289</f>
        <v>25</v>
      </c>
      <c r="O80" s="643">
        <f>Drivers!O289</f>
        <v>0</v>
      </c>
      <c r="P80" s="643">
        <f>Drivers!P289</f>
        <v>0</v>
      </c>
      <c r="Q80" s="643">
        <f>Drivers!Q289</f>
        <v>0</v>
      </c>
      <c r="R80" s="643">
        <f>Drivers!R289</f>
        <v>0</v>
      </c>
      <c r="S80" s="643">
        <f>Drivers!S289</f>
        <v>0</v>
      </c>
      <c r="T80" s="643">
        <f>Drivers!T289</f>
        <v>0</v>
      </c>
      <c r="U80" s="643">
        <f>Drivers!U289</f>
        <v>0</v>
      </c>
      <c r="V80" s="643">
        <f>Drivers!V289</f>
        <v>0</v>
      </c>
      <c r="W80" s="643">
        <f>Drivers!W289</f>
        <v>0</v>
      </c>
      <c r="X80" s="643">
        <f>Drivers!X289</f>
        <v>0</v>
      </c>
      <c r="Y80" s="643">
        <f>Drivers!Y289</f>
        <v>0</v>
      </c>
      <c r="Z80" s="643">
        <f>Drivers!Z289</f>
        <v>0</v>
      </c>
      <c r="AA80" s="643">
        <f>Drivers!AA289</f>
        <v>0</v>
      </c>
      <c r="AB80" s="643">
        <f>Drivers!AB289</f>
        <v>0</v>
      </c>
      <c r="AC80" s="643">
        <f>Drivers!AC289</f>
        <v>0</v>
      </c>
      <c r="AD80" s="643">
        <f>Drivers!AD289</f>
        <v>0</v>
      </c>
      <c r="AE80" s="643">
        <f>Drivers!AE289</f>
        <v>0</v>
      </c>
      <c r="AF80" s="643">
        <f>Drivers!AF289</f>
        <v>0</v>
      </c>
      <c r="AG80" s="643">
        <f>Drivers!AG289</f>
        <v>0</v>
      </c>
      <c r="AH80" s="643">
        <f>Drivers!AH289</f>
        <v>0</v>
      </c>
      <c r="AI80" s="643">
        <f>Drivers!AI289</f>
        <v>0</v>
      </c>
      <c r="AJ80" s="643">
        <f>Drivers!AJ289</f>
        <v>0</v>
      </c>
      <c r="AK80" s="643">
        <f>Drivers!AK289</f>
        <v>0</v>
      </c>
      <c r="AL80" s="643">
        <f>Drivers!AL289</f>
        <v>0</v>
      </c>
      <c r="AM80" s="643">
        <f>Drivers!AM289</f>
        <v>0</v>
      </c>
      <c r="AN80" s="643">
        <f>Drivers!AN289</f>
        <v>0</v>
      </c>
      <c r="AO80" s="643">
        <f>Drivers!AO289</f>
        <v>0</v>
      </c>
      <c r="AP80" s="643">
        <f>Drivers!AP289</f>
        <v>0</v>
      </c>
      <c r="AQ80" s="643">
        <f>Drivers!AQ289</f>
        <v>0</v>
      </c>
      <c r="AR80" s="643">
        <f>Drivers!AR289</f>
        <v>0</v>
      </c>
      <c r="AS80" s="643">
        <f>Drivers!AS289</f>
        <v>0</v>
      </c>
      <c r="AT80" s="643">
        <f>Drivers!AT289</f>
        <v>0</v>
      </c>
      <c r="AU80" s="643">
        <f>Drivers!AU289</f>
        <v>0</v>
      </c>
      <c r="AV80" s="643">
        <f>Drivers!AV289</f>
        <v>0</v>
      </c>
      <c r="AW80" s="643">
        <f>Drivers!AW289</f>
        <v>0</v>
      </c>
      <c r="AX80" s="643">
        <f>Drivers!AX289</f>
        <v>0</v>
      </c>
      <c r="AY80" s="643">
        <f>Drivers!AY289</f>
        <v>0</v>
      </c>
      <c r="AZ80" s="643">
        <f>Drivers!AZ289</f>
        <v>0</v>
      </c>
      <c r="BA80" s="643">
        <f>Drivers!BA289</f>
        <v>0</v>
      </c>
      <c r="BB80" s="643">
        <f>Drivers!BB289</f>
        <v>0</v>
      </c>
      <c r="BC80" s="643">
        <f>Drivers!BC289</f>
        <v>0</v>
      </c>
      <c r="BD80" s="643">
        <f>Drivers!BD289</f>
        <v>0</v>
      </c>
      <c r="BE80" s="643">
        <f>Drivers!BE289</f>
        <v>0</v>
      </c>
      <c r="BF80" s="643">
        <f>Drivers!BF289</f>
        <v>0</v>
      </c>
      <c r="BG80" s="643">
        <f>Drivers!BG289</f>
        <v>0</v>
      </c>
      <c r="BH80" s="643">
        <f>Drivers!BH289</f>
        <v>0</v>
      </c>
      <c r="BI80" s="643">
        <f>Drivers!BI289</f>
        <v>0</v>
      </c>
      <c r="BJ80" s="643">
        <f>Drivers!BJ289</f>
        <v>0</v>
      </c>
      <c r="BK80" s="643">
        <f>Drivers!BK289</f>
        <v>0</v>
      </c>
      <c r="BL80" s="643">
        <f>Drivers!BL289</f>
        <v>0</v>
      </c>
      <c r="BM80" s="643">
        <f>Drivers!BM289</f>
        <v>0</v>
      </c>
      <c r="BN80" s="643">
        <f>Drivers!BN289</f>
        <v>0</v>
      </c>
      <c r="BO80" s="643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1" customFormat="1">
      <c r="A81" s="25" t="s">
        <v>167</v>
      </c>
      <c r="B81" s="606">
        <f>B78+B80+B79</f>
        <v>80</v>
      </c>
      <c r="C81" s="606">
        <f t="shared" ref="C81:BN81" si="228">C78+C80+C79</f>
        <v>93</v>
      </c>
      <c r="D81" s="606">
        <f t="shared" si="228"/>
        <v>-218</v>
      </c>
      <c r="E81" s="606">
        <f t="shared" si="228"/>
        <v>-303</v>
      </c>
      <c r="F81" s="606">
        <f t="shared" si="228"/>
        <v>149</v>
      </c>
      <c r="G81" s="606">
        <f t="shared" si="228"/>
        <v>230</v>
      </c>
      <c r="H81" s="606">
        <f t="shared" si="228"/>
        <v>-380</v>
      </c>
      <c r="I81" s="606">
        <f t="shared" si="228"/>
        <v>-193</v>
      </c>
      <c r="J81" s="606">
        <f t="shared" si="228"/>
        <v>361</v>
      </c>
      <c r="K81" s="606">
        <f t="shared" si="228"/>
        <v>210</v>
      </c>
      <c r="L81" s="606">
        <f t="shared" si="228"/>
        <v>-368</v>
      </c>
      <c r="M81" s="606">
        <f t="shared" si="228"/>
        <v>-33</v>
      </c>
      <c r="N81" s="606">
        <f t="shared" si="228"/>
        <v>330</v>
      </c>
      <c r="O81" s="606">
        <f t="shared" si="228"/>
        <v>228</v>
      </c>
      <c r="P81" s="606">
        <f t="shared" si="228"/>
        <v>-260</v>
      </c>
      <c r="Q81" s="606">
        <f t="shared" si="228"/>
        <v>-298</v>
      </c>
      <c r="R81" s="606">
        <f t="shared" si="228"/>
        <v>337</v>
      </c>
      <c r="S81" s="606">
        <f t="shared" si="228"/>
        <v>354</v>
      </c>
      <c r="T81" s="606">
        <f t="shared" si="228"/>
        <v>18</v>
      </c>
      <c r="U81" s="606">
        <f t="shared" si="228"/>
        <v>156</v>
      </c>
      <c r="V81" s="606">
        <f t="shared" si="228"/>
        <v>397</v>
      </c>
      <c r="W81" s="606">
        <f t="shared" si="228"/>
        <v>509</v>
      </c>
      <c r="X81" s="606">
        <f t="shared" si="228"/>
        <v>-128</v>
      </c>
      <c r="Y81" s="606">
        <f t="shared" si="228"/>
        <v>-30</v>
      </c>
      <c r="Z81" s="606">
        <f t="shared" si="228"/>
        <v>526</v>
      </c>
      <c r="AA81" s="606">
        <f t="shared" si="228"/>
        <v>552</v>
      </c>
      <c r="AB81" s="606">
        <f t="shared" si="228"/>
        <v>-52</v>
      </c>
      <c r="AC81" s="606">
        <f t="shared" si="228"/>
        <v>-6</v>
      </c>
      <c r="AD81" s="606">
        <f t="shared" si="228"/>
        <v>716</v>
      </c>
      <c r="AE81" s="606">
        <f t="shared" si="228"/>
        <v>749</v>
      </c>
      <c r="AF81" s="606">
        <f t="shared" si="228"/>
        <v>-38</v>
      </c>
      <c r="AG81" s="606">
        <f t="shared" si="228"/>
        <v>-16</v>
      </c>
      <c r="AH81" s="606">
        <f t="shared" si="228"/>
        <v>754</v>
      </c>
      <c r="AI81" s="606">
        <f t="shared" si="228"/>
        <v>319</v>
      </c>
      <c r="AJ81" s="606">
        <f t="shared" si="228"/>
        <v>276</v>
      </c>
      <c r="AK81" s="606">
        <f t="shared" si="228"/>
        <v>265</v>
      </c>
      <c r="AL81" s="606">
        <f t="shared" si="228"/>
        <v>219</v>
      </c>
      <c r="AM81" s="606">
        <f t="shared" si="228"/>
        <v>436</v>
      </c>
      <c r="AN81" s="606">
        <f t="shared" si="228"/>
        <v>284</v>
      </c>
      <c r="AO81" s="606">
        <f t="shared" si="228"/>
        <v>374</v>
      </c>
      <c r="AP81" s="606">
        <f t="shared" si="228"/>
        <v>414</v>
      </c>
      <c r="AQ81" s="606">
        <f t="shared" si="228"/>
        <v>468</v>
      </c>
      <c r="AR81" s="606">
        <f t="shared" si="228"/>
        <v>139</v>
      </c>
      <c r="AS81" s="606">
        <f t="shared" si="228"/>
        <v>245</v>
      </c>
      <c r="AT81" s="606">
        <f t="shared" si="228"/>
        <v>165</v>
      </c>
      <c r="AU81" s="606">
        <f t="shared" si="228"/>
        <v>308</v>
      </c>
      <c r="AV81" s="606">
        <f t="shared" si="228"/>
        <v>326</v>
      </c>
      <c r="AW81" s="606">
        <f t="shared" si="228"/>
        <v>1.9429869716674482</v>
      </c>
      <c r="AX81" s="606">
        <f t="shared" si="228"/>
        <v>275.85087812107406</v>
      </c>
      <c r="AY81" s="606">
        <f t="shared" si="228"/>
        <v>726.18593486842406</v>
      </c>
      <c r="AZ81" s="606">
        <f t="shared" si="228"/>
        <v>523.13138074167773</v>
      </c>
      <c r="BA81" s="606">
        <f t="shared" si="228"/>
        <v>37.591192665131331</v>
      </c>
      <c r="BB81" s="606">
        <f t="shared" si="228"/>
        <v>435.76440819984117</v>
      </c>
      <c r="BC81" s="606">
        <f t="shared" si="228"/>
        <v>821.36250640644153</v>
      </c>
      <c r="BD81" s="606">
        <f t="shared" si="228"/>
        <v>576.12365082565884</v>
      </c>
      <c r="BE81" s="606">
        <f t="shared" si="228"/>
        <v>155.47238604800702</v>
      </c>
      <c r="BF81" s="606">
        <f t="shared" si="228"/>
        <v>492.56809574744585</v>
      </c>
      <c r="BG81" s="606">
        <f t="shared" si="228"/>
        <v>873.07505082623402</v>
      </c>
      <c r="BH81" s="606">
        <f t="shared" si="228"/>
        <v>566.03690469917547</v>
      </c>
      <c r="BI81" s="606">
        <f t="shared" si="228"/>
        <v>255.12660725689977</v>
      </c>
      <c r="BJ81" s="606">
        <f t="shared" si="228"/>
        <v>597.83366286591377</v>
      </c>
      <c r="BK81" s="606">
        <f t="shared" si="228"/>
        <v>974.58262140980889</v>
      </c>
      <c r="BL81" s="606">
        <f t="shared" si="228"/>
        <v>686.67823057386749</v>
      </c>
      <c r="BM81" s="606">
        <f t="shared" si="228"/>
        <v>261.94337077428003</v>
      </c>
      <c r="BN81" s="606">
        <f t="shared" si="228"/>
        <v>618.09282397730658</v>
      </c>
      <c r="BO81" s="607"/>
      <c r="BP81" s="607">
        <f t="shared" ref="BP81:CF81" si="229">BP78+BP80+BP22</f>
        <v>-706</v>
      </c>
      <c r="BQ81" s="607">
        <f t="shared" si="229"/>
        <v>-279</v>
      </c>
      <c r="BR81" s="607">
        <f t="shared" si="229"/>
        <v>18</v>
      </c>
      <c r="BS81" s="607">
        <f t="shared" si="229"/>
        <v>139</v>
      </c>
      <c r="BT81" s="607">
        <f t="shared" si="229"/>
        <v>7</v>
      </c>
      <c r="BU81" s="607">
        <f t="shared" si="229"/>
        <v>925</v>
      </c>
      <c r="BV81" s="607">
        <f t="shared" si="229"/>
        <v>877</v>
      </c>
      <c r="BW81" s="607">
        <f t="shared" si="229"/>
        <v>1210</v>
      </c>
      <c r="BX81" s="607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48" customFormat="1">
      <c r="A82" s="605" t="s">
        <v>72</v>
      </c>
      <c r="B82" s="644">
        <v>-50</v>
      </c>
      <c r="C82" s="644">
        <v>3</v>
      </c>
      <c r="D82" s="644">
        <v>17</v>
      </c>
      <c r="E82" s="644">
        <v>-19</v>
      </c>
      <c r="F82" s="644">
        <v>2</v>
      </c>
      <c r="G82" s="644">
        <v>-9</v>
      </c>
      <c r="H82" s="644">
        <v>40</v>
      </c>
      <c r="I82" s="644">
        <v>-12</v>
      </c>
      <c r="J82" s="644">
        <v>39</v>
      </c>
      <c r="K82" s="644">
        <v>-9</v>
      </c>
      <c r="L82" s="644">
        <v>-13</v>
      </c>
      <c r="M82" s="644">
        <v>-12</v>
      </c>
      <c r="N82" s="644">
        <v>-7</v>
      </c>
      <c r="O82" s="644">
        <v>-6</v>
      </c>
      <c r="P82" s="644">
        <v>-13</v>
      </c>
      <c r="Q82" s="644">
        <v>-10</v>
      </c>
      <c r="R82" s="644">
        <v>30</v>
      </c>
      <c r="S82" s="644">
        <v>-19</v>
      </c>
      <c r="T82" s="644">
        <v>-15</v>
      </c>
      <c r="U82" s="644">
        <v>-14</v>
      </c>
      <c r="V82" s="644">
        <v>-2</v>
      </c>
      <c r="W82" s="644">
        <v>-67</v>
      </c>
      <c r="X82" s="644">
        <v>-12</v>
      </c>
      <c r="Y82" s="644">
        <v>-15</v>
      </c>
      <c r="Z82" s="644">
        <v>373</v>
      </c>
      <c r="AA82" s="644">
        <v>-112</v>
      </c>
      <c r="AB82" s="644">
        <v>14</v>
      </c>
      <c r="AC82" s="644">
        <v>5</v>
      </c>
      <c r="AD82" s="644">
        <v>-150</v>
      </c>
      <c r="AE82" s="644">
        <v>-105</v>
      </c>
      <c r="AF82" s="644">
        <v>16</v>
      </c>
      <c r="AG82" s="644">
        <v>-170</v>
      </c>
      <c r="AH82" s="644">
        <v>-147</v>
      </c>
      <c r="AI82" s="644">
        <v>-26</v>
      </c>
      <c r="AJ82" s="644">
        <v>-21</v>
      </c>
      <c r="AK82" s="644">
        <v>-3</v>
      </c>
      <c r="AL82" s="644">
        <v>-10</v>
      </c>
      <c r="AM82" s="644">
        <v>985</v>
      </c>
      <c r="AN82" s="644">
        <v>570</v>
      </c>
      <c r="AO82" s="644">
        <v>-28</v>
      </c>
      <c r="AP82" s="644">
        <v>4</v>
      </c>
      <c r="AQ82" s="644">
        <v>-103</v>
      </c>
      <c r="AR82" s="644">
        <v>46</v>
      </c>
      <c r="AS82" s="644">
        <v>-34</v>
      </c>
      <c r="AT82" s="644">
        <v>-89</v>
      </c>
      <c r="AU82" s="644">
        <v>-104</v>
      </c>
      <c r="AV82" s="644">
        <v>-32</v>
      </c>
      <c r="AW82" s="645">
        <f t="shared" ref="AW82:BN82" si="230">AW81*AW83</f>
        <v>-0.73833504923363036</v>
      </c>
      <c r="AX82" s="645">
        <f t="shared" si="230"/>
        <v>-165.51052687264442</v>
      </c>
      <c r="AY82" s="645">
        <f t="shared" si="230"/>
        <v>-130.71346827631632</v>
      </c>
      <c r="AZ82" s="645">
        <f t="shared" si="230"/>
        <v>-94.163648533501984</v>
      </c>
      <c r="BA82" s="645">
        <f t="shared" si="230"/>
        <v>-6.7664146797236393</v>
      </c>
      <c r="BB82" s="645">
        <f t="shared" si="230"/>
        <v>-78.437593475971411</v>
      </c>
      <c r="BC82" s="646">
        <f t="shared" si="230"/>
        <v>-147.84525115315947</v>
      </c>
      <c r="BD82" s="646">
        <f t="shared" si="230"/>
        <v>-103.70225714861859</v>
      </c>
      <c r="BE82" s="646">
        <f t="shared" si="230"/>
        <v>-27.985029488641263</v>
      </c>
      <c r="BF82" s="646">
        <f t="shared" si="230"/>
        <v>-88.662257234540249</v>
      </c>
      <c r="BG82" s="646">
        <f t="shared" si="230"/>
        <v>-157.15350914872212</v>
      </c>
      <c r="BH82" s="646">
        <f t="shared" si="230"/>
        <v>-101.88664284585158</v>
      </c>
      <c r="BI82" s="646">
        <f t="shared" si="230"/>
        <v>-45.92278930624196</v>
      </c>
      <c r="BJ82" s="646">
        <f t="shared" si="230"/>
        <v>-107.61005931586448</v>
      </c>
      <c r="BK82" s="646">
        <f t="shared" si="230"/>
        <v>-175.42487185376558</v>
      </c>
      <c r="BL82" s="646">
        <f t="shared" si="230"/>
        <v>-123.60208150329615</v>
      </c>
      <c r="BM82" s="646">
        <f t="shared" si="230"/>
        <v>-47.149806739370405</v>
      </c>
      <c r="BN82" s="646">
        <f t="shared" si="230"/>
        <v>-111.25670831591518</v>
      </c>
      <c r="BO82" s="646"/>
      <c r="BP82" s="646">
        <v>29</v>
      </c>
      <c r="BQ82" s="646">
        <f>SUM(C82:F82)</f>
        <v>3</v>
      </c>
      <c r="BR82" s="646">
        <f>SUM(G82:J82)</f>
        <v>58</v>
      </c>
      <c r="BS82" s="646">
        <f>SUM(K82:N82)</f>
        <v>-41</v>
      </c>
      <c r="BT82" s="646">
        <f>SUM(O82:R82)</f>
        <v>1</v>
      </c>
      <c r="BU82" s="646">
        <f>SUM(S82:V82)</f>
        <v>-50</v>
      </c>
      <c r="BV82" s="646">
        <f>SUM(W82:Z82)</f>
        <v>279</v>
      </c>
      <c r="BW82" s="646">
        <f>SUM(AA82:AD82)</f>
        <v>-243</v>
      </c>
      <c r="BX82" s="646">
        <f>SUM(AE82:AH82)</f>
        <v>-406</v>
      </c>
      <c r="BY82" s="645">
        <f>SUM(AI82:AL82)</f>
        <v>-60</v>
      </c>
      <c r="BZ82" s="645">
        <f>SUM(AM82:AP82)</f>
        <v>1531</v>
      </c>
      <c r="CA82" s="645">
        <f>SUM(AQ82:AT82)</f>
        <v>-180</v>
      </c>
      <c r="CB82" s="645">
        <f>SUM(AU82:AX82)</f>
        <v>-302.24886192187807</v>
      </c>
      <c r="CC82" s="645">
        <f>SUM(AY82:BB82)</f>
        <v>-310.08112496551337</v>
      </c>
      <c r="CD82" s="645">
        <f>SUM(BC82:BF82)</f>
        <v>-368.1947950249596</v>
      </c>
      <c r="CE82" s="645">
        <f>SUM(BG82:BJ82)</f>
        <v>-412.57300061668013</v>
      </c>
      <c r="CF82" s="645">
        <f>SUM(BK82:BN82)</f>
        <v>-457.43346841234734</v>
      </c>
      <c r="CG82" s="647"/>
    </row>
    <row r="83" spans="1:85" s="637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1" customFormat="1">
      <c r="A84" s="25" t="s">
        <v>220</v>
      </c>
      <c r="B84" s="606">
        <f t="shared" ref="B84:AG84" si="233">B81+B82</f>
        <v>30</v>
      </c>
      <c r="C84" s="606">
        <f t="shared" si="233"/>
        <v>96</v>
      </c>
      <c r="D84" s="606">
        <f t="shared" si="233"/>
        <v>-201</v>
      </c>
      <c r="E84" s="606">
        <f t="shared" si="233"/>
        <v>-322</v>
      </c>
      <c r="F84" s="606">
        <f t="shared" si="233"/>
        <v>151</v>
      </c>
      <c r="G84" s="606">
        <f t="shared" si="233"/>
        <v>221</v>
      </c>
      <c r="H84" s="606">
        <f t="shared" si="233"/>
        <v>-340</v>
      </c>
      <c r="I84" s="606">
        <f t="shared" si="233"/>
        <v>-205</v>
      </c>
      <c r="J84" s="606">
        <f t="shared" si="233"/>
        <v>400</v>
      </c>
      <c r="K84" s="606">
        <f t="shared" si="233"/>
        <v>201</v>
      </c>
      <c r="L84" s="606">
        <f t="shared" si="233"/>
        <v>-381</v>
      </c>
      <c r="M84" s="606">
        <f t="shared" si="233"/>
        <v>-45</v>
      </c>
      <c r="N84" s="606">
        <f t="shared" si="233"/>
        <v>323</v>
      </c>
      <c r="O84" s="606">
        <f t="shared" si="233"/>
        <v>222</v>
      </c>
      <c r="P84" s="606">
        <f t="shared" si="233"/>
        <v>-273</v>
      </c>
      <c r="Q84" s="606">
        <f t="shared" si="233"/>
        <v>-308</v>
      </c>
      <c r="R84" s="606">
        <f t="shared" si="233"/>
        <v>367</v>
      </c>
      <c r="S84" s="606">
        <f t="shared" si="233"/>
        <v>335</v>
      </c>
      <c r="T84" s="606">
        <f t="shared" si="233"/>
        <v>3</v>
      </c>
      <c r="U84" s="606">
        <f t="shared" si="233"/>
        <v>142</v>
      </c>
      <c r="V84" s="606">
        <f t="shared" si="233"/>
        <v>395</v>
      </c>
      <c r="W84" s="606">
        <f t="shared" si="233"/>
        <v>442</v>
      </c>
      <c r="X84" s="606">
        <f t="shared" si="233"/>
        <v>-140</v>
      </c>
      <c r="Y84" s="606">
        <f t="shared" si="233"/>
        <v>-45</v>
      </c>
      <c r="Z84" s="606">
        <f t="shared" si="233"/>
        <v>899</v>
      </c>
      <c r="AA84" s="606">
        <f t="shared" si="233"/>
        <v>440</v>
      </c>
      <c r="AB84" s="606">
        <f t="shared" si="233"/>
        <v>-38</v>
      </c>
      <c r="AC84" s="606">
        <f t="shared" si="233"/>
        <v>-1</v>
      </c>
      <c r="AD84" s="606">
        <f t="shared" si="233"/>
        <v>566</v>
      </c>
      <c r="AE84" s="606">
        <f t="shared" si="233"/>
        <v>644</v>
      </c>
      <c r="AF84" s="606">
        <f t="shared" si="233"/>
        <v>-22</v>
      </c>
      <c r="AG84" s="606">
        <f t="shared" si="233"/>
        <v>-186</v>
      </c>
      <c r="AH84" s="606">
        <f t="shared" ref="AH84:BN84" si="234">AH81+AH82</f>
        <v>607</v>
      </c>
      <c r="AI84" s="606">
        <f t="shared" si="234"/>
        <v>293</v>
      </c>
      <c r="AJ84" s="606">
        <f t="shared" si="234"/>
        <v>255</v>
      </c>
      <c r="AK84" s="606">
        <f t="shared" si="234"/>
        <v>262</v>
      </c>
      <c r="AL84" s="606">
        <f t="shared" si="234"/>
        <v>209</v>
      </c>
      <c r="AM84" s="606">
        <f t="shared" si="234"/>
        <v>1421</v>
      </c>
      <c r="AN84" s="606">
        <f t="shared" si="234"/>
        <v>854</v>
      </c>
      <c r="AO84" s="606">
        <f t="shared" si="234"/>
        <v>346</v>
      </c>
      <c r="AP84" s="606">
        <f t="shared" si="234"/>
        <v>418</v>
      </c>
      <c r="AQ84" s="606">
        <f t="shared" si="234"/>
        <v>365</v>
      </c>
      <c r="AR84" s="606">
        <f t="shared" si="234"/>
        <v>185</v>
      </c>
      <c r="AS84" s="606">
        <f t="shared" si="234"/>
        <v>211</v>
      </c>
      <c r="AT84" s="606">
        <f t="shared" si="234"/>
        <v>76</v>
      </c>
      <c r="AU84" s="606">
        <f t="shared" si="234"/>
        <v>204</v>
      </c>
      <c r="AV84" s="606">
        <f t="shared" si="234"/>
        <v>294</v>
      </c>
      <c r="AW84" s="606">
        <f t="shared" si="234"/>
        <v>1.2046519224338179</v>
      </c>
      <c r="AX84" s="606">
        <f t="shared" si="234"/>
        <v>110.34035124842964</v>
      </c>
      <c r="AY84" s="606">
        <f t="shared" si="234"/>
        <v>595.47246659210771</v>
      </c>
      <c r="AZ84" s="606">
        <f t="shared" si="234"/>
        <v>428.96773220817573</v>
      </c>
      <c r="BA84" s="606">
        <f t="shared" si="234"/>
        <v>30.824777985407692</v>
      </c>
      <c r="BB84" s="606">
        <f t="shared" si="234"/>
        <v>357.32681472386975</v>
      </c>
      <c r="BC84" s="606">
        <f t="shared" si="234"/>
        <v>673.51725525328209</v>
      </c>
      <c r="BD84" s="606">
        <f t="shared" si="234"/>
        <v>472.42139367704027</v>
      </c>
      <c r="BE84" s="606">
        <f t="shared" si="234"/>
        <v>127.48735655936576</v>
      </c>
      <c r="BF84" s="606">
        <f t="shared" si="234"/>
        <v>403.90583851290558</v>
      </c>
      <c r="BG84" s="606">
        <f t="shared" si="234"/>
        <v>715.92154167751187</v>
      </c>
      <c r="BH84" s="606">
        <f t="shared" si="234"/>
        <v>464.15026185332385</v>
      </c>
      <c r="BI84" s="606">
        <f t="shared" si="234"/>
        <v>209.20381795065782</v>
      </c>
      <c r="BJ84" s="606">
        <f t="shared" si="234"/>
        <v>490.22360355004929</v>
      </c>
      <c r="BK84" s="606">
        <f t="shared" si="234"/>
        <v>799.15774955604331</v>
      </c>
      <c r="BL84" s="606">
        <f t="shared" si="234"/>
        <v>563.07614907057132</v>
      </c>
      <c r="BM84" s="606">
        <f t="shared" si="234"/>
        <v>214.79356403490962</v>
      </c>
      <c r="BN84" s="606">
        <f t="shared" si="234"/>
        <v>506.83611566139143</v>
      </c>
      <c r="BO84" s="607"/>
      <c r="BP84" s="607">
        <f t="shared" ref="BP84:CF84" si="235">BP81+BP82</f>
        <v>-677</v>
      </c>
      <c r="BQ84" s="607">
        <f t="shared" si="235"/>
        <v>-276</v>
      </c>
      <c r="BR84" s="607">
        <f t="shared" si="235"/>
        <v>76</v>
      </c>
      <c r="BS84" s="607">
        <f t="shared" si="235"/>
        <v>98</v>
      </c>
      <c r="BT84" s="607">
        <f t="shared" si="235"/>
        <v>8</v>
      </c>
      <c r="BU84" s="607">
        <f t="shared" si="235"/>
        <v>875</v>
      </c>
      <c r="BV84" s="607">
        <f t="shared" si="235"/>
        <v>1156</v>
      </c>
      <c r="BW84" s="607">
        <f t="shared" si="235"/>
        <v>967</v>
      </c>
      <c r="BX84" s="607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1" customFormat="1">
      <c r="A86" s="25" t="s">
        <v>480</v>
      </c>
      <c r="B86" s="600">
        <f t="shared" ref="B86:AG86" si="236">B84/B87</f>
        <v>9.0909090909090912E-2</v>
      </c>
      <c r="C86" s="600">
        <f t="shared" si="236"/>
        <v>0.28915662650602408</v>
      </c>
      <c r="D86" s="600">
        <f t="shared" si="236"/>
        <v>-0.61094224924012153</v>
      </c>
      <c r="E86" s="600">
        <f t="shared" si="236"/>
        <v>-0.96987951807228912</v>
      </c>
      <c r="F86" s="600">
        <f t="shared" si="236"/>
        <v>0.44940476190476192</v>
      </c>
      <c r="G86" s="600">
        <f t="shared" si="236"/>
        <v>0.65578635014836795</v>
      </c>
      <c r="H86" s="600">
        <f t="shared" si="236"/>
        <v>-1.0271903323262841</v>
      </c>
      <c r="I86" s="600">
        <f t="shared" si="236"/>
        <v>-0.61746987951807231</v>
      </c>
      <c r="J86" s="600">
        <f t="shared" si="236"/>
        <v>1.2048192771084338</v>
      </c>
      <c r="K86" s="600">
        <f t="shared" si="236"/>
        <v>0.62812500000000004</v>
      </c>
      <c r="L86" s="600">
        <f t="shared" si="236"/>
        <v>-1.2056962025316456</v>
      </c>
      <c r="M86" s="600">
        <f t="shared" si="236"/>
        <v>-0.14802631578947367</v>
      </c>
      <c r="N86" s="600">
        <f t="shared" si="236"/>
        <v>1.0521172638436482</v>
      </c>
      <c r="O86" s="600">
        <f t="shared" si="236"/>
        <v>0.71153846153846156</v>
      </c>
      <c r="P86" s="600">
        <f t="shared" si="236"/>
        <v>-0.88636363636363635</v>
      </c>
      <c r="Q86" s="600">
        <f t="shared" si="236"/>
        <v>-0.99676375404530748</v>
      </c>
      <c r="R86" s="600">
        <f t="shared" si="236"/>
        <v>1.1504702194357366</v>
      </c>
      <c r="S86" s="600">
        <f t="shared" si="236"/>
        <v>1.0403726708074534</v>
      </c>
      <c r="T86" s="600">
        <f t="shared" si="236"/>
        <v>9.316770186335404E-3</v>
      </c>
      <c r="U86" s="600">
        <f t="shared" si="236"/>
        <v>0.43962848297213625</v>
      </c>
      <c r="V86" s="600">
        <f t="shared" si="236"/>
        <v>1.1897590361445782</v>
      </c>
      <c r="W86" s="600">
        <f t="shared" si="236"/>
        <v>1.3194029850746269</v>
      </c>
      <c r="X86" s="600">
        <f t="shared" si="236"/>
        <v>-0.44871794871794873</v>
      </c>
      <c r="Y86" s="600">
        <f t="shared" si="236"/>
        <v>-0.14469453376205788</v>
      </c>
      <c r="Z86" s="600">
        <f t="shared" si="236"/>
        <v>2.7919254658385095</v>
      </c>
      <c r="AA86" s="600">
        <f t="shared" si="236"/>
        <v>1.3968253968253967</v>
      </c>
      <c r="AB86" s="600">
        <f t="shared" si="236"/>
        <v>-0.12624584717607973</v>
      </c>
      <c r="AC86" s="600">
        <f t="shared" si="236"/>
        <v>-3.3003300330033004E-3</v>
      </c>
      <c r="AD86" s="600">
        <f t="shared" si="236"/>
        <v>1.8141025641025641</v>
      </c>
      <c r="AE86" s="600">
        <f t="shared" si="236"/>
        <v>2.0575079872204474</v>
      </c>
      <c r="AF86" s="600">
        <f t="shared" si="236"/>
        <v>-7.1197411003236247E-2</v>
      </c>
      <c r="AG86" s="600">
        <f t="shared" si="236"/>
        <v>-0.60389610389610393</v>
      </c>
      <c r="AH86" s="600">
        <f t="shared" ref="AH86:BM86" si="237">AH84/AH87</f>
        <v>1.9517684887459807</v>
      </c>
      <c r="AI86" s="600">
        <f t="shared" si="237"/>
        <v>0.94516129032258067</v>
      </c>
      <c r="AJ86" s="600">
        <f t="shared" si="237"/>
        <v>0.83061889250814336</v>
      </c>
      <c r="AK86" s="600">
        <f t="shared" si="237"/>
        <v>0.86184210526315785</v>
      </c>
      <c r="AL86" s="600">
        <f t="shared" si="237"/>
        <v>0.69435215946843853</v>
      </c>
      <c r="AM86" s="600">
        <f t="shared" si="237"/>
        <v>4.7525083612040131</v>
      </c>
      <c r="AN86" s="600">
        <f t="shared" si="237"/>
        <v>2.8851351351351351</v>
      </c>
      <c r="AO86" s="600">
        <f t="shared" si="237"/>
        <v>1.1768707482993197</v>
      </c>
      <c r="AP86" s="600">
        <f t="shared" si="237"/>
        <v>1.4315068493150684</v>
      </c>
      <c r="AQ86" s="600">
        <f t="shared" si="237"/>
        <v>1.2542955326460481</v>
      </c>
      <c r="AR86" s="600">
        <f t="shared" si="237"/>
        <v>0.6313993174061433</v>
      </c>
      <c r="AS86" s="600">
        <f t="shared" si="237"/>
        <v>0.7226027397260274</v>
      </c>
      <c r="AT86" s="600">
        <f t="shared" si="237"/>
        <v>0.2638888888888889</v>
      </c>
      <c r="AU86" s="600">
        <f t="shared" si="237"/>
        <v>0.70588235294117652</v>
      </c>
      <c r="AV86" s="600">
        <f t="shared" si="237"/>
        <v>1.024390243902439</v>
      </c>
      <c r="AW86" s="600">
        <f t="shared" si="237"/>
        <v>4.1948508366513575E-3</v>
      </c>
      <c r="AX86" s="600">
        <f t="shared" si="237"/>
        <v>0.38617979552219417</v>
      </c>
      <c r="AY86" s="600">
        <f t="shared" si="237"/>
        <v>2.1172413201924871</v>
      </c>
      <c r="AZ86" s="600">
        <f t="shared" si="237"/>
        <v>1.5334288535747762</v>
      </c>
      <c r="BA86" s="600">
        <f t="shared" si="237"/>
        <v>0.11076493635952238</v>
      </c>
      <c r="BB86" s="600">
        <f t="shared" si="237"/>
        <v>1.2850611138197543</v>
      </c>
      <c r="BC86" s="600">
        <f t="shared" si="237"/>
        <v>2.4141168249026981</v>
      </c>
      <c r="BD86" s="600">
        <f t="shared" si="237"/>
        <v>1.6876907227614313</v>
      </c>
      <c r="BE86" s="600">
        <f t="shared" si="237"/>
        <v>0.45383612828101405</v>
      </c>
      <c r="BF86" s="600">
        <f t="shared" si="237"/>
        <v>1.4329512938117026</v>
      </c>
      <c r="BG86" s="600">
        <f t="shared" si="237"/>
        <v>2.5319888627114491</v>
      </c>
      <c r="BH86" s="600">
        <f t="shared" si="237"/>
        <v>1.6359356363277893</v>
      </c>
      <c r="BI86" s="600">
        <f t="shared" si="237"/>
        <v>0.73464929295364478</v>
      </c>
      <c r="BJ86" s="600">
        <f t="shared" si="237"/>
        <v>1.7158032105573919</v>
      </c>
      <c r="BK86" s="600">
        <f t="shared" si="237"/>
        <v>2.7887237147155624</v>
      </c>
      <c r="BL86" s="600">
        <f t="shared" si="237"/>
        <v>1.9590215492899512</v>
      </c>
      <c r="BM86" s="600">
        <f t="shared" si="237"/>
        <v>0.74490864981281524</v>
      </c>
      <c r="BN86" s="600">
        <f t="shared" ref="BN86" si="238">BN84/BN87</f>
        <v>1.75225788966364</v>
      </c>
      <c r="BO86" s="649"/>
      <c r="BP86" s="649">
        <f t="shared" ref="BP86:CF86" si="239">BP84/BP87</f>
        <v>-2.0798771121351765</v>
      </c>
      <c r="BQ86" s="649">
        <f t="shared" si="239"/>
        <v>-0.83069977426636565</v>
      </c>
      <c r="BR86" s="649">
        <f t="shared" si="239"/>
        <v>0.22822822822822822</v>
      </c>
      <c r="BS86" s="649">
        <f t="shared" si="239"/>
        <v>0.31435445068163592</v>
      </c>
      <c r="BT86" s="649">
        <f t="shared" si="239"/>
        <v>2.564102564102564E-2</v>
      </c>
      <c r="BU86" s="649">
        <f t="shared" si="239"/>
        <v>2.6943802925327174</v>
      </c>
      <c r="BV86" s="649">
        <f t="shared" si="239"/>
        <v>3.6124999999999998</v>
      </c>
      <c r="BW86" s="649">
        <f t="shared" si="239"/>
        <v>3.1421608448415923</v>
      </c>
      <c r="BX86" s="649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0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4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4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7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4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3">
        <f t="shared" ref="B108:AG108" si="290">B66/B$63</f>
        <v>0.69560776302349336</v>
      </c>
      <c r="C108" s="623">
        <f t="shared" si="290"/>
        <v>0.7276073619631902</v>
      </c>
      <c r="D108" s="623">
        <f t="shared" si="290"/>
        <v>0.4247226624405705</v>
      </c>
      <c r="E108" s="623">
        <f t="shared" si="290"/>
        <v>0.44349477682811017</v>
      </c>
      <c r="F108" s="623">
        <f t="shared" si="290"/>
        <v>0.69908256880733943</v>
      </c>
      <c r="G108" s="623">
        <f t="shared" si="290"/>
        <v>0.75975975975975973</v>
      </c>
      <c r="H108" s="623">
        <f t="shared" si="290"/>
        <v>0.39580419580419579</v>
      </c>
      <c r="I108" s="623">
        <f t="shared" si="290"/>
        <v>0.47973609802073514</v>
      </c>
      <c r="J108" s="623">
        <f t="shared" si="290"/>
        <v>0.72660818713450293</v>
      </c>
      <c r="K108" s="623">
        <f t="shared" si="290"/>
        <v>0.78534031413612571</v>
      </c>
      <c r="L108" s="623">
        <f t="shared" si="290"/>
        <v>0.37412095639943743</v>
      </c>
      <c r="M108" s="623">
        <f t="shared" si="290"/>
        <v>0.53470715835141003</v>
      </c>
      <c r="N108" s="623">
        <f t="shared" si="290"/>
        <v>0.74441687344913154</v>
      </c>
      <c r="O108" s="623">
        <f t="shared" si="290"/>
        <v>0.79557428872497371</v>
      </c>
      <c r="P108" s="623">
        <f t="shared" si="290"/>
        <v>0.40575539568345326</v>
      </c>
      <c r="Q108" s="623">
        <f t="shared" si="290"/>
        <v>0.36014851485148514</v>
      </c>
      <c r="R108" s="623">
        <f t="shared" si="290"/>
        <v>0.80142475512021372</v>
      </c>
      <c r="S108" s="623">
        <f t="shared" si="290"/>
        <v>0.69769357495881379</v>
      </c>
      <c r="T108" s="623">
        <f t="shared" si="290"/>
        <v>0.56868686868686869</v>
      </c>
      <c r="U108" s="623">
        <f t="shared" si="290"/>
        <v>0.64387211367673181</v>
      </c>
      <c r="V108" s="623">
        <f t="shared" si="290"/>
        <v>0.8025316455696202</v>
      </c>
      <c r="W108" s="623">
        <f t="shared" si="290"/>
        <v>0.85619285120532007</v>
      </c>
      <c r="X108" s="623">
        <f t="shared" si="290"/>
        <v>0.498159509202454</v>
      </c>
      <c r="Y108" s="623">
        <f t="shared" si="290"/>
        <v>0.48971962616822429</v>
      </c>
      <c r="Z108" s="623">
        <f t="shared" si="290"/>
        <v>0.827217125382263</v>
      </c>
      <c r="AA108" s="623">
        <f t="shared" si="290"/>
        <v>0.85916601101494883</v>
      </c>
      <c r="AB108" s="623">
        <f t="shared" si="290"/>
        <v>0.55345211581291764</v>
      </c>
      <c r="AC108" s="623">
        <f t="shared" si="290"/>
        <v>0.55091383812010442</v>
      </c>
      <c r="AD108" s="623">
        <f t="shared" si="290"/>
        <v>0.86771447282252778</v>
      </c>
      <c r="AE108" s="623">
        <f t="shared" si="290"/>
        <v>0.893719806763285</v>
      </c>
      <c r="AF108" s="623">
        <f t="shared" si="290"/>
        <v>0.59436913451511997</v>
      </c>
      <c r="AG108" s="623">
        <f t="shared" si="290"/>
        <v>0.56810344827586212</v>
      </c>
      <c r="AH108" s="623">
        <f t="shared" ref="AH108:BN108" si="291">AH66/AH$63</f>
        <v>0.85271807838179514</v>
      </c>
      <c r="AI108" s="623">
        <f t="shared" si="291"/>
        <v>0.81090589270008795</v>
      </c>
      <c r="AJ108" s="623">
        <f t="shared" si="291"/>
        <v>0.67496111975116646</v>
      </c>
      <c r="AK108" s="623">
        <f t="shared" si="291"/>
        <v>0.67959658650116372</v>
      </c>
      <c r="AL108" s="623">
        <f t="shared" si="291"/>
        <v>0.77705977382875602</v>
      </c>
      <c r="AM108" s="623">
        <f t="shared" si="291"/>
        <v>0.84532671629445821</v>
      </c>
      <c r="AN108" s="623">
        <f t="shared" si="291"/>
        <v>0.69955489614243327</v>
      </c>
      <c r="AO108" s="623">
        <f t="shared" si="291"/>
        <v>0.68110483364720653</v>
      </c>
      <c r="AP108" s="623">
        <f t="shared" si="291"/>
        <v>0.80605623648161495</v>
      </c>
      <c r="AQ108" s="623">
        <f t="shared" si="291"/>
        <v>0.80260452364633306</v>
      </c>
      <c r="AR108" s="623">
        <f t="shared" si="291"/>
        <v>0.75152041702867067</v>
      </c>
      <c r="AS108" s="623">
        <f t="shared" si="291"/>
        <v>0.6407650926479378</v>
      </c>
      <c r="AT108" s="623">
        <f t="shared" si="291"/>
        <v>0.76300148588410099</v>
      </c>
      <c r="AU108" s="623">
        <f t="shared" si="291"/>
        <v>0.79690522243713735</v>
      </c>
      <c r="AV108" s="623">
        <f t="shared" si="291"/>
        <v>0.72946330777656077</v>
      </c>
      <c r="AW108" s="623">
        <f t="shared" si="291"/>
        <v>0.6397117510928596</v>
      </c>
      <c r="AX108" s="623">
        <f t="shared" si="291"/>
        <v>0.77476368478740953</v>
      </c>
      <c r="AY108" s="623">
        <f t="shared" si="291"/>
        <v>0.82728835292137171</v>
      </c>
      <c r="AZ108" s="623">
        <f t="shared" si="291"/>
        <v>0.74971568642048081</v>
      </c>
      <c r="BA108" s="623">
        <f t="shared" si="291"/>
        <v>0.6542253213309891</v>
      </c>
      <c r="BB108" s="623">
        <f t="shared" si="291"/>
        <v>0.80543702336908085</v>
      </c>
      <c r="BC108" s="623">
        <f t="shared" si="291"/>
        <v>0.84074113384968785</v>
      </c>
      <c r="BD108" s="623">
        <f t="shared" si="291"/>
        <v>0.76264868350204085</v>
      </c>
      <c r="BE108" s="623">
        <f t="shared" si="291"/>
        <v>0.67968100294557932</v>
      </c>
      <c r="BF108" s="623">
        <f t="shared" si="291"/>
        <v>0.80583498782188179</v>
      </c>
      <c r="BG108" s="623">
        <f t="shared" si="291"/>
        <v>0.83936650818542147</v>
      </c>
      <c r="BH108" s="623">
        <f t="shared" si="291"/>
        <v>0.74696843880337871</v>
      </c>
      <c r="BI108" s="623">
        <f t="shared" si="291"/>
        <v>0.69030781103654548</v>
      </c>
      <c r="BJ108" s="623">
        <f t="shared" si="291"/>
        <v>0.81004781811371518</v>
      </c>
      <c r="BK108" s="623">
        <f t="shared" si="291"/>
        <v>0.84041457712443268</v>
      </c>
      <c r="BL108" s="623">
        <f t="shared" si="291"/>
        <v>0.76295001539331819</v>
      </c>
      <c r="BM108" s="623">
        <f t="shared" si="291"/>
        <v>0.68861743828588395</v>
      </c>
      <c r="BN108" s="623">
        <f t="shared" si="291"/>
        <v>0.8069101734530153</v>
      </c>
      <c r="BO108" s="415"/>
      <c r="BP108" s="415">
        <f t="shared" ref="BP108:CF108" si="292">BP66/BP$63</f>
        <v>0.48932676518883417</v>
      </c>
      <c r="BQ108" s="415">
        <f t="shared" si="292"/>
        <v>0.58233491223181943</v>
      </c>
      <c r="BR108" s="415">
        <f t="shared" si="292"/>
        <v>0.6142891624426744</v>
      </c>
      <c r="BS108" s="415">
        <f t="shared" si="292"/>
        <v>0.63444824861732951</v>
      </c>
      <c r="BT108" s="415">
        <f t="shared" si="292"/>
        <v>0.6232167832167832</v>
      </c>
      <c r="BU108" s="415">
        <f t="shared" si="292"/>
        <v>0.68349944629014392</v>
      </c>
      <c r="BV108" s="415">
        <f t="shared" si="292"/>
        <v>0.69199272065514106</v>
      </c>
      <c r="BW108" s="415">
        <f t="shared" si="292"/>
        <v>0.7320949432404541</v>
      </c>
      <c r="BX108" s="415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7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2">
        <f t="shared" ref="F109:AK109" si="293">(F108-B108)*10000</f>
        <v>34.748057838460689</v>
      </c>
      <c r="G109" s="652">
        <f t="shared" si="293"/>
        <v>321.52397796569534</v>
      </c>
      <c r="H109" s="652">
        <f t="shared" si="293"/>
        <v>-289.18466636374706</v>
      </c>
      <c r="I109" s="652">
        <f t="shared" si="293"/>
        <v>362.41321192624963</v>
      </c>
      <c r="J109" s="652">
        <f t="shared" si="293"/>
        <v>275.25618327163494</v>
      </c>
      <c r="K109" s="652">
        <f t="shared" si="293"/>
        <v>255.80554376365973</v>
      </c>
      <c r="L109" s="652">
        <f t="shared" si="293"/>
        <v>-216.83239404758359</v>
      </c>
      <c r="M109" s="652">
        <f t="shared" si="293"/>
        <v>549.71060330674891</v>
      </c>
      <c r="N109" s="652">
        <f t="shared" si="293"/>
        <v>178.08686314628619</v>
      </c>
      <c r="O109" s="652">
        <f t="shared" si="293"/>
        <v>102.33974588848005</v>
      </c>
      <c r="P109" s="652">
        <f t="shared" si="293"/>
        <v>316.34439284015826</v>
      </c>
      <c r="Q109" s="652">
        <f t="shared" si="293"/>
        <v>-1745.5864349992489</v>
      </c>
      <c r="R109" s="652">
        <f t="shared" si="293"/>
        <v>570.07881671082168</v>
      </c>
      <c r="S109" s="652">
        <f t="shared" si="293"/>
        <v>-978.8071376615992</v>
      </c>
      <c r="T109" s="652">
        <f t="shared" si="293"/>
        <v>1629.3147300341543</v>
      </c>
      <c r="U109" s="652">
        <f t="shared" si="293"/>
        <v>2837.2359882524665</v>
      </c>
      <c r="V109" s="652">
        <f t="shared" si="293"/>
        <v>11.068904494064835</v>
      </c>
      <c r="W109" s="652">
        <f t="shared" si="293"/>
        <v>1584.9927624650629</v>
      </c>
      <c r="X109" s="652">
        <f t="shared" si="293"/>
        <v>-705.27359484414683</v>
      </c>
      <c r="Y109" s="652">
        <f t="shared" si="293"/>
        <v>-1541.5248750850751</v>
      </c>
      <c r="Z109" s="652">
        <f t="shared" si="293"/>
        <v>246.85479812642797</v>
      </c>
      <c r="AA109" s="652">
        <f t="shared" si="293"/>
        <v>29.731598096287559</v>
      </c>
      <c r="AB109" s="652">
        <f t="shared" si="293"/>
        <v>552.92606610463645</v>
      </c>
      <c r="AC109" s="652">
        <f t="shared" si="293"/>
        <v>611.94211951880129</v>
      </c>
      <c r="AD109" s="652">
        <f t="shared" si="293"/>
        <v>404.97347440264787</v>
      </c>
      <c r="AE109" s="652">
        <f t="shared" si="293"/>
        <v>345.53795748336171</v>
      </c>
      <c r="AF109" s="652">
        <f t="shared" si="293"/>
        <v>409.17018702202324</v>
      </c>
      <c r="AG109" s="652">
        <f t="shared" si="293"/>
        <v>171.89610155757705</v>
      </c>
      <c r="AH109" s="652">
        <f t="shared" si="293"/>
        <v>-149.96394440732641</v>
      </c>
      <c r="AI109" s="652">
        <f t="shared" si="293"/>
        <v>-828.13914063197046</v>
      </c>
      <c r="AJ109" s="652">
        <f t="shared" si="293"/>
        <v>805.91985236046492</v>
      </c>
      <c r="AK109" s="652">
        <f t="shared" si="293"/>
        <v>1114.931382253016</v>
      </c>
      <c r="AL109" s="652">
        <f t="shared" ref="AL109:BN109" si="294">(AL108-AH108)*10000</f>
        <v>-756.58304553039125</v>
      </c>
      <c r="AM109" s="652">
        <f t="shared" si="294"/>
        <v>344.20823594370262</v>
      </c>
      <c r="AN109" s="652">
        <f t="shared" si="294"/>
        <v>245.93776391266809</v>
      </c>
      <c r="AO109" s="652">
        <f t="shared" si="294"/>
        <v>15.082471460428071</v>
      </c>
      <c r="AP109" s="652">
        <f t="shared" si="294"/>
        <v>289.96462652858935</v>
      </c>
      <c r="AQ109" s="652">
        <f t="shared" si="294"/>
        <v>-427.22192648125156</v>
      </c>
      <c r="AR109" s="652">
        <f t="shared" si="294"/>
        <v>519.65520886237402</v>
      </c>
      <c r="AS109" s="652">
        <f t="shared" si="294"/>
        <v>-403.39740999268736</v>
      </c>
      <c r="AT109" s="652">
        <f t="shared" si="294"/>
        <v>-430.54750597513959</v>
      </c>
      <c r="AU109" s="652">
        <f t="shared" si="294"/>
        <v>-56.993012091957063</v>
      </c>
      <c r="AV109" s="652">
        <f t="shared" si="294"/>
        <v>-220.57109252109908</v>
      </c>
      <c r="AW109" s="652">
        <f t="shared" si="294"/>
        <v>-10.53341555078191</v>
      </c>
      <c r="AX109" s="652">
        <f t="shared" si="294"/>
        <v>117.62198903308541</v>
      </c>
      <c r="AY109" s="652">
        <f t="shared" si="294"/>
        <v>303.83130484234357</v>
      </c>
      <c r="AZ109" s="652">
        <f t="shared" si="294"/>
        <v>202.52378643920045</v>
      </c>
      <c r="BA109" s="652">
        <f t="shared" si="294"/>
        <v>145.13570238129492</v>
      </c>
      <c r="BB109" s="652">
        <f t="shared" si="294"/>
        <v>306.73338581671317</v>
      </c>
      <c r="BC109" s="652">
        <f t="shared" si="294"/>
        <v>134.52780928316145</v>
      </c>
      <c r="BD109" s="652">
        <f t="shared" si="294"/>
        <v>129.32997081560038</v>
      </c>
      <c r="BE109" s="652">
        <f t="shared" si="294"/>
        <v>254.55681614590219</v>
      </c>
      <c r="BF109" s="652">
        <f t="shared" si="294"/>
        <v>3.9796445280093629</v>
      </c>
      <c r="BG109" s="652">
        <f t="shared" si="294"/>
        <v>-13.746256642663823</v>
      </c>
      <c r="BH109" s="652">
        <f t="shared" si="294"/>
        <v>-156.80244698662139</v>
      </c>
      <c r="BI109" s="652">
        <f t="shared" si="294"/>
        <v>106.26808090966166</v>
      </c>
      <c r="BJ109" s="652">
        <f t="shared" si="294"/>
        <v>42.128302918333915</v>
      </c>
      <c r="BK109" s="652">
        <f t="shared" si="294"/>
        <v>10.480689390112152</v>
      </c>
      <c r="BL109" s="652">
        <f t="shared" si="294"/>
        <v>159.81576589939485</v>
      </c>
      <c r="BM109" s="652">
        <f t="shared" si="294"/>
        <v>-16.903727506615283</v>
      </c>
      <c r="BN109" s="652">
        <f t="shared" si="294"/>
        <v>-31.376446606998787</v>
      </c>
      <c r="BO109" s="653"/>
      <c r="BP109" s="35" t="s">
        <v>17</v>
      </c>
      <c r="BQ109" s="654">
        <f t="shared" ref="BQ109:CF109" si="295">(BQ108-BP108)*10000</f>
        <v>930.08147042985263</v>
      </c>
      <c r="BR109" s="654">
        <f t="shared" si="295"/>
        <v>319.54250210854963</v>
      </c>
      <c r="BS109" s="654">
        <f t="shared" si="295"/>
        <v>201.59086174655116</v>
      </c>
      <c r="BT109" s="654">
        <f t="shared" si="295"/>
        <v>-112.31465400546314</v>
      </c>
      <c r="BU109" s="654">
        <f t="shared" si="295"/>
        <v>602.8266307336072</v>
      </c>
      <c r="BV109" s="654">
        <f t="shared" si="295"/>
        <v>84.932743649971385</v>
      </c>
      <c r="BW109" s="654">
        <f t="shared" si="295"/>
        <v>401.02222585313041</v>
      </c>
      <c r="BX109" s="654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7" customFormat="1">
      <c r="A110" s="8" t="s">
        <v>3</v>
      </c>
      <c r="B110" s="623">
        <f t="shared" ref="B110:AG110" si="296">B78/B$63</f>
        <v>8.4780388151174668E-2</v>
      </c>
      <c r="C110" s="623">
        <f t="shared" si="296"/>
        <v>0.12024539877300613</v>
      </c>
      <c r="D110" s="623">
        <f t="shared" si="296"/>
        <v>-0.39936608557844688</v>
      </c>
      <c r="E110" s="623">
        <f t="shared" si="296"/>
        <v>-0.28774928774928776</v>
      </c>
      <c r="F110" s="623">
        <f t="shared" si="296"/>
        <v>0.13302752293577982</v>
      </c>
      <c r="G110" s="623">
        <f t="shared" si="296"/>
        <v>0.22722722722722724</v>
      </c>
      <c r="H110" s="623">
        <f t="shared" si="296"/>
        <v>-0.52307692307692311</v>
      </c>
      <c r="I110" s="623">
        <f t="shared" si="296"/>
        <v>-0.17247879359095195</v>
      </c>
      <c r="J110" s="623">
        <f t="shared" si="296"/>
        <v>0.266812865497076</v>
      </c>
      <c r="K110" s="623">
        <f t="shared" si="296"/>
        <v>0.22513089005235601</v>
      </c>
      <c r="L110" s="623">
        <f t="shared" si="296"/>
        <v>-0.51195499296765123</v>
      </c>
      <c r="M110" s="623">
        <f t="shared" si="296"/>
        <v>-4.2299349240780909E-2</v>
      </c>
      <c r="N110" s="623">
        <f t="shared" si="296"/>
        <v>0.25558312655086851</v>
      </c>
      <c r="O110" s="623">
        <f t="shared" si="296"/>
        <v>0.24552160168598525</v>
      </c>
      <c r="P110" s="623">
        <f t="shared" si="296"/>
        <v>-0.36258992805755397</v>
      </c>
      <c r="Q110" s="623">
        <f t="shared" si="296"/>
        <v>-0.36138613861386137</v>
      </c>
      <c r="R110" s="623">
        <f t="shared" si="296"/>
        <v>0.30632235084594833</v>
      </c>
      <c r="S110" s="623">
        <f t="shared" si="296"/>
        <v>0.29818780889621088</v>
      </c>
      <c r="T110" s="623">
        <f t="shared" si="296"/>
        <v>2.4242424242424242E-2</v>
      </c>
      <c r="U110" s="623">
        <f t="shared" si="296"/>
        <v>0.14387211367673181</v>
      </c>
      <c r="V110" s="623">
        <f t="shared" si="296"/>
        <v>0.33755274261603374</v>
      </c>
      <c r="W110" s="623">
        <f t="shared" si="296"/>
        <v>0.42560266001662511</v>
      </c>
      <c r="X110" s="623">
        <f t="shared" si="296"/>
        <v>-0.1460122699386503</v>
      </c>
      <c r="Y110" s="623">
        <f t="shared" si="296"/>
        <v>-2.897196261682243E-2</v>
      </c>
      <c r="Z110" s="623">
        <f t="shared" si="296"/>
        <v>0.40978593272171254</v>
      </c>
      <c r="AA110" s="623">
        <f t="shared" si="296"/>
        <v>0.44059795436664045</v>
      </c>
      <c r="AB110" s="623">
        <f t="shared" si="296"/>
        <v>-5.4565701559020047E-2</v>
      </c>
      <c r="AC110" s="623">
        <f t="shared" si="296"/>
        <v>-3.4812880765883376E-3</v>
      </c>
      <c r="AD110" s="623">
        <f t="shared" si="296"/>
        <v>0.46954813359528486</v>
      </c>
      <c r="AE110" s="623">
        <f t="shared" si="296"/>
        <v>0.51276742581090407</v>
      </c>
      <c r="AF110" s="623">
        <f t="shared" si="296"/>
        <v>-4.2752867570385822E-2</v>
      </c>
      <c r="AG110" s="623">
        <f t="shared" si="296"/>
        <v>-1.810344827586207E-2</v>
      </c>
      <c r="AH110" s="623">
        <f t="shared" ref="AH110:BN110" si="297">AH78/AH$63</f>
        <v>0.47597977243994943</v>
      </c>
      <c r="AI110" s="623">
        <f t="shared" si="297"/>
        <v>0.26385224274406333</v>
      </c>
      <c r="AJ110" s="623">
        <f t="shared" si="297"/>
        <v>0.20062208398133749</v>
      </c>
      <c r="AK110" s="623">
        <f t="shared" si="297"/>
        <v>0.18774243599689683</v>
      </c>
      <c r="AL110" s="623">
        <f t="shared" si="297"/>
        <v>0.15831987075928919</v>
      </c>
      <c r="AM110" s="623">
        <f t="shared" si="297"/>
        <v>0.34325889164598844</v>
      </c>
      <c r="AN110" s="623">
        <f t="shared" si="297"/>
        <v>0.19881305637982197</v>
      </c>
      <c r="AO110" s="623">
        <f t="shared" si="297"/>
        <v>0.22661644695543001</v>
      </c>
      <c r="AP110" s="623">
        <f t="shared" si="297"/>
        <v>0.2891131939437635</v>
      </c>
      <c r="AQ110" s="623">
        <f t="shared" si="297"/>
        <v>0.32282385195339275</v>
      </c>
      <c r="AR110" s="623">
        <f t="shared" si="297"/>
        <v>0.12945264986967853</v>
      </c>
      <c r="AS110" s="623">
        <f t="shared" si="297"/>
        <v>0.15002988643156007</v>
      </c>
      <c r="AT110" s="623">
        <f t="shared" si="297"/>
        <v>0.13001485884101041</v>
      </c>
      <c r="AU110" s="623">
        <f t="shared" si="297"/>
        <v>0.2076079948420374</v>
      </c>
      <c r="AV110" s="623">
        <f t="shared" si="297"/>
        <v>0.18619934282584885</v>
      </c>
      <c r="AW110" s="623">
        <f t="shared" si="297"/>
        <v>1.228190816842155E-2</v>
      </c>
      <c r="AX110" s="623">
        <f t="shared" si="297"/>
        <v>0.16260201081537395</v>
      </c>
      <c r="AY110" s="623">
        <f t="shared" si="297"/>
        <v>0.35847943114375153</v>
      </c>
      <c r="AZ110" s="623">
        <f t="shared" si="297"/>
        <v>0.25222642314406862</v>
      </c>
      <c r="BA110" s="623">
        <f t="shared" si="297"/>
        <v>2.8925722263575412E-2</v>
      </c>
      <c r="BB110" s="623">
        <f t="shared" si="297"/>
        <v>0.23911652251055382</v>
      </c>
      <c r="BC110" s="623">
        <f t="shared" si="297"/>
        <v>0.39559925616787189</v>
      </c>
      <c r="BD110" s="623">
        <f t="shared" si="297"/>
        <v>0.26946153878691331</v>
      </c>
      <c r="BE110" s="623">
        <f t="shared" si="297"/>
        <v>8.3772904440841262E-2</v>
      </c>
      <c r="BF110" s="623">
        <f t="shared" si="297"/>
        <v>0.25658496764434574</v>
      </c>
      <c r="BG110" s="623">
        <f t="shared" si="297"/>
        <v>0.40328895426871048</v>
      </c>
      <c r="BH110" s="623">
        <f t="shared" si="297"/>
        <v>0.23117330591375468</v>
      </c>
      <c r="BI110" s="623">
        <f t="shared" si="297"/>
        <v>0.11817506619636375</v>
      </c>
      <c r="BJ110" s="623">
        <f t="shared" si="297"/>
        <v>0.28292241706401605</v>
      </c>
      <c r="BK110" s="623">
        <f t="shared" si="297"/>
        <v>0.4186516549261457</v>
      </c>
      <c r="BL110" s="623">
        <f t="shared" si="297"/>
        <v>0.28679794340563336</v>
      </c>
      <c r="BM110" s="623">
        <f t="shared" si="297"/>
        <v>0.11785875238609568</v>
      </c>
      <c r="BN110" s="623">
        <f t="shared" si="297"/>
        <v>0.28218586270435236</v>
      </c>
      <c r="BO110" s="415"/>
      <c r="BP110" s="415">
        <f t="shared" ref="BP110:CF110" si="298">BP78/BP$63</f>
        <v>-0.18773946360153257</v>
      </c>
      <c r="BQ110" s="415">
        <f t="shared" si="298"/>
        <v>-8.6932293117860132E-2</v>
      </c>
      <c r="BR110" s="415">
        <f t="shared" si="298"/>
        <v>8.4479845522568188E-3</v>
      </c>
      <c r="BS110" s="415">
        <f t="shared" si="298"/>
        <v>3.1867263629180929E-2</v>
      </c>
      <c r="BT110" s="415">
        <f t="shared" si="298"/>
        <v>9.2307692307692316E-3</v>
      </c>
      <c r="BU110" s="415">
        <f t="shared" si="298"/>
        <v>0.20996677740863787</v>
      </c>
      <c r="BV110" s="415">
        <f t="shared" si="298"/>
        <v>0.20427661510464057</v>
      </c>
      <c r="BW110" s="415">
        <f t="shared" si="298"/>
        <v>0.25263157894736843</v>
      </c>
      <c r="BX110" s="415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7" customFormat="1">
      <c r="A111" s="8" t="s">
        <v>378</v>
      </c>
      <c r="B111" s="623">
        <f t="shared" ref="B111:AG111" si="299">B81/B$63</f>
        <v>8.1716036772216546E-2</v>
      </c>
      <c r="C111" s="623">
        <f t="shared" si="299"/>
        <v>0.11411042944785275</v>
      </c>
      <c r="D111" s="623">
        <f t="shared" si="299"/>
        <v>-0.34548335974643424</v>
      </c>
      <c r="E111" s="623">
        <f t="shared" si="299"/>
        <v>-0.28774928774928776</v>
      </c>
      <c r="F111" s="623">
        <f t="shared" si="299"/>
        <v>0.13669724770642203</v>
      </c>
      <c r="G111" s="623">
        <f t="shared" si="299"/>
        <v>0.23023023023023023</v>
      </c>
      <c r="H111" s="623">
        <f t="shared" si="299"/>
        <v>-0.53146853146853146</v>
      </c>
      <c r="I111" s="623">
        <f t="shared" si="299"/>
        <v>-0.18190386427898209</v>
      </c>
      <c r="J111" s="623">
        <f t="shared" si="299"/>
        <v>0.2638888888888889</v>
      </c>
      <c r="K111" s="623">
        <f t="shared" si="299"/>
        <v>0.21989528795811519</v>
      </c>
      <c r="L111" s="623">
        <f t="shared" si="299"/>
        <v>-0.5175808720112518</v>
      </c>
      <c r="M111" s="623">
        <f t="shared" si="299"/>
        <v>-3.5791757049891543E-2</v>
      </c>
      <c r="N111" s="623">
        <f t="shared" si="299"/>
        <v>0.27295285359801491</v>
      </c>
      <c r="O111" s="623">
        <f t="shared" si="299"/>
        <v>0.24025289778714437</v>
      </c>
      <c r="P111" s="623">
        <f t="shared" si="299"/>
        <v>-0.37410071942446044</v>
      </c>
      <c r="Q111" s="623">
        <f t="shared" si="299"/>
        <v>-0.36881188118811881</v>
      </c>
      <c r="R111" s="623">
        <f t="shared" si="299"/>
        <v>0.30008904719501334</v>
      </c>
      <c r="S111" s="623">
        <f t="shared" si="299"/>
        <v>0.29159802306425042</v>
      </c>
      <c r="T111" s="623">
        <f t="shared" si="299"/>
        <v>1.8181818181818181E-2</v>
      </c>
      <c r="U111" s="623">
        <f t="shared" si="299"/>
        <v>0.13854351687388988</v>
      </c>
      <c r="V111" s="623">
        <f t="shared" si="299"/>
        <v>0.33502109704641353</v>
      </c>
      <c r="W111" s="623">
        <f t="shared" si="299"/>
        <v>0.42310889443059019</v>
      </c>
      <c r="X111" s="623">
        <f t="shared" si="299"/>
        <v>-0.15705521472392639</v>
      </c>
      <c r="Y111" s="623">
        <f t="shared" si="299"/>
        <v>-2.8037383177570093E-2</v>
      </c>
      <c r="Z111" s="623">
        <f t="shared" si="299"/>
        <v>0.40214067278287463</v>
      </c>
      <c r="AA111" s="623">
        <f t="shared" si="299"/>
        <v>0.43430369787568845</v>
      </c>
      <c r="AB111" s="623">
        <f t="shared" si="299"/>
        <v>-5.7906458797327393E-2</v>
      </c>
      <c r="AC111" s="623">
        <f t="shared" si="299"/>
        <v>-5.2219321148825066E-3</v>
      </c>
      <c r="AD111" s="623">
        <f t="shared" si="299"/>
        <v>0.46889325474787164</v>
      </c>
      <c r="AE111" s="623">
        <f t="shared" si="299"/>
        <v>0.51690821256038644</v>
      </c>
      <c r="AF111" s="623">
        <f t="shared" si="299"/>
        <v>-3.9624608967674661E-2</v>
      </c>
      <c r="AG111" s="623">
        <f t="shared" si="299"/>
        <v>-1.3793103448275862E-2</v>
      </c>
      <c r="AH111" s="623">
        <f t="shared" ref="AH111:BN111" si="300">AH81/AH$63</f>
        <v>0.47661188369152974</v>
      </c>
      <c r="AI111" s="623">
        <f t="shared" si="300"/>
        <v>0.28056288478452068</v>
      </c>
      <c r="AJ111" s="623">
        <f t="shared" si="300"/>
        <v>0.21461897356143078</v>
      </c>
      <c r="AK111" s="623">
        <f t="shared" si="300"/>
        <v>0.20558572536850273</v>
      </c>
      <c r="AL111" s="623">
        <f t="shared" si="300"/>
        <v>0.17689822294022617</v>
      </c>
      <c r="AM111" s="623">
        <f t="shared" si="300"/>
        <v>0.36062861869313484</v>
      </c>
      <c r="AN111" s="623">
        <f t="shared" si="300"/>
        <v>0.21068249258160238</v>
      </c>
      <c r="AO111" s="623">
        <f t="shared" si="300"/>
        <v>0.23477715003138733</v>
      </c>
      <c r="AP111" s="623">
        <f t="shared" si="300"/>
        <v>0.29848594087959623</v>
      </c>
      <c r="AQ111" s="623">
        <f t="shared" si="300"/>
        <v>0.32076764907470873</v>
      </c>
      <c r="AR111" s="623">
        <f t="shared" si="300"/>
        <v>0.12076455256298871</v>
      </c>
      <c r="AS111" s="623">
        <f t="shared" si="300"/>
        <v>0.14644351464435146</v>
      </c>
      <c r="AT111" s="623">
        <f t="shared" si="300"/>
        <v>0.1225854383358098</v>
      </c>
      <c r="AU111" s="623">
        <f t="shared" si="300"/>
        <v>0.19858156028368795</v>
      </c>
      <c r="AV111" s="623">
        <f t="shared" si="300"/>
        <v>0.17853231106243153</v>
      </c>
      <c r="AW111" s="623">
        <f t="shared" si="300"/>
        <v>1.1150850027263656E-3</v>
      </c>
      <c r="AX111" s="623">
        <f t="shared" si="300"/>
        <v>0.15276834141152501</v>
      </c>
      <c r="AY111" s="623">
        <f t="shared" si="300"/>
        <v>0.35034373281921505</v>
      </c>
      <c r="AZ111" s="623">
        <f t="shared" si="300"/>
        <v>0.24498913579438608</v>
      </c>
      <c r="BA111" s="623">
        <f t="shared" si="300"/>
        <v>1.9058365601208008E-2</v>
      </c>
      <c r="BB111" s="623">
        <f t="shared" si="300"/>
        <v>0.22987127492309661</v>
      </c>
      <c r="BC111" s="623">
        <f t="shared" si="300"/>
        <v>0.38745837895376301</v>
      </c>
      <c r="BD111" s="623">
        <f t="shared" si="300"/>
        <v>0.26162648748857492</v>
      </c>
      <c r="BE111" s="623">
        <f t="shared" si="300"/>
        <v>7.5399409483437069E-2</v>
      </c>
      <c r="BF111" s="623">
        <f t="shared" si="300"/>
        <v>0.24834320535384699</v>
      </c>
      <c r="BG111" s="623">
        <f t="shared" si="300"/>
        <v>0.39599771774470655</v>
      </c>
      <c r="BH111" s="623">
        <f t="shared" si="300"/>
        <v>0.22480667759813996</v>
      </c>
      <c r="BI111" s="623">
        <f t="shared" si="300"/>
        <v>0.11120106548672737</v>
      </c>
      <c r="BJ111" s="623">
        <f t="shared" si="300"/>
        <v>0.27599573329127031</v>
      </c>
      <c r="BK111" s="623">
        <f t="shared" si="300"/>
        <v>0.41242850169383599</v>
      </c>
      <c r="BL111" s="623">
        <f t="shared" si="300"/>
        <v>0.28080796785542128</v>
      </c>
      <c r="BM111" s="623">
        <f t="shared" si="300"/>
        <v>0.11161737262593956</v>
      </c>
      <c r="BN111" s="623">
        <f t="shared" si="300"/>
        <v>0.27609781153431728</v>
      </c>
      <c r="BO111" s="415"/>
      <c r="BP111" s="415">
        <f t="shared" ref="BP111:CF111" si="301">BP81/BP$63</f>
        <v>-0.19321291735084839</v>
      </c>
      <c r="BQ111" s="415">
        <f t="shared" si="301"/>
        <v>-7.7737531345778765E-2</v>
      </c>
      <c r="BR111" s="415">
        <f t="shared" si="301"/>
        <v>4.3446777697320783E-3</v>
      </c>
      <c r="BS111" s="415">
        <f t="shared" si="301"/>
        <v>3.6607848301290491E-2</v>
      </c>
      <c r="BT111" s="415">
        <f t="shared" si="301"/>
        <v>1.958041958041958E-3</v>
      </c>
      <c r="BU111" s="415">
        <f t="shared" si="301"/>
        <v>0.20487264673311184</v>
      </c>
      <c r="BV111" s="415">
        <f t="shared" si="301"/>
        <v>0.1994995450409463</v>
      </c>
      <c r="BW111" s="415">
        <f t="shared" si="301"/>
        <v>0.24974200206398348</v>
      </c>
      <c r="BX111" s="415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7" customFormat="1">
      <c r="A112" s="69" t="s">
        <v>4</v>
      </c>
      <c r="B112" s="623">
        <f t="shared" ref="B112:AG112" si="302">B84/B$63</f>
        <v>3.0643513789581207E-2</v>
      </c>
      <c r="C112" s="623">
        <f t="shared" si="302"/>
        <v>0.11779141104294479</v>
      </c>
      <c r="D112" s="623">
        <f t="shared" si="302"/>
        <v>-0.31854199683042789</v>
      </c>
      <c r="E112" s="623">
        <f t="shared" si="302"/>
        <v>-0.3057929724596391</v>
      </c>
      <c r="F112" s="623">
        <f t="shared" si="302"/>
        <v>0.13853211009174313</v>
      </c>
      <c r="G112" s="623">
        <f t="shared" si="302"/>
        <v>0.22122122122122123</v>
      </c>
      <c r="H112" s="623">
        <f t="shared" si="302"/>
        <v>-0.47552447552447552</v>
      </c>
      <c r="I112" s="623">
        <f t="shared" si="302"/>
        <v>-0.19321394910461828</v>
      </c>
      <c r="J112" s="623">
        <f t="shared" si="302"/>
        <v>0.29239766081871343</v>
      </c>
      <c r="K112" s="623">
        <f t="shared" si="302"/>
        <v>0.21047120418848167</v>
      </c>
      <c r="L112" s="623">
        <f t="shared" si="302"/>
        <v>-0.53586497890295359</v>
      </c>
      <c r="M112" s="623">
        <f t="shared" si="302"/>
        <v>-4.8806941431670282E-2</v>
      </c>
      <c r="N112" s="623">
        <f t="shared" si="302"/>
        <v>0.26716294458229944</v>
      </c>
      <c r="O112" s="623">
        <f t="shared" si="302"/>
        <v>0.2339304531085353</v>
      </c>
      <c r="P112" s="623">
        <f t="shared" si="302"/>
        <v>-0.39280575539568346</v>
      </c>
      <c r="Q112" s="623">
        <f t="shared" si="302"/>
        <v>-0.38118811881188119</v>
      </c>
      <c r="R112" s="623">
        <f t="shared" si="302"/>
        <v>0.32680320569902049</v>
      </c>
      <c r="S112" s="623">
        <f t="shared" si="302"/>
        <v>0.27594728171334432</v>
      </c>
      <c r="T112" s="623">
        <f t="shared" si="302"/>
        <v>3.0303030303030303E-3</v>
      </c>
      <c r="U112" s="623">
        <f t="shared" si="302"/>
        <v>0.12611012433392541</v>
      </c>
      <c r="V112" s="623">
        <f t="shared" si="302"/>
        <v>0.33333333333333331</v>
      </c>
      <c r="W112" s="623">
        <f t="shared" si="302"/>
        <v>0.36741479634247715</v>
      </c>
      <c r="X112" s="623">
        <f t="shared" si="302"/>
        <v>-0.17177914110429449</v>
      </c>
      <c r="Y112" s="623">
        <f t="shared" si="302"/>
        <v>-4.2056074766355138E-2</v>
      </c>
      <c r="Z112" s="623">
        <f t="shared" si="302"/>
        <v>0.68730886850152906</v>
      </c>
      <c r="AA112" s="623">
        <f t="shared" si="302"/>
        <v>0.34618410700236035</v>
      </c>
      <c r="AB112" s="623">
        <f t="shared" si="302"/>
        <v>-4.2316258351893093E-2</v>
      </c>
      <c r="AC112" s="623">
        <f t="shared" si="302"/>
        <v>-8.703220191470844E-4</v>
      </c>
      <c r="AD112" s="623">
        <f t="shared" si="302"/>
        <v>0.37066142763588739</v>
      </c>
      <c r="AE112" s="623">
        <f t="shared" si="302"/>
        <v>0.44444444444444442</v>
      </c>
      <c r="AF112" s="623">
        <f t="shared" si="302"/>
        <v>-2.2940563086548488E-2</v>
      </c>
      <c r="AG112" s="623">
        <f t="shared" si="302"/>
        <v>-0.16034482758620688</v>
      </c>
      <c r="AH112" s="623">
        <f t="shared" ref="AH112:BN112" si="303">AH84/AH$63</f>
        <v>0.38369152970922882</v>
      </c>
      <c r="AI112" s="623">
        <f t="shared" si="303"/>
        <v>0.25769569041336854</v>
      </c>
      <c r="AJ112" s="623">
        <f t="shared" si="303"/>
        <v>0.19828926905132194</v>
      </c>
      <c r="AK112" s="623">
        <f t="shared" si="303"/>
        <v>0.20325833979829325</v>
      </c>
      <c r="AL112" s="623">
        <f t="shared" si="303"/>
        <v>0.16882067851373184</v>
      </c>
      <c r="AM112" s="623">
        <f t="shared" si="303"/>
        <v>1.17535153019024</v>
      </c>
      <c r="AN112" s="623">
        <f t="shared" si="303"/>
        <v>0.63353115727002962</v>
      </c>
      <c r="AO112" s="623">
        <f t="shared" si="303"/>
        <v>0.21720025109855617</v>
      </c>
      <c r="AP112" s="623">
        <f t="shared" si="303"/>
        <v>0.30136986301369861</v>
      </c>
      <c r="AQ112" s="623">
        <f t="shared" si="303"/>
        <v>0.25017135023989034</v>
      </c>
      <c r="AR112" s="623">
        <f t="shared" si="303"/>
        <v>0.16072980017376196</v>
      </c>
      <c r="AS112" s="623">
        <f t="shared" si="303"/>
        <v>0.12612074118350269</v>
      </c>
      <c r="AT112" s="623">
        <f t="shared" si="303"/>
        <v>5.6463595839524518E-2</v>
      </c>
      <c r="AU112" s="623">
        <f t="shared" si="303"/>
        <v>0.13152804642166344</v>
      </c>
      <c r="AV112" s="623">
        <f t="shared" si="303"/>
        <v>0.16100766703176342</v>
      </c>
      <c r="AW112" s="623">
        <f t="shared" si="303"/>
        <v>6.9135270169034667E-4</v>
      </c>
      <c r="AX112" s="623">
        <f t="shared" si="303"/>
        <v>6.1107336564610017E-2</v>
      </c>
      <c r="AY112" s="623">
        <f t="shared" si="303"/>
        <v>0.28728186091175634</v>
      </c>
      <c r="AZ112" s="623">
        <f t="shared" si="303"/>
        <v>0.2008910913513966</v>
      </c>
      <c r="BA112" s="623">
        <f t="shared" si="303"/>
        <v>1.5627859792990566E-2</v>
      </c>
      <c r="BB112" s="623">
        <f t="shared" si="303"/>
        <v>0.18849444543693922</v>
      </c>
      <c r="BC112" s="623">
        <f t="shared" si="303"/>
        <v>0.31771587074208568</v>
      </c>
      <c r="BD112" s="623">
        <f t="shared" si="303"/>
        <v>0.21453371974063143</v>
      </c>
      <c r="BE112" s="623">
        <f t="shared" si="303"/>
        <v>6.1827515776418394E-2</v>
      </c>
      <c r="BF112" s="623">
        <f t="shared" si="303"/>
        <v>0.20364142839015453</v>
      </c>
      <c r="BG112" s="623">
        <f t="shared" si="303"/>
        <v>0.3247181285506594</v>
      </c>
      <c r="BH112" s="623">
        <f t="shared" si="303"/>
        <v>0.18434147563047476</v>
      </c>
      <c r="BI112" s="623">
        <f t="shared" si="303"/>
        <v>9.1184873699116445E-2</v>
      </c>
      <c r="BJ112" s="623">
        <f t="shared" si="303"/>
        <v>0.22631650129884165</v>
      </c>
      <c r="BK112" s="623">
        <f t="shared" si="303"/>
        <v>0.33819137138894551</v>
      </c>
      <c r="BL112" s="623">
        <f t="shared" si="303"/>
        <v>0.23026253364144544</v>
      </c>
      <c r="BM112" s="623">
        <f t="shared" si="303"/>
        <v>9.1526245553270436E-2</v>
      </c>
      <c r="BN112" s="623">
        <f t="shared" si="303"/>
        <v>0.22640020545814019</v>
      </c>
      <c r="BO112" s="415"/>
      <c r="BP112" s="415">
        <f t="shared" ref="BP112:CF112" si="304">BP84/BP$63</f>
        <v>-0.18527640941434045</v>
      </c>
      <c r="BQ112" s="415">
        <f t="shared" si="304"/>
        <v>-7.6901643911953185E-2</v>
      </c>
      <c r="BR112" s="415">
        <f t="shared" si="304"/>
        <v>1.8344195027757665E-2</v>
      </c>
      <c r="BS112" s="415">
        <f t="shared" si="304"/>
        <v>2.5809849881485384E-2</v>
      </c>
      <c r="BT112" s="415">
        <f t="shared" si="304"/>
        <v>2.2377622377622378E-3</v>
      </c>
      <c r="BU112" s="415">
        <f t="shared" si="304"/>
        <v>0.19379844961240311</v>
      </c>
      <c r="BV112" s="415">
        <f t="shared" si="304"/>
        <v>0.26296633303002731</v>
      </c>
      <c r="BW112" s="415">
        <f t="shared" si="304"/>
        <v>0.19958720330237359</v>
      </c>
      <c r="BX112" s="415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7" customFormat="1">
      <c r="A113" s="8"/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623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3"/>
      <c r="AH113" s="623"/>
      <c r="AI113" s="623"/>
      <c r="AJ113" s="623"/>
      <c r="AK113" s="623"/>
      <c r="AL113" s="623"/>
      <c r="AM113" s="623"/>
      <c r="AN113" s="623"/>
      <c r="AO113" s="623"/>
      <c r="AP113" s="623"/>
      <c r="AQ113" s="623"/>
      <c r="AR113" s="623"/>
      <c r="AS113" s="623"/>
      <c r="AT113" s="623"/>
      <c r="AU113" s="623"/>
      <c r="AV113" s="623"/>
      <c r="AW113" s="623"/>
      <c r="AX113" s="623"/>
      <c r="AY113" s="623"/>
      <c r="AZ113" s="623"/>
      <c r="BA113" s="623"/>
      <c r="BB113" s="623"/>
      <c r="BC113" s="623"/>
      <c r="BD113" s="623"/>
      <c r="BE113" s="623"/>
      <c r="BF113" s="623"/>
      <c r="BG113" s="623"/>
      <c r="BH113" s="623"/>
      <c r="BI113" s="623"/>
      <c r="BJ113" s="623"/>
      <c r="BK113" s="623"/>
      <c r="BL113" s="623"/>
      <c r="BM113" s="623"/>
      <c r="BN113" s="623"/>
      <c r="BO113" s="415"/>
      <c r="BP113" s="415"/>
      <c r="BQ113" s="415"/>
      <c r="BR113" s="415"/>
      <c r="BS113" s="415"/>
      <c r="BT113" s="415"/>
      <c r="BU113" s="415"/>
      <c r="BV113" s="415"/>
      <c r="BW113" s="415"/>
      <c r="BX113" s="415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tabSelected="1" zoomScale="189" zoomScaleNormal="100" workbookViewId="0">
      <pane xSplit="1" ySplit="5" topLeftCell="AI28" activePane="bottomRight" state="frozen"/>
      <selection pane="topRight"/>
      <selection pane="bottomLeft"/>
      <selection pane="bottomRight" activeCell="AR6" sqref="AR6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hidden="1" customWidth="1" outlineLevel="1"/>
    <col min="77" max="77" width="5.83203125" style="3" customWidth="1" collapsed="1"/>
    <col min="78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505</v>
      </c>
      <c r="AJ5" s="12" t="s">
        <v>506</v>
      </c>
      <c r="AK5" s="12" t="s">
        <v>507</v>
      </c>
      <c r="AL5" s="12" t="s">
        <v>508</v>
      </c>
      <c r="AM5" s="12" t="s">
        <v>509</v>
      </c>
      <c r="AN5" s="12" t="s">
        <v>510</v>
      </c>
      <c r="AO5" s="12" t="s">
        <v>511</v>
      </c>
      <c r="AP5" s="12" t="s">
        <v>512</v>
      </c>
      <c r="AQ5" s="12" t="s">
        <v>513</v>
      </c>
      <c r="AR5" s="12" t="s">
        <v>514</v>
      </c>
      <c r="AS5" s="12" t="s">
        <v>515</v>
      </c>
      <c r="AT5" s="12" t="s">
        <v>516</v>
      </c>
      <c r="AU5" s="12" t="s">
        <v>517</v>
      </c>
      <c r="AV5" s="12" t="s">
        <v>518</v>
      </c>
      <c r="AW5" s="12" t="s">
        <v>519</v>
      </c>
      <c r="AX5" s="12" t="s">
        <v>520</v>
      </c>
      <c r="AY5" s="12" t="s">
        <v>521</v>
      </c>
      <c r="AZ5" s="12" t="s">
        <v>522</v>
      </c>
      <c r="BA5" s="12" t="s">
        <v>523</v>
      </c>
      <c r="BB5" s="11" t="s">
        <v>524</v>
      </c>
      <c r="BC5" s="12" t="s">
        <v>525</v>
      </c>
      <c r="BD5" s="12" t="s">
        <v>526</v>
      </c>
      <c r="BE5" s="12" t="s">
        <v>527</v>
      </c>
      <c r="BF5" s="12" t="s">
        <v>528</v>
      </c>
      <c r="BG5" s="12" t="s">
        <v>529</v>
      </c>
      <c r="BH5" s="12" t="s">
        <v>530</v>
      </c>
      <c r="BI5" s="12" t="s">
        <v>531</v>
      </c>
      <c r="BJ5" s="12" t="s">
        <v>532</v>
      </c>
      <c r="BK5" s="12" t="s">
        <v>533</v>
      </c>
      <c r="BL5" s="12" t="s">
        <v>534</v>
      </c>
      <c r="BM5" s="12" t="s">
        <v>535</v>
      </c>
      <c r="BN5" s="12" t="s">
        <v>536</v>
      </c>
      <c r="BO5" s="12"/>
      <c r="BP5" s="13" t="s">
        <v>433</v>
      </c>
      <c r="BQ5" s="13" t="s">
        <v>434</v>
      </c>
      <c r="BR5" s="13" t="s">
        <v>435</v>
      </c>
      <c r="BS5" s="13" t="s">
        <v>436</v>
      </c>
      <c r="BT5" s="13" t="s">
        <v>437</v>
      </c>
      <c r="BU5" s="13" t="s">
        <v>438</v>
      </c>
      <c r="BV5" s="13" t="s">
        <v>439</v>
      </c>
      <c r="BW5" s="13" t="s">
        <v>440</v>
      </c>
      <c r="BX5" s="13" t="s">
        <v>441</v>
      </c>
      <c r="BY5" s="13" t="s">
        <v>537</v>
      </c>
      <c r="BZ5" s="13" t="s">
        <v>538</v>
      </c>
      <c r="CA5" s="13" t="s">
        <v>539</v>
      </c>
      <c r="CB5" s="13" t="s">
        <v>540</v>
      </c>
      <c r="CC5" s="13" t="s">
        <v>541</v>
      </c>
      <c r="CD5" s="13" t="s">
        <v>542</v>
      </c>
      <c r="CE5" s="13" t="s">
        <v>543</v>
      </c>
      <c r="CF5" s="13" t="s">
        <v>544</v>
      </c>
      <c r="CG5" s="3"/>
      <c r="CH5" s="12"/>
      <c r="CI5" s="12"/>
    </row>
    <row r="6" spans="1:87" s="19" customFormat="1" ht="99" customHeight="1">
      <c r="A6" s="15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490</v>
      </c>
      <c r="AU6" s="16" t="s">
        <v>491</v>
      </c>
      <c r="AV6" s="16" t="s">
        <v>492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446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442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443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445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427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444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455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425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470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450</v>
      </c>
      <c r="X63" s="301" t="s">
        <v>414</v>
      </c>
      <c r="AB63" s="301" t="s">
        <v>415</v>
      </c>
      <c r="AH63" s="301" t="s">
        <v>416</v>
      </c>
      <c r="AJ63" s="301" t="s">
        <v>493</v>
      </c>
      <c r="AK63" s="301" t="s">
        <v>410</v>
      </c>
      <c r="AL63" s="301" t="s">
        <v>383</v>
      </c>
      <c r="AN63" s="301" t="s">
        <v>494</v>
      </c>
      <c r="AO63" s="301" t="s">
        <v>417</v>
      </c>
      <c r="AR63" s="301" t="s">
        <v>495</v>
      </c>
      <c r="AS63" s="301" t="s">
        <v>496</v>
      </c>
      <c r="AT63" s="301" t="s">
        <v>263</v>
      </c>
      <c r="AU63" s="301" t="s">
        <v>418</v>
      </c>
      <c r="AV63" s="301" t="s">
        <v>497</v>
      </c>
      <c r="AW63" s="301" t="s">
        <v>498</v>
      </c>
    </row>
    <row r="64" spans="1:87" s="14" customFormat="1" ht="12.75" customHeight="1">
      <c r="A64" s="87" t="s">
        <v>428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432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430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431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457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454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453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489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426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421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419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420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422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447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449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478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479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480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448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452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451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456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458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459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460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461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462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463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464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465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466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467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468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zoomScale="91" zoomScaleNormal="40" workbookViewId="0">
      <pane xSplit="1" ySplit="5" topLeftCell="AQ6" activePane="bottomRight" state="frozen"/>
      <selection activeCell="AM1" sqref="AM1"/>
      <selection pane="topRight" activeCell="AM1" sqref="AM1"/>
      <selection pane="bottomLeft" activeCell="AM1" sqref="AM1"/>
      <selection pane="bottomRight" activeCell="A5" sqref="A5"/>
    </sheetView>
  </sheetViews>
  <sheetFormatPr baseColWidth="10" defaultColWidth="6" defaultRowHeight="12.75" customHeight="1" outlineLevelCol="1"/>
  <cols>
    <col min="1" max="1" width="29.5" style="308" bestFit="1" customWidth="1"/>
    <col min="2" max="2" width="19.6640625" style="308" bestFit="1" customWidth="1" outlineLevel="1"/>
    <col min="3" max="6" width="7.6640625" style="308" bestFit="1" customWidth="1" outlineLevel="1"/>
    <col min="7" max="10" width="8.33203125" style="308" bestFit="1" customWidth="1" outlineLevel="1"/>
    <col min="11" max="11" width="7.6640625" style="308" bestFit="1" customWidth="1" outlineLevel="1"/>
    <col min="12" max="14" width="7.83203125" style="308" bestFit="1" customWidth="1" outlineLevel="1"/>
    <col min="15" max="15" width="7.6640625" style="308" bestFit="1" customWidth="1" outlineLevel="1" collapsed="1"/>
    <col min="16" max="17" width="7.6640625" style="308" bestFit="1" customWidth="1" outlineLevel="1"/>
    <col min="18" max="18" width="7.83203125" style="308" bestFit="1" customWidth="1" outlineLevel="1"/>
    <col min="19" max="19" width="7.6640625" style="308" bestFit="1" customWidth="1" outlineLevel="1"/>
    <col min="20" max="21" width="7.83203125" style="308" bestFit="1" customWidth="1" outlineLevel="1"/>
    <col min="22" max="22" width="8.33203125" style="308" bestFit="1" customWidth="1" outlineLevel="1"/>
    <col min="23" max="24" width="7.83203125" style="308" bestFit="1" customWidth="1" outlineLevel="1"/>
    <col min="25" max="30" width="7.6640625" style="308" bestFit="1" customWidth="1" outlineLevel="1"/>
    <col min="31" max="31" width="7.83203125" style="308" bestFit="1" customWidth="1" outlineLevel="1"/>
    <col min="32" max="33" width="7.6640625" style="308" bestFit="1" customWidth="1" outlineLevel="1"/>
    <col min="34" max="34" width="7.83203125" style="308" bestFit="1" customWidth="1" outlineLevel="1"/>
    <col min="35" max="36" width="7.6640625" style="308" bestFit="1" customWidth="1"/>
    <col min="37" max="37" width="7.83203125" style="308" bestFit="1" customWidth="1"/>
    <col min="38" max="38" width="7.6640625" style="308" bestFit="1" customWidth="1"/>
    <col min="39" max="54" width="8.83203125" style="308" bestFit="1" customWidth="1"/>
    <col min="55" max="66" width="8.83203125" style="308" bestFit="1" customWidth="1" outlineLevel="1"/>
    <col min="67" max="67" width="5.6640625" style="308" customWidth="1"/>
    <col min="68" max="76" width="8.83203125" style="308" bestFit="1" customWidth="1" outlineLevel="1"/>
    <col min="77" max="77" width="8.83203125" style="308" bestFit="1" customWidth="1"/>
    <col min="78" max="78" width="7.6640625" style="308" bestFit="1" customWidth="1"/>
    <col min="79" max="83" width="8.83203125" style="308" bestFit="1" customWidth="1"/>
    <col min="84" max="84" width="7.6640625" style="308" bestFit="1" customWidth="1"/>
    <col min="85" max="85" width="5.6640625" style="308" customWidth="1"/>
    <col min="86" max="16384" width="6" style="308"/>
  </cols>
  <sheetData>
    <row r="1" spans="1:84" ht="21">
      <c r="A1" s="656" t="s">
        <v>499</v>
      </c>
    </row>
    <row r="2" spans="1:84" ht="16">
      <c r="A2" s="309" t="s">
        <v>500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469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F91"/>
  <sheetViews>
    <sheetView showGridLines="0" zoomScaleNormal="100" workbookViewId="0">
      <pane xSplit="1" ySplit="5" topLeftCell="T44" activePane="bottomRight" state="frozen"/>
      <selection activeCell="AM1" sqref="AM1"/>
      <selection pane="topRight" activeCell="AM1" sqref="AM1"/>
      <selection pane="bottomLeft" activeCell="AM1" sqref="AM1"/>
      <selection pane="bottomRight" activeCell="C10" sqref="C10"/>
    </sheetView>
  </sheetViews>
  <sheetFormatPr baseColWidth="10" defaultColWidth="6" defaultRowHeight="12.75" customHeight="1" outlineLevelRow="1" outlineLevelCol="1"/>
  <cols>
    <col min="1" max="1" width="38.1640625" style="582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66" width="6" style="308" customWidth="1" outlineLevel="1"/>
    <col min="67" max="67" width="6" style="308" customWidth="1"/>
    <col min="68" max="76" width="6.33203125" style="308" customWidth="1" outlineLevel="1"/>
    <col min="77" max="85" width="6.33203125" style="308" customWidth="1"/>
    <col min="86" max="16384" width="6" style="308"/>
  </cols>
  <sheetData>
    <row r="1" spans="1:84" ht="16">
      <c r="A1" s="309" t="s">
        <v>499</v>
      </c>
    </row>
    <row r="2" spans="1:84" ht="16">
      <c r="A2" s="309" t="s">
        <v>501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552">
        <v>2010</v>
      </c>
      <c r="BQ4" s="552">
        <v>2011</v>
      </c>
      <c r="BR4" s="552">
        <v>2012</v>
      </c>
      <c r="BS4" s="552">
        <v>2013</v>
      </c>
      <c r="BT4" s="552">
        <v>2014</v>
      </c>
      <c r="BU4" s="552">
        <v>2015</v>
      </c>
      <c r="BV4" s="552">
        <v>2016</v>
      </c>
      <c r="BW4" s="552">
        <v>2017</v>
      </c>
      <c r="BX4" s="552">
        <v>2018</v>
      </c>
      <c r="BY4" s="552">
        <v>2019</v>
      </c>
      <c r="BZ4" s="552">
        <v>2020</v>
      </c>
      <c r="CA4" s="552">
        <v>2021</v>
      </c>
      <c r="CB4" s="553">
        <v>2022</v>
      </c>
      <c r="CC4" s="553">
        <v>2023</v>
      </c>
      <c r="CD4" s="553">
        <v>2024</v>
      </c>
      <c r="CE4" s="553">
        <v>2025</v>
      </c>
      <c r="CF4" s="553">
        <v>2026</v>
      </c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</row>
    <row r="6" spans="1:84" s="556" customFormat="1" ht="12.75" customHeight="1">
      <c r="A6" s="554" t="s">
        <v>21</v>
      </c>
      <c r="B6" s="555">
        <f>Drivers!B205</f>
        <v>30</v>
      </c>
      <c r="C6" s="555">
        <f>Drivers!C205</f>
        <v>96</v>
      </c>
      <c r="D6" s="555">
        <f>Drivers!D205</f>
        <v>-201</v>
      </c>
      <c r="E6" s="555">
        <f>Drivers!E205</f>
        <v>-322</v>
      </c>
      <c r="F6" s="555">
        <f>Drivers!F205</f>
        <v>151</v>
      </c>
      <c r="G6" s="555">
        <f>Drivers!G205</f>
        <v>221</v>
      </c>
      <c r="H6" s="555">
        <f>Drivers!H205</f>
        <v>-340</v>
      </c>
      <c r="I6" s="555">
        <f>Drivers!I205</f>
        <v>-205</v>
      </c>
      <c r="J6" s="555">
        <f>Drivers!J205</f>
        <v>400</v>
      </c>
      <c r="K6" s="555">
        <f>Drivers!K205</f>
        <v>201</v>
      </c>
      <c r="L6" s="555">
        <f>Drivers!L205</f>
        <v>-381</v>
      </c>
      <c r="M6" s="555">
        <f>Drivers!M205</f>
        <v>-45</v>
      </c>
      <c r="N6" s="555">
        <f>Drivers!N205</f>
        <v>323</v>
      </c>
      <c r="O6" s="555">
        <f>Drivers!O205</f>
        <v>222</v>
      </c>
      <c r="P6" s="555">
        <f>Drivers!P205</f>
        <v>-273</v>
      </c>
      <c r="Q6" s="555">
        <f>Drivers!Q205</f>
        <v>-308</v>
      </c>
      <c r="R6" s="555">
        <f>Drivers!R205</f>
        <v>367</v>
      </c>
      <c r="S6" s="555">
        <f>Drivers!S205</f>
        <v>335</v>
      </c>
      <c r="T6" s="555">
        <f>Drivers!T205</f>
        <v>3</v>
      </c>
      <c r="U6" s="555">
        <f>Drivers!U205</f>
        <v>142</v>
      </c>
      <c r="V6" s="555">
        <f>Drivers!V205</f>
        <v>395</v>
      </c>
      <c r="W6" s="555">
        <f>Drivers!W205</f>
        <v>442</v>
      </c>
      <c r="X6" s="555">
        <f>Drivers!X205</f>
        <v>-140</v>
      </c>
      <c r="Y6" s="555">
        <f>Drivers!Y205</f>
        <v>-45</v>
      </c>
      <c r="Z6" s="555">
        <f>Drivers!Z205</f>
        <v>899</v>
      </c>
      <c r="AA6" s="555">
        <f>Drivers!AA205</f>
        <v>440</v>
      </c>
      <c r="AB6" s="555">
        <f>Drivers!AB205</f>
        <v>-38</v>
      </c>
      <c r="AC6" s="555">
        <f>Drivers!AC205</f>
        <v>-1</v>
      </c>
      <c r="AD6" s="555">
        <f>Drivers!AD205</f>
        <v>566</v>
      </c>
      <c r="AE6" s="555">
        <f>Drivers!AE205</f>
        <v>644</v>
      </c>
      <c r="AF6" s="555">
        <f>Drivers!AF205</f>
        <v>-22</v>
      </c>
      <c r="AG6" s="555">
        <f>Drivers!AG205</f>
        <v>-186</v>
      </c>
      <c r="AH6" s="555">
        <f>Drivers!AH205</f>
        <v>607</v>
      </c>
      <c r="AI6" s="555">
        <f>Drivers!AI205</f>
        <v>293</v>
      </c>
      <c r="AJ6" s="555">
        <f>Drivers!AJ205</f>
        <v>255</v>
      </c>
      <c r="AK6" s="555">
        <f>Drivers!AK205</f>
        <v>262</v>
      </c>
      <c r="AL6" s="555">
        <f>Drivers!AL205</f>
        <v>209</v>
      </c>
      <c r="AM6" s="555">
        <f>Drivers!AM205</f>
        <v>1421</v>
      </c>
      <c r="AN6" s="555">
        <f>Drivers!AN205</f>
        <v>854</v>
      </c>
      <c r="AO6" s="555">
        <f>Drivers!AO205</f>
        <v>346</v>
      </c>
      <c r="AP6" s="555">
        <f>Drivers!AP205</f>
        <v>418</v>
      </c>
      <c r="AQ6" s="555">
        <f>Drivers!AQ205</f>
        <v>365</v>
      </c>
      <c r="AR6" s="555">
        <f>Drivers!AR205</f>
        <v>185</v>
      </c>
      <c r="AS6" s="555">
        <f>Drivers!AS205</f>
        <v>211</v>
      </c>
      <c r="AT6" s="555">
        <f>Drivers!AT205</f>
        <v>76</v>
      </c>
      <c r="AU6" s="555">
        <f>Drivers!AU205</f>
        <v>204</v>
      </c>
      <c r="AV6" s="555">
        <f>Drivers!AV205</f>
        <v>294</v>
      </c>
      <c r="AW6" s="555">
        <f>Drivers!AW205</f>
        <v>1.2046519224338179</v>
      </c>
      <c r="AX6" s="555">
        <f>Drivers!AX205</f>
        <v>110.34035124842964</v>
      </c>
      <c r="AY6" s="555">
        <f>Drivers!AY205</f>
        <v>595.47246659210771</v>
      </c>
      <c r="AZ6" s="555">
        <f>Drivers!AZ205</f>
        <v>428.9677322081759</v>
      </c>
      <c r="BA6" s="555">
        <f>Drivers!BA205</f>
        <v>30.824777985407692</v>
      </c>
      <c r="BB6" s="555">
        <f>Drivers!BB205</f>
        <v>357.32681472386975</v>
      </c>
      <c r="BC6" s="555">
        <f>Drivers!BC205</f>
        <v>673.51725525328209</v>
      </c>
      <c r="BD6" s="555">
        <f>Drivers!BD205</f>
        <v>472.42139367704027</v>
      </c>
      <c r="BE6" s="555">
        <f>Drivers!BE205</f>
        <v>127.48735655936576</v>
      </c>
      <c r="BF6" s="555">
        <f>Drivers!BF205</f>
        <v>403.90583851290558</v>
      </c>
      <c r="BG6" s="555">
        <f>Drivers!BG205</f>
        <v>715.92154167751187</v>
      </c>
      <c r="BH6" s="555">
        <f>Drivers!BH205</f>
        <v>464.15026185332385</v>
      </c>
      <c r="BI6" s="555">
        <f>Drivers!BI205</f>
        <v>209.20381795065782</v>
      </c>
      <c r="BJ6" s="555">
        <f>Drivers!BJ205</f>
        <v>490.22360355004929</v>
      </c>
      <c r="BK6" s="555">
        <f>Drivers!BK205</f>
        <v>799.15774955604331</v>
      </c>
      <c r="BL6" s="555">
        <f>Drivers!BL205</f>
        <v>563.07614907057132</v>
      </c>
      <c r="BM6" s="555">
        <f>Drivers!BM205</f>
        <v>214.79356403490962</v>
      </c>
      <c r="BN6" s="555">
        <f>Drivers!BN205</f>
        <v>506.83611566139143</v>
      </c>
      <c r="BO6" s="555"/>
      <c r="BP6" s="349">
        <v>-677</v>
      </c>
      <c r="BQ6" s="349">
        <f t="shared" ref="BQ6:BQ11" si="0">SUM(C6:F6)</f>
        <v>-276</v>
      </c>
      <c r="BR6" s="349">
        <f t="shared" ref="BR6:BR11" si="1">SUM(G6:J6)</f>
        <v>76</v>
      </c>
      <c r="BS6" s="349">
        <f t="shared" ref="BS6:BS11" si="2">SUM(K6:N6)</f>
        <v>98</v>
      </c>
      <c r="BT6" s="349">
        <f t="shared" ref="BT6:BT11" si="3">SUM(O6:R6)</f>
        <v>8</v>
      </c>
      <c r="BU6" s="349">
        <f t="shared" ref="BU6:BU11" si="4">SUM(S6:V6)</f>
        <v>875</v>
      </c>
      <c r="BV6" s="349">
        <f t="shared" ref="BV6:BV11" si="5">SUM(W6:Z6)</f>
        <v>1156</v>
      </c>
      <c r="BW6" s="349">
        <f t="shared" ref="BW6:BW11" si="6">SUM(AA6:AD6)</f>
        <v>967</v>
      </c>
      <c r="BX6" s="349">
        <f t="shared" ref="BX6:BX11" si="7">SUM(AE6:AH6)</f>
        <v>1043</v>
      </c>
      <c r="BY6" s="349">
        <f>SUM(AI6:AL6)</f>
        <v>1019</v>
      </c>
      <c r="BZ6" s="349">
        <f>SUM(AM6:AP6)</f>
        <v>3039</v>
      </c>
      <c r="CA6" s="349">
        <f>SUM(AQ6:AT6)</f>
        <v>837</v>
      </c>
      <c r="CB6" s="349">
        <f>SUM(AU6:AX6)</f>
        <v>609.54500317086342</v>
      </c>
      <c r="CC6" s="349">
        <f>SUM(AY6:BB6)</f>
        <v>1412.5917915095613</v>
      </c>
      <c r="CD6" s="349">
        <f>SUM(BC6:BF6)</f>
        <v>1677.3318440025937</v>
      </c>
      <c r="CE6" s="349">
        <f>SUM(BG6:BJ6)</f>
        <v>1879.4992250315429</v>
      </c>
      <c r="CF6" s="349">
        <f>SUM(BK6:BN6)</f>
        <v>2083.8635783229156</v>
      </c>
    </row>
    <row r="7" spans="1:84" s="369" customFormat="1" ht="12.75" customHeight="1">
      <c r="A7" s="557" t="s">
        <v>112</v>
      </c>
      <c r="B7" s="555">
        <f>-Drivers!B$178</f>
        <v>2</v>
      </c>
      <c r="C7" s="555">
        <f>-Drivers!C$178</f>
        <v>2</v>
      </c>
      <c r="D7" s="555">
        <f>-Drivers!D$178</f>
        <v>-28</v>
      </c>
      <c r="E7" s="555">
        <f>-Drivers!E$178</f>
        <v>1</v>
      </c>
      <c r="F7" s="555">
        <f>-Drivers!F$178</f>
        <v>8</v>
      </c>
      <c r="G7" s="555">
        <f>-Drivers!G$178</f>
        <v>2</v>
      </c>
      <c r="H7" s="555">
        <f>-Drivers!H$178</f>
        <v>17</v>
      </c>
      <c r="I7" s="555">
        <f>-Drivers!I$178</f>
        <v>-11</v>
      </c>
      <c r="J7" s="555">
        <f>-Drivers!J$178</f>
        <v>3</v>
      </c>
      <c r="K7" s="555">
        <f>-Drivers!K$178</f>
        <v>-20</v>
      </c>
      <c r="L7" s="555">
        <f>-Drivers!L$178</f>
        <v>0</v>
      </c>
      <c r="M7" s="555">
        <f>-Drivers!M$178</f>
        <v>-45</v>
      </c>
      <c r="N7" s="555">
        <f>-Drivers!N$178</f>
        <v>1</v>
      </c>
      <c r="O7" s="555">
        <f>-Drivers!O$178</f>
        <v>7</v>
      </c>
      <c r="P7" s="555">
        <f>-Drivers!P$178</f>
        <v>-44</v>
      </c>
      <c r="Q7" s="555">
        <f>-Drivers!Q$178</f>
        <v>0</v>
      </c>
      <c r="R7" s="555">
        <f>-Drivers!R$178</f>
        <v>2</v>
      </c>
      <c r="S7" s="555">
        <f>-Drivers!S$178</f>
        <v>-1</v>
      </c>
      <c r="T7" s="555">
        <f>-Drivers!T$178</f>
        <v>-1</v>
      </c>
      <c r="U7" s="555">
        <f>-Drivers!U$178</f>
        <v>0</v>
      </c>
      <c r="V7" s="555">
        <f>-Drivers!V$178</f>
        <v>-1</v>
      </c>
      <c r="W7" s="555">
        <f>-Drivers!W$178</f>
        <v>0</v>
      </c>
      <c r="X7" s="555">
        <f>-Drivers!X$178</f>
        <v>0</v>
      </c>
      <c r="Y7" s="555">
        <f>-Drivers!Y$178</f>
        <v>0</v>
      </c>
      <c r="Z7" s="555">
        <f>-Drivers!Z$178</f>
        <v>0</v>
      </c>
      <c r="AA7" s="555">
        <f>-Drivers!AA$178</f>
        <v>0</v>
      </c>
      <c r="AB7" s="555">
        <f>-Drivers!AB$178</f>
        <v>0</v>
      </c>
      <c r="AC7" s="555">
        <f>-Drivers!AC$178</f>
        <v>0</v>
      </c>
      <c r="AD7" s="555">
        <f>-Drivers!AD$178</f>
        <v>0</v>
      </c>
      <c r="AE7" s="555">
        <f>-Drivers!AE$178</f>
        <v>0</v>
      </c>
      <c r="AF7" s="555">
        <f>-Drivers!AF$178</f>
        <v>0</v>
      </c>
      <c r="AG7" s="555">
        <f>-Drivers!AG$178</f>
        <v>0</v>
      </c>
      <c r="AH7" s="555">
        <f>-Drivers!AH$178</f>
        <v>0</v>
      </c>
      <c r="AI7" s="555">
        <f>-Drivers!AI$178</f>
        <v>0</v>
      </c>
      <c r="AJ7" s="558">
        <v>0</v>
      </c>
      <c r="AK7" s="558">
        <v>0</v>
      </c>
      <c r="AL7" s="558">
        <v>14</v>
      </c>
      <c r="AM7" s="558">
        <v>0</v>
      </c>
      <c r="AN7" s="558">
        <v>0</v>
      </c>
      <c r="AO7" s="558">
        <v>0</v>
      </c>
      <c r="AP7" s="558">
        <v>5</v>
      </c>
      <c r="AQ7" s="558">
        <v>0</v>
      </c>
      <c r="AR7" s="558">
        <v>0</v>
      </c>
      <c r="AS7" s="558">
        <v>0</v>
      </c>
      <c r="AT7" s="558">
        <v>0</v>
      </c>
      <c r="AU7" s="558">
        <v>0</v>
      </c>
      <c r="AV7" s="558">
        <v>0</v>
      </c>
      <c r="AW7" s="555">
        <f>-Drivers!AW$178</f>
        <v>0</v>
      </c>
      <c r="AX7" s="555">
        <f>-Drivers!AX$178</f>
        <v>0</v>
      </c>
      <c r="AY7" s="555">
        <f>-Drivers!AY$178</f>
        <v>0</v>
      </c>
      <c r="AZ7" s="555">
        <f>-Drivers!AZ$178</f>
        <v>0</v>
      </c>
      <c r="BA7" s="555">
        <f>-Drivers!BA$178</f>
        <v>0</v>
      </c>
      <c r="BB7" s="555">
        <f>-Drivers!BB$178</f>
        <v>0</v>
      </c>
      <c r="BC7" s="555">
        <f>-Drivers!BC$178</f>
        <v>0</v>
      </c>
      <c r="BD7" s="555">
        <f>-Drivers!BD$178</f>
        <v>0</v>
      </c>
      <c r="BE7" s="555">
        <f>-Drivers!BE$178</f>
        <v>0</v>
      </c>
      <c r="BF7" s="555">
        <f>-Drivers!BF$178</f>
        <v>0</v>
      </c>
      <c r="BG7" s="555">
        <f>-Drivers!BG$178</f>
        <v>0</v>
      </c>
      <c r="BH7" s="555">
        <f>-Drivers!BH$178</f>
        <v>0</v>
      </c>
      <c r="BI7" s="555">
        <f>-Drivers!BI$178</f>
        <v>0</v>
      </c>
      <c r="BJ7" s="555">
        <f>-Drivers!BJ$178</f>
        <v>0</v>
      </c>
      <c r="BK7" s="555">
        <f>-Drivers!BK$178</f>
        <v>0</v>
      </c>
      <c r="BL7" s="555">
        <f>-Drivers!BL$178</f>
        <v>0</v>
      </c>
      <c r="BM7" s="555">
        <f>-Drivers!BM$178</f>
        <v>0</v>
      </c>
      <c r="BN7" s="555">
        <f>-Drivers!BN$178</f>
        <v>0</v>
      </c>
      <c r="BO7" s="555"/>
      <c r="BP7" s="349">
        <v>2</v>
      </c>
      <c r="BQ7" s="349">
        <f t="shared" si="0"/>
        <v>-17</v>
      </c>
      <c r="BR7" s="349">
        <f t="shared" si="1"/>
        <v>11</v>
      </c>
      <c r="BS7" s="349">
        <f t="shared" si="2"/>
        <v>-64</v>
      </c>
      <c r="BT7" s="349">
        <f t="shared" si="3"/>
        <v>-35</v>
      </c>
      <c r="BU7" s="349">
        <f t="shared" si="4"/>
        <v>-3</v>
      </c>
      <c r="BV7" s="349">
        <f t="shared" si="5"/>
        <v>0</v>
      </c>
      <c r="BW7" s="349">
        <f t="shared" si="6"/>
        <v>0</v>
      </c>
      <c r="BX7" s="349">
        <f t="shared" si="7"/>
        <v>0</v>
      </c>
      <c r="BY7" s="349">
        <f t="shared" ref="BY7:BY19" si="8">SUM(AI7:AL7)</f>
        <v>14</v>
      </c>
      <c r="BZ7" s="349">
        <f t="shared" ref="BZ7:BZ19" si="9">SUM(AM7:AP7)</f>
        <v>5</v>
      </c>
      <c r="CA7" s="349">
        <f t="shared" ref="CA7:CA19" si="10">SUM(AQ7:AT7)</f>
        <v>0</v>
      </c>
      <c r="CB7" s="349">
        <f t="shared" ref="CB7:CB19" si="11">SUM(AU7:AX7)</f>
        <v>0</v>
      </c>
      <c r="CC7" s="349">
        <f t="shared" ref="CC7:CC19" si="12">SUM(AY7:BB7)</f>
        <v>0</v>
      </c>
      <c r="CD7" s="349">
        <f t="shared" ref="CD7:CD19" si="13">SUM(BC7:BF7)</f>
        <v>0</v>
      </c>
      <c r="CE7" s="349">
        <f t="shared" ref="CE7:CE19" si="14">SUM(BG7:BJ7)</f>
        <v>0</v>
      </c>
      <c r="CF7" s="349">
        <f t="shared" ref="CF7:CF19" si="15">SUM(BK7:BN7)</f>
        <v>0</v>
      </c>
    </row>
    <row r="8" spans="1:84" s="369" customFormat="1" ht="12.75" customHeight="1">
      <c r="A8" s="557" t="s">
        <v>136</v>
      </c>
      <c r="B8" s="558">
        <v>50</v>
      </c>
      <c r="C8" s="558">
        <v>48</v>
      </c>
      <c r="D8" s="558">
        <v>46</v>
      </c>
      <c r="E8" s="558">
        <v>44</v>
      </c>
      <c r="F8" s="558">
        <v>42</v>
      </c>
      <c r="G8" s="558">
        <v>43</v>
      </c>
      <c r="H8" s="558">
        <v>51</v>
      </c>
      <c r="I8" s="558">
        <v>54</v>
      </c>
      <c r="J8" s="558">
        <v>68</v>
      </c>
      <c r="K8" s="558">
        <v>56</v>
      </c>
      <c r="L8" s="558">
        <v>56</v>
      </c>
      <c r="M8" s="558">
        <v>66</v>
      </c>
      <c r="N8" s="558">
        <v>86</v>
      </c>
      <c r="O8" s="558">
        <v>56</v>
      </c>
      <c r="P8" s="558">
        <v>56</v>
      </c>
      <c r="Q8" s="558">
        <v>58</v>
      </c>
      <c r="R8" s="558">
        <v>57</v>
      </c>
      <c r="S8" s="558">
        <v>56</v>
      </c>
      <c r="T8" s="558">
        <v>56</v>
      </c>
      <c r="U8" s="558">
        <v>53</v>
      </c>
      <c r="V8" s="558">
        <v>55</v>
      </c>
      <c r="W8" s="558">
        <v>49</v>
      </c>
      <c r="X8" s="558">
        <v>50</v>
      </c>
      <c r="Y8" s="558">
        <v>50</v>
      </c>
      <c r="Z8" s="558">
        <v>48</v>
      </c>
      <c r="AA8" s="558">
        <v>46</v>
      </c>
      <c r="AB8" s="558">
        <v>45</v>
      </c>
      <c r="AC8" s="558">
        <v>49</v>
      </c>
      <c r="AD8" s="558">
        <v>32</v>
      </c>
      <c r="AE8" s="558">
        <v>31</v>
      </c>
      <c r="AF8" s="558">
        <v>32</v>
      </c>
      <c r="AG8" s="558">
        <v>34</v>
      </c>
      <c r="AH8" s="558">
        <v>39</v>
      </c>
      <c r="AI8" s="558">
        <v>38</v>
      </c>
      <c r="AJ8" s="558">
        <v>36</v>
      </c>
      <c r="AK8" s="558">
        <v>34</v>
      </c>
      <c r="AL8" s="558">
        <v>37</v>
      </c>
      <c r="AM8" s="558">
        <v>37</v>
      </c>
      <c r="AN8" s="558">
        <v>35</v>
      </c>
      <c r="AO8" s="558">
        <v>39</v>
      </c>
      <c r="AP8" s="558">
        <v>39</v>
      </c>
      <c r="AQ8" s="558">
        <v>37</v>
      </c>
      <c r="AR8" s="558">
        <v>40</v>
      </c>
      <c r="AS8" s="558">
        <v>46</v>
      </c>
      <c r="AT8" s="558">
        <v>58</v>
      </c>
      <c r="AU8" s="558">
        <v>105</v>
      </c>
      <c r="AV8" s="558">
        <v>94</v>
      </c>
      <c r="AW8" s="555">
        <f>BS!AW103</f>
        <v>100.39650553290622</v>
      </c>
      <c r="AX8" s="555">
        <f>BS!AX103</f>
        <v>97.748557543232153</v>
      </c>
      <c r="AY8" s="555">
        <f>BS!AY103</f>
        <v>99.553479729881445</v>
      </c>
      <c r="AZ8" s="555">
        <f>BS!AZ103</f>
        <v>95.995611381149743</v>
      </c>
      <c r="BA8" s="555">
        <f>BS!BA103</f>
        <v>92.959079503641561</v>
      </c>
      <c r="BB8" s="555">
        <f>BS!BB103</f>
        <v>89.745272560303533</v>
      </c>
      <c r="BC8" s="555">
        <f>BS!BC103</f>
        <v>86.622970398931443</v>
      </c>
      <c r="BD8" s="555">
        <f>BS!BD103</f>
        <v>84.433486138842397</v>
      </c>
      <c r="BE8" s="555">
        <f>BS!BE103</f>
        <v>82.66193318286949</v>
      </c>
      <c r="BF8" s="555">
        <f>BS!BF103</f>
        <v>80.631096203945802</v>
      </c>
      <c r="BG8" s="555">
        <f>BS!BG103</f>
        <v>78.550092346325414</v>
      </c>
      <c r="BH8" s="555">
        <f>BS!BH103</f>
        <v>77.274733481534668</v>
      </c>
      <c r="BI8" s="555">
        <f>BS!BI103</f>
        <v>76.965786215755003</v>
      </c>
      <c r="BJ8" s="555">
        <f>BS!BJ103</f>
        <v>75.989051880938376</v>
      </c>
      <c r="BK8" s="555">
        <f>BS!BK103</f>
        <v>74.700224422033628</v>
      </c>
      <c r="BL8" s="555">
        <f>BS!BL103</f>
        <v>74.058858080587299</v>
      </c>
      <c r="BM8" s="555">
        <f>BS!BM103</f>
        <v>73.662433801648177</v>
      </c>
      <c r="BN8" s="555">
        <f>BS!BN103</f>
        <v>72.971681273299865</v>
      </c>
      <c r="BO8" s="555"/>
      <c r="BP8" s="349">
        <v>192</v>
      </c>
      <c r="BQ8" s="349">
        <f t="shared" si="0"/>
        <v>180</v>
      </c>
      <c r="BR8" s="349">
        <f t="shared" si="1"/>
        <v>216</v>
      </c>
      <c r="BS8" s="349">
        <f t="shared" si="2"/>
        <v>264</v>
      </c>
      <c r="BT8" s="349">
        <f t="shared" si="3"/>
        <v>227</v>
      </c>
      <c r="BU8" s="349">
        <f t="shared" si="4"/>
        <v>220</v>
      </c>
      <c r="BV8" s="349">
        <f t="shared" si="5"/>
        <v>197</v>
      </c>
      <c r="BW8" s="349">
        <f t="shared" si="6"/>
        <v>172</v>
      </c>
      <c r="BX8" s="349">
        <f t="shared" si="7"/>
        <v>136</v>
      </c>
      <c r="BY8" s="349">
        <f t="shared" si="8"/>
        <v>145</v>
      </c>
      <c r="BZ8" s="349">
        <f t="shared" si="9"/>
        <v>150</v>
      </c>
      <c r="CA8" s="349">
        <f t="shared" si="10"/>
        <v>181</v>
      </c>
      <c r="CB8" s="349">
        <f t="shared" si="11"/>
        <v>397.14506307613834</v>
      </c>
      <c r="CC8" s="349">
        <f t="shared" si="12"/>
        <v>378.25344317497627</v>
      </c>
      <c r="CD8" s="349">
        <f t="shared" si="13"/>
        <v>334.34948592458915</v>
      </c>
      <c r="CE8" s="349">
        <f t="shared" si="14"/>
        <v>308.77966392455346</v>
      </c>
      <c r="CF8" s="349">
        <f t="shared" si="15"/>
        <v>295.39319757756897</v>
      </c>
    </row>
    <row r="9" spans="1:84" s="369" customFormat="1" ht="12.75" customHeight="1">
      <c r="A9" s="557" t="s">
        <v>137</v>
      </c>
      <c r="B9" s="558">
        <v>2</v>
      </c>
      <c r="C9" s="558">
        <v>5</v>
      </c>
      <c r="D9" s="558">
        <v>-29</v>
      </c>
      <c r="E9" s="558">
        <v>0</v>
      </c>
      <c r="F9" s="558">
        <v>-1</v>
      </c>
      <c r="G9" s="558">
        <v>0</v>
      </c>
      <c r="H9" s="558">
        <v>-12</v>
      </c>
      <c r="I9" s="558">
        <v>0</v>
      </c>
      <c r="J9" s="558">
        <v>0</v>
      </c>
      <c r="K9" s="558">
        <v>0</v>
      </c>
      <c r="L9" s="558">
        <v>0</v>
      </c>
      <c r="M9" s="558">
        <v>-12</v>
      </c>
      <c r="N9" s="558">
        <v>-25</v>
      </c>
      <c r="O9" s="558">
        <v>0</v>
      </c>
      <c r="P9" s="558">
        <v>0</v>
      </c>
      <c r="Q9" s="558">
        <v>1</v>
      </c>
      <c r="R9" s="558">
        <v>1</v>
      </c>
      <c r="S9" s="558">
        <v>0</v>
      </c>
      <c r="T9" s="558">
        <v>0</v>
      </c>
      <c r="U9" s="558">
        <v>0</v>
      </c>
      <c r="V9" s="558">
        <v>0</v>
      </c>
      <c r="W9" s="558">
        <v>0</v>
      </c>
      <c r="X9" s="558">
        <v>6</v>
      </c>
      <c r="Y9" s="558">
        <v>2</v>
      </c>
      <c r="Z9" s="558">
        <v>2</v>
      </c>
      <c r="AA9" s="558">
        <v>0</v>
      </c>
      <c r="AB9" s="558">
        <v>0</v>
      </c>
      <c r="AC9" s="558">
        <v>0</v>
      </c>
      <c r="AD9" s="558">
        <v>0</v>
      </c>
      <c r="AE9" s="558">
        <v>0</v>
      </c>
      <c r="AF9" s="558">
        <v>0</v>
      </c>
      <c r="AG9" s="558">
        <v>0</v>
      </c>
      <c r="AH9" s="558">
        <v>0</v>
      </c>
      <c r="AI9" s="558">
        <v>0</v>
      </c>
      <c r="AJ9" s="558">
        <v>0</v>
      </c>
      <c r="AK9" s="558">
        <v>0</v>
      </c>
      <c r="AL9" s="558">
        <v>0</v>
      </c>
      <c r="AM9" s="558">
        <v>0</v>
      </c>
      <c r="AN9" s="558">
        <v>0</v>
      </c>
      <c r="AO9" s="558">
        <v>0</v>
      </c>
      <c r="AP9" s="558">
        <v>0</v>
      </c>
      <c r="AQ9" s="558">
        <v>0</v>
      </c>
      <c r="AR9" s="558">
        <v>0</v>
      </c>
      <c r="AS9" s="558">
        <v>0</v>
      </c>
      <c r="AT9" s="558">
        <v>0</v>
      </c>
      <c r="AU9" s="558">
        <v>0</v>
      </c>
      <c r="AV9" s="558">
        <v>0</v>
      </c>
      <c r="AW9" s="559">
        <v>0</v>
      </c>
      <c r="AX9" s="559">
        <v>0</v>
      </c>
      <c r="AY9" s="559">
        <v>0</v>
      </c>
      <c r="AZ9" s="559">
        <v>0</v>
      </c>
      <c r="BA9" s="559">
        <v>0</v>
      </c>
      <c r="BB9" s="559">
        <v>0</v>
      </c>
      <c r="BC9" s="559">
        <v>0</v>
      </c>
      <c r="BD9" s="559">
        <v>0</v>
      </c>
      <c r="BE9" s="559">
        <v>0</v>
      </c>
      <c r="BF9" s="559">
        <v>0</v>
      </c>
      <c r="BG9" s="559">
        <v>0</v>
      </c>
      <c r="BH9" s="559">
        <v>0</v>
      </c>
      <c r="BI9" s="559">
        <v>0</v>
      </c>
      <c r="BJ9" s="559">
        <v>0</v>
      </c>
      <c r="BK9" s="559">
        <v>0</v>
      </c>
      <c r="BL9" s="559">
        <v>0</v>
      </c>
      <c r="BM9" s="559">
        <v>0</v>
      </c>
      <c r="BN9" s="559">
        <v>0</v>
      </c>
      <c r="BO9" s="559"/>
      <c r="BP9" s="349">
        <v>22</v>
      </c>
      <c r="BQ9" s="349">
        <f t="shared" si="0"/>
        <v>-25</v>
      </c>
      <c r="BR9" s="349">
        <f t="shared" si="1"/>
        <v>-12</v>
      </c>
      <c r="BS9" s="349">
        <f t="shared" si="2"/>
        <v>-37</v>
      </c>
      <c r="BT9" s="349">
        <f t="shared" si="3"/>
        <v>2</v>
      </c>
      <c r="BU9" s="349">
        <f t="shared" si="4"/>
        <v>0</v>
      </c>
      <c r="BV9" s="349">
        <f t="shared" si="5"/>
        <v>10</v>
      </c>
      <c r="BW9" s="349">
        <f t="shared" si="6"/>
        <v>0</v>
      </c>
      <c r="BX9" s="349">
        <f t="shared" si="7"/>
        <v>0</v>
      </c>
      <c r="BY9" s="349">
        <f t="shared" si="8"/>
        <v>0</v>
      </c>
      <c r="BZ9" s="349">
        <f t="shared" si="9"/>
        <v>0</v>
      </c>
      <c r="CA9" s="349">
        <f t="shared" si="10"/>
        <v>0</v>
      </c>
      <c r="CB9" s="349">
        <f t="shared" si="11"/>
        <v>0</v>
      </c>
      <c r="CC9" s="349">
        <f t="shared" si="12"/>
        <v>0</v>
      </c>
      <c r="CD9" s="349">
        <f t="shared" si="13"/>
        <v>0</v>
      </c>
      <c r="CE9" s="349">
        <f t="shared" si="14"/>
        <v>0</v>
      </c>
      <c r="CF9" s="349">
        <f t="shared" si="15"/>
        <v>0</v>
      </c>
    </row>
    <row r="10" spans="1:84" s="369" customFormat="1" ht="12.75" customHeight="1">
      <c r="A10" s="557" t="s">
        <v>138</v>
      </c>
      <c r="B10" s="558">
        <v>11</v>
      </c>
      <c r="C10" s="558">
        <v>0</v>
      </c>
      <c r="D10" s="558">
        <v>-1</v>
      </c>
      <c r="E10" s="558">
        <v>2</v>
      </c>
      <c r="F10" s="558">
        <v>0</v>
      </c>
      <c r="G10" s="558">
        <v>0</v>
      </c>
      <c r="H10" s="558">
        <v>0</v>
      </c>
      <c r="I10" s="558">
        <v>-3</v>
      </c>
      <c r="J10" s="558">
        <v>-3</v>
      </c>
      <c r="K10" s="558">
        <v>7</v>
      </c>
      <c r="L10" s="558">
        <v>0</v>
      </c>
      <c r="M10" s="558">
        <v>0</v>
      </c>
      <c r="N10" s="558">
        <v>0</v>
      </c>
      <c r="O10" s="558">
        <v>0</v>
      </c>
      <c r="P10" s="558">
        <v>0</v>
      </c>
      <c r="Q10" s="558">
        <v>0</v>
      </c>
      <c r="R10" s="558">
        <v>0</v>
      </c>
      <c r="S10" s="558">
        <v>0</v>
      </c>
      <c r="T10" s="558">
        <v>0</v>
      </c>
      <c r="U10" s="558">
        <v>0</v>
      </c>
      <c r="V10" s="558">
        <v>0</v>
      </c>
      <c r="W10" s="558">
        <v>0</v>
      </c>
      <c r="X10" s="558">
        <v>0</v>
      </c>
      <c r="Y10" s="558">
        <v>0</v>
      </c>
      <c r="Z10" s="558">
        <v>0</v>
      </c>
      <c r="AA10" s="558">
        <v>0</v>
      </c>
      <c r="AB10" s="558">
        <v>0</v>
      </c>
      <c r="AC10" s="558">
        <v>0</v>
      </c>
      <c r="AD10" s="558">
        <v>0</v>
      </c>
      <c r="AE10" s="558">
        <v>0</v>
      </c>
      <c r="AF10" s="558">
        <v>0</v>
      </c>
      <c r="AG10" s="558">
        <v>0</v>
      </c>
      <c r="AH10" s="558">
        <v>0</v>
      </c>
      <c r="AI10" s="558">
        <v>0</v>
      </c>
      <c r="AJ10" s="558">
        <v>0</v>
      </c>
      <c r="AK10" s="558">
        <v>0</v>
      </c>
      <c r="AL10" s="558">
        <v>0</v>
      </c>
      <c r="AM10" s="558">
        <v>0</v>
      </c>
      <c r="AN10" s="558">
        <v>0</v>
      </c>
      <c r="AO10" s="558">
        <v>0</v>
      </c>
      <c r="AP10" s="558">
        <v>0</v>
      </c>
      <c r="AQ10" s="558">
        <v>0</v>
      </c>
      <c r="AR10" s="558">
        <v>0</v>
      </c>
      <c r="AS10" s="558">
        <v>0</v>
      </c>
      <c r="AT10" s="558">
        <v>0</v>
      </c>
      <c r="AU10" s="558">
        <v>0</v>
      </c>
      <c r="AV10" s="558">
        <v>0</v>
      </c>
      <c r="AW10" s="559">
        <v>0</v>
      </c>
      <c r="AX10" s="559">
        <v>0</v>
      </c>
      <c r="AY10" s="559">
        <v>0</v>
      </c>
      <c r="AZ10" s="559">
        <v>0</v>
      </c>
      <c r="BA10" s="559">
        <v>0</v>
      </c>
      <c r="BB10" s="559">
        <v>0</v>
      </c>
      <c r="BC10" s="559">
        <v>0</v>
      </c>
      <c r="BD10" s="559">
        <v>0</v>
      </c>
      <c r="BE10" s="559">
        <v>0</v>
      </c>
      <c r="BF10" s="559">
        <v>0</v>
      </c>
      <c r="BG10" s="559">
        <v>0</v>
      </c>
      <c r="BH10" s="559">
        <v>0</v>
      </c>
      <c r="BI10" s="559">
        <v>0</v>
      </c>
      <c r="BJ10" s="559">
        <v>0</v>
      </c>
      <c r="BK10" s="559">
        <v>0</v>
      </c>
      <c r="BL10" s="559">
        <v>0</v>
      </c>
      <c r="BM10" s="559">
        <v>0</v>
      </c>
      <c r="BN10" s="559">
        <v>0</v>
      </c>
      <c r="BO10" s="559"/>
      <c r="BP10" s="349">
        <v>39</v>
      </c>
      <c r="BQ10" s="349">
        <f t="shared" si="0"/>
        <v>1</v>
      </c>
      <c r="BR10" s="349">
        <f t="shared" si="1"/>
        <v>-6</v>
      </c>
      <c r="BS10" s="349">
        <f t="shared" si="2"/>
        <v>7</v>
      </c>
      <c r="BT10" s="349">
        <f t="shared" si="3"/>
        <v>0</v>
      </c>
      <c r="BU10" s="349">
        <f t="shared" si="4"/>
        <v>0</v>
      </c>
      <c r="BV10" s="349">
        <f t="shared" si="5"/>
        <v>0</v>
      </c>
      <c r="BW10" s="349">
        <f t="shared" si="6"/>
        <v>0</v>
      </c>
      <c r="BX10" s="349">
        <f t="shared" si="7"/>
        <v>0</v>
      </c>
      <c r="BY10" s="349">
        <f t="shared" si="8"/>
        <v>0</v>
      </c>
      <c r="BZ10" s="349">
        <f t="shared" si="9"/>
        <v>0</v>
      </c>
      <c r="CA10" s="349">
        <f t="shared" si="10"/>
        <v>0</v>
      </c>
      <c r="CB10" s="349">
        <f t="shared" si="11"/>
        <v>0</v>
      </c>
      <c r="CC10" s="349">
        <f t="shared" si="12"/>
        <v>0</v>
      </c>
      <c r="CD10" s="349">
        <f t="shared" si="13"/>
        <v>0</v>
      </c>
      <c r="CE10" s="349">
        <f t="shared" si="14"/>
        <v>0</v>
      </c>
      <c r="CF10" s="349">
        <f t="shared" si="15"/>
        <v>0</v>
      </c>
    </row>
    <row r="11" spans="1:84" s="369" customFormat="1" ht="12.75" customHeight="1">
      <c r="A11" s="557" t="s">
        <v>64</v>
      </c>
      <c r="B11" s="555">
        <f>-Drivers!B$258</f>
        <v>42</v>
      </c>
      <c r="C11" s="555">
        <f>-Drivers!C$258</f>
        <v>47</v>
      </c>
      <c r="D11" s="555">
        <f>-Drivers!D$258</f>
        <v>43</v>
      </c>
      <c r="E11" s="560">
        <v>48</v>
      </c>
      <c r="F11" s="555">
        <f>-Drivers!F$258</f>
        <v>38</v>
      </c>
      <c r="G11" s="555">
        <f>-Drivers!G$258</f>
        <v>38</v>
      </c>
      <c r="H11" s="555">
        <f>-Drivers!H$258</f>
        <v>43</v>
      </c>
      <c r="I11" s="555">
        <f>-Drivers!I$258</f>
        <v>48</v>
      </c>
      <c r="J11" s="555">
        <f>-Drivers!J$258</f>
        <v>41</v>
      </c>
      <c r="K11" s="555">
        <f>-Drivers!K$258</f>
        <v>39</v>
      </c>
      <c r="L11" s="555">
        <f>-Drivers!L$258</f>
        <v>44</v>
      </c>
      <c r="M11" s="555">
        <f>-Drivers!M$258</f>
        <v>39</v>
      </c>
      <c r="N11" s="555">
        <f>-Drivers!N$258</f>
        <v>42</v>
      </c>
      <c r="O11" s="555">
        <f>-Drivers!O$258</f>
        <v>33</v>
      </c>
      <c r="P11" s="555">
        <f>-Drivers!P$258</f>
        <v>38</v>
      </c>
      <c r="Q11" s="555">
        <f>-Drivers!Q$258</f>
        <v>40</v>
      </c>
      <c r="R11" s="555">
        <f>-Drivers!R$258</f>
        <v>39</v>
      </c>
      <c r="S11" s="555">
        <f>-Drivers!S$258</f>
        <v>29</v>
      </c>
      <c r="T11" s="555">
        <f>-Drivers!T$258</f>
        <v>40</v>
      </c>
      <c r="U11" s="555">
        <f>-Drivers!U$258</f>
        <v>39</v>
      </c>
      <c r="V11" s="555">
        <f>-Drivers!V$258</f>
        <v>36</v>
      </c>
      <c r="W11" s="555">
        <f>-Drivers!W$258</f>
        <v>45</v>
      </c>
      <c r="X11" s="555">
        <f>-Drivers!X$258</f>
        <v>44</v>
      </c>
      <c r="Y11" s="555">
        <f>-Drivers!Y$258</f>
        <v>42</v>
      </c>
      <c r="Z11" s="555">
        <f>-Drivers!Z$258</f>
        <v>47</v>
      </c>
      <c r="AA11" s="555">
        <f>-Drivers!AA$258</f>
        <v>48</v>
      </c>
      <c r="AB11" s="555">
        <f>-Drivers!AB$258</f>
        <v>48</v>
      </c>
      <c r="AC11" s="555">
        <f>-Drivers!AC$258</f>
        <v>48</v>
      </c>
      <c r="AD11" s="555">
        <f>-Drivers!AD$258</f>
        <v>52</v>
      </c>
      <c r="AE11" s="555">
        <f>-Drivers!AE$258</f>
        <v>48</v>
      </c>
      <c r="AF11" s="555">
        <f>-Drivers!AF$258</f>
        <v>62</v>
      </c>
      <c r="AG11" s="555">
        <f>-Drivers!AG$258</f>
        <v>63</v>
      </c>
      <c r="AH11" s="555">
        <f>-Drivers!AH$258</f>
        <v>69</v>
      </c>
      <c r="AI11" s="555">
        <f>-Drivers!AI$258</f>
        <v>70</v>
      </c>
      <c r="AJ11" s="555">
        <f>-Drivers!AJ$258</f>
        <v>66</v>
      </c>
      <c r="AK11" s="555">
        <f>-Drivers!AK$258</f>
        <v>75</v>
      </c>
      <c r="AL11" s="555">
        <f>-Drivers!AL$258</f>
        <v>73</v>
      </c>
      <c r="AM11" s="555">
        <f>-Drivers!AM$258</f>
        <v>73</v>
      </c>
      <c r="AN11" s="555">
        <f>-Drivers!AN$258</f>
        <v>92</v>
      </c>
      <c r="AO11" s="555">
        <f>-Drivers!AO$258</f>
        <v>91</v>
      </c>
      <c r="AP11" s="555">
        <f>-Drivers!AP$258</f>
        <v>91</v>
      </c>
      <c r="AQ11" s="555">
        <f>-Drivers!AQ$258</f>
        <v>102</v>
      </c>
      <c r="AR11" s="555">
        <f>-Drivers!AR$258</f>
        <v>113</v>
      </c>
      <c r="AS11" s="555">
        <f>-Drivers!AS$258</f>
        <v>111</v>
      </c>
      <c r="AT11" s="555">
        <f>-Drivers!AT$258</f>
        <v>109</v>
      </c>
      <c r="AU11" s="555">
        <f>-Drivers!AU$258</f>
        <v>125</v>
      </c>
      <c r="AV11" s="555">
        <f>-Drivers!AV$258</f>
        <v>149</v>
      </c>
      <c r="AW11" s="555">
        <f>-Drivers!AW$258</f>
        <v>135.24803520833333</v>
      </c>
      <c r="AX11" s="555">
        <f>-Drivers!AX$258</f>
        <v>168.36559330719879</v>
      </c>
      <c r="AY11" s="555">
        <f>-Drivers!AY$258</f>
        <v>133.91215246490384</v>
      </c>
      <c r="AZ11" s="555">
        <f>-Drivers!AZ$258</f>
        <v>165.39547741666811</v>
      </c>
      <c r="BA11" s="555">
        <f>-Drivers!BA$258</f>
        <v>154.93542134760662</v>
      </c>
      <c r="BB11" s="555">
        <f>-Drivers!BB$258</f>
        <v>164.37411252521255</v>
      </c>
      <c r="BC11" s="555">
        <f>-Drivers!BC$258</f>
        <v>131.10297298367914</v>
      </c>
      <c r="BD11" s="555">
        <f>-Drivers!BD$258</f>
        <v>171.33961861282347</v>
      </c>
      <c r="BE11" s="555">
        <f>-Drivers!BE$258</f>
        <v>155.67314313678082</v>
      </c>
      <c r="BF11" s="555">
        <f>-Drivers!BF$258</f>
        <v>168.04179393439404</v>
      </c>
      <c r="BG11" s="555">
        <f>-Drivers!BG$258</f>
        <v>134.49632147900672</v>
      </c>
      <c r="BH11" s="555">
        <f>-Drivers!BH$258</f>
        <v>206.544476542713</v>
      </c>
      <c r="BI11" s="555">
        <f>-Drivers!BI$258</f>
        <v>166.62043236193279</v>
      </c>
      <c r="BJ11" s="555">
        <f>-Drivers!BJ$258</f>
        <v>177.35033353765823</v>
      </c>
      <c r="BK11" s="555">
        <f>-Drivers!BK$258</f>
        <v>140.44796622394566</v>
      </c>
      <c r="BL11" s="555">
        <f>-Drivers!BL$258</f>
        <v>185.44406973195814</v>
      </c>
      <c r="BM11" s="555">
        <f>-Drivers!BM$258</f>
        <v>170.10016160110877</v>
      </c>
      <c r="BN11" s="555">
        <f>-Drivers!BN$258</f>
        <v>183.56194607242423</v>
      </c>
      <c r="BO11" s="555"/>
      <c r="BP11" s="349">
        <v>187</v>
      </c>
      <c r="BQ11" s="349">
        <f t="shared" si="0"/>
        <v>176</v>
      </c>
      <c r="BR11" s="349">
        <f t="shared" si="1"/>
        <v>170</v>
      </c>
      <c r="BS11" s="349">
        <f t="shared" si="2"/>
        <v>164</v>
      </c>
      <c r="BT11" s="349">
        <f t="shared" si="3"/>
        <v>150</v>
      </c>
      <c r="BU11" s="349">
        <f t="shared" si="4"/>
        <v>144</v>
      </c>
      <c r="BV11" s="349">
        <f t="shared" si="5"/>
        <v>178</v>
      </c>
      <c r="BW11" s="349">
        <f t="shared" si="6"/>
        <v>196</v>
      </c>
      <c r="BX11" s="349">
        <f t="shared" si="7"/>
        <v>242</v>
      </c>
      <c r="BY11" s="349">
        <f t="shared" si="8"/>
        <v>284</v>
      </c>
      <c r="BZ11" s="349">
        <f t="shared" si="9"/>
        <v>347</v>
      </c>
      <c r="CA11" s="349">
        <f t="shared" si="10"/>
        <v>435</v>
      </c>
      <c r="CB11" s="349">
        <f t="shared" si="11"/>
        <v>577.61362851553213</v>
      </c>
      <c r="CC11" s="349">
        <f t="shared" si="12"/>
        <v>618.61716375439119</v>
      </c>
      <c r="CD11" s="349">
        <f t="shared" si="13"/>
        <v>626.15752866767752</v>
      </c>
      <c r="CE11" s="349">
        <f t="shared" si="14"/>
        <v>685.01156392131077</v>
      </c>
      <c r="CF11" s="349">
        <f t="shared" si="15"/>
        <v>679.55414362943679</v>
      </c>
    </row>
    <row r="12" spans="1:84" s="369" customFormat="1" ht="12.75" customHeight="1">
      <c r="A12" s="557" t="s">
        <v>104</v>
      </c>
      <c r="B12" s="555">
        <f t="shared" ref="B12:Z12" si="16">SUM(B13:B19)</f>
        <v>116</v>
      </c>
      <c r="C12" s="555">
        <f t="shared" si="16"/>
        <v>-346</v>
      </c>
      <c r="D12" s="555">
        <f t="shared" si="16"/>
        <v>36</v>
      </c>
      <c r="E12" s="555">
        <f t="shared" si="16"/>
        <v>576</v>
      </c>
      <c r="F12" s="555">
        <f t="shared" si="16"/>
        <v>15</v>
      </c>
      <c r="G12" s="555">
        <f t="shared" si="16"/>
        <v>-578</v>
      </c>
      <c r="H12" s="555">
        <f t="shared" si="16"/>
        <v>30</v>
      </c>
      <c r="I12" s="555">
        <f t="shared" si="16"/>
        <v>592</v>
      </c>
      <c r="J12" s="555">
        <f t="shared" si="16"/>
        <v>-222</v>
      </c>
      <c r="K12" s="555">
        <f t="shared" si="16"/>
        <v>-527</v>
      </c>
      <c r="L12" s="555">
        <f t="shared" si="16"/>
        <v>253</v>
      </c>
      <c r="M12" s="555">
        <f t="shared" si="16"/>
        <v>360</v>
      </c>
      <c r="N12" s="555">
        <f t="shared" ref="N12:S12" si="17">SUM(N13:N19)</f>
        <v>-194</v>
      </c>
      <c r="O12" s="555">
        <f t="shared" si="17"/>
        <v>-566</v>
      </c>
      <c r="P12" s="555">
        <f t="shared" si="17"/>
        <v>217</v>
      </c>
      <c r="Q12" s="555">
        <f t="shared" si="17"/>
        <v>894</v>
      </c>
      <c r="R12" s="555">
        <f t="shared" si="17"/>
        <v>-185</v>
      </c>
      <c r="S12" s="555">
        <f t="shared" si="17"/>
        <v>-415</v>
      </c>
      <c r="T12" s="555">
        <f>SUM(T13:T19)</f>
        <v>85</v>
      </c>
      <c r="U12" s="555">
        <f t="shared" si="16"/>
        <v>448</v>
      </c>
      <c r="V12" s="555">
        <f>SUM(V13:V19)</f>
        <v>-287</v>
      </c>
      <c r="W12" s="555">
        <f>SUM(W13:W19)</f>
        <v>-607</v>
      </c>
      <c r="X12" s="555">
        <f t="shared" si="16"/>
        <v>49</v>
      </c>
      <c r="Y12" s="555">
        <f t="shared" si="16"/>
        <v>840</v>
      </c>
      <c r="Z12" s="555">
        <f t="shared" si="16"/>
        <v>-600</v>
      </c>
      <c r="AA12" s="555">
        <f t="shared" ref="AA12:AF12" si="18">SUM(AA13:AA19)</f>
        <v>-652</v>
      </c>
      <c r="AB12" s="555">
        <f t="shared" si="18"/>
        <v>67</v>
      </c>
      <c r="AC12" s="555">
        <f t="shared" si="18"/>
        <v>1019</v>
      </c>
      <c r="AD12" s="555">
        <f t="shared" si="18"/>
        <v>-213</v>
      </c>
      <c r="AE12" s="555">
        <f t="shared" si="18"/>
        <v>-547</v>
      </c>
      <c r="AF12" s="555">
        <f t="shared" si="18"/>
        <v>-20</v>
      </c>
      <c r="AG12" s="555">
        <f t="shared" ref="AG12:AL12" si="19">SUM(AG13:AG19)</f>
        <v>938</v>
      </c>
      <c r="AH12" s="555">
        <f t="shared" si="19"/>
        <v>-100</v>
      </c>
      <c r="AI12" s="555">
        <f t="shared" si="19"/>
        <v>-281</v>
      </c>
      <c r="AJ12" s="555">
        <f t="shared" si="19"/>
        <v>-483</v>
      </c>
      <c r="AK12" s="555">
        <f t="shared" si="19"/>
        <v>583</v>
      </c>
      <c r="AL12" s="555">
        <f t="shared" si="19"/>
        <v>266</v>
      </c>
      <c r="AM12" s="555">
        <f t="shared" ref="AM12:AR12" si="20">SUM(AM13:AM19)</f>
        <v>-1373</v>
      </c>
      <c r="AN12" s="555">
        <f t="shared" si="20"/>
        <v>-944</v>
      </c>
      <c r="AO12" s="555">
        <f t="shared" si="20"/>
        <v>628</v>
      </c>
      <c r="AP12" s="555">
        <f t="shared" si="20"/>
        <v>-55</v>
      </c>
      <c r="AQ12" s="555">
        <f t="shared" si="20"/>
        <v>-126</v>
      </c>
      <c r="AR12" s="555">
        <f t="shared" si="20"/>
        <v>-277</v>
      </c>
      <c r="AS12" s="555">
        <f t="shared" ref="AS12:AX12" si="21">SUM(AS13:AS19)</f>
        <v>756</v>
      </c>
      <c r="AT12" s="555">
        <f>SUM(AT13:AT19)</f>
        <v>128</v>
      </c>
      <c r="AU12" s="555">
        <f>SUM(AU13:AU19)</f>
        <v>-577</v>
      </c>
      <c r="AV12" s="555">
        <f t="shared" si="21"/>
        <v>-473</v>
      </c>
      <c r="AW12" s="555">
        <f t="shared" si="21"/>
        <v>1351.0912265984637</v>
      </c>
      <c r="AX12" s="555">
        <f t="shared" si="21"/>
        <v>85.428523623708244</v>
      </c>
      <c r="AY12" s="555">
        <f t="shared" ref="AY12:BF12" si="22">SUM(AY13:AY19)</f>
        <v>-592.3816815214783</v>
      </c>
      <c r="AZ12" s="555">
        <f t="shared" si="22"/>
        <v>-642.63977439676637</v>
      </c>
      <c r="BA12" s="555">
        <f t="shared" si="22"/>
        <v>1436.5544570261204</v>
      </c>
      <c r="BB12" s="555">
        <f t="shared" si="22"/>
        <v>-13.584329995262181</v>
      </c>
      <c r="BC12" s="555">
        <f t="shared" si="22"/>
        <v>-739.21165088767611</v>
      </c>
      <c r="BD12" s="555">
        <f t="shared" si="22"/>
        <v>-639.10450837359554</v>
      </c>
      <c r="BE12" s="555">
        <f t="shared" si="22"/>
        <v>1452.5845620450666</v>
      </c>
      <c r="BF12" s="555">
        <f t="shared" si="22"/>
        <v>-46.408821873187037</v>
      </c>
      <c r="BG12" s="555">
        <f t="shared" ref="BG12:BN12" si="23">SUM(BG13:BG19)</f>
        <v>-699.18367395768701</v>
      </c>
      <c r="BH12" s="555">
        <f t="shared" si="23"/>
        <v>-568.55326185682327</v>
      </c>
      <c r="BI12" s="555">
        <f t="shared" si="23"/>
        <v>1515.6534602854463</v>
      </c>
      <c r="BJ12" s="555">
        <f t="shared" si="23"/>
        <v>-82.652072108076737</v>
      </c>
      <c r="BK12" s="555">
        <f t="shared" si="23"/>
        <v>-754.45764585475308</v>
      </c>
      <c r="BL12" s="555">
        <f t="shared" si="23"/>
        <v>-700.35165450499483</v>
      </c>
      <c r="BM12" s="555">
        <f t="shared" si="23"/>
        <v>1552.1573673062464</v>
      </c>
      <c r="BN12" s="555">
        <f t="shared" si="23"/>
        <v>-49.966259228563956</v>
      </c>
      <c r="BO12" s="555"/>
      <c r="BP12" s="349">
        <f t="shared" ref="BP12:BW12" si="24">SUM(BP13:BP19)</f>
        <v>387</v>
      </c>
      <c r="BQ12" s="349">
        <f t="shared" si="24"/>
        <v>281</v>
      </c>
      <c r="BR12" s="349">
        <f t="shared" si="24"/>
        <v>-178</v>
      </c>
      <c r="BS12" s="349">
        <f t="shared" si="24"/>
        <v>-108</v>
      </c>
      <c r="BT12" s="349">
        <f t="shared" si="24"/>
        <v>360</v>
      </c>
      <c r="BU12" s="349">
        <f t="shared" si="24"/>
        <v>-169</v>
      </c>
      <c r="BV12" s="349">
        <f t="shared" si="24"/>
        <v>-318</v>
      </c>
      <c r="BW12" s="349">
        <f t="shared" si="24"/>
        <v>221</v>
      </c>
      <c r="BX12" s="349">
        <f>SUM(BX13:BX19)</f>
        <v>271</v>
      </c>
      <c r="BY12" s="349">
        <f t="shared" si="8"/>
        <v>85</v>
      </c>
      <c r="BZ12" s="349">
        <f t="shared" si="9"/>
        <v>-1744</v>
      </c>
      <c r="CA12" s="349">
        <f t="shared" si="10"/>
        <v>481</v>
      </c>
      <c r="CB12" s="349">
        <f t="shared" si="11"/>
        <v>386.51975022217192</v>
      </c>
      <c r="CC12" s="349">
        <f t="shared" si="12"/>
        <v>187.94867111261368</v>
      </c>
      <c r="CD12" s="349">
        <f t="shared" si="13"/>
        <v>27.859580910607917</v>
      </c>
      <c r="CE12" s="349">
        <f t="shared" si="14"/>
        <v>165.26445236285937</v>
      </c>
      <c r="CF12" s="349">
        <f t="shared" si="15"/>
        <v>47.381807717934691</v>
      </c>
    </row>
    <row r="13" spans="1:84" s="369" customFormat="1" ht="12.75" customHeight="1" outlineLevel="1">
      <c r="A13" s="561" t="s">
        <v>23</v>
      </c>
      <c r="B13" s="558">
        <v>290</v>
      </c>
      <c r="C13" s="558">
        <v>97</v>
      </c>
      <c r="D13" s="558">
        <v>-334</v>
      </c>
      <c r="E13" s="558">
        <v>57</v>
      </c>
      <c r="F13" s="558">
        <v>58</v>
      </c>
      <c r="G13" s="558">
        <v>307</v>
      </c>
      <c r="H13" s="558">
        <v>-522</v>
      </c>
      <c r="I13" s="558">
        <v>39</v>
      </c>
      <c r="J13" s="558">
        <v>162</v>
      </c>
      <c r="K13" s="558">
        <v>254</v>
      </c>
      <c r="L13" s="558">
        <v>-528</v>
      </c>
      <c r="M13" s="558">
        <v>256</v>
      </c>
      <c r="N13" s="558">
        <v>74</v>
      </c>
      <c r="O13" s="558">
        <v>192</v>
      </c>
      <c r="P13" s="558">
        <v>-470</v>
      </c>
      <c r="Q13" s="558">
        <v>68</v>
      </c>
      <c r="R13" s="558">
        <v>198</v>
      </c>
      <c r="S13" s="558">
        <v>110</v>
      </c>
      <c r="T13" s="558">
        <v>-618</v>
      </c>
      <c r="U13" s="558">
        <v>332</v>
      </c>
      <c r="V13" s="558">
        <v>122</v>
      </c>
      <c r="W13" s="558">
        <v>219</v>
      </c>
      <c r="X13" s="558">
        <v>-598</v>
      </c>
      <c r="Y13" s="558">
        <v>111</v>
      </c>
      <c r="Z13" s="558">
        <v>395</v>
      </c>
      <c r="AA13" s="558">
        <v>-12</v>
      </c>
      <c r="AB13" s="558">
        <v>-481</v>
      </c>
      <c r="AC13" s="558">
        <v>126</v>
      </c>
      <c r="AD13" s="558">
        <v>231</v>
      </c>
      <c r="AE13" s="558">
        <v>135</v>
      </c>
      <c r="AF13" s="558">
        <v>-589</v>
      </c>
      <c r="AG13" s="558">
        <v>-73</v>
      </c>
      <c r="AH13" s="558">
        <v>502</v>
      </c>
      <c r="AI13" s="558">
        <v>169</v>
      </c>
      <c r="AJ13" s="558">
        <v>-591</v>
      </c>
      <c r="AK13" s="558">
        <v>151</v>
      </c>
      <c r="AL13" s="558">
        <v>183</v>
      </c>
      <c r="AM13" s="558">
        <v>294</v>
      </c>
      <c r="AN13" s="558">
        <v>-529</v>
      </c>
      <c r="AO13" s="558">
        <v>59</v>
      </c>
      <c r="AP13" s="558">
        <v>340</v>
      </c>
      <c r="AQ13" s="558">
        <v>-44</v>
      </c>
      <c r="AR13" s="558">
        <v>83</v>
      </c>
      <c r="AS13" s="558">
        <v>-348</v>
      </c>
      <c r="AT13" s="558">
        <v>268</v>
      </c>
      <c r="AU13" s="558">
        <v>12</v>
      </c>
      <c r="AV13" s="558">
        <v>-458</v>
      </c>
      <c r="AW13" s="555">
        <f>BS!AV73-BS!AW73</f>
        <v>-130.63758333333317</v>
      </c>
      <c r="AX13" s="555">
        <f>BS!AW73-BS!AX73</f>
        <v>-42.149691666666968</v>
      </c>
      <c r="AY13" s="555">
        <f>BS!AX73-BS!AY73</f>
        <v>459.40353600256685</v>
      </c>
      <c r="AZ13" s="555">
        <f>BS!AY73-BS!AZ73</f>
        <v>-461.26789457062137</v>
      </c>
      <c r="BA13" s="555">
        <f>BS!AZ73-BS!BA73</f>
        <v>-109.29822280887856</v>
      </c>
      <c r="BB13" s="555">
        <f>BS!BA73-BS!BB73</f>
        <v>93.28372151532858</v>
      </c>
      <c r="BC13" s="555">
        <f>BS!BB73-BS!BC73</f>
        <v>460.37071934625715</v>
      </c>
      <c r="BD13" s="555">
        <f>BS!BC73-BS!BD73</f>
        <v>-482.05025271432305</v>
      </c>
      <c r="BE13" s="555">
        <f>BS!BD73-BS!BE73</f>
        <v>-131.31042092851249</v>
      </c>
      <c r="BF13" s="555">
        <f>BS!BE73-BS!BF73</f>
        <v>30.340230529180644</v>
      </c>
      <c r="BG13" s="555">
        <f>BS!BF73-BS!BG73</f>
        <v>552.53993364547773</v>
      </c>
      <c r="BH13" s="555">
        <f>BS!BG73-BS!BH73</f>
        <v>-629.87650677154716</v>
      </c>
      <c r="BI13" s="555">
        <f>BS!BH73-BS!BI73</f>
        <v>-107.86892753652546</v>
      </c>
      <c r="BJ13" s="555">
        <f>BS!BI73-BS!BJ73</f>
        <v>61.388621636610651</v>
      </c>
      <c r="BK13" s="555">
        <f>BS!BJ73-BS!BK73</f>
        <v>619.51248966459775</v>
      </c>
      <c r="BL13" s="555">
        <f>BS!BK73-BS!BL73</f>
        <v>-532.08744561559865</v>
      </c>
      <c r="BM13" s="555">
        <f>BS!BL73-BS!BM73</f>
        <v>-183.82397150271754</v>
      </c>
      <c r="BN13" s="555">
        <f>BS!BM73-BS!BN73</f>
        <v>47.208589030430403</v>
      </c>
      <c r="BO13" s="555"/>
      <c r="BP13" s="349">
        <v>-66</v>
      </c>
      <c r="BQ13" s="349">
        <f t="shared" ref="BQ13:BQ19" si="25">SUM(C13:F13)</f>
        <v>-122</v>
      </c>
      <c r="BR13" s="349">
        <f t="shared" ref="BR13:BR19" si="26">SUM(G13:J13)</f>
        <v>-14</v>
      </c>
      <c r="BS13" s="349">
        <f t="shared" ref="BS13:BS19" si="27">SUM(K13:N13)</f>
        <v>56</v>
      </c>
      <c r="BT13" s="349">
        <f t="shared" ref="BT13:BT19" si="28">SUM(O13:R13)</f>
        <v>-12</v>
      </c>
      <c r="BU13" s="349">
        <f t="shared" ref="BU13:BU19" si="29">SUM(S13:V13)</f>
        <v>-54</v>
      </c>
      <c r="BV13" s="349">
        <f t="shared" ref="BV13:BV19" si="30">SUM(W13:Z13)</f>
        <v>127</v>
      </c>
      <c r="BW13" s="349">
        <f t="shared" ref="BW13:BW19" si="31">SUM(AA13:AD13)</f>
        <v>-136</v>
      </c>
      <c r="BX13" s="349">
        <f t="shared" ref="BX13:BX19" si="32">SUM(AE13:AH13)</f>
        <v>-25</v>
      </c>
      <c r="BY13" s="349">
        <f t="shared" si="8"/>
        <v>-88</v>
      </c>
      <c r="BZ13" s="349">
        <f t="shared" si="9"/>
        <v>164</v>
      </c>
      <c r="CA13" s="349">
        <f t="shared" si="10"/>
        <v>-41</v>
      </c>
      <c r="CB13" s="349">
        <f t="shared" si="11"/>
        <v>-618.78727500000014</v>
      </c>
      <c r="CC13" s="349">
        <f t="shared" si="12"/>
        <v>-17.878859861604496</v>
      </c>
      <c r="CD13" s="349">
        <f t="shared" si="13"/>
        <v>-122.64972376739775</v>
      </c>
      <c r="CE13" s="349">
        <f t="shared" si="14"/>
        <v>-123.81687902598424</v>
      </c>
      <c r="CF13" s="349">
        <f t="shared" si="15"/>
        <v>-49.19033842328804</v>
      </c>
    </row>
    <row r="14" spans="1:84" s="369" customFormat="1" ht="12.75" customHeight="1" outlineLevel="1">
      <c r="A14" s="561" t="s">
        <v>92</v>
      </c>
      <c r="B14" s="558">
        <v>46</v>
      </c>
      <c r="C14" s="558">
        <v>16</v>
      </c>
      <c r="D14" s="558">
        <v>-71</v>
      </c>
      <c r="E14" s="558">
        <v>51</v>
      </c>
      <c r="F14" s="558">
        <v>29</v>
      </c>
      <c r="G14" s="558">
        <v>4</v>
      </c>
      <c r="H14" s="558">
        <v>-15</v>
      </c>
      <c r="I14" s="558">
        <v>22</v>
      </c>
      <c r="J14" s="558">
        <v>10</v>
      </c>
      <c r="K14" s="558">
        <v>-2</v>
      </c>
      <c r="L14" s="558">
        <v>-11</v>
      </c>
      <c r="M14" s="558">
        <v>13</v>
      </c>
      <c r="N14" s="558">
        <v>16</v>
      </c>
      <c r="O14" s="558">
        <v>1</v>
      </c>
      <c r="P14" s="558">
        <v>-16</v>
      </c>
      <c r="Q14" s="558">
        <v>3</v>
      </c>
      <c r="R14" s="558">
        <v>-1</v>
      </c>
      <c r="S14" s="558">
        <v>19</v>
      </c>
      <c r="T14" s="558">
        <v>-30</v>
      </c>
      <c r="U14" s="558">
        <v>27</v>
      </c>
      <c r="V14" s="558">
        <v>3</v>
      </c>
      <c r="W14" s="558">
        <v>3</v>
      </c>
      <c r="X14" s="558">
        <v>-29</v>
      </c>
      <c r="Y14" s="558">
        <v>20</v>
      </c>
      <c r="Z14" s="558">
        <v>9</v>
      </c>
      <c r="AA14" s="558">
        <v>7</v>
      </c>
      <c r="AB14" s="558">
        <v>0</v>
      </c>
      <c r="AC14" s="558">
        <v>15</v>
      </c>
      <c r="AD14" s="558">
        <v>0</v>
      </c>
      <c r="AE14" s="558">
        <v>0</v>
      </c>
      <c r="AF14" s="558">
        <v>0</v>
      </c>
      <c r="AG14" s="558">
        <v>0</v>
      </c>
      <c r="AH14" s="558">
        <v>0</v>
      </c>
      <c r="AI14" s="558">
        <v>0</v>
      </c>
      <c r="AJ14" s="558">
        <v>0</v>
      </c>
      <c r="AK14" s="558">
        <v>0</v>
      </c>
      <c r="AL14" s="558">
        <v>0</v>
      </c>
      <c r="AM14" s="558">
        <v>0</v>
      </c>
      <c r="AN14" s="558">
        <v>0</v>
      </c>
      <c r="AO14" s="558">
        <v>0</v>
      </c>
      <c r="AP14" s="558">
        <v>0</v>
      </c>
      <c r="AQ14" s="558">
        <v>0</v>
      </c>
      <c r="AR14" s="558">
        <v>0</v>
      </c>
      <c r="AS14" s="558">
        <v>0</v>
      </c>
      <c r="AT14" s="558">
        <v>0</v>
      </c>
      <c r="AU14" s="558">
        <v>0</v>
      </c>
      <c r="AV14" s="558">
        <v>0</v>
      </c>
      <c r="AW14" s="555">
        <f>BS!AV74-BS!AW74</f>
        <v>0</v>
      </c>
      <c r="AX14" s="555">
        <f>BS!AW74-BS!AX74</f>
        <v>0</v>
      </c>
      <c r="AY14" s="555">
        <f>BS!AX74-BS!AY74</f>
        <v>0</v>
      </c>
      <c r="AZ14" s="555">
        <f>BS!AY74-BS!AZ74</f>
        <v>0</v>
      </c>
      <c r="BA14" s="555">
        <f>BS!AZ74-BS!BA74</f>
        <v>0</v>
      </c>
      <c r="BB14" s="555">
        <f>BS!BA74-BS!BB74</f>
        <v>0</v>
      </c>
      <c r="BC14" s="555">
        <f>BS!BB74-BS!BC74</f>
        <v>0</v>
      </c>
      <c r="BD14" s="555">
        <f>BS!BC74-BS!BD74</f>
        <v>0</v>
      </c>
      <c r="BE14" s="555">
        <f>BS!BD74-BS!BE74</f>
        <v>0</v>
      </c>
      <c r="BF14" s="555">
        <f>BS!BE74-BS!BF74</f>
        <v>0</v>
      </c>
      <c r="BG14" s="555">
        <f>BS!BF74-BS!BG74</f>
        <v>0</v>
      </c>
      <c r="BH14" s="555">
        <f>BS!BG74-BS!BH74</f>
        <v>0</v>
      </c>
      <c r="BI14" s="555">
        <f>BS!BH74-BS!BI74</f>
        <v>0</v>
      </c>
      <c r="BJ14" s="555">
        <f>BS!BI74-BS!BJ74</f>
        <v>0</v>
      </c>
      <c r="BK14" s="555">
        <f>BS!BJ74-BS!BK74</f>
        <v>0</v>
      </c>
      <c r="BL14" s="555">
        <f>BS!BK74-BS!BL74</f>
        <v>0</v>
      </c>
      <c r="BM14" s="555">
        <f>BS!BL74-BS!BM74</f>
        <v>0</v>
      </c>
      <c r="BN14" s="555">
        <f>BS!BM74-BS!BN74</f>
        <v>0</v>
      </c>
      <c r="BO14" s="555"/>
      <c r="BP14" s="349">
        <v>123</v>
      </c>
      <c r="BQ14" s="349">
        <f t="shared" si="25"/>
        <v>25</v>
      </c>
      <c r="BR14" s="349">
        <f t="shared" si="26"/>
        <v>21</v>
      </c>
      <c r="BS14" s="349">
        <f t="shared" si="27"/>
        <v>16</v>
      </c>
      <c r="BT14" s="349">
        <f t="shared" si="28"/>
        <v>-13</v>
      </c>
      <c r="BU14" s="349">
        <f t="shared" si="29"/>
        <v>19</v>
      </c>
      <c r="BV14" s="349">
        <f t="shared" si="30"/>
        <v>3</v>
      </c>
      <c r="BW14" s="349">
        <f t="shared" si="31"/>
        <v>22</v>
      </c>
      <c r="BX14" s="349">
        <f t="shared" si="32"/>
        <v>0</v>
      </c>
      <c r="BY14" s="349">
        <f t="shared" si="8"/>
        <v>0</v>
      </c>
      <c r="BZ14" s="349">
        <f t="shared" si="9"/>
        <v>0</v>
      </c>
      <c r="CA14" s="349">
        <f t="shared" si="10"/>
        <v>0</v>
      </c>
      <c r="CB14" s="349">
        <f t="shared" si="11"/>
        <v>0</v>
      </c>
      <c r="CC14" s="349">
        <f t="shared" si="12"/>
        <v>0</v>
      </c>
      <c r="CD14" s="349">
        <f t="shared" si="13"/>
        <v>0</v>
      </c>
      <c r="CE14" s="349">
        <f t="shared" si="14"/>
        <v>0</v>
      </c>
      <c r="CF14" s="349">
        <f t="shared" si="15"/>
        <v>0</v>
      </c>
    </row>
    <row r="15" spans="1:84" s="369" customFormat="1" ht="12.75" customHeight="1" outlineLevel="1">
      <c r="A15" s="561" t="s">
        <v>73</v>
      </c>
      <c r="B15" s="558">
        <v>71</v>
      </c>
      <c r="C15" s="558">
        <v>-37</v>
      </c>
      <c r="D15" s="558">
        <v>51</v>
      </c>
      <c r="E15" s="558">
        <v>-23</v>
      </c>
      <c r="F15" s="558">
        <v>14</v>
      </c>
      <c r="G15" s="558">
        <v>-101</v>
      </c>
      <c r="H15" s="558">
        <v>38</v>
      </c>
      <c r="I15" s="558">
        <v>-18</v>
      </c>
      <c r="J15" s="558">
        <v>-20</v>
      </c>
      <c r="K15" s="558">
        <v>-29</v>
      </c>
      <c r="L15" s="558">
        <v>29</v>
      </c>
      <c r="M15" s="558">
        <v>14</v>
      </c>
      <c r="N15" s="558">
        <v>1</v>
      </c>
      <c r="O15" s="558">
        <v>-30</v>
      </c>
      <c r="P15" s="558">
        <v>38</v>
      </c>
      <c r="Q15" s="558">
        <v>9</v>
      </c>
      <c r="R15" s="558">
        <v>-73</v>
      </c>
      <c r="S15" s="558">
        <v>21</v>
      </c>
      <c r="T15" s="558">
        <v>117</v>
      </c>
      <c r="U15" s="558">
        <v>-1</v>
      </c>
      <c r="V15" s="558">
        <v>-50</v>
      </c>
      <c r="W15" s="558">
        <v>26</v>
      </c>
      <c r="X15" s="558">
        <v>13</v>
      </c>
      <c r="Y15" s="558">
        <v>3</v>
      </c>
      <c r="Z15" s="558">
        <v>-23</v>
      </c>
      <c r="AA15" s="558">
        <v>-1</v>
      </c>
      <c r="AB15" s="558">
        <v>31</v>
      </c>
      <c r="AC15" s="558">
        <v>-12</v>
      </c>
      <c r="AD15" s="558">
        <v>-37</v>
      </c>
      <c r="AE15" s="558">
        <v>80</v>
      </c>
      <c r="AF15" s="558">
        <v>-14</v>
      </c>
      <c r="AG15" s="558">
        <v>13</v>
      </c>
      <c r="AH15" s="558">
        <v>-69</v>
      </c>
      <c r="AI15" s="558">
        <v>48</v>
      </c>
      <c r="AJ15" s="558">
        <v>-28</v>
      </c>
      <c r="AK15" s="558">
        <v>21</v>
      </c>
      <c r="AL15" s="558">
        <v>-65</v>
      </c>
      <c r="AM15" s="558">
        <v>24</v>
      </c>
      <c r="AN15" s="558">
        <v>9</v>
      </c>
      <c r="AO15" s="558">
        <v>43</v>
      </c>
      <c r="AP15" s="558">
        <v>-41</v>
      </c>
      <c r="AQ15" s="558">
        <v>44</v>
      </c>
      <c r="AR15" s="558">
        <v>-157</v>
      </c>
      <c r="AS15" s="558">
        <v>85</v>
      </c>
      <c r="AT15" s="558">
        <v>-42</v>
      </c>
      <c r="AU15" s="558">
        <v>-74</v>
      </c>
      <c r="AV15" s="558">
        <v>23</v>
      </c>
      <c r="AW15" s="555">
        <f>(BS!AV76-BS!AW76)+BS!AV51-BS!AW51</f>
        <v>170.32758709125045</v>
      </c>
      <c r="AX15" s="555">
        <f>(BS!AW76-BS!AX76)+BS!AW51-BS!AX51</f>
        <v>-146.79807677921488</v>
      </c>
      <c r="AY15" s="555">
        <f>(BS!AX76-BS!AY76)+BS!AX51-BS!AY51</f>
        <v>-144.73386946432834</v>
      </c>
      <c r="AZ15" s="555">
        <f>(BS!AY76-BS!AZ76)+BS!AY51-BS!AZ51</f>
        <v>78.528782440727468</v>
      </c>
      <c r="BA15" s="555">
        <f>(BS!AZ76-BS!BA76)+BS!AZ51-BS!BA51</f>
        <v>216.1999594125499</v>
      </c>
      <c r="BB15" s="555">
        <f>(BS!BA76-BS!BB76)+BS!BA51-BS!BB51</f>
        <v>-83.260271064642268</v>
      </c>
      <c r="BC15" s="555">
        <f>SUM(BS!BB13,BS!BB20)-SUM(BS!BC13,BS!BC20)</f>
        <v>-203.21893874386433</v>
      </c>
      <c r="BD15" s="555">
        <f>SUM(BS!BC13,BS!BC20)-SUM(BS!BD13,BS!BD20)</f>
        <v>74.074828418459902</v>
      </c>
      <c r="BE15" s="555">
        <f>SUM(BS!BD13,BS!BD20)-SUM(BS!BE13,BS!BE20)</f>
        <v>211.82766297860985</v>
      </c>
      <c r="BF15" s="555">
        <f>SUM(BS!BE13,BS!BE20)-SUM(BS!BF13,BS!BF20)</f>
        <v>-68.944560586808393</v>
      </c>
      <c r="BG15" s="555">
        <f>SUM(BS!BF13,BS!BF20)-SUM(BS!BG13,BS!BG20)</f>
        <v>-223.52489431194067</v>
      </c>
      <c r="BH15" s="555">
        <f>SUM(BS!BG13,BS!BG20)-SUM(BS!BH13,BS!BH20)</f>
        <v>-7.5656509550063902</v>
      </c>
      <c r="BI15" s="555">
        <f>SUM(BS!BH13,BS!BH20)-SUM(BS!BI13,BS!BI20)</f>
        <v>259.03446366110632</v>
      </c>
      <c r="BJ15" s="555">
        <f>SUM(BS!BI13,BS!BI20)-SUM(BS!BJ13,BS!BJ20)</f>
        <v>-63.74894575844246</v>
      </c>
      <c r="BK15" s="555">
        <f>SUM(BS!BJ13,BS!BJ20)-SUM(BS!BK13,BS!BK20)</f>
        <v>-222.23248416603019</v>
      </c>
      <c r="BL15" s="555">
        <f>SUM(BS!BK13,BS!BK20)-SUM(BS!BL13,BS!BL20)</f>
        <v>88.516573731820813</v>
      </c>
      <c r="BM15" s="555">
        <f>SUM(BS!BL13,BS!BL20)-SUM(BS!BM13,BS!BM20)</f>
        <v>214.52490614592614</v>
      </c>
      <c r="BN15" s="555">
        <f>SUM(BS!BM13,BS!BM20)-SUM(BS!BN13,BS!BN20)</f>
        <v>-74.7239846225159</v>
      </c>
      <c r="BO15" s="555"/>
      <c r="BP15" s="349">
        <v>18</v>
      </c>
      <c r="BQ15" s="349">
        <f t="shared" si="25"/>
        <v>5</v>
      </c>
      <c r="BR15" s="349">
        <f t="shared" si="26"/>
        <v>-101</v>
      </c>
      <c r="BS15" s="349">
        <f t="shared" si="27"/>
        <v>15</v>
      </c>
      <c r="BT15" s="349">
        <f t="shared" si="28"/>
        <v>-56</v>
      </c>
      <c r="BU15" s="349">
        <f t="shared" si="29"/>
        <v>87</v>
      </c>
      <c r="BV15" s="349">
        <f t="shared" si="30"/>
        <v>19</v>
      </c>
      <c r="BW15" s="349">
        <f t="shared" si="31"/>
        <v>-19</v>
      </c>
      <c r="BX15" s="349">
        <f t="shared" si="32"/>
        <v>10</v>
      </c>
      <c r="BY15" s="349">
        <f t="shared" si="8"/>
        <v>-24</v>
      </c>
      <c r="BZ15" s="349">
        <f t="shared" si="9"/>
        <v>35</v>
      </c>
      <c r="CA15" s="349">
        <f t="shared" si="10"/>
        <v>-70</v>
      </c>
      <c r="CB15" s="349">
        <f t="shared" si="11"/>
        <v>-27.470489687964431</v>
      </c>
      <c r="CC15" s="349">
        <f t="shared" si="12"/>
        <v>66.734601324306766</v>
      </c>
      <c r="CD15" s="349">
        <f t="shared" si="13"/>
        <v>13.738992066397032</v>
      </c>
      <c r="CE15" s="349">
        <f t="shared" si="14"/>
        <v>-35.805027364283205</v>
      </c>
      <c r="CF15" s="349">
        <f t="shared" si="15"/>
        <v>6.0850110892008615</v>
      </c>
    </row>
    <row r="16" spans="1:84" s="369" customFormat="1" ht="12.75" customHeight="1" outlineLevel="1">
      <c r="A16" s="561" t="s">
        <v>24</v>
      </c>
      <c r="B16" s="558">
        <v>-93</v>
      </c>
      <c r="C16" s="558">
        <v>-40</v>
      </c>
      <c r="D16" s="558">
        <v>146</v>
      </c>
      <c r="E16" s="558">
        <v>-47</v>
      </c>
      <c r="F16" s="558">
        <v>55</v>
      </c>
      <c r="G16" s="558">
        <v>-133</v>
      </c>
      <c r="H16" s="558">
        <v>76</v>
      </c>
      <c r="I16" s="558">
        <v>-93</v>
      </c>
      <c r="J16" s="558">
        <v>100</v>
      </c>
      <c r="K16" s="558">
        <v>-157</v>
      </c>
      <c r="L16" s="558">
        <v>166</v>
      </c>
      <c r="M16" s="558">
        <v>-124</v>
      </c>
      <c r="N16" s="558">
        <v>37</v>
      </c>
      <c r="O16" s="558">
        <v>-82</v>
      </c>
      <c r="P16" s="558">
        <v>159</v>
      </c>
      <c r="Q16" s="558">
        <v>-64</v>
      </c>
      <c r="R16" s="558">
        <v>-31</v>
      </c>
      <c r="S16" s="558">
        <v>-43</v>
      </c>
      <c r="T16" s="558">
        <v>126</v>
      </c>
      <c r="U16" s="558">
        <v>-112</v>
      </c>
      <c r="V16" s="558">
        <v>-17</v>
      </c>
      <c r="W16" s="558">
        <v>-16</v>
      </c>
      <c r="X16" s="558">
        <v>142</v>
      </c>
      <c r="Y16" s="558">
        <v>-56</v>
      </c>
      <c r="Z16" s="558">
        <v>-57</v>
      </c>
      <c r="AA16" s="558">
        <v>-32</v>
      </c>
      <c r="AB16" s="558">
        <v>165</v>
      </c>
      <c r="AC16" s="558">
        <v>-139</v>
      </c>
      <c r="AD16" s="558">
        <v>11</v>
      </c>
      <c r="AE16" s="558">
        <v>-44</v>
      </c>
      <c r="AF16" s="558">
        <v>148</v>
      </c>
      <c r="AG16" s="558">
        <v>-88</v>
      </c>
      <c r="AH16" s="558">
        <v>-60</v>
      </c>
      <c r="AI16" s="558">
        <v>8</v>
      </c>
      <c r="AJ16" s="558">
        <v>124</v>
      </c>
      <c r="AK16" s="558">
        <v>-97</v>
      </c>
      <c r="AL16" s="558">
        <v>24</v>
      </c>
      <c r="AM16" s="558">
        <v>-40</v>
      </c>
      <c r="AN16" s="558">
        <v>91</v>
      </c>
      <c r="AO16" s="558">
        <v>-84</v>
      </c>
      <c r="AP16" s="558">
        <v>-3</v>
      </c>
      <c r="AQ16" s="558">
        <v>-3</v>
      </c>
      <c r="AR16" s="558">
        <v>109</v>
      </c>
      <c r="AS16" s="558">
        <v>-77</v>
      </c>
      <c r="AT16" s="558">
        <v>-11</v>
      </c>
      <c r="AU16" s="558">
        <v>-19</v>
      </c>
      <c r="AV16" s="558">
        <v>61</v>
      </c>
      <c r="AW16" s="555">
        <f>BS!AW79-BS!AV79</f>
        <v>31.942113829787274</v>
      </c>
      <c r="AX16" s="555">
        <f>BS!AX79-BS!AW79</f>
        <v>-52.294167521062491</v>
      </c>
      <c r="AY16" s="555">
        <f>BS!AY79-BS!AX79</f>
        <v>-32.426525745990375</v>
      </c>
      <c r="AZ16" s="555">
        <f>BS!AZ79-BS!AY79</f>
        <v>60.400788626089536</v>
      </c>
      <c r="BA16" s="555">
        <f>BS!BA79-BS!AZ79</f>
        <v>40.100574299225769</v>
      </c>
      <c r="BB16" s="555">
        <f>BS!BB79-BS!BA79</f>
        <v>-72.755186738109174</v>
      </c>
      <c r="BC16" s="555">
        <f>BS!BC79-BS!BB79</f>
        <v>-27.92933429574181</v>
      </c>
      <c r="BD16" s="555">
        <f>BS!BD79-BS!BC79</f>
        <v>65.563276829729972</v>
      </c>
      <c r="BE16" s="555">
        <f>BS!BE79-BS!BD79</f>
        <v>39.664383148979027</v>
      </c>
      <c r="BF16" s="555">
        <f>BS!BF79-BS!BE79</f>
        <v>-72.400486962075931</v>
      </c>
      <c r="BG16" s="555">
        <f>BS!BG79-BS!BF79</f>
        <v>-28.757080629130982</v>
      </c>
      <c r="BH16" s="555">
        <f>BS!BH79-BS!BG79</f>
        <v>94.028951374191081</v>
      </c>
      <c r="BI16" s="555">
        <f>BS!BI79-BS!BH79</f>
        <v>21.388681208266149</v>
      </c>
      <c r="BJ16" s="555">
        <f>BS!BJ79-BS!BI79</f>
        <v>-78.734377389778004</v>
      </c>
      <c r="BK16" s="555">
        <f>BS!BK79-BS!BJ79</f>
        <v>-31.038596701070745</v>
      </c>
      <c r="BL16" s="555">
        <f>BS!BL79-BS!BK79</f>
        <v>72.056187627177081</v>
      </c>
      <c r="BM16" s="555">
        <f>BS!BM79-BS!BL79</f>
        <v>43.483285821066318</v>
      </c>
      <c r="BN16" s="555">
        <f>BS!BN79-BS!BM79</f>
        <v>-78.239881344398867</v>
      </c>
      <c r="BO16" s="555"/>
      <c r="BP16" s="349">
        <v>-57</v>
      </c>
      <c r="BQ16" s="349">
        <f t="shared" si="25"/>
        <v>114</v>
      </c>
      <c r="BR16" s="349">
        <f t="shared" si="26"/>
        <v>-50</v>
      </c>
      <c r="BS16" s="349">
        <f t="shared" si="27"/>
        <v>-78</v>
      </c>
      <c r="BT16" s="349">
        <f t="shared" si="28"/>
        <v>-18</v>
      </c>
      <c r="BU16" s="349">
        <f t="shared" si="29"/>
        <v>-46</v>
      </c>
      <c r="BV16" s="349">
        <f t="shared" si="30"/>
        <v>13</v>
      </c>
      <c r="BW16" s="349">
        <f>SUM(AA16:AD16)</f>
        <v>5</v>
      </c>
      <c r="BX16" s="349">
        <f>SUM(AE16:AH16)</f>
        <v>-44</v>
      </c>
      <c r="BY16" s="349">
        <f t="shared" si="8"/>
        <v>59</v>
      </c>
      <c r="BZ16" s="349">
        <f t="shared" si="9"/>
        <v>-36</v>
      </c>
      <c r="CA16" s="349">
        <f t="shared" si="10"/>
        <v>18</v>
      </c>
      <c r="CB16" s="349">
        <f t="shared" si="11"/>
        <v>21.647946308724784</v>
      </c>
      <c r="CC16" s="349">
        <f t="shared" si="12"/>
        <v>-4.6803495587842434</v>
      </c>
      <c r="CD16" s="349">
        <f t="shared" si="13"/>
        <v>4.8978387208912579</v>
      </c>
      <c r="CE16" s="349">
        <f t="shared" si="14"/>
        <v>7.9261745635482441</v>
      </c>
      <c r="CF16" s="349">
        <f t="shared" si="15"/>
        <v>6.2609954027737871</v>
      </c>
    </row>
    <row r="17" spans="1:84" s="369" customFormat="1" ht="12.75" customHeight="1" outlineLevel="1">
      <c r="A17" s="561" t="s">
        <v>94</v>
      </c>
      <c r="B17" s="558">
        <v>-95</v>
      </c>
      <c r="C17" s="558">
        <v>-109</v>
      </c>
      <c r="D17" s="558">
        <v>-33</v>
      </c>
      <c r="E17" s="558">
        <v>176</v>
      </c>
      <c r="F17" s="558">
        <v>-38</v>
      </c>
      <c r="G17" s="558">
        <v>-181</v>
      </c>
      <c r="H17" s="558">
        <v>183</v>
      </c>
      <c r="I17" s="558">
        <v>48</v>
      </c>
      <c r="J17" s="558">
        <v>-37</v>
      </c>
      <c r="K17" s="558">
        <v>-119</v>
      </c>
      <c r="L17" s="558">
        <v>228</v>
      </c>
      <c r="M17" s="558">
        <v>-56</v>
      </c>
      <c r="N17" s="558">
        <v>-159</v>
      </c>
      <c r="O17" s="558">
        <v>-195</v>
      </c>
      <c r="P17" s="558">
        <v>158</v>
      </c>
      <c r="Q17" s="558">
        <v>112</v>
      </c>
      <c r="R17" s="558">
        <v>-78</v>
      </c>
      <c r="S17" s="558">
        <v>-84</v>
      </c>
      <c r="T17" s="558">
        <v>257</v>
      </c>
      <c r="U17" s="558">
        <v>-105</v>
      </c>
      <c r="V17" s="558">
        <v>-37</v>
      </c>
      <c r="W17" s="558">
        <v>-331</v>
      </c>
      <c r="X17" s="558">
        <v>182</v>
      </c>
      <c r="Y17" s="558">
        <v>25</v>
      </c>
      <c r="Z17" s="558">
        <v>-128</v>
      </c>
      <c r="AA17" s="558">
        <v>-72</v>
      </c>
      <c r="AB17" s="558">
        <v>181</v>
      </c>
      <c r="AC17" s="558">
        <v>145</v>
      </c>
      <c r="AD17" s="558">
        <v>-86</v>
      </c>
      <c r="AE17" s="558">
        <v>-116</v>
      </c>
      <c r="AF17" s="558">
        <v>216</v>
      </c>
      <c r="AG17" s="558">
        <v>165</v>
      </c>
      <c r="AH17" s="558">
        <v>-222</v>
      </c>
      <c r="AI17" s="558">
        <v>-59</v>
      </c>
      <c r="AJ17" s="558">
        <v>60</v>
      </c>
      <c r="AK17" s="558">
        <v>148</v>
      </c>
      <c r="AL17" s="558">
        <v>-120</v>
      </c>
      <c r="AM17" s="558">
        <v>-56</v>
      </c>
      <c r="AN17" s="558">
        <v>144</v>
      </c>
      <c r="AO17" s="558">
        <v>176</v>
      </c>
      <c r="AP17" s="558">
        <v>-145</v>
      </c>
      <c r="AQ17" s="558">
        <v>-66</v>
      </c>
      <c r="AR17" s="558">
        <v>-30</v>
      </c>
      <c r="AS17" s="558">
        <v>341</v>
      </c>
      <c r="AT17" s="558">
        <v>-109</v>
      </c>
      <c r="AU17" s="558">
        <v>-302</v>
      </c>
      <c r="AV17" s="558">
        <v>52</v>
      </c>
      <c r="AW17" s="555">
        <f>BS!AW80-BS!AV80</f>
        <v>363.07735901075898</v>
      </c>
      <c r="AX17" s="555">
        <f>BS!AX80-BS!AW80</f>
        <v>316.89597209065278</v>
      </c>
      <c r="AY17" s="555">
        <f>BS!AY80-BS!AX80</f>
        <v>-338.27059012440145</v>
      </c>
      <c r="AZ17" s="555">
        <f>BS!AZ80-BS!AY80</f>
        <v>-152.14388747298199</v>
      </c>
      <c r="BA17" s="555">
        <f>BS!BA80-BS!AZ80</f>
        <v>369.12223940485615</v>
      </c>
      <c r="BB17" s="555">
        <f>BS!BB80-BS!BA80</f>
        <v>210.96580231639427</v>
      </c>
      <c r="BC17" s="555">
        <f>BS!BC80-BS!BB80</f>
        <v>-394.75840481544947</v>
      </c>
      <c r="BD17" s="555">
        <f>BS!BD80-BS!BC80</f>
        <v>-144.41826465910071</v>
      </c>
      <c r="BE17" s="555">
        <f>BS!BE80-BS!BD80</f>
        <v>404.38716953208177</v>
      </c>
      <c r="BF17" s="555">
        <f>BS!BF80-BS!BE80</f>
        <v>222.19162644439984</v>
      </c>
      <c r="BG17" s="555">
        <f>BS!BG80-BS!BF80</f>
        <v>-422.34868778287887</v>
      </c>
      <c r="BH17" s="555">
        <f>BS!BH80-BS!BG80</f>
        <v>-10.704144677672275</v>
      </c>
      <c r="BI17" s="555">
        <f>BS!BI80-BS!BH80</f>
        <v>408.44633398971541</v>
      </c>
      <c r="BJ17" s="555">
        <f>BS!BJ80-BS!BI80</f>
        <v>206.60853400594942</v>
      </c>
      <c r="BK17" s="555">
        <f>BS!BK80-BS!BJ80</f>
        <v>-492.80522054150697</v>
      </c>
      <c r="BL17" s="555">
        <f>BS!BL80-BS!BK80</f>
        <v>-166.68918381577305</v>
      </c>
      <c r="BM17" s="555">
        <f>BS!BM80-BS!BL80</f>
        <v>497.55383076174076</v>
      </c>
      <c r="BN17" s="555">
        <f>BS!BN80-BS!BM80</f>
        <v>234.24688427084448</v>
      </c>
      <c r="BO17" s="555"/>
      <c r="BP17" s="349">
        <v>-138</v>
      </c>
      <c r="BQ17" s="349">
        <f t="shared" si="25"/>
        <v>-4</v>
      </c>
      <c r="BR17" s="349">
        <f t="shared" si="26"/>
        <v>13</v>
      </c>
      <c r="BS17" s="349">
        <f t="shared" si="27"/>
        <v>-106</v>
      </c>
      <c r="BT17" s="349">
        <f t="shared" si="28"/>
        <v>-3</v>
      </c>
      <c r="BU17" s="349">
        <f t="shared" si="29"/>
        <v>31</v>
      </c>
      <c r="BV17" s="349">
        <f t="shared" si="30"/>
        <v>-252</v>
      </c>
      <c r="BW17" s="349">
        <f t="shared" si="31"/>
        <v>168</v>
      </c>
      <c r="BX17" s="349">
        <f t="shared" si="32"/>
        <v>43</v>
      </c>
      <c r="BY17" s="349">
        <f t="shared" si="8"/>
        <v>29</v>
      </c>
      <c r="BZ17" s="349">
        <f t="shared" si="9"/>
        <v>119</v>
      </c>
      <c r="CA17" s="349">
        <f t="shared" si="10"/>
        <v>136</v>
      </c>
      <c r="CB17" s="349">
        <f t="shared" si="11"/>
        <v>429.97333110141176</v>
      </c>
      <c r="CC17" s="349">
        <f t="shared" si="12"/>
        <v>89.673564123866981</v>
      </c>
      <c r="CD17" s="349">
        <f t="shared" si="13"/>
        <v>87.402126501931434</v>
      </c>
      <c r="CE17" s="349">
        <f t="shared" si="14"/>
        <v>182.00203553511369</v>
      </c>
      <c r="CF17" s="349">
        <f t="shared" si="15"/>
        <v>72.306310675305212</v>
      </c>
    </row>
    <row r="18" spans="1:84" s="369" customFormat="1" ht="12.75" customHeight="1" outlineLevel="1">
      <c r="A18" s="561" t="s">
        <v>65</v>
      </c>
      <c r="B18" s="558">
        <v>26</v>
      </c>
      <c r="C18" s="558">
        <v>3</v>
      </c>
      <c r="D18" s="558">
        <v>24</v>
      </c>
      <c r="E18" s="558">
        <v>5</v>
      </c>
      <c r="F18" s="558">
        <v>-8</v>
      </c>
      <c r="G18" s="558">
        <v>1</v>
      </c>
      <c r="H18" s="558">
        <v>-49</v>
      </c>
      <c r="I18" s="558">
        <v>4</v>
      </c>
      <c r="J18" s="558">
        <v>-46</v>
      </c>
      <c r="K18" s="558">
        <v>-10</v>
      </c>
      <c r="L18" s="558">
        <v>0</v>
      </c>
      <c r="M18" s="558">
        <v>-3</v>
      </c>
      <c r="N18" s="558">
        <v>6</v>
      </c>
      <c r="O18" s="558">
        <v>2</v>
      </c>
      <c r="P18" s="558">
        <v>3</v>
      </c>
      <c r="Q18" s="558">
        <v>2</v>
      </c>
      <c r="R18" s="558">
        <v>9</v>
      </c>
      <c r="S18" s="558">
        <v>1</v>
      </c>
      <c r="T18" s="558">
        <v>3</v>
      </c>
      <c r="U18" s="558">
        <v>5</v>
      </c>
      <c r="V18" s="558">
        <v>-8</v>
      </c>
      <c r="W18" s="558">
        <v>0</v>
      </c>
      <c r="X18" s="558">
        <v>1</v>
      </c>
      <c r="Y18" s="558">
        <v>5</v>
      </c>
      <c r="Z18" s="558">
        <v>-409</v>
      </c>
      <c r="AA18" s="558">
        <v>43</v>
      </c>
      <c r="AB18" s="558">
        <v>-23</v>
      </c>
      <c r="AC18" s="558">
        <v>-20</v>
      </c>
      <c r="AD18" s="558">
        <v>100</v>
      </c>
      <c r="AE18" s="558">
        <v>55</v>
      </c>
      <c r="AF18" s="558">
        <v>-15</v>
      </c>
      <c r="AG18" s="558">
        <v>90</v>
      </c>
      <c r="AH18" s="558">
        <v>74</v>
      </c>
      <c r="AI18" s="558">
        <v>-74</v>
      </c>
      <c r="AJ18" s="558">
        <v>-20</v>
      </c>
      <c r="AK18" s="558">
        <v>5</v>
      </c>
      <c r="AL18" s="558">
        <v>73</v>
      </c>
      <c r="AM18" s="558">
        <v>-1174</v>
      </c>
      <c r="AN18" s="558">
        <v>-626</v>
      </c>
      <c r="AO18" s="558">
        <v>7</v>
      </c>
      <c r="AP18" s="558">
        <v>-78</v>
      </c>
      <c r="AQ18" s="558">
        <v>10</v>
      </c>
      <c r="AR18" s="558">
        <v>-42</v>
      </c>
      <c r="AS18" s="558">
        <v>14</v>
      </c>
      <c r="AT18" s="558">
        <v>-125</v>
      </c>
      <c r="AU18" s="558">
        <v>28</v>
      </c>
      <c r="AV18" s="558">
        <v>-168</v>
      </c>
      <c r="AW18" s="555">
        <f>BS!AV63-BS!AW63+BS!AW57-BS!AV57</f>
        <v>20.709999999999866</v>
      </c>
      <c r="AX18" s="555">
        <f>BS!AW63-BS!AX63+BS!AX57-BS!AW57</f>
        <v>20.502900000000139</v>
      </c>
      <c r="AY18" s="555">
        <f>BS!AX63-BS!AY63+BS!AY57-BS!AX57</f>
        <v>20.2978710000001</v>
      </c>
      <c r="AZ18" s="555">
        <f>BS!AY63-BS!AZ63+BS!AZ57-BS!AY57</f>
        <v>20.094892290000004</v>
      </c>
      <c r="BA18" s="555">
        <f>BS!AZ63-BS!BA63+BS!BA57-BS!AZ57</f>
        <v>19.893943367099965</v>
      </c>
      <c r="BB18" s="555">
        <f>BS!BA63-BS!BB63+BS!BB57-BS!BA57</f>
        <v>19.695003933429007</v>
      </c>
      <c r="BC18" s="555">
        <f>(BS!BB12-BS!BC12)+(BS!BB19-BS!BC19)+(BS!BC32-BS!BB32)</f>
        <v>19.49805389409476</v>
      </c>
      <c r="BD18" s="555">
        <f>(BS!BC12-BS!BD12)+(BS!BC19-BS!BD19)+(BS!BD32-BS!BC32)</f>
        <v>19.303073355153714</v>
      </c>
      <c r="BE18" s="555">
        <f>(BS!BD12-BS!BE12)+(BS!BD19-BS!BE19)+(BS!BE32-BS!BD32)</f>
        <v>19.11004262160224</v>
      </c>
      <c r="BF18" s="555">
        <f>(BS!BE12-BS!BF12)+(BS!BE19-BS!BF19)+(BS!BF32-BS!BE32)</f>
        <v>18.91894219538618</v>
      </c>
      <c r="BG18" s="555">
        <f>(BS!BF12-BS!BG12)+(BS!BF19-BS!BG19)+(BS!BG32-BS!BF32)</f>
        <v>18.729752773432374</v>
      </c>
      <c r="BH18" s="555">
        <f>(BS!BG12-BS!BH12)+(BS!BG19-BS!BH19)+(BS!BH32-BS!BG32)</f>
        <v>18.542455245698115</v>
      </c>
      <c r="BI18" s="555">
        <f>(BS!BH12-BS!BI12)+(BS!BH19-BS!BI19)+(BS!BI32-BS!BH32)</f>
        <v>18.357030693240951</v>
      </c>
      <c r="BJ18" s="555">
        <f>(BS!BI12-BS!BJ12)+(BS!BI19-BS!BJ19)+(BS!BJ32-BS!BI32)</f>
        <v>18.17346038630869</v>
      </c>
      <c r="BK18" s="555">
        <f>(BS!BJ12-BS!BK12)+(BS!BJ19-BS!BK19)+(BS!BK32-BS!BJ32)</f>
        <v>17.991725782445506</v>
      </c>
      <c r="BL18" s="555">
        <f>(BS!BK12-BS!BL12)+(BS!BK19-BS!BL19)+(BS!BL32-BS!BK32)</f>
        <v>17.811808524621107</v>
      </c>
      <c r="BM18" s="555">
        <f>(BS!BL12-BS!BM12)+(BS!BL19-BS!BM19)+(BS!BM32-BS!BL32)</f>
        <v>17.633690439374952</v>
      </c>
      <c r="BN18" s="555">
        <f>(BS!BM12-BS!BN12)+(BS!BM19-BS!BN19)+(BS!BN32-BS!BM32)</f>
        <v>17.457353534981095</v>
      </c>
      <c r="BO18" s="555"/>
      <c r="BP18" s="349">
        <v>2</v>
      </c>
      <c r="BQ18" s="349">
        <f t="shared" si="25"/>
        <v>24</v>
      </c>
      <c r="BR18" s="349">
        <f t="shared" si="26"/>
        <v>-90</v>
      </c>
      <c r="BS18" s="349">
        <f t="shared" si="27"/>
        <v>-7</v>
      </c>
      <c r="BT18" s="349">
        <f t="shared" si="28"/>
        <v>16</v>
      </c>
      <c r="BU18" s="349">
        <f t="shared" si="29"/>
        <v>1</v>
      </c>
      <c r="BV18" s="349">
        <f t="shared" si="30"/>
        <v>-403</v>
      </c>
      <c r="BW18" s="349">
        <f t="shared" si="31"/>
        <v>100</v>
      </c>
      <c r="BX18" s="349">
        <f t="shared" si="32"/>
        <v>204</v>
      </c>
      <c r="BY18" s="349">
        <f t="shared" si="8"/>
        <v>-16</v>
      </c>
      <c r="BZ18" s="349">
        <f t="shared" si="9"/>
        <v>-1871</v>
      </c>
      <c r="CA18" s="349">
        <f t="shared" si="10"/>
        <v>-143</v>
      </c>
      <c r="CB18" s="349">
        <f t="shared" si="11"/>
        <v>-98.787099999999995</v>
      </c>
      <c r="CC18" s="349">
        <f t="shared" si="12"/>
        <v>79.981710590529076</v>
      </c>
      <c r="CD18" s="349">
        <f t="shared" si="13"/>
        <v>76.830112066236893</v>
      </c>
      <c r="CE18" s="349">
        <f t="shared" si="14"/>
        <v>73.802699098680137</v>
      </c>
      <c r="CF18" s="349">
        <f t="shared" si="15"/>
        <v>70.894578281422667</v>
      </c>
    </row>
    <row r="19" spans="1:84" s="369" customFormat="1" ht="12.75" customHeight="1" outlineLevel="1">
      <c r="A19" s="561" t="s">
        <v>63</v>
      </c>
      <c r="B19" s="558">
        <v>-129</v>
      </c>
      <c r="C19" s="558">
        <v>-276</v>
      </c>
      <c r="D19" s="558">
        <v>253</v>
      </c>
      <c r="E19" s="558">
        <v>357</v>
      </c>
      <c r="F19" s="558">
        <v>-95</v>
      </c>
      <c r="G19" s="558">
        <v>-475</v>
      </c>
      <c r="H19" s="558">
        <v>319</v>
      </c>
      <c r="I19" s="558">
        <v>590</v>
      </c>
      <c r="J19" s="558">
        <v>-391</v>
      </c>
      <c r="K19" s="558">
        <v>-464</v>
      </c>
      <c r="L19" s="558">
        <v>369</v>
      </c>
      <c r="M19" s="558">
        <v>260</v>
      </c>
      <c r="N19" s="558">
        <v>-169</v>
      </c>
      <c r="O19" s="558">
        <v>-454</v>
      </c>
      <c r="P19" s="558">
        <v>345</v>
      </c>
      <c r="Q19" s="558">
        <v>764</v>
      </c>
      <c r="R19" s="558">
        <v>-209</v>
      </c>
      <c r="S19" s="558">
        <v>-439</v>
      </c>
      <c r="T19" s="558">
        <v>230</v>
      </c>
      <c r="U19" s="558">
        <v>302</v>
      </c>
      <c r="V19" s="558">
        <v>-300</v>
      </c>
      <c r="W19" s="558">
        <v>-508</v>
      </c>
      <c r="X19" s="558">
        <v>338</v>
      </c>
      <c r="Y19" s="558">
        <v>732</v>
      </c>
      <c r="Z19" s="558">
        <v>-387</v>
      </c>
      <c r="AA19" s="558">
        <v>-585</v>
      </c>
      <c r="AB19" s="558">
        <v>194</v>
      </c>
      <c r="AC19" s="558">
        <v>904</v>
      </c>
      <c r="AD19" s="558">
        <v>-432</v>
      </c>
      <c r="AE19" s="558">
        <v>-657</v>
      </c>
      <c r="AF19" s="558">
        <v>234</v>
      </c>
      <c r="AG19" s="558">
        <v>831</v>
      </c>
      <c r="AH19" s="558">
        <v>-325</v>
      </c>
      <c r="AI19" s="558">
        <v>-373</v>
      </c>
      <c r="AJ19" s="558">
        <v>-28</v>
      </c>
      <c r="AK19" s="558">
        <v>355</v>
      </c>
      <c r="AL19" s="558">
        <v>171</v>
      </c>
      <c r="AM19" s="558">
        <v>-421</v>
      </c>
      <c r="AN19" s="558">
        <v>-33</v>
      </c>
      <c r="AO19" s="558">
        <v>427</v>
      </c>
      <c r="AP19" s="558">
        <v>-128</v>
      </c>
      <c r="AQ19" s="558">
        <v>-67</v>
      </c>
      <c r="AR19" s="558">
        <v>-240</v>
      </c>
      <c r="AS19" s="558">
        <v>741</v>
      </c>
      <c r="AT19" s="558">
        <v>147</v>
      </c>
      <c r="AU19" s="558">
        <v>-222</v>
      </c>
      <c r="AV19" s="558">
        <v>17</v>
      </c>
      <c r="AW19" s="555">
        <f>Drivers!AW101</f>
        <v>895.6717500000002</v>
      </c>
      <c r="AX19" s="555">
        <f>Drivers!AX101</f>
        <v>-10.728412500000331</v>
      </c>
      <c r="AY19" s="555">
        <f>Drivers!AY101</f>
        <v>-556.65210318932509</v>
      </c>
      <c r="AZ19" s="555">
        <f>Drivers!AZ101</f>
        <v>-188.25245570998004</v>
      </c>
      <c r="BA19" s="555">
        <f>Drivers!BA101</f>
        <v>900.53596335126736</v>
      </c>
      <c r="BB19" s="555">
        <f>Drivers!BB101</f>
        <v>-181.51339995766261</v>
      </c>
      <c r="BC19" s="555">
        <f>Drivers!BC101</f>
        <v>-593.17374627297249</v>
      </c>
      <c r="BD19" s="555">
        <f>Drivers!BD101</f>
        <v>-171.57716960351536</v>
      </c>
      <c r="BE19" s="555">
        <f>Drivers!BE101</f>
        <v>908.90572469230619</v>
      </c>
      <c r="BF19" s="555">
        <f>Drivers!BF101</f>
        <v>-176.51457349326938</v>
      </c>
      <c r="BG19" s="555">
        <f>Drivers!BG101</f>
        <v>-595.82269765264664</v>
      </c>
      <c r="BH19" s="555">
        <f>Drivers!BH101</f>
        <v>-32.978366072486551</v>
      </c>
      <c r="BI19" s="555">
        <f>Drivers!BI101</f>
        <v>916.2958782696428</v>
      </c>
      <c r="BJ19" s="555">
        <f>Drivers!BJ101</f>
        <v>-226.33936498872504</v>
      </c>
      <c r="BK19" s="555">
        <f>Drivers!BK101</f>
        <v>-645.88555989318843</v>
      </c>
      <c r="BL19" s="555">
        <f>Drivers!BL101</f>
        <v>-179.95959495724219</v>
      </c>
      <c r="BM19" s="555">
        <f>Drivers!BM101</f>
        <v>962.78562564085587</v>
      </c>
      <c r="BN19" s="555">
        <f>Drivers!BN101</f>
        <v>-195.91522009790515</v>
      </c>
      <c r="BO19" s="555"/>
      <c r="BP19" s="349">
        <v>505</v>
      </c>
      <c r="BQ19" s="349">
        <f t="shared" si="25"/>
        <v>239</v>
      </c>
      <c r="BR19" s="349">
        <f t="shared" si="26"/>
        <v>43</v>
      </c>
      <c r="BS19" s="349">
        <f t="shared" si="27"/>
        <v>-4</v>
      </c>
      <c r="BT19" s="349">
        <f t="shared" si="28"/>
        <v>446</v>
      </c>
      <c r="BU19" s="349">
        <f t="shared" si="29"/>
        <v>-207</v>
      </c>
      <c r="BV19" s="349">
        <f t="shared" si="30"/>
        <v>175</v>
      </c>
      <c r="BW19" s="349">
        <f t="shared" si="31"/>
        <v>81</v>
      </c>
      <c r="BX19" s="349">
        <f t="shared" si="32"/>
        <v>83</v>
      </c>
      <c r="BY19" s="349">
        <f t="shared" si="8"/>
        <v>125</v>
      </c>
      <c r="BZ19" s="349">
        <f t="shared" si="9"/>
        <v>-155</v>
      </c>
      <c r="CA19" s="349">
        <f t="shared" si="10"/>
        <v>581</v>
      </c>
      <c r="CB19" s="349">
        <f t="shared" si="11"/>
        <v>679.94333749999987</v>
      </c>
      <c r="CC19" s="349">
        <f t="shared" si="12"/>
        <v>-25.881995505700388</v>
      </c>
      <c r="CD19" s="349">
        <f t="shared" si="13"/>
        <v>-32.359764677451039</v>
      </c>
      <c r="CE19" s="349">
        <f t="shared" si="14"/>
        <v>61.155449555784571</v>
      </c>
      <c r="CF19" s="349">
        <f t="shared" si="15"/>
        <v>-58.974749307479897</v>
      </c>
    </row>
    <row r="20" spans="1:84" s="565" customFormat="1" ht="12.75" customHeight="1">
      <c r="A20" s="562" t="s">
        <v>66</v>
      </c>
      <c r="B20" s="563">
        <f t="shared" ref="B20:AG20" si="33">B6+SUM(B7:B12)</f>
        <v>253</v>
      </c>
      <c r="C20" s="563">
        <f t="shared" si="33"/>
        <v>-148</v>
      </c>
      <c r="D20" s="563">
        <f t="shared" si="33"/>
        <v>-134</v>
      </c>
      <c r="E20" s="563">
        <f t="shared" si="33"/>
        <v>349</v>
      </c>
      <c r="F20" s="563">
        <f t="shared" si="33"/>
        <v>253</v>
      </c>
      <c r="G20" s="563">
        <f t="shared" si="33"/>
        <v>-274</v>
      </c>
      <c r="H20" s="563">
        <f t="shared" si="33"/>
        <v>-211</v>
      </c>
      <c r="I20" s="563">
        <f t="shared" si="33"/>
        <v>475</v>
      </c>
      <c r="J20" s="563">
        <f t="shared" si="33"/>
        <v>287</v>
      </c>
      <c r="K20" s="563">
        <f t="shared" si="33"/>
        <v>-244</v>
      </c>
      <c r="L20" s="563">
        <f t="shared" si="33"/>
        <v>-28</v>
      </c>
      <c r="M20" s="563">
        <f t="shared" si="33"/>
        <v>363</v>
      </c>
      <c r="N20" s="563">
        <f t="shared" si="33"/>
        <v>233</v>
      </c>
      <c r="O20" s="563">
        <f t="shared" si="33"/>
        <v>-248</v>
      </c>
      <c r="P20" s="563">
        <f t="shared" si="33"/>
        <v>-6</v>
      </c>
      <c r="Q20" s="563">
        <f t="shared" si="33"/>
        <v>685</v>
      </c>
      <c r="R20" s="563">
        <f t="shared" si="33"/>
        <v>281</v>
      </c>
      <c r="S20" s="563">
        <f t="shared" si="33"/>
        <v>4</v>
      </c>
      <c r="T20" s="563">
        <f t="shared" si="33"/>
        <v>183</v>
      </c>
      <c r="U20" s="563">
        <f t="shared" si="33"/>
        <v>682</v>
      </c>
      <c r="V20" s="563">
        <f t="shared" si="33"/>
        <v>198</v>
      </c>
      <c r="W20" s="563">
        <f t="shared" si="33"/>
        <v>-71</v>
      </c>
      <c r="X20" s="563">
        <f t="shared" si="33"/>
        <v>9</v>
      </c>
      <c r="Y20" s="563">
        <f t="shared" si="33"/>
        <v>889</v>
      </c>
      <c r="Z20" s="563">
        <f t="shared" si="33"/>
        <v>396</v>
      </c>
      <c r="AA20" s="563">
        <f t="shared" si="33"/>
        <v>-118</v>
      </c>
      <c r="AB20" s="563">
        <f t="shared" si="33"/>
        <v>122</v>
      </c>
      <c r="AC20" s="563">
        <f t="shared" si="33"/>
        <v>1115</v>
      </c>
      <c r="AD20" s="563">
        <f t="shared" si="33"/>
        <v>437</v>
      </c>
      <c r="AE20" s="563">
        <f t="shared" si="33"/>
        <v>176</v>
      </c>
      <c r="AF20" s="563">
        <f t="shared" si="33"/>
        <v>52</v>
      </c>
      <c r="AG20" s="563">
        <f t="shared" si="33"/>
        <v>849</v>
      </c>
      <c r="AH20" s="563">
        <f t="shared" ref="AH20:BN20" si="34">AH6+SUM(AH7:AH12)</f>
        <v>615</v>
      </c>
      <c r="AI20" s="563">
        <f t="shared" si="34"/>
        <v>120</v>
      </c>
      <c r="AJ20" s="563">
        <f t="shared" si="34"/>
        <v>-126</v>
      </c>
      <c r="AK20" s="563">
        <f t="shared" si="34"/>
        <v>954</v>
      </c>
      <c r="AL20" s="563">
        <f t="shared" si="34"/>
        <v>599</v>
      </c>
      <c r="AM20" s="563">
        <f t="shared" si="34"/>
        <v>158</v>
      </c>
      <c r="AN20" s="563">
        <f t="shared" si="34"/>
        <v>37</v>
      </c>
      <c r="AO20" s="563">
        <f t="shared" si="34"/>
        <v>1104</v>
      </c>
      <c r="AP20" s="563">
        <f t="shared" si="34"/>
        <v>498</v>
      </c>
      <c r="AQ20" s="563">
        <f t="shared" si="34"/>
        <v>378</v>
      </c>
      <c r="AR20" s="563">
        <f t="shared" si="34"/>
        <v>61</v>
      </c>
      <c r="AS20" s="563">
        <f t="shared" si="34"/>
        <v>1124</v>
      </c>
      <c r="AT20" s="563">
        <f t="shared" si="34"/>
        <v>371</v>
      </c>
      <c r="AU20" s="563">
        <f t="shared" si="34"/>
        <v>-143</v>
      </c>
      <c r="AV20" s="563">
        <f t="shared" si="34"/>
        <v>64</v>
      </c>
      <c r="AW20" s="563">
        <f t="shared" si="34"/>
        <v>1587.9404192621371</v>
      </c>
      <c r="AX20" s="563">
        <f t="shared" si="34"/>
        <v>461.88302572256885</v>
      </c>
      <c r="AY20" s="563">
        <f t="shared" si="34"/>
        <v>236.55641726541467</v>
      </c>
      <c r="AZ20" s="563">
        <f t="shared" si="34"/>
        <v>47.719046609227405</v>
      </c>
      <c r="BA20" s="563">
        <f t="shared" si="34"/>
        <v>1715.2737358627764</v>
      </c>
      <c r="BB20" s="563">
        <f t="shared" si="34"/>
        <v>597.86186981412368</v>
      </c>
      <c r="BC20" s="563">
        <f t="shared" si="34"/>
        <v>152.03154774821655</v>
      </c>
      <c r="BD20" s="563">
        <f t="shared" si="34"/>
        <v>89.089990055110604</v>
      </c>
      <c r="BE20" s="563">
        <f t="shared" si="34"/>
        <v>1818.4069949240827</v>
      </c>
      <c r="BF20" s="563">
        <f t="shared" si="34"/>
        <v>606.16990677805836</v>
      </c>
      <c r="BG20" s="563">
        <f t="shared" si="34"/>
        <v>229.784281545157</v>
      </c>
      <c r="BH20" s="563">
        <f t="shared" si="34"/>
        <v>179.41621002074828</v>
      </c>
      <c r="BI20" s="563">
        <f t="shared" si="34"/>
        <v>1968.4434968137919</v>
      </c>
      <c r="BJ20" s="563">
        <f t="shared" si="34"/>
        <v>660.91091686056916</v>
      </c>
      <c r="BK20" s="563">
        <f t="shared" si="34"/>
        <v>259.84829434726953</v>
      </c>
      <c r="BL20" s="563">
        <f t="shared" si="34"/>
        <v>122.2274223781219</v>
      </c>
      <c r="BM20" s="563">
        <f t="shared" si="34"/>
        <v>2010.713526743913</v>
      </c>
      <c r="BN20" s="563">
        <f t="shared" si="34"/>
        <v>713.40348377855162</v>
      </c>
      <c r="BO20" s="563"/>
      <c r="BP20" s="564">
        <v>152</v>
      </c>
      <c r="BQ20" s="564">
        <f t="shared" ref="BQ20:CF20" si="35">BQ6+SUM(BQ7:BQ12)</f>
        <v>320</v>
      </c>
      <c r="BR20" s="564">
        <f t="shared" si="35"/>
        <v>277</v>
      </c>
      <c r="BS20" s="564">
        <f t="shared" si="35"/>
        <v>324</v>
      </c>
      <c r="BT20" s="564">
        <f t="shared" si="35"/>
        <v>712</v>
      </c>
      <c r="BU20" s="564">
        <f t="shared" si="35"/>
        <v>1067</v>
      </c>
      <c r="BV20" s="564">
        <f t="shared" si="35"/>
        <v>1223</v>
      </c>
      <c r="BW20" s="564">
        <f t="shared" si="35"/>
        <v>1556</v>
      </c>
      <c r="BX20" s="564">
        <f t="shared" si="35"/>
        <v>1692</v>
      </c>
      <c r="BY20" s="564">
        <f t="shared" si="35"/>
        <v>1547</v>
      </c>
      <c r="BZ20" s="564">
        <f t="shared" si="35"/>
        <v>1797</v>
      </c>
      <c r="CA20" s="564">
        <f t="shared" si="35"/>
        <v>1934</v>
      </c>
      <c r="CB20" s="564">
        <f t="shared" si="35"/>
        <v>1970.8234449847059</v>
      </c>
      <c r="CC20" s="564">
        <f t="shared" si="35"/>
        <v>2597.4110695515424</v>
      </c>
      <c r="CD20" s="564">
        <f t="shared" si="35"/>
        <v>2665.6984395054683</v>
      </c>
      <c r="CE20" s="564">
        <f t="shared" si="35"/>
        <v>3038.5549052402666</v>
      </c>
      <c r="CF20" s="564">
        <f t="shared" si="35"/>
        <v>3106.1927272478561</v>
      </c>
    </row>
    <row r="21" spans="1:84" ht="12.75" customHeight="1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567"/>
      <c r="AF21" s="567"/>
      <c r="AG21" s="567"/>
      <c r="AH21" s="567"/>
      <c r="AI21" s="567"/>
      <c r="AJ21" s="567"/>
      <c r="AK21" s="567"/>
      <c r="AL21" s="567"/>
      <c r="AM21" s="567"/>
      <c r="AN21" s="567"/>
      <c r="AO21" s="567"/>
      <c r="AP21" s="567"/>
      <c r="AQ21" s="567"/>
      <c r="AR21" s="567"/>
      <c r="AS21" s="567"/>
      <c r="AT21" s="567"/>
      <c r="AU21" s="567"/>
      <c r="AV21" s="567"/>
      <c r="AW21" s="567"/>
      <c r="AX21" s="567"/>
      <c r="AY21" s="567"/>
      <c r="AZ21" s="567"/>
      <c r="BA21" s="567"/>
      <c r="BB21" s="567"/>
      <c r="BC21" s="567"/>
      <c r="BD21" s="567"/>
      <c r="BE21" s="567"/>
      <c r="BF21" s="567"/>
      <c r="BG21" s="567"/>
      <c r="BH21" s="567"/>
      <c r="BI21" s="567"/>
      <c r="BJ21" s="567"/>
      <c r="BK21" s="567"/>
      <c r="BL21" s="567"/>
      <c r="BM21" s="567"/>
      <c r="BN21" s="567"/>
      <c r="BO21" s="567"/>
      <c r="BP21" s="568"/>
      <c r="BQ21" s="568"/>
      <c r="BR21" s="568"/>
      <c r="BS21" s="568"/>
      <c r="BT21" s="568"/>
      <c r="BU21" s="568"/>
      <c r="BV21" s="568"/>
      <c r="BW21" s="568"/>
      <c r="BX21" s="568"/>
      <c r="BY21" s="568"/>
      <c r="BZ21" s="568"/>
      <c r="CA21" s="568"/>
      <c r="CB21" s="568"/>
      <c r="CC21" s="568"/>
      <c r="CD21" s="568"/>
      <c r="CE21" s="568"/>
      <c r="CF21" s="568"/>
    </row>
    <row r="22" spans="1:84" s="369" customFormat="1" ht="12.75" customHeight="1">
      <c r="A22" s="557" t="s">
        <v>8</v>
      </c>
      <c r="B22" s="558">
        <v>-22</v>
      </c>
      <c r="C22" s="558">
        <v>-11</v>
      </c>
      <c r="D22" s="558">
        <v>-12</v>
      </c>
      <c r="E22" s="558">
        <v>-15</v>
      </c>
      <c r="F22" s="558">
        <v>-21</v>
      </c>
      <c r="G22" s="558">
        <v>-32</v>
      </c>
      <c r="H22" s="558">
        <v>-52</v>
      </c>
      <c r="I22" s="558">
        <v>-44</v>
      </c>
      <c r="J22" s="558">
        <v>-44</v>
      </c>
      <c r="K22" s="558">
        <v>-31</v>
      </c>
      <c r="L22" s="558">
        <v>-25</v>
      </c>
      <c r="M22" s="558">
        <v>-25</v>
      </c>
      <c r="N22" s="558">
        <v>-25</v>
      </c>
      <c r="O22" s="558">
        <v>-29</v>
      </c>
      <c r="P22" s="558">
        <v>-24</v>
      </c>
      <c r="Q22" s="558">
        <v>-28</v>
      </c>
      <c r="R22" s="558">
        <v>-16</v>
      </c>
      <c r="S22" s="558">
        <v>-27</v>
      </c>
      <c r="T22" s="558">
        <v>-21</v>
      </c>
      <c r="U22" s="558">
        <v>-15</v>
      </c>
      <c r="V22" s="558">
        <v>-32</v>
      </c>
      <c r="W22" s="558">
        <v>-24</v>
      </c>
      <c r="X22" s="558">
        <v>-18</v>
      </c>
      <c r="Y22" s="558">
        <v>-21</v>
      </c>
      <c r="Z22" s="558">
        <v>-30</v>
      </c>
      <c r="AA22" s="558">
        <v>-40</v>
      </c>
      <c r="AB22" s="558">
        <v>-29</v>
      </c>
      <c r="AC22" s="558">
        <v>-25</v>
      </c>
      <c r="AD22" s="558">
        <v>-29</v>
      </c>
      <c r="AE22" s="558">
        <v>-33</v>
      </c>
      <c r="AF22" s="558">
        <v>-30</v>
      </c>
      <c r="AG22" s="558">
        <v>-24</v>
      </c>
      <c r="AH22" s="558">
        <v>-20</v>
      </c>
      <c r="AI22" s="558">
        <v>-32</v>
      </c>
      <c r="AJ22" s="558">
        <v>-31</v>
      </c>
      <c r="AK22" s="558">
        <v>-21</v>
      </c>
      <c r="AL22" s="558">
        <v>-35</v>
      </c>
      <c r="AM22" s="558">
        <v>-45</v>
      </c>
      <c r="AN22" s="558">
        <v>-27</v>
      </c>
      <c r="AO22" s="558">
        <v>-28</v>
      </c>
      <c r="AP22" s="558">
        <v>-40</v>
      </c>
      <c r="AQ22" s="558">
        <v>-38</v>
      </c>
      <c r="AR22" s="558">
        <v>-25</v>
      </c>
      <c r="AS22" s="558">
        <v>-30</v>
      </c>
      <c r="AT22" s="558">
        <v>-31</v>
      </c>
      <c r="AU22" s="558">
        <v>-44</v>
      </c>
      <c r="AV22" s="558">
        <v>-43</v>
      </c>
      <c r="AW22" s="555">
        <f>BS!AW99</f>
        <v>-53.02618660620891</v>
      </c>
      <c r="AX22" s="555">
        <f>BS!AX99</f>
        <v>-86.729027483748155</v>
      </c>
      <c r="AY22" s="555">
        <f>BS!AY99</f>
        <v>-46.637579051459483</v>
      </c>
      <c r="AZ22" s="555">
        <f>BS!AZ99</f>
        <v>-48.044808307607688</v>
      </c>
      <c r="BA22" s="555">
        <f>BS!BA99</f>
        <v>-44.379557652721495</v>
      </c>
      <c r="BB22" s="555">
        <f>BS!BB99</f>
        <v>-42.652998674047403</v>
      </c>
      <c r="BC22" s="555">
        <f>BS!BC99</f>
        <v>-47.697139610317485</v>
      </c>
      <c r="BD22" s="555">
        <f>BS!BD99</f>
        <v>-49.54690279264404</v>
      </c>
      <c r="BE22" s="555">
        <f>BS!BE99</f>
        <v>-46.394643009088675</v>
      </c>
      <c r="BF22" s="555">
        <f>BS!BF99</f>
        <v>-44.626878913503774</v>
      </c>
      <c r="BG22" s="555">
        <f>BS!BG99</f>
        <v>-49.606822876324152</v>
      </c>
      <c r="BH22" s="555">
        <f>BS!BH99</f>
        <v>-56.652366788222231</v>
      </c>
      <c r="BI22" s="555">
        <f>BS!BI99</f>
        <v>-51.621345876091411</v>
      </c>
      <c r="BJ22" s="555">
        <f>BS!BJ99</f>
        <v>-48.737193340186032</v>
      </c>
      <c r="BK22" s="555">
        <f>BS!BK99</f>
        <v>-53.168267691642001</v>
      </c>
      <c r="BL22" s="555">
        <f>BS!BL99</f>
        <v>-55.020732872746848</v>
      </c>
      <c r="BM22" s="555">
        <f>BS!BM99</f>
        <v>-52.80294369741879</v>
      </c>
      <c r="BN22" s="555">
        <f>BS!BN99</f>
        <v>-50.37015129604108</v>
      </c>
      <c r="BO22" s="555"/>
      <c r="BP22" s="349">
        <v>-72</v>
      </c>
      <c r="BQ22" s="349">
        <f t="shared" ref="BQ22:BQ28" si="36">SUM(C22:F22)</f>
        <v>-59</v>
      </c>
      <c r="BR22" s="349">
        <f t="shared" ref="BR22:BR28" si="37">SUM(G22:J22)</f>
        <v>-172</v>
      </c>
      <c r="BS22" s="349">
        <f t="shared" ref="BS22:BS28" si="38">SUM(K22:N22)</f>
        <v>-106</v>
      </c>
      <c r="BT22" s="349">
        <f t="shared" ref="BT22:BT28" si="39">SUM(O22:R22)</f>
        <v>-97</v>
      </c>
      <c r="BU22" s="349">
        <f t="shared" ref="BU22:BU28" si="40">SUM(S22:V22)</f>
        <v>-95</v>
      </c>
      <c r="BV22" s="349">
        <f t="shared" ref="BV22:BV28" si="41">SUM(W22:Z22)</f>
        <v>-93</v>
      </c>
      <c r="BW22" s="349">
        <f t="shared" ref="BW22:BW28" si="42">SUM(AA22:AD22)</f>
        <v>-123</v>
      </c>
      <c r="BX22" s="349">
        <f t="shared" ref="BX22:BX28" si="43">SUM(AE22:AH22)</f>
        <v>-107</v>
      </c>
      <c r="BY22" s="349">
        <f t="shared" ref="BY22:BY28" si="44">SUM(AI22:AL22)</f>
        <v>-119</v>
      </c>
      <c r="BZ22" s="349">
        <f t="shared" ref="BZ22:BZ28" si="45">SUM(AM22:AP22)</f>
        <v>-140</v>
      </c>
      <c r="CA22" s="349">
        <f t="shared" ref="CA22:CA28" si="46">SUM(AQ22:AT22)</f>
        <v>-124</v>
      </c>
      <c r="CB22" s="349">
        <f t="shared" ref="CB22:CB28" si="47">SUM(AU22:AX22)</f>
        <v>-226.75521408995706</v>
      </c>
      <c r="CC22" s="349">
        <f t="shared" ref="CC22:CC28" si="48">SUM(AY22:BB22)</f>
        <v>-181.71494368583609</v>
      </c>
      <c r="CD22" s="349">
        <f t="shared" ref="CD22:CD28" si="49">SUM(BC22:BF22)</f>
        <v>-188.26556432555395</v>
      </c>
      <c r="CE22" s="349">
        <f t="shared" ref="CE22:CE28" si="50">SUM(BG22:BJ22)</f>
        <v>-206.61772888082382</v>
      </c>
      <c r="CF22" s="349">
        <f t="shared" ref="CF22:CF28" si="51">SUM(BK22:BN22)</f>
        <v>-211.36209555784873</v>
      </c>
    </row>
    <row r="23" spans="1:84" s="369" customFormat="1" ht="12.75" customHeight="1">
      <c r="A23" s="557" t="s">
        <v>139</v>
      </c>
      <c r="B23" s="558">
        <v>0</v>
      </c>
      <c r="C23" s="558">
        <v>0</v>
      </c>
      <c r="D23" s="558">
        <v>0</v>
      </c>
      <c r="E23" s="558">
        <v>0</v>
      </c>
      <c r="F23" s="558">
        <v>0</v>
      </c>
      <c r="G23" s="558">
        <v>0</v>
      </c>
      <c r="H23" s="558">
        <v>26</v>
      </c>
      <c r="I23" s="558">
        <v>0</v>
      </c>
      <c r="J23" s="558">
        <v>0</v>
      </c>
      <c r="K23" s="558">
        <v>0</v>
      </c>
      <c r="L23" s="558">
        <v>0</v>
      </c>
      <c r="M23" s="558">
        <v>0</v>
      </c>
      <c r="N23" s="558">
        <v>0</v>
      </c>
      <c r="O23" s="558">
        <v>0</v>
      </c>
      <c r="P23" s="558">
        <v>0</v>
      </c>
      <c r="Q23" s="558">
        <v>0</v>
      </c>
      <c r="R23" s="558">
        <v>0</v>
      </c>
      <c r="S23" s="558">
        <v>0</v>
      </c>
      <c r="T23" s="558">
        <v>0</v>
      </c>
      <c r="U23" s="558">
        <v>0</v>
      </c>
      <c r="V23" s="558">
        <v>0</v>
      </c>
      <c r="W23" s="558">
        <v>0</v>
      </c>
      <c r="X23" s="558">
        <v>0</v>
      </c>
      <c r="Y23" s="558">
        <v>0</v>
      </c>
      <c r="Z23" s="558">
        <v>0</v>
      </c>
      <c r="AA23" s="558">
        <v>0</v>
      </c>
      <c r="AB23" s="558">
        <v>0</v>
      </c>
      <c r="AC23" s="558">
        <v>0</v>
      </c>
      <c r="AD23" s="558">
        <v>0</v>
      </c>
      <c r="AE23" s="558">
        <v>0</v>
      </c>
      <c r="AF23" s="558">
        <v>0</v>
      </c>
      <c r="AG23" s="558">
        <v>0</v>
      </c>
      <c r="AH23" s="558">
        <v>0</v>
      </c>
      <c r="AI23" s="558">
        <v>0</v>
      </c>
      <c r="AJ23" s="558">
        <v>0</v>
      </c>
      <c r="AK23" s="558">
        <v>0</v>
      </c>
      <c r="AL23" s="558">
        <v>0</v>
      </c>
      <c r="AM23" s="558">
        <v>0</v>
      </c>
      <c r="AN23" s="558">
        <v>0</v>
      </c>
      <c r="AO23" s="558">
        <v>0</v>
      </c>
      <c r="AP23" s="558">
        <v>0</v>
      </c>
      <c r="AQ23" s="558">
        <v>0</v>
      </c>
      <c r="AR23" s="558">
        <v>0</v>
      </c>
      <c r="AS23" s="558">
        <v>0</v>
      </c>
      <c r="AT23" s="558">
        <v>0</v>
      </c>
      <c r="AU23" s="558">
        <v>0</v>
      </c>
      <c r="AV23" s="558">
        <v>0</v>
      </c>
      <c r="AW23" s="559">
        <v>0</v>
      </c>
      <c r="AX23" s="559">
        <v>0</v>
      </c>
      <c r="AY23" s="559">
        <v>0</v>
      </c>
      <c r="AZ23" s="559">
        <v>0</v>
      </c>
      <c r="BA23" s="559">
        <v>0</v>
      </c>
      <c r="BB23" s="559">
        <v>0</v>
      </c>
      <c r="BC23" s="559">
        <v>0</v>
      </c>
      <c r="BD23" s="559">
        <v>0</v>
      </c>
      <c r="BE23" s="559">
        <v>0</v>
      </c>
      <c r="BF23" s="559">
        <v>0</v>
      </c>
      <c r="BG23" s="559">
        <v>0</v>
      </c>
      <c r="BH23" s="559">
        <v>0</v>
      </c>
      <c r="BI23" s="559">
        <v>0</v>
      </c>
      <c r="BJ23" s="559">
        <v>0</v>
      </c>
      <c r="BK23" s="559">
        <v>0</v>
      </c>
      <c r="BL23" s="559">
        <v>0</v>
      </c>
      <c r="BM23" s="559">
        <v>0</v>
      </c>
      <c r="BN23" s="559">
        <v>0</v>
      </c>
      <c r="BO23" s="559"/>
      <c r="BP23" s="349">
        <v>-233</v>
      </c>
      <c r="BQ23" s="349">
        <f t="shared" si="36"/>
        <v>0</v>
      </c>
      <c r="BR23" s="349">
        <f t="shared" si="37"/>
        <v>26</v>
      </c>
      <c r="BS23" s="349">
        <f t="shared" si="38"/>
        <v>0</v>
      </c>
      <c r="BT23" s="349">
        <f t="shared" si="39"/>
        <v>0</v>
      </c>
      <c r="BU23" s="349">
        <f t="shared" si="40"/>
        <v>0</v>
      </c>
      <c r="BV23" s="349">
        <f t="shared" si="41"/>
        <v>0</v>
      </c>
      <c r="BW23" s="349">
        <f t="shared" si="42"/>
        <v>0</v>
      </c>
      <c r="BX23" s="349">
        <f t="shared" si="43"/>
        <v>0</v>
      </c>
      <c r="BY23" s="349">
        <f t="shared" si="44"/>
        <v>0</v>
      </c>
      <c r="BZ23" s="349">
        <f t="shared" si="45"/>
        <v>0</v>
      </c>
      <c r="CA23" s="349">
        <f t="shared" si="46"/>
        <v>0</v>
      </c>
      <c r="CB23" s="349">
        <f t="shared" si="47"/>
        <v>0</v>
      </c>
      <c r="CC23" s="349">
        <f t="shared" si="48"/>
        <v>0</v>
      </c>
      <c r="CD23" s="349">
        <f t="shared" si="49"/>
        <v>0</v>
      </c>
      <c r="CE23" s="349">
        <f t="shared" si="50"/>
        <v>0</v>
      </c>
      <c r="CF23" s="349">
        <f t="shared" si="51"/>
        <v>0</v>
      </c>
    </row>
    <row r="24" spans="1:84" s="369" customFormat="1" ht="12.75" customHeight="1">
      <c r="A24" s="557" t="s">
        <v>150</v>
      </c>
      <c r="B24" s="558">
        <v>7</v>
      </c>
      <c r="C24" s="558">
        <v>8</v>
      </c>
      <c r="D24" s="558">
        <v>124</v>
      </c>
      <c r="E24" s="558">
        <v>0</v>
      </c>
      <c r="F24" s="558">
        <v>0</v>
      </c>
      <c r="G24" s="558">
        <v>0</v>
      </c>
      <c r="H24" s="558">
        <v>0</v>
      </c>
      <c r="I24" s="558">
        <v>0</v>
      </c>
      <c r="J24" s="558">
        <v>0</v>
      </c>
      <c r="K24" s="558">
        <v>0</v>
      </c>
      <c r="L24" s="558">
        <v>0</v>
      </c>
      <c r="M24" s="558">
        <v>25</v>
      </c>
      <c r="N24" s="558">
        <v>47</v>
      </c>
      <c r="O24" s="558">
        <v>0</v>
      </c>
      <c r="P24" s="558">
        <v>0</v>
      </c>
      <c r="Q24" s="558">
        <v>0</v>
      </c>
      <c r="R24" s="558">
        <v>0</v>
      </c>
      <c r="S24" s="558">
        <v>0</v>
      </c>
      <c r="T24" s="558">
        <v>0</v>
      </c>
      <c r="U24" s="558">
        <v>0</v>
      </c>
      <c r="V24" s="558">
        <v>0</v>
      </c>
      <c r="W24" s="558">
        <v>0</v>
      </c>
      <c r="X24" s="558">
        <v>0</v>
      </c>
      <c r="Y24" s="558">
        <v>0</v>
      </c>
      <c r="Z24" s="558">
        <v>0</v>
      </c>
      <c r="AA24" s="558">
        <v>0</v>
      </c>
      <c r="AB24" s="558">
        <v>0</v>
      </c>
      <c r="AC24" s="558">
        <v>0</v>
      </c>
      <c r="AD24" s="558">
        <v>0</v>
      </c>
      <c r="AE24" s="558">
        <v>0</v>
      </c>
      <c r="AF24" s="558">
        <v>0</v>
      </c>
      <c r="AG24" s="558">
        <v>0</v>
      </c>
      <c r="AH24" s="558">
        <v>0</v>
      </c>
      <c r="AI24" s="558">
        <v>0</v>
      </c>
      <c r="AJ24" s="558">
        <v>0</v>
      </c>
      <c r="AK24" s="558">
        <v>0</v>
      </c>
      <c r="AL24" s="558">
        <v>0</v>
      </c>
      <c r="AM24" s="558">
        <v>0</v>
      </c>
      <c r="AN24" s="558">
        <v>0</v>
      </c>
      <c r="AO24" s="558">
        <v>0</v>
      </c>
      <c r="AP24" s="558">
        <v>0</v>
      </c>
      <c r="AQ24" s="558">
        <v>0</v>
      </c>
      <c r="AR24" s="558">
        <v>0</v>
      </c>
      <c r="AS24" s="558">
        <v>0</v>
      </c>
      <c r="AT24" s="558">
        <v>0</v>
      </c>
      <c r="AU24" s="558">
        <v>0</v>
      </c>
      <c r="AV24" s="558">
        <v>0</v>
      </c>
      <c r="AW24" s="559">
        <v>0</v>
      </c>
      <c r="AX24" s="559">
        <v>0</v>
      </c>
      <c r="AY24" s="559">
        <v>0</v>
      </c>
      <c r="AZ24" s="559">
        <v>0</v>
      </c>
      <c r="BA24" s="559">
        <v>0</v>
      </c>
      <c r="BB24" s="559">
        <v>0</v>
      </c>
      <c r="BC24" s="559">
        <v>0</v>
      </c>
      <c r="BD24" s="559">
        <v>0</v>
      </c>
      <c r="BE24" s="559">
        <v>0</v>
      </c>
      <c r="BF24" s="559">
        <v>0</v>
      </c>
      <c r="BG24" s="559">
        <v>0</v>
      </c>
      <c r="BH24" s="559">
        <v>0</v>
      </c>
      <c r="BI24" s="559">
        <v>0</v>
      </c>
      <c r="BJ24" s="559">
        <v>0</v>
      </c>
      <c r="BK24" s="559">
        <v>0</v>
      </c>
      <c r="BL24" s="559">
        <v>0</v>
      </c>
      <c r="BM24" s="559">
        <v>0</v>
      </c>
      <c r="BN24" s="559">
        <v>0</v>
      </c>
      <c r="BO24" s="559"/>
      <c r="BP24" s="349">
        <v>17</v>
      </c>
      <c r="BQ24" s="349">
        <f t="shared" si="36"/>
        <v>132</v>
      </c>
      <c r="BR24" s="349">
        <f t="shared" si="37"/>
        <v>0</v>
      </c>
      <c r="BS24" s="349">
        <f t="shared" si="38"/>
        <v>72</v>
      </c>
      <c r="BT24" s="349">
        <f t="shared" si="39"/>
        <v>0</v>
      </c>
      <c r="BU24" s="349">
        <f t="shared" si="40"/>
        <v>0</v>
      </c>
      <c r="BV24" s="349">
        <f t="shared" si="41"/>
        <v>0</v>
      </c>
      <c r="BW24" s="349">
        <f t="shared" si="42"/>
        <v>0</v>
      </c>
      <c r="BX24" s="349">
        <f t="shared" si="43"/>
        <v>0</v>
      </c>
      <c r="BY24" s="349">
        <f t="shared" si="44"/>
        <v>0</v>
      </c>
      <c r="BZ24" s="349">
        <f t="shared" si="45"/>
        <v>0</v>
      </c>
      <c r="CA24" s="349">
        <f t="shared" si="46"/>
        <v>0</v>
      </c>
      <c r="CB24" s="349">
        <f t="shared" si="47"/>
        <v>0</v>
      </c>
      <c r="CC24" s="349">
        <f t="shared" si="48"/>
        <v>0</v>
      </c>
      <c r="CD24" s="349">
        <f t="shared" si="49"/>
        <v>0</v>
      </c>
      <c r="CE24" s="349">
        <f t="shared" si="50"/>
        <v>0</v>
      </c>
      <c r="CF24" s="349">
        <f t="shared" si="51"/>
        <v>0</v>
      </c>
    </row>
    <row r="25" spans="1:84" s="369" customFormat="1" ht="12.75" customHeight="1">
      <c r="A25" s="367" t="s">
        <v>140</v>
      </c>
      <c r="B25" s="558">
        <v>53</v>
      </c>
      <c r="C25" s="558">
        <v>98</v>
      </c>
      <c r="D25" s="558">
        <v>99</v>
      </c>
      <c r="E25" s="558">
        <v>85</v>
      </c>
      <c r="F25" s="558">
        <v>160</v>
      </c>
      <c r="G25" s="558">
        <v>83</v>
      </c>
      <c r="H25" s="558">
        <v>236</v>
      </c>
      <c r="I25" s="558">
        <v>144</v>
      </c>
      <c r="J25" s="558">
        <v>63</v>
      </c>
      <c r="K25" s="558">
        <v>128</v>
      </c>
      <c r="L25" s="558">
        <v>152</v>
      </c>
      <c r="M25" s="558">
        <v>124</v>
      </c>
      <c r="N25" s="558">
        <v>55</v>
      </c>
      <c r="O25" s="558">
        <v>133</v>
      </c>
      <c r="P25" s="558">
        <v>117</v>
      </c>
      <c r="Q25" s="558">
        <v>81</v>
      </c>
      <c r="R25" s="558">
        <v>70</v>
      </c>
      <c r="S25" s="558">
        <v>155</v>
      </c>
      <c r="T25" s="558">
        <v>197</v>
      </c>
      <c r="U25" s="558">
        <v>168</v>
      </c>
      <c r="V25" s="558">
        <v>207</v>
      </c>
      <c r="W25" s="558">
        <v>249</v>
      </c>
      <c r="X25" s="558">
        <v>264</v>
      </c>
      <c r="Y25" s="558">
        <v>194</v>
      </c>
      <c r="Z25" s="558">
        <v>234</v>
      </c>
      <c r="AA25" s="558">
        <v>276</v>
      </c>
      <c r="AB25" s="558">
        <v>368</v>
      </c>
      <c r="AC25" s="558">
        <v>324</v>
      </c>
      <c r="AD25" s="558">
        <v>313</v>
      </c>
      <c r="AE25" s="558">
        <v>438</v>
      </c>
      <c r="AF25" s="558">
        <v>612</v>
      </c>
      <c r="AG25" s="558">
        <v>606</v>
      </c>
      <c r="AH25" s="558">
        <v>1510</v>
      </c>
      <c r="AI25" s="558">
        <v>207</v>
      </c>
      <c r="AJ25" s="558">
        <v>239</v>
      </c>
      <c r="AK25" s="558">
        <v>509</v>
      </c>
      <c r="AL25" s="558">
        <v>733</v>
      </c>
      <c r="AM25" s="558">
        <v>358</v>
      </c>
      <c r="AN25" s="558">
        <v>435</v>
      </c>
      <c r="AO25" s="558">
        <v>582</v>
      </c>
      <c r="AP25" s="558">
        <v>767</v>
      </c>
      <c r="AQ25" s="558">
        <v>694</v>
      </c>
      <c r="AR25" s="558">
        <v>724</v>
      </c>
      <c r="AS25" s="558">
        <v>670</v>
      </c>
      <c r="AT25" s="558">
        <v>1598</v>
      </c>
      <c r="AU25" s="558">
        <v>507</v>
      </c>
      <c r="AV25" s="558">
        <v>621</v>
      </c>
      <c r="AW25" s="555">
        <f>AW84*(BS!AV$8)</f>
        <v>116.19675456389453</v>
      </c>
      <c r="AX25" s="555">
        <f>AX84*(BS!AW$8)</f>
        <v>256.68864097363087</v>
      </c>
      <c r="AY25" s="555">
        <f>AY84*(BS!AX$8)</f>
        <v>60.711836185805616</v>
      </c>
      <c r="AZ25" s="555">
        <f>AZ84*(BS!AY$8)</f>
        <v>73.89877696941528</v>
      </c>
      <c r="BA25" s="555">
        <f>BA84*(BS!AZ$8)</f>
        <v>19.416945708931756</v>
      </c>
      <c r="BB25" s="555">
        <f>BB84*(BS!BA$8)</f>
        <v>42.893705806075609</v>
      </c>
      <c r="BC25" s="555">
        <f>BC84*(BS!BB$8)</f>
        <v>10.14519236388073</v>
      </c>
      <c r="BD25" s="555">
        <f>BD84*(BS!BC$8)</f>
        <v>12.34878328363787</v>
      </c>
      <c r="BE25" s="555">
        <f>BE84*(BS!BD$8)</f>
        <v>3.2446498362076706</v>
      </c>
      <c r="BF25" s="555">
        <f>BF84*(BS!BE$8)</f>
        <v>7.1677110089463234</v>
      </c>
      <c r="BG25" s="555">
        <f>BG84*(BS!BF$8)</f>
        <v>1.6953025071609948</v>
      </c>
      <c r="BH25" s="555">
        <f>BH84*(BS!BG$8)</f>
        <v>2.0635314255520982</v>
      </c>
      <c r="BI25" s="555">
        <f>BI84*(BS!BH$8)</f>
        <v>0.54219405654308039</v>
      </c>
      <c r="BJ25" s="555">
        <f>BJ84*(BS!BI$8)</f>
        <v>1.197753379949122</v>
      </c>
      <c r="BK25" s="555">
        <f>BK84*(BS!BJ$8)</f>
        <v>0.2832918773446475</v>
      </c>
      <c r="BL25" s="555">
        <f>BL84*(BS!BK$8)</f>
        <v>0.34482441277296816</v>
      </c>
      <c r="BM25" s="555">
        <f>BM84*(BS!BL$8)</f>
        <v>9.0602810716313459E-2</v>
      </c>
      <c r="BN25" s="555">
        <f>BN84*(BS!BM$8)</f>
        <v>0.20014941414196871</v>
      </c>
      <c r="BO25" s="555"/>
      <c r="BP25" s="349">
        <v>710</v>
      </c>
      <c r="BQ25" s="349">
        <f t="shared" si="36"/>
        <v>442</v>
      </c>
      <c r="BR25" s="349">
        <f t="shared" si="37"/>
        <v>526</v>
      </c>
      <c r="BS25" s="349">
        <f t="shared" si="38"/>
        <v>459</v>
      </c>
      <c r="BT25" s="349">
        <f t="shared" si="39"/>
        <v>401</v>
      </c>
      <c r="BU25" s="349">
        <f t="shared" si="40"/>
        <v>727</v>
      </c>
      <c r="BV25" s="349">
        <f t="shared" si="41"/>
        <v>941</v>
      </c>
      <c r="BW25" s="349">
        <f t="shared" si="42"/>
        <v>1281</v>
      </c>
      <c r="BX25" s="349">
        <f t="shared" si="43"/>
        <v>3166</v>
      </c>
      <c r="BY25" s="349">
        <f t="shared" si="44"/>
        <v>1688</v>
      </c>
      <c r="BZ25" s="349">
        <f t="shared" si="45"/>
        <v>2142</v>
      </c>
      <c r="CA25" s="349">
        <f t="shared" si="46"/>
        <v>3686</v>
      </c>
      <c r="CB25" s="349">
        <f t="shared" si="47"/>
        <v>1500.8853955375253</v>
      </c>
      <c r="CC25" s="349">
        <f t="shared" si="48"/>
        <v>196.92126467022828</v>
      </c>
      <c r="CD25" s="349">
        <f t="shared" si="49"/>
        <v>32.906336492672594</v>
      </c>
      <c r="CE25" s="349">
        <f t="shared" si="50"/>
        <v>5.4987813692052949</v>
      </c>
      <c r="CF25" s="349">
        <f t="shared" si="51"/>
        <v>0.91886851497589783</v>
      </c>
    </row>
    <row r="26" spans="1:84" s="369" customFormat="1" ht="12.75" customHeight="1">
      <c r="A26" s="367" t="s">
        <v>141</v>
      </c>
      <c r="B26" s="558">
        <v>-135</v>
      </c>
      <c r="C26" s="558">
        <v>-148</v>
      </c>
      <c r="D26" s="558">
        <v>-114</v>
      </c>
      <c r="E26" s="558">
        <v>-105</v>
      </c>
      <c r="F26" s="558">
        <v>-147</v>
      </c>
      <c r="G26" s="558">
        <v>-90</v>
      </c>
      <c r="H26" s="558">
        <v>-89</v>
      </c>
      <c r="I26" s="558">
        <v>-195</v>
      </c>
      <c r="J26" s="558">
        <v>-94</v>
      </c>
      <c r="K26" s="558">
        <v>-137</v>
      </c>
      <c r="L26" s="558">
        <v>-60</v>
      </c>
      <c r="M26" s="558">
        <v>-47</v>
      </c>
      <c r="N26" s="558">
        <v>-170</v>
      </c>
      <c r="O26" s="558">
        <v>-101</v>
      </c>
      <c r="P26" s="558">
        <v>-90</v>
      </c>
      <c r="Q26" s="558">
        <v>-79</v>
      </c>
      <c r="R26" s="558">
        <v>-330</v>
      </c>
      <c r="S26" s="558">
        <v>-335</v>
      </c>
      <c r="T26" s="558">
        <v>-202</v>
      </c>
      <c r="U26" s="558">
        <v>-180</v>
      </c>
      <c r="V26" s="558">
        <v>-385</v>
      </c>
      <c r="W26" s="558">
        <v>-365</v>
      </c>
      <c r="X26" s="558">
        <v>-186</v>
      </c>
      <c r="Y26" s="558">
        <v>-176</v>
      </c>
      <c r="Z26" s="558">
        <v>-605</v>
      </c>
      <c r="AA26" s="558">
        <v>-317</v>
      </c>
      <c r="AB26" s="558">
        <v>-507</v>
      </c>
      <c r="AC26" s="558">
        <v>-548</v>
      </c>
      <c r="AD26" s="558">
        <v>-545</v>
      </c>
      <c r="AE26" s="558">
        <v>-693</v>
      </c>
      <c r="AF26" s="558">
        <v>-702</v>
      </c>
      <c r="AG26" s="558">
        <v>-617</v>
      </c>
      <c r="AH26" s="558">
        <v>-275</v>
      </c>
      <c r="AI26" s="558">
        <v>-228</v>
      </c>
      <c r="AJ26" s="558">
        <v>-801</v>
      </c>
      <c r="AK26" s="558">
        <v>-115</v>
      </c>
      <c r="AL26" s="558">
        <v>-198</v>
      </c>
      <c r="AM26" s="558">
        <v>-1263</v>
      </c>
      <c r="AN26" s="558">
        <v>-721</v>
      </c>
      <c r="AO26" s="558">
        <v>-637</v>
      </c>
      <c r="AP26" s="558">
        <v>-738</v>
      </c>
      <c r="AQ26" s="558">
        <v>-664</v>
      </c>
      <c r="AR26" s="558">
        <v>-752</v>
      </c>
      <c r="AS26" s="558">
        <v>-640</v>
      </c>
      <c r="AT26" s="558">
        <v>-772</v>
      </c>
      <c r="AU26" s="558">
        <v>-285</v>
      </c>
      <c r="AV26" s="558">
        <v>-84</v>
      </c>
      <c r="AW26" s="555">
        <f>AW85*(BS!AV$8)</f>
        <v>-85.5</v>
      </c>
      <c r="AX26" s="555">
        <f>AX85*(BS!AW$8)</f>
        <v>-77.825811359026375</v>
      </c>
      <c r="AY26" s="555">
        <f>AY85*(BS!AX$8)</f>
        <v>-33.110103955375251</v>
      </c>
      <c r="AZ26" s="555">
        <f>AZ85*(BS!AY$8)</f>
        <v>-26.209670897767658</v>
      </c>
      <c r="BA26" s="555">
        <f>BA85*(BS!AZ$8)</f>
        <v>-14.287394379855755</v>
      </c>
      <c r="BB26" s="555">
        <f>BB85*(BS!BA$8)</f>
        <v>-13.005006547586754</v>
      </c>
      <c r="BC26" s="555">
        <f>BC85*(BS!BB$8)</f>
        <v>-5.5328317329645404</v>
      </c>
      <c r="BD26" s="555">
        <f>BD85*(BS!BC$8)</f>
        <v>-4.3797415752354922</v>
      </c>
      <c r="BE26" s="555">
        <f>BE85*(BS!BD$8)</f>
        <v>-2.3874811481348979</v>
      </c>
      <c r="BF26" s="555">
        <f>BF85*(BS!BE$8)</f>
        <v>-2.1731889761167045</v>
      </c>
      <c r="BG26" s="555">
        <f>BG85*(BS!BF$8)</f>
        <v>-0.92455846790929996</v>
      </c>
      <c r="BH26" s="555">
        <f>BH85*(BS!BG$8)</f>
        <v>-0.73187245809637624</v>
      </c>
      <c r="BI26" s="555">
        <f>BI85*(BS!BH$8)</f>
        <v>-0.39895771623244569</v>
      </c>
      <c r="BJ26" s="555">
        <f>BJ85*(BS!BI$8)</f>
        <v>-0.36314863115478702</v>
      </c>
      <c r="BK26" s="555">
        <f>BK85*(BS!BJ$8)</f>
        <v>-0.15449744395620324</v>
      </c>
      <c r="BL26" s="555">
        <f>BL85*(BS!BK$8)</f>
        <v>-0.12229883560909217</v>
      </c>
      <c r="BM26" s="555">
        <f>BM85*(BS!BL$8)</f>
        <v>-6.6667441318123188E-2</v>
      </c>
      <c r="BN26" s="555">
        <f>BN85*(BS!BM$8)</f>
        <v>-6.0683598968575621E-2</v>
      </c>
      <c r="BO26" s="555"/>
      <c r="BP26" s="349">
        <v>-611</v>
      </c>
      <c r="BQ26" s="349">
        <f t="shared" si="36"/>
        <v>-514</v>
      </c>
      <c r="BR26" s="349">
        <f t="shared" si="37"/>
        <v>-468</v>
      </c>
      <c r="BS26" s="349">
        <f t="shared" si="38"/>
        <v>-414</v>
      </c>
      <c r="BT26" s="349">
        <f t="shared" si="39"/>
        <v>-600</v>
      </c>
      <c r="BU26" s="349">
        <f t="shared" si="40"/>
        <v>-1102</v>
      </c>
      <c r="BV26" s="349">
        <f t="shared" si="41"/>
        <v>-1332</v>
      </c>
      <c r="BW26" s="349">
        <f t="shared" si="42"/>
        <v>-1917</v>
      </c>
      <c r="BX26" s="349">
        <f t="shared" si="43"/>
        <v>-2287</v>
      </c>
      <c r="BY26" s="349">
        <f t="shared" si="44"/>
        <v>-1342</v>
      </c>
      <c r="BZ26" s="349">
        <f t="shared" si="45"/>
        <v>-3359</v>
      </c>
      <c r="CA26" s="349">
        <f t="shared" si="46"/>
        <v>-2828</v>
      </c>
      <c r="CB26" s="349">
        <f t="shared" si="47"/>
        <v>-532.32581135902637</v>
      </c>
      <c r="CC26" s="349">
        <f t="shared" si="48"/>
        <v>-86.612175780585432</v>
      </c>
      <c r="CD26" s="349">
        <f t="shared" si="49"/>
        <v>-14.473243432451635</v>
      </c>
      <c r="CE26" s="349">
        <f t="shared" si="50"/>
        <v>-2.4185372733929089</v>
      </c>
      <c r="CF26" s="349">
        <f t="shared" si="51"/>
        <v>-0.4041473198519942</v>
      </c>
    </row>
    <row r="27" spans="1:84" s="369" customFormat="1" ht="12.75" customHeight="1">
      <c r="A27" s="367" t="s">
        <v>142</v>
      </c>
      <c r="B27" s="558">
        <v>0</v>
      </c>
      <c r="C27" s="558">
        <v>0</v>
      </c>
      <c r="D27" s="558">
        <v>0</v>
      </c>
      <c r="E27" s="558">
        <v>0</v>
      </c>
      <c r="F27" s="558">
        <v>0</v>
      </c>
      <c r="G27" s="558">
        <v>0</v>
      </c>
      <c r="H27" s="558">
        <v>0</v>
      </c>
      <c r="I27" s="558">
        <v>0</v>
      </c>
      <c r="J27" s="558">
        <v>75</v>
      </c>
      <c r="K27" s="558">
        <v>0</v>
      </c>
      <c r="L27" s="558">
        <v>25</v>
      </c>
      <c r="M27" s="558">
        <v>0</v>
      </c>
      <c r="N27" s="558">
        <v>6</v>
      </c>
      <c r="O27" s="558">
        <v>0</v>
      </c>
      <c r="P27" s="558">
        <v>0</v>
      </c>
      <c r="Q27" s="558">
        <v>0</v>
      </c>
      <c r="R27" s="558">
        <v>0</v>
      </c>
      <c r="S27" s="558">
        <v>0</v>
      </c>
      <c r="T27" s="558">
        <v>0</v>
      </c>
      <c r="U27" s="558">
        <v>0</v>
      </c>
      <c r="V27" s="558">
        <v>0</v>
      </c>
      <c r="W27" s="558">
        <v>0</v>
      </c>
      <c r="X27" s="558">
        <v>0</v>
      </c>
      <c r="Y27" s="558">
        <v>0</v>
      </c>
      <c r="Z27" s="558">
        <v>0</v>
      </c>
      <c r="AA27" s="558">
        <v>0</v>
      </c>
      <c r="AB27" s="558">
        <v>0</v>
      </c>
      <c r="AC27" s="558">
        <v>0</v>
      </c>
      <c r="AD27" s="558">
        <v>0</v>
      </c>
      <c r="AE27" s="558">
        <v>0</v>
      </c>
      <c r="AF27" s="558">
        <v>0</v>
      </c>
      <c r="AG27" s="558">
        <v>0</v>
      </c>
      <c r="AH27" s="558">
        <v>0</v>
      </c>
      <c r="AI27" s="558">
        <v>0</v>
      </c>
      <c r="AJ27" s="558">
        <v>0</v>
      </c>
      <c r="AK27" s="558">
        <v>0</v>
      </c>
      <c r="AL27" s="558">
        <v>0</v>
      </c>
      <c r="AM27" s="558">
        <v>0</v>
      </c>
      <c r="AN27" s="558">
        <v>0</v>
      </c>
      <c r="AO27" s="558">
        <v>0</v>
      </c>
      <c r="AP27" s="558">
        <v>0</v>
      </c>
      <c r="AQ27" s="558">
        <v>0</v>
      </c>
      <c r="AR27" s="558">
        <v>0</v>
      </c>
      <c r="AS27" s="558">
        <v>0</v>
      </c>
      <c r="AT27" s="558">
        <v>-1239</v>
      </c>
      <c r="AU27" s="558">
        <v>0</v>
      </c>
      <c r="AV27" s="558">
        <v>0</v>
      </c>
      <c r="AW27" s="559">
        <v>0</v>
      </c>
      <c r="AX27" s="559">
        <v>0</v>
      </c>
      <c r="AY27" s="559">
        <v>0</v>
      </c>
      <c r="AZ27" s="559">
        <v>0</v>
      </c>
      <c r="BA27" s="559">
        <v>0</v>
      </c>
      <c r="BB27" s="559">
        <v>0</v>
      </c>
      <c r="BC27" s="559">
        <v>0</v>
      </c>
      <c r="BD27" s="559">
        <v>0</v>
      </c>
      <c r="BE27" s="559">
        <v>0</v>
      </c>
      <c r="BF27" s="559">
        <v>0</v>
      </c>
      <c r="BG27" s="559">
        <v>0</v>
      </c>
      <c r="BH27" s="559">
        <v>0</v>
      </c>
      <c r="BI27" s="559">
        <v>0</v>
      </c>
      <c r="BJ27" s="559">
        <v>0</v>
      </c>
      <c r="BK27" s="559">
        <v>0</v>
      </c>
      <c r="BL27" s="559">
        <v>0</v>
      </c>
      <c r="BM27" s="559">
        <v>0</v>
      </c>
      <c r="BN27" s="559">
        <v>0</v>
      </c>
      <c r="BO27" s="559"/>
      <c r="BP27" s="349">
        <v>-100</v>
      </c>
      <c r="BQ27" s="349">
        <f t="shared" si="36"/>
        <v>0</v>
      </c>
      <c r="BR27" s="349">
        <f t="shared" si="37"/>
        <v>75</v>
      </c>
      <c r="BS27" s="349">
        <f t="shared" si="38"/>
        <v>31</v>
      </c>
      <c r="BT27" s="349">
        <f t="shared" si="39"/>
        <v>0</v>
      </c>
      <c r="BU27" s="349">
        <f t="shared" si="40"/>
        <v>0</v>
      </c>
      <c r="BV27" s="349">
        <f t="shared" si="41"/>
        <v>0</v>
      </c>
      <c r="BW27" s="349">
        <f t="shared" si="42"/>
        <v>0</v>
      </c>
      <c r="BX27" s="349">
        <f t="shared" si="43"/>
        <v>0</v>
      </c>
      <c r="BY27" s="349">
        <f t="shared" si="44"/>
        <v>0</v>
      </c>
      <c r="BZ27" s="349">
        <f t="shared" si="45"/>
        <v>0</v>
      </c>
      <c r="CA27" s="349">
        <f t="shared" si="46"/>
        <v>-1239</v>
      </c>
      <c r="CB27" s="349">
        <f t="shared" si="47"/>
        <v>0</v>
      </c>
      <c r="CC27" s="349">
        <f t="shared" si="48"/>
        <v>0</v>
      </c>
      <c r="CD27" s="349">
        <f t="shared" si="49"/>
        <v>0</v>
      </c>
      <c r="CE27" s="349">
        <f t="shared" si="50"/>
        <v>0</v>
      </c>
      <c r="CF27" s="349">
        <f t="shared" si="51"/>
        <v>0</v>
      </c>
    </row>
    <row r="28" spans="1:84" s="369" customFormat="1" ht="12.75" customHeight="1">
      <c r="A28" s="367" t="s">
        <v>143</v>
      </c>
      <c r="B28" s="558">
        <v>-4</v>
      </c>
      <c r="C28" s="558">
        <v>0</v>
      </c>
      <c r="D28" s="558">
        <v>0</v>
      </c>
      <c r="E28" s="558">
        <v>-16</v>
      </c>
      <c r="F28" s="558">
        <v>0</v>
      </c>
      <c r="G28" s="558">
        <v>-25</v>
      </c>
      <c r="H28" s="558">
        <v>-632</v>
      </c>
      <c r="I28" s="558">
        <v>-19</v>
      </c>
      <c r="J28" s="558">
        <v>0</v>
      </c>
      <c r="K28" s="558">
        <v>0</v>
      </c>
      <c r="L28" s="558">
        <v>-10</v>
      </c>
      <c r="M28" s="558">
        <v>0</v>
      </c>
      <c r="N28" s="558">
        <v>0</v>
      </c>
      <c r="O28" s="558">
        <v>-5</v>
      </c>
      <c r="P28" s="558">
        <v>0</v>
      </c>
      <c r="Q28" s="558">
        <v>0</v>
      </c>
      <c r="R28" s="558">
        <v>0</v>
      </c>
      <c r="S28" s="558">
        <v>0</v>
      </c>
      <c r="T28" s="558">
        <v>0</v>
      </c>
      <c r="U28" s="558">
        <v>0</v>
      </c>
      <c r="V28" s="558">
        <v>0</v>
      </c>
      <c r="W28" s="558">
        <v>0</v>
      </c>
      <c r="X28" s="558">
        <v>0</v>
      </c>
      <c r="Y28" s="558">
        <v>0</v>
      </c>
      <c r="Z28" s="558">
        <v>0</v>
      </c>
      <c r="AA28" s="558">
        <v>0</v>
      </c>
      <c r="AB28" s="558">
        <v>0</v>
      </c>
      <c r="AC28" s="558">
        <v>0</v>
      </c>
      <c r="AD28" s="558">
        <v>0</v>
      </c>
      <c r="AE28" s="558">
        <v>0</v>
      </c>
      <c r="AF28" s="558">
        <v>0</v>
      </c>
      <c r="AG28" s="558">
        <v>-150</v>
      </c>
      <c r="AH28" s="558">
        <v>0</v>
      </c>
      <c r="AI28" s="558">
        <v>-50</v>
      </c>
      <c r="AJ28" s="558">
        <v>-8</v>
      </c>
      <c r="AK28" s="558">
        <v>0</v>
      </c>
      <c r="AL28" s="558">
        <v>0</v>
      </c>
      <c r="AM28" s="558">
        <v>0</v>
      </c>
      <c r="AN28" s="558">
        <v>0</v>
      </c>
      <c r="AO28" s="558">
        <v>0</v>
      </c>
      <c r="AP28" s="558">
        <v>0</v>
      </c>
      <c r="AQ28" s="558">
        <v>0</v>
      </c>
      <c r="AR28" s="558">
        <v>0</v>
      </c>
      <c r="AS28" s="558">
        <v>0</v>
      </c>
      <c r="AT28" s="558">
        <v>0</v>
      </c>
      <c r="AU28" s="558">
        <v>-1989</v>
      </c>
      <c r="AV28" s="558">
        <v>-1405</v>
      </c>
      <c r="AW28" s="559">
        <v>0</v>
      </c>
      <c r="AX28" s="559">
        <v>0</v>
      </c>
      <c r="AY28" s="559">
        <v>0</v>
      </c>
      <c r="AZ28" s="559">
        <v>0</v>
      </c>
      <c r="BA28" s="559">
        <v>0</v>
      </c>
      <c r="BB28" s="559">
        <v>0</v>
      </c>
      <c r="BC28" s="559">
        <v>0</v>
      </c>
      <c r="BD28" s="559">
        <v>0</v>
      </c>
      <c r="BE28" s="559">
        <v>0</v>
      </c>
      <c r="BF28" s="559">
        <v>0</v>
      </c>
      <c r="BG28" s="559">
        <v>0</v>
      </c>
      <c r="BH28" s="559">
        <v>0</v>
      </c>
      <c r="BI28" s="559">
        <v>0</v>
      </c>
      <c r="BJ28" s="559">
        <v>0</v>
      </c>
      <c r="BK28" s="559">
        <v>0</v>
      </c>
      <c r="BL28" s="559">
        <v>0</v>
      </c>
      <c r="BM28" s="559">
        <v>0</v>
      </c>
      <c r="BN28" s="559">
        <v>0</v>
      </c>
      <c r="BO28" s="559"/>
      <c r="BP28" s="349">
        <v>-283</v>
      </c>
      <c r="BQ28" s="349">
        <f t="shared" si="36"/>
        <v>-16</v>
      </c>
      <c r="BR28" s="349">
        <f t="shared" si="37"/>
        <v>-676</v>
      </c>
      <c r="BS28" s="349">
        <f t="shared" si="38"/>
        <v>-10</v>
      </c>
      <c r="BT28" s="349">
        <f t="shared" si="39"/>
        <v>-5</v>
      </c>
      <c r="BU28" s="349">
        <f t="shared" si="40"/>
        <v>0</v>
      </c>
      <c r="BV28" s="349">
        <f t="shared" si="41"/>
        <v>0</v>
      </c>
      <c r="BW28" s="349">
        <f t="shared" si="42"/>
        <v>0</v>
      </c>
      <c r="BX28" s="349">
        <f t="shared" si="43"/>
        <v>-150</v>
      </c>
      <c r="BY28" s="349">
        <f t="shared" si="44"/>
        <v>-58</v>
      </c>
      <c r="BZ28" s="349">
        <f t="shared" si="45"/>
        <v>0</v>
      </c>
      <c r="CA28" s="349">
        <f t="shared" si="46"/>
        <v>0</v>
      </c>
      <c r="CB28" s="349">
        <f t="shared" si="47"/>
        <v>-3394</v>
      </c>
      <c r="CC28" s="349">
        <f t="shared" si="48"/>
        <v>0</v>
      </c>
      <c r="CD28" s="349">
        <f t="shared" si="49"/>
        <v>0</v>
      </c>
      <c r="CE28" s="349">
        <f t="shared" si="50"/>
        <v>0</v>
      </c>
      <c r="CF28" s="349">
        <f t="shared" si="51"/>
        <v>0</v>
      </c>
    </row>
    <row r="29" spans="1:84" s="565" customFormat="1" ht="12.75" customHeight="1">
      <c r="A29" s="562" t="s">
        <v>67</v>
      </c>
      <c r="B29" s="563">
        <f t="shared" ref="B29:AG29" si="52">SUM(B22:B28)</f>
        <v>-101</v>
      </c>
      <c r="C29" s="563">
        <f t="shared" si="52"/>
        <v>-53</v>
      </c>
      <c r="D29" s="563">
        <f t="shared" si="52"/>
        <v>97</v>
      </c>
      <c r="E29" s="563">
        <f t="shared" si="52"/>
        <v>-51</v>
      </c>
      <c r="F29" s="563">
        <f t="shared" si="52"/>
        <v>-8</v>
      </c>
      <c r="G29" s="563">
        <f t="shared" si="52"/>
        <v>-64</v>
      </c>
      <c r="H29" s="563">
        <f t="shared" si="52"/>
        <v>-511</v>
      </c>
      <c r="I29" s="563">
        <f t="shared" si="52"/>
        <v>-114</v>
      </c>
      <c r="J29" s="563">
        <f t="shared" si="52"/>
        <v>0</v>
      </c>
      <c r="K29" s="563">
        <f t="shared" si="52"/>
        <v>-40</v>
      </c>
      <c r="L29" s="563">
        <f t="shared" si="52"/>
        <v>82</v>
      </c>
      <c r="M29" s="563">
        <f t="shared" si="52"/>
        <v>77</v>
      </c>
      <c r="N29" s="563">
        <f t="shared" si="52"/>
        <v>-87</v>
      </c>
      <c r="O29" s="563">
        <f t="shared" si="52"/>
        <v>-2</v>
      </c>
      <c r="P29" s="563">
        <f t="shared" si="52"/>
        <v>3</v>
      </c>
      <c r="Q29" s="563">
        <f t="shared" si="52"/>
        <v>-26</v>
      </c>
      <c r="R29" s="563">
        <f t="shared" si="52"/>
        <v>-276</v>
      </c>
      <c r="S29" s="563">
        <f t="shared" si="52"/>
        <v>-207</v>
      </c>
      <c r="T29" s="563">
        <f t="shared" si="52"/>
        <v>-26</v>
      </c>
      <c r="U29" s="563">
        <f t="shared" si="52"/>
        <v>-27</v>
      </c>
      <c r="V29" s="563">
        <f t="shared" si="52"/>
        <v>-210</v>
      </c>
      <c r="W29" s="563">
        <f t="shared" si="52"/>
        <v>-140</v>
      </c>
      <c r="X29" s="563">
        <f t="shared" si="52"/>
        <v>60</v>
      </c>
      <c r="Y29" s="563">
        <f t="shared" si="52"/>
        <v>-3</v>
      </c>
      <c r="Z29" s="563">
        <f t="shared" si="52"/>
        <v>-401</v>
      </c>
      <c r="AA29" s="563">
        <f t="shared" si="52"/>
        <v>-81</v>
      </c>
      <c r="AB29" s="563">
        <f t="shared" si="52"/>
        <v>-168</v>
      </c>
      <c r="AC29" s="563">
        <f t="shared" si="52"/>
        <v>-249</v>
      </c>
      <c r="AD29" s="563">
        <f t="shared" si="52"/>
        <v>-261</v>
      </c>
      <c r="AE29" s="563">
        <f t="shared" si="52"/>
        <v>-288</v>
      </c>
      <c r="AF29" s="563">
        <f t="shared" si="52"/>
        <v>-120</v>
      </c>
      <c r="AG29" s="563">
        <f t="shared" si="52"/>
        <v>-185</v>
      </c>
      <c r="AH29" s="563">
        <f t="shared" ref="AH29:BM29" si="53">SUM(AH22:AH28)</f>
        <v>1215</v>
      </c>
      <c r="AI29" s="563">
        <f t="shared" si="53"/>
        <v>-103</v>
      </c>
      <c r="AJ29" s="563">
        <f t="shared" si="53"/>
        <v>-601</v>
      </c>
      <c r="AK29" s="563">
        <f t="shared" si="53"/>
        <v>373</v>
      </c>
      <c r="AL29" s="563">
        <f t="shared" si="53"/>
        <v>500</v>
      </c>
      <c r="AM29" s="563">
        <f t="shared" si="53"/>
        <v>-950</v>
      </c>
      <c r="AN29" s="563">
        <f t="shared" si="53"/>
        <v>-313</v>
      </c>
      <c r="AO29" s="563">
        <f t="shared" si="53"/>
        <v>-83</v>
      </c>
      <c r="AP29" s="563">
        <f t="shared" si="53"/>
        <v>-11</v>
      </c>
      <c r="AQ29" s="563">
        <f t="shared" si="53"/>
        <v>-8</v>
      </c>
      <c r="AR29" s="563">
        <f t="shared" si="53"/>
        <v>-53</v>
      </c>
      <c r="AS29" s="563">
        <f t="shared" si="53"/>
        <v>0</v>
      </c>
      <c r="AT29" s="563">
        <f t="shared" si="53"/>
        <v>-444</v>
      </c>
      <c r="AU29" s="563">
        <f t="shared" si="53"/>
        <v>-1811</v>
      </c>
      <c r="AV29" s="563">
        <f t="shared" si="53"/>
        <v>-911</v>
      </c>
      <c r="AW29" s="563">
        <f t="shared" si="53"/>
        <v>-22.32943204231438</v>
      </c>
      <c r="AX29" s="563">
        <f t="shared" si="53"/>
        <v>92.133802130856338</v>
      </c>
      <c r="AY29" s="563">
        <f t="shared" si="53"/>
        <v>-19.035846821029118</v>
      </c>
      <c r="AZ29" s="563">
        <f t="shared" si="53"/>
        <v>-0.35570223596006656</v>
      </c>
      <c r="BA29" s="563">
        <f t="shared" si="53"/>
        <v>-39.250006323645493</v>
      </c>
      <c r="BB29" s="563">
        <f t="shared" si="53"/>
        <v>-12.764299415558549</v>
      </c>
      <c r="BC29" s="563">
        <f t="shared" si="53"/>
        <v>-43.084778979401293</v>
      </c>
      <c r="BD29" s="563">
        <f t="shared" si="53"/>
        <v>-41.577861084241661</v>
      </c>
      <c r="BE29" s="563">
        <f t="shared" si="53"/>
        <v>-45.5374743210159</v>
      </c>
      <c r="BF29" s="563">
        <f t="shared" si="53"/>
        <v>-39.632356880674152</v>
      </c>
      <c r="BG29" s="563">
        <f t="shared" si="53"/>
        <v>-48.836078837072456</v>
      </c>
      <c r="BH29" s="563">
        <f t="shared" si="53"/>
        <v>-55.320707820766508</v>
      </c>
      <c r="BI29" s="563">
        <f t="shared" si="53"/>
        <v>-51.478109535780774</v>
      </c>
      <c r="BJ29" s="563">
        <f t="shared" si="53"/>
        <v>-47.902588591391698</v>
      </c>
      <c r="BK29" s="563">
        <f t="shared" si="53"/>
        <v>-53.039473258253558</v>
      </c>
      <c r="BL29" s="563">
        <f t="shared" si="53"/>
        <v>-54.798207295582976</v>
      </c>
      <c r="BM29" s="563">
        <f t="shared" si="53"/>
        <v>-52.779008328020602</v>
      </c>
      <c r="BN29" s="563">
        <f>SUM(BN22:BN28)</f>
        <v>-50.230685480867685</v>
      </c>
      <c r="BO29" s="563"/>
      <c r="BP29" s="564">
        <v>-572</v>
      </c>
      <c r="BQ29" s="564">
        <f>SUM(C29:F29)</f>
        <v>-15</v>
      </c>
      <c r="BR29" s="564">
        <f>SUM(G29:J29)</f>
        <v>-689</v>
      </c>
      <c r="BS29" s="564">
        <f>SUM(K29:N29)</f>
        <v>32</v>
      </c>
      <c r="BT29" s="564">
        <f>SUM(O29:R29)</f>
        <v>-301</v>
      </c>
      <c r="BU29" s="564">
        <f>SUM(S29:V29)</f>
        <v>-470</v>
      </c>
      <c r="BV29" s="564">
        <f>SUM(W29:Z29)</f>
        <v>-484</v>
      </c>
      <c r="BW29" s="564">
        <f>SUM(AA29:AD29)</f>
        <v>-759</v>
      </c>
      <c r="BX29" s="564">
        <f>SUM(AE29:AH29)</f>
        <v>622</v>
      </c>
      <c r="BY29" s="564">
        <f>SUM(AI29:AL29)</f>
        <v>169</v>
      </c>
      <c r="BZ29" s="564">
        <f>SUM(AM29:AP29)</f>
        <v>-1357</v>
      </c>
      <c r="CA29" s="564">
        <f>SUM(AQ29:AT29)</f>
        <v>-505</v>
      </c>
      <c r="CB29" s="564">
        <f>SUM(AU29:AX29)</f>
        <v>-2652.1956299114581</v>
      </c>
      <c r="CC29" s="564">
        <f>SUM(AY29:BB29)</f>
        <v>-71.405854796193225</v>
      </c>
      <c r="CD29" s="564">
        <f>SUM(BC29:BF29)</f>
        <v>-169.83247126533303</v>
      </c>
      <c r="CE29" s="564">
        <f>SUM(BG29:BJ29)</f>
        <v>-203.53748478501143</v>
      </c>
      <c r="CF29" s="564">
        <f>SUM(BK29:BN29)</f>
        <v>-210.84737436272482</v>
      </c>
    </row>
    <row r="30" spans="1:84" ht="12.75" customHeight="1">
      <c r="A30" s="566"/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  <c r="AB30" s="567"/>
      <c r="AC30" s="567"/>
      <c r="AD30" s="567"/>
      <c r="AE30" s="567"/>
      <c r="AF30" s="567"/>
      <c r="AG30" s="567"/>
      <c r="AH30" s="567"/>
      <c r="AI30" s="567"/>
      <c r="AJ30" s="567"/>
      <c r="AK30" s="567"/>
      <c r="AL30" s="567"/>
      <c r="AM30" s="567"/>
      <c r="AN30" s="567"/>
      <c r="AO30" s="567"/>
      <c r="AP30" s="567"/>
      <c r="AQ30" s="567"/>
      <c r="AR30" s="567"/>
      <c r="AS30" s="567"/>
      <c r="AT30" s="567"/>
      <c r="AU30" s="567"/>
      <c r="AV30" s="567"/>
      <c r="AW30" s="567"/>
      <c r="AX30" s="567"/>
      <c r="AY30" s="567"/>
      <c r="AZ30" s="567"/>
      <c r="BA30" s="567"/>
      <c r="BB30" s="567"/>
      <c r="BC30" s="567"/>
      <c r="BD30" s="567"/>
      <c r="BE30" s="567"/>
      <c r="BF30" s="567"/>
      <c r="BG30" s="567"/>
      <c r="BH30" s="567"/>
      <c r="BI30" s="567"/>
      <c r="BJ30" s="567"/>
      <c r="BK30" s="567"/>
      <c r="BL30" s="567"/>
      <c r="BM30" s="567"/>
      <c r="BN30" s="567"/>
      <c r="BO30" s="567"/>
      <c r="BP30" s="569"/>
      <c r="BQ30" s="569"/>
      <c r="BR30" s="569"/>
      <c r="BS30" s="569"/>
      <c r="BT30" s="569"/>
      <c r="BU30" s="569"/>
      <c r="BV30" s="569"/>
      <c r="BW30" s="569"/>
      <c r="BX30" s="569"/>
      <c r="BY30" s="569"/>
      <c r="BZ30" s="569"/>
      <c r="CA30" s="569"/>
      <c r="CB30" s="569"/>
      <c r="CC30" s="569"/>
      <c r="CD30" s="569"/>
      <c r="CE30" s="569"/>
      <c r="CF30" s="569"/>
    </row>
    <row r="31" spans="1:84" s="369" customFormat="1" ht="12.75" customHeight="1">
      <c r="A31" s="367" t="s">
        <v>144</v>
      </c>
      <c r="B31" s="558">
        <v>0</v>
      </c>
      <c r="C31" s="558">
        <v>0</v>
      </c>
      <c r="D31" s="558">
        <v>0</v>
      </c>
      <c r="E31" s="558">
        <v>0</v>
      </c>
      <c r="F31" s="558">
        <v>0</v>
      </c>
      <c r="G31" s="558">
        <v>0</v>
      </c>
      <c r="H31" s="558">
        <v>0</v>
      </c>
      <c r="I31" s="558">
        <v>0</v>
      </c>
      <c r="J31" s="558">
        <v>0</v>
      </c>
      <c r="K31" s="558">
        <v>0</v>
      </c>
      <c r="L31" s="558">
        <v>-2</v>
      </c>
      <c r="M31" s="558">
        <v>0</v>
      </c>
      <c r="N31" s="558">
        <v>0</v>
      </c>
      <c r="O31" s="558">
        <v>0</v>
      </c>
      <c r="P31" s="558">
        <v>0</v>
      </c>
      <c r="Q31" s="558">
        <v>0</v>
      </c>
      <c r="R31" s="558">
        <v>0</v>
      </c>
      <c r="S31" s="558">
        <v>0</v>
      </c>
      <c r="T31" s="558">
        <v>0</v>
      </c>
      <c r="U31" s="558">
        <v>0</v>
      </c>
      <c r="V31" s="558">
        <v>0</v>
      </c>
      <c r="W31" s="558">
        <v>0</v>
      </c>
      <c r="X31" s="558">
        <v>0</v>
      </c>
      <c r="Y31" s="558">
        <v>0</v>
      </c>
      <c r="Z31" s="558">
        <v>0</v>
      </c>
      <c r="AA31" s="558">
        <v>0</v>
      </c>
      <c r="AB31" s="558">
        <v>0</v>
      </c>
      <c r="AC31" s="558">
        <v>0</v>
      </c>
      <c r="AD31" s="558">
        <v>0</v>
      </c>
      <c r="AE31" s="558">
        <v>0</v>
      </c>
      <c r="AF31" s="558">
        <v>0</v>
      </c>
      <c r="AG31" s="558">
        <v>0</v>
      </c>
      <c r="AH31" s="558">
        <v>0</v>
      </c>
      <c r="AI31" s="558">
        <v>0</v>
      </c>
      <c r="AJ31" s="558">
        <v>0</v>
      </c>
      <c r="AK31" s="558">
        <v>0</v>
      </c>
      <c r="AL31" s="558">
        <v>0</v>
      </c>
      <c r="AM31" s="558">
        <v>0</v>
      </c>
      <c r="AN31" s="558">
        <v>0</v>
      </c>
      <c r="AO31" s="558">
        <v>0</v>
      </c>
      <c r="AP31" s="558">
        <v>0</v>
      </c>
      <c r="AQ31" s="558">
        <v>0</v>
      </c>
      <c r="AR31" s="558">
        <v>0</v>
      </c>
      <c r="AS31" s="558">
        <v>0</v>
      </c>
      <c r="AT31" s="558">
        <v>0</v>
      </c>
      <c r="AU31" s="558">
        <v>0</v>
      </c>
      <c r="AV31" s="558">
        <v>0</v>
      </c>
      <c r="AW31" s="555">
        <f>Debt!AW21</f>
        <v>0</v>
      </c>
      <c r="AX31" s="555">
        <f>Debt!AX21</f>
        <v>0</v>
      </c>
      <c r="AY31" s="555">
        <f>Debt!AY21</f>
        <v>0</v>
      </c>
      <c r="AZ31" s="555">
        <f>Debt!AZ21</f>
        <v>0</v>
      </c>
      <c r="BA31" s="555">
        <f>Debt!BA21</f>
        <v>0</v>
      </c>
      <c r="BB31" s="555">
        <f>Debt!BB21</f>
        <v>0</v>
      </c>
      <c r="BC31" s="555">
        <f>Debt!BC21</f>
        <v>0</v>
      </c>
      <c r="BD31" s="555">
        <f>Debt!BD21</f>
        <v>0</v>
      </c>
      <c r="BE31" s="555">
        <f>Debt!BE21</f>
        <v>0</v>
      </c>
      <c r="BF31" s="555">
        <f>Debt!BF21</f>
        <v>0</v>
      </c>
      <c r="BG31" s="555">
        <f>Debt!BG21</f>
        <v>0</v>
      </c>
      <c r="BH31" s="555">
        <f>Debt!BH21</f>
        <v>0</v>
      </c>
      <c r="BI31" s="555">
        <f>Debt!BI21</f>
        <v>0</v>
      </c>
      <c r="BJ31" s="555">
        <f>Debt!BJ21</f>
        <v>0</v>
      </c>
      <c r="BK31" s="555">
        <f>Debt!BK21</f>
        <v>0</v>
      </c>
      <c r="BL31" s="555">
        <f>Debt!BL21</f>
        <v>0</v>
      </c>
      <c r="BM31" s="555">
        <f>Debt!BM21</f>
        <v>0</v>
      </c>
      <c r="BN31" s="555">
        <f>Debt!BN21</f>
        <v>0</v>
      </c>
      <c r="BO31" s="555"/>
      <c r="BP31" s="349">
        <v>0</v>
      </c>
      <c r="BQ31" s="349">
        <f t="shared" ref="BQ31:BQ40" si="54">SUM(C31:F31)</f>
        <v>0</v>
      </c>
      <c r="BR31" s="349">
        <f t="shared" ref="BR31:BR40" si="55">SUM(G31:J31)</f>
        <v>0</v>
      </c>
      <c r="BS31" s="349">
        <f t="shared" ref="BS31:BS40" si="56">SUM(K31:N31)</f>
        <v>-2</v>
      </c>
      <c r="BT31" s="349">
        <f t="shared" ref="BT31:BT40" si="57">SUM(O31:R31)</f>
        <v>0</v>
      </c>
      <c r="BU31" s="349">
        <f t="shared" ref="BU31:BU40" si="58">SUM(S31:V31)</f>
        <v>0</v>
      </c>
      <c r="BV31" s="349">
        <f t="shared" ref="BV31:BV40" si="59">SUM(W31:Z31)</f>
        <v>0</v>
      </c>
      <c r="BW31" s="349">
        <f t="shared" ref="BW31:BW40" si="60">SUM(AA31:AD31)</f>
        <v>0</v>
      </c>
      <c r="BX31" s="349">
        <f t="shared" ref="BX31:BX40" si="61">SUM(AE31:AH31)</f>
        <v>0</v>
      </c>
      <c r="BY31" s="349">
        <f t="shared" ref="BY31:BY40" si="62">SUM(AI31:AL31)</f>
        <v>0</v>
      </c>
      <c r="BZ31" s="349">
        <f t="shared" ref="BZ31:BZ40" si="63">SUM(AM31:AP31)</f>
        <v>0</v>
      </c>
      <c r="CA31" s="349">
        <f t="shared" ref="CA31:CA40" si="64">SUM(AQ31:AT31)</f>
        <v>0</v>
      </c>
      <c r="CB31" s="349">
        <f t="shared" ref="CB31:CB40" si="65">SUM(AU31:AX31)</f>
        <v>0</v>
      </c>
      <c r="CC31" s="349">
        <f t="shared" ref="CC31:CC40" si="66">SUM(AY31:BB31)</f>
        <v>0</v>
      </c>
      <c r="CD31" s="349">
        <f t="shared" ref="CD31:CD40" si="67">SUM(BC31:BF31)</f>
        <v>0</v>
      </c>
      <c r="CE31" s="349">
        <f t="shared" ref="CE31:CE40" si="68">SUM(BG31:BJ31)</f>
        <v>0</v>
      </c>
      <c r="CF31" s="349">
        <f t="shared" ref="CF31:CF40" si="69">SUM(BK31:BN31)</f>
        <v>0</v>
      </c>
    </row>
    <row r="32" spans="1:84" s="369" customFormat="1" ht="12.75" customHeight="1">
      <c r="A32" s="367" t="s">
        <v>191</v>
      </c>
      <c r="B32" s="558">
        <v>0</v>
      </c>
      <c r="C32" s="558">
        <v>0</v>
      </c>
      <c r="D32" s="558">
        <v>0</v>
      </c>
      <c r="E32" s="558">
        <v>0</v>
      </c>
      <c r="F32" s="558">
        <v>0</v>
      </c>
      <c r="G32" s="558">
        <v>0</v>
      </c>
      <c r="H32" s="558">
        <v>617</v>
      </c>
      <c r="I32" s="558">
        <v>0</v>
      </c>
      <c r="J32" s="558">
        <v>0</v>
      </c>
      <c r="K32" s="558">
        <v>0</v>
      </c>
      <c r="L32" s="558">
        <v>0</v>
      </c>
      <c r="M32" s="558">
        <v>0</v>
      </c>
      <c r="N32" s="558">
        <v>0</v>
      </c>
      <c r="O32" s="558">
        <v>0</v>
      </c>
      <c r="P32" s="558">
        <v>0</v>
      </c>
      <c r="Q32" s="558">
        <v>0</v>
      </c>
      <c r="R32" s="558">
        <v>0</v>
      </c>
      <c r="S32" s="558">
        <v>0</v>
      </c>
      <c r="T32" s="558">
        <v>0</v>
      </c>
      <c r="U32" s="558">
        <v>0</v>
      </c>
      <c r="V32" s="558">
        <v>0</v>
      </c>
      <c r="W32" s="558">
        <v>0</v>
      </c>
      <c r="X32" s="558">
        <v>-198</v>
      </c>
      <c r="Y32" s="558">
        <v>-95</v>
      </c>
      <c r="Z32" s="558">
        <v>-177</v>
      </c>
      <c r="AA32" s="558">
        <v>-27</v>
      </c>
      <c r="AB32" s="558">
        <v>-136</v>
      </c>
      <c r="AC32" s="558">
        <v>0</v>
      </c>
      <c r="AD32" s="558">
        <v>0</v>
      </c>
      <c r="AE32" s="558">
        <v>0</v>
      </c>
      <c r="AF32" s="558">
        <v>0</v>
      </c>
      <c r="AG32" s="558">
        <v>0</v>
      </c>
      <c r="AH32" s="558">
        <v>0</v>
      </c>
      <c r="AI32" s="558">
        <v>0</v>
      </c>
      <c r="AJ32" s="558">
        <v>0</v>
      </c>
      <c r="AK32" s="558">
        <v>0</v>
      </c>
      <c r="AL32" s="558">
        <v>0</v>
      </c>
      <c r="AM32" s="558">
        <v>0</v>
      </c>
      <c r="AN32" s="558">
        <v>0</v>
      </c>
      <c r="AO32" s="558">
        <v>0</v>
      </c>
      <c r="AP32" s="558">
        <v>0</v>
      </c>
      <c r="AQ32" s="558">
        <v>0</v>
      </c>
      <c r="AR32" s="558">
        <v>0</v>
      </c>
      <c r="AS32" s="558">
        <v>0</v>
      </c>
      <c r="AT32" s="558">
        <v>-600</v>
      </c>
      <c r="AU32" s="558">
        <v>0</v>
      </c>
      <c r="AV32" s="558">
        <v>0</v>
      </c>
      <c r="AW32" s="559">
        <v>0</v>
      </c>
      <c r="AX32" s="559">
        <v>0</v>
      </c>
      <c r="AY32" s="559">
        <v>0</v>
      </c>
      <c r="AZ32" s="559">
        <v>0</v>
      </c>
      <c r="BA32" s="559">
        <v>0</v>
      </c>
      <c r="BB32" s="559">
        <v>0</v>
      </c>
      <c r="BC32" s="559">
        <v>0</v>
      </c>
      <c r="BD32" s="559">
        <v>0</v>
      </c>
      <c r="BE32" s="559">
        <v>0</v>
      </c>
      <c r="BF32" s="559">
        <v>0</v>
      </c>
      <c r="BG32" s="559">
        <v>0</v>
      </c>
      <c r="BH32" s="559">
        <v>0</v>
      </c>
      <c r="BI32" s="559">
        <v>0</v>
      </c>
      <c r="BJ32" s="559">
        <v>0</v>
      </c>
      <c r="BK32" s="559">
        <v>0</v>
      </c>
      <c r="BL32" s="559">
        <v>0</v>
      </c>
      <c r="BM32" s="559">
        <v>0</v>
      </c>
      <c r="BN32" s="559">
        <v>0</v>
      </c>
      <c r="BO32" s="559"/>
      <c r="BP32" s="349">
        <v>0</v>
      </c>
      <c r="BQ32" s="349">
        <f t="shared" si="54"/>
        <v>0</v>
      </c>
      <c r="BR32" s="349">
        <f t="shared" si="55"/>
        <v>617</v>
      </c>
      <c r="BS32" s="349">
        <f t="shared" si="56"/>
        <v>0</v>
      </c>
      <c r="BT32" s="349">
        <f t="shared" si="57"/>
        <v>0</v>
      </c>
      <c r="BU32" s="349">
        <f t="shared" si="58"/>
        <v>0</v>
      </c>
      <c r="BV32" s="349">
        <f t="shared" si="59"/>
        <v>-470</v>
      </c>
      <c r="BW32" s="349">
        <f t="shared" si="60"/>
        <v>-163</v>
      </c>
      <c r="BX32" s="349">
        <f t="shared" si="61"/>
        <v>0</v>
      </c>
      <c r="BY32" s="349">
        <f t="shared" si="62"/>
        <v>0</v>
      </c>
      <c r="BZ32" s="349">
        <f t="shared" si="63"/>
        <v>0</v>
      </c>
      <c r="CA32" s="349">
        <f t="shared" si="64"/>
        <v>-600</v>
      </c>
      <c r="CB32" s="349">
        <f t="shared" si="65"/>
        <v>0</v>
      </c>
      <c r="CC32" s="349">
        <f t="shared" si="66"/>
        <v>0</v>
      </c>
      <c r="CD32" s="349">
        <f t="shared" si="67"/>
        <v>0</v>
      </c>
      <c r="CE32" s="349">
        <f t="shared" si="68"/>
        <v>0</v>
      </c>
      <c r="CF32" s="349">
        <f t="shared" si="69"/>
        <v>0</v>
      </c>
    </row>
    <row r="33" spans="1:84" s="369" customFormat="1" ht="12.75" customHeight="1">
      <c r="A33" s="367" t="s">
        <v>192</v>
      </c>
      <c r="B33" s="558">
        <v>0</v>
      </c>
      <c r="C33" s="558">
        <v>0</v>
      </c>
      <c r="D33" s="558">
        <v>0</v>
      </c>
      <c r="E33" s="558">
        <v>0</v>
      </c>
      <c r="F33" s="558">
        <v>0</v>
      </c>
      <c r="G33" s="558">
        <v>0</v>
      </c>
      <c r="H33" s="558">
        <v>0</v>
      </c>
      <c r="I33" s="558">
        <v>0</v>
      </c>
      <c r="J33" s="558">
        <v>0</v>
      </c>
      <c r="K33" s="558">
        <v>0</v>
      </c>
      <c r="L33" s="558">
        <v>0</v>
      </c>
      <c r="M33" s="558">
        <v>0</v>
      </c>
      <c r="N33" s="558">
        <v>0</v>
      </c>
      <c r="O33" s="558">
        <v>0</v>
      </c>
      <c r="P33" s="558">
        <v>0</v>
      </c>
      <c r="Q33" s="558">
        <v>0</v>
      </c>
      <c r="R33" s="558">
        <v>0</v>
      </c>
      <c r="S33" s="558">
        <v>0</v>
      </c>
      <c r="T33" s="558">
        <v>0</v>
      </c>
      <c r="U33" s="558">
        <v>0</v>
      </c>
      <c r="V33" s="558">
        <v>0</v>
      </c>
      <c r="W33" s="558">
        <v>0</v>
      </c>
      <c r="X33" s="558">
        <v>0</v>
      </c>
      <c r="Y33" s="558">
        <v>0</v>
      </c>
      <c r="Z33" s="558">
        <v>989</v>
      </c>
      <c r="AA33" s="558">
        <v>0</v>
      </c>
      <c r="AB33" s="558">
        <v>0</v>
      </c>
      <c r="AC33" s="558">
        <v>0</v>
      </c>
      <c r="AD33" s="558">
        <v>0</v>
      </c>
      <c r="AE33" s="558">
        <v>0</v>
      </c>
      <c r="AF33" s="558">
        <v>0</v>
      </c>
      <c r="AG33" s="558">
        <v>0</v>
      </c>
      <c r="AH33" s="558">
        <v>0</v>
      </c>
      <c r="AI33" s="558">
        <v>0</v>
      </c>
      <c r="AJ33" s="558">
        <v>0</v>
      </c>
      <c r="AK33" s="558">
        <v>0</v>
      </c>
      <c r="AL33" s="558">
        <v>0</v>
      </c>
      <c r="AM33" s="558">
        <v>0</v>
      </c>
      <c r="AN33" s="558">
        <v>0</v>
      </c>
      <c r="AO33" s="558">
        <v>0</v>
      </c>
      <c r="AP33" s="558">
        <v>0</v>
      </c>
      <c r="AQ33" s="558">
        <v>0</v>
      </c>
      <c r="AR33" s="558">
        <v>0</v>
      </c>
      <c r="AS33" s="558">
        <v>0</v>
      </c>
      <c r="AT33" s="558">
        <f>1478</f>
        <v>1478</v>
      </c>
      <c r="AU33" s="558">
        <v>0</v>
      </c>
      <c r="AV33" s="558">
        <v>0</v>
      </c>
      <c r="AW33" s="559">
        <v>0</v>
      </c>
      <c r="AX33" s="559">
        <v>0</v>
      </c>
      <c r="AY33" s="559">
        <v>0</v>
      </c>
      <c r="AZ33" s="559">
        <v>0</v>
      </c>
      <c r="BA33" s="559">
        <v>0</v>
      </c>
      <c r="BB33" s="559">
        <v>0</v>
      </c>
      <c r="BC33" s="559">
        <v>0</v>
      </c>
      <c r="BD33" s="559">
        <v>0</v>
      </c>
      <c r="BE33" s="559">
        <v>0</v>
      </c>
      <c r="BF33" s="559">
        <v>0</v>
      </c>
      <c r="BG33" s="559">
        <v>0</v>
      </c>
      <c r="BH33" s="559">
        <v>0</v>
      </c>
      <c r="BI33" s="559">
        <v>0</v>
      </c>
      <c r="BJ33" s="559">
        <v>0</v>
      </c>
      <c r="BK33" s="559">
        <v>0</v>
      </c>
      <c r="BL33" s="559">
        <v>0</v>
      </c>
      <c r="BM33" s="559">
        <v>0</v>
      </c>
      <c r="BN33" s="559">
        <v>0</v>
      </c>
      <c r="BO33" s="559"/>
      <c r="BP33" s="349">
        <v>0</v>
      </c>
      <c r="BQ33" s="349">
        <f>SUM(C33:F33)</f>
        <v>0</v>
      </c>
      <c r="BR33" s="349">
        <f>SUM(G33:J33)</f>
        <v>0</v>
      </c>
      <c r="BS33" s="349">
        <f>SUM(K33:N33)</f>
        <v>0</v>
      </c>
      <c r="BT33" s="349">
        <f>SUM(O33:R33)</f>
        <v>0</v>
      </c>
      <c r="BU33" s="349">
        <f>SUM(S33:V33)</f>
        <v>0</v>
      </c>
      <c r="BV33" s="349">
        <f>SUM(W33:Z33)</f>
        <v>989</v>
      </c>
      <c r="BW33" s="349">
        <f>SUM(AA33:AD33)</f>
        <v>0</v>
      </c>
      <c r="BX33" s="349">
        <f>SUM(AE33:AH33)</f>
        <v>0</v>
      </c>
      <c r="BY33" s="349">
        <f>SUM(AI33:AL33)</f>
        <v>0</v>
      </c>
      <c r="BZ33" s="349">
        <f t="shared" si="63"/>
        <v>0</v>
      </c>
      <c r="CA33" s="349">
        <f t="shared" si="64"/>
        <v>1478</v>
      </c>
      <c r="CB33" s="349">
        <f t="shared" si="65"/>
        <v>0</v>
      </c>
      <c r="CC33" s="349">
        <f t="shared" si="66"/>
        <v>0</v>
      </c>
      <c r="CD33" s="349">
        <f t="shared" si="67"/>
        <v>0</v>
      </c>
      <c r="CE33" s="349">
        <f t="shared" si="68"/>
        <v>0</v>
      </c>
      <c r="CF33" s="349">
        <f t="shared" si="69"/>
        <v>0</v>
      </c>
    </row>
    <row r="34" spans="1:84" s="369" customFormat="1" ht="12.75" customHeight="1">
      <c r="A34" s="367" t="s">
        <v>145</v>
      </c>
      <c r="B34" s="558">
        <v>0</v>
      </c>
      <c r="C34" s="558">
        <v>0</v>
      </c>
      <c r="D34" s="558">
        <v>0</v>
      </c>
      <c r="E34" s="558">
        <v>0</v>
      </c>
      <c r="F34" s="558">
        <v>0</v>
      </c>
      <c r="G34" s="558">
        <v>0</v>
      </c>
      <c r="H34" s="558">
        <v>65</v>
      </c>
      <c r="I34" s="558">
        <v>0</v>
      </c>
      <c r="J34" s="558">
        <v>0</v>
      </c>
      <c r="K34" s="558">
        <v>0</v>
      </c>
      <c r="L34" s="558">
        <v>0</v>
      </c>
      <c r="M34" s="558">
        <v>0</v>
      </c>
      <c r="N34" s="558">
        <v>0</v>
      </c>
      <c r="O34" s="558">
        <v>0</v>
      </c>
      <c r="P34" s="558">
        <v>0</v>
      </c>
      <c r="Q34" s="558">
        <v>0</v>
      </c>
      <c r="R34" s="558">
        <v>0</v>
      </c>
      <c r="S34" s="558">
        <v>0</v>
      </c>
      <c r="T34" s="558">
        <v>0</v>
      </c>
      <c r="U34" s="558">
        <v>0</v>
      </c>
      <c r="V34" s="558">
        <v>0</v>
      </c>
      <c r="W34" s="558">
        <v>0</v>
      </c>
      <c r="X34" s="558">
        <v>0</v>
      </c>
      <c r="Y34" s="558">
        <v>0</v>
      </c>
      <c r="Z34" s="558">
        <v>0</v>
      </c>
      <c r="AA34" s="558">
        <v>0</v>
      </c>
      <c r="AB34" s="558">
        <v>0</v>
      </c>
      <c r="AC34" s="558">
        <v>0</v>
      </c>
      <c r="AD34" s="558">
        <v>0</v>
      </c>
      <c r="AE34" s="558">
        <v>0</v>
      </c>
      <c r="AF34" s="558">
        <v>0</v>
      </c>
      <c r="AG34" s="558">
        <v>0</v>
      </c>
      <c r="AH34" s="558">
        <v>0</v>
      </c>
      <c r="AI34" s="558">
        <v>0</v>
      </c>
      <c r="AJ34" s="558">
        <v>0</v>
      </c>
      <c r="AK34" s="558">
        <v>0</v>
      </c>
      <c r="AL34" s="558">
        <v>0</v>
      </c>
      <c r="AM34" s="558">
        <v>0</v>
      </c>
      <c r="AN34" s="558">
        <v>0</v>
      </c>
      <c r="AO34" s="558">
        <v>0</v>
      </c>
      <c r="AP34" s="558">
        <v>0</v>
      </c>
      <c r="AQ34" s="558">
        <v>0</v>
      </c>
      <c r="AR34" s="558">
        <v>0</v>
      </c>
      <c r="AS34" s="558">
        <v>0</v>
      </c>
      <c r="AT34" s="558">
        <v>0</v>
      </c>
      <c r="AU34" s="558">
        <v>0</v>
      </c>
      <c r="AV34" s="558">
        <v>0</v>
      </c>
      <c r="AW34" s="559">
        <v>0</v>
      </c>
      <c r="AX34" s="559">
        <v>0</v>
      </c>
      <c r="AY34" s="559">
        <v>0</v>
      </c>
      <c r="AZ34" s="559">
        <v>0</v>
      </c>
      <c r="BA34" s="559">
        <v>0</v>
      </c>
      <c r="BB34" s="559">
        <v>0</v>
      </c>
      <c r="BC34" s="559">
        <v>0</v>
      </c>
      <c r="BD34" s="559">
        <v>0</v>
      </c>
      <c r="BE34" s="559">
        <v>0</v>
      </c>
      <c r="BF34" s="559">
        <v>0</v>
      </c>
      <c r="BG34" s="559">
        <v>0</v>
      </c>
      <c r="BH34" s="559">
        <v>0</v>
      </c>
      <c r="BI34" s="559">
        <v>0</v>
      </c>
      <c r="BJ34" s="559">
        <v>0</v>
      </c>
      <c r="BK34" s="559">
        <v>0</v>
      </c>
      <c r="BL34" s="559">
        <v>0</v>
      </c>
      <c r="BM34" s="559">
        <v>0</v>
      </c>
      <c r="BN34" s="559">
        <v>0</v>
      </c>
      <c r="BO34" s="559"/>
      <c r="BP34" s="349">
        <v>0</v>
      </c>
      <c r="BQ34" s="349">
        <f t="shared" si="54"/>
        <v>0</v>
      </c>
      <c r="BR34" s="349">
        <f t="shared" si="55"/>
        <v>65</v>
      </c>
      <c r="BS34" s="349">
        <f t="shared" si="56"/>
        <v>0</v>
      </c>
      <c r="BT34" s="349">
        <f t="shared" si="57"/>
        <v>0</v>
      </c>
      <c r="BU34" s="349">
        <f t="shared" si="58"/>
        <v>0</v>
      </c>
      <c r="BV34" s="349">
        <f t="shared" si="59"/>
        <v>0</v>
      </c>
      <c r="BW34" s="349">
        <f t="shared" si="60"/>
        <v>0</v>
      </c>
      <c r="BX34" s="349">
        <f t="shared" si="61"/>
        <v>0</v>
      </c>
      <c r="BY34" s="349">
        <f t="shared" si="62"/>
        <v>0</v>
      </c>
      <c r="BZ34" s="349">
        <f t="shared" si="63"/>
        <v>0</v>
      </c>
      <c r="CA34" s="349">
        <f t="shared" si="64"/>
        <v>0</v>
      </c>
      <c r="CB34" s="349">
        <f t="shared" si="65"/>
        <v>0</v>
      </c>
      <c r="CC34" s="349">
        <f t="shared" si="66"/>
        <v>0</v>
      </c>
      <c r="CD34" s="349">
        <f t="shared" si="67"/>
        <v>0</v>
      </c>
      <c r="CE34" s="349">
        <f t="shared" si="68"/>
        <v>0</v>
      </c>
      <c r="CF34" s="349">
        <f t="shared" si="69"/>
        <v>0</v>
      </c>
    </row>
    <row r="35" spans="1:84" s="369" customFormat="1" ht="12.75" customHeight="1">
      <c r="A35" s="367" t="s">
        <v>146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0</v>
      </c>
      <c r="H35" s="558">
        <v>-107</v>
      </c>
      <c r="I35" s="558">
        <v>0</v>
      </c>
      <c r="J35" s="558">
        <v>0</v>
      </c>
      <c r="K35" s="558">
        <v>0</v>
      </c>
      <c r="L35" s="558">
        <v>0</v>
      </c>
      <c r="M35" s="558">
        <v>0</v>
      </c>
      <c r="N35" s="558">
        <v>0</v>
      </c>
      <c r="O35" s="558">
        <v>0</v>
      </c>
      <c r="P35" s="558">
        <v>0</v>
      </c>
      <c r="Q35" s="558">
        <v>0</v>
      </c>
      <c r="R35" s="558">
        <v>0</v>
      </c>
      <c r="S35" s="558">
        <v>0</v>
      </c>
      <c r="T35" s="558">
        <v>0</v>
      </c>
      <c r="U35" s="558">
        <v>0</v>
      </c>
      <c r="V35" s="558">
        <v>0</v>
      </c>
      <c r="W35" s="558">
        <v>0</v>
      </c>
      <c r="X35" s="558">
        <v>0</v>
      </c>
      <c r="Y35" s="558">
        <v>0</v>
      </c>
      <c r="Z35" s="558">
        <v>0</v>
      </c>
      <c r="AA35" s="558">
        <v>0</v>
      </c>
      <c r="AB35" s="558">
        <v>0</v>
      </c>
      <c r="AC35" s="558">
        <v>0</v>
      </c>
      <c r="AD35" s="558">
        <v>0</v>
      </c>
      <c r="AE35" s="558">
        <v>0</v>
      </c>
      <c r="AF35" s="558">
        <v>0</v>
      </c>
      <c r="AG35" s="558">
        <v>0</v>
      </c>
      <c r="AH35" s="558">
        <v>0</v>
      </c>
      <c r="AI35" s="558">
        <v>0</v>
      </c>
      <c r="AJ35" s="558">
        <v>0</v>
      </c>
      <c r="AK35" s="558">
        <v>0</v>
      </c>
      <c r="AL35" s="558">
        <v>0</v>
      </c>
      <c r="AM35" s="558">
        <v>0</v>
      </c>
      <c r="AN35" s="558">
        <v>0</v>
      </c>
      <c r="AO35" s="558">
        <v>0</v>
      </c>
      <c r="AP35" s="558">
        <v>0</v>
      </c>
      <c r="AQ35" s="558">
        <v>0</v>
      </c>
      <c r="AR35" s="558">
        <v>0</v>
      </c>
      <c r="AS35" s="558">
        <v>0</v>
      </c>
      <c r="AT35" s="558">
        <v>0</v>
      </c>
      <c r="AU35" s="558">
        <v>0</v>
      </c>
      <c r="AV35" s="558">
        <v>0</v>
      </c>
      <c r="AW35" s="559">
        <v>0</v>
      </c>
      <c r="AX35" s="559">
        <v>0</v>
      </c>
      <c r="AY35" s="559">
        <v>0</v>
      </c>
      <c r="AZ35" s="559">
        <v>0</v>
      </c>
      <c r="BA35" s="559">
        <v>0</v>
      </c>
      <c r="BB35" s="559">
        <v>0</v>
      </c>
      <c r="BC35" s="559">
        <v>0</v>
      </c>
      <c r="BD35" s="559">
        <v>0</v>
      </c>
      <c r="BE35" s="559">
        <v>0</v>
      </c>
      <c r="BF35" s="559">
        <v>0</v>
      </c>
      <c r="BG35" s="559">
        <v>0</v>
      </c>
      <c r="BH35" s="559">
        <v>0</v>
      </c>
      <c r="BI35" s="559">
        <v>0</v>
      </c>
      <c r="BJ35" s="559">
        <v>0</v>
      </c>
      <c r="BK35" s="559">
        <v>0</v>
      </c>
      <c r="BL35" s="559">
        <v>0</v>
      </c>
      <c r="BM35" s="559">
        <v>0</v>
      </c>
      <c r="BN35" s="559">
        <v>0</v>
      </c>
      <c r="BO35" s="559"/>
      <c r="BP35" s="349">
        <v>0</v>
      </c>
      <c r="BQ35" s="349">
        <f t="shared" si="54"/>
        <v>0</v>
      </c>
      <c r="BR35" s="349">
        <f t="shared" si="55"/>
        <v>-107</v>
      </c>
      <c r="BS35" s="349">
        <f t="shared" si="56"/>
        <v>0</v>
      </c>
      <c r="BT35" s="349">
        <f t="shared" si="57"/>
        <v>0</v>
      </c>
      <c r="BU35" s="349">
        <f t="shared" si="58"/>
        <v>0</v>
      </c>
      <c r="BV35" s="349">
        <f t="shared" si="59"/>
        <v>0</v>
      </c>
      <c r="BW35" s="349">
        <f t="shared" si="60"/>
        <v>0</v>
      </c>
      <c r="BX35" s="349">
        <f t="shared" si="61"/>
        <v>0</v>
      </c>
      <c r="BY35" s="349">
        <f t="shared" si="62"/>
        <v>0</v>
      </c>
      <c r="BZ35" s="349">
        <f t="shared" si="63"/>
        <v>0</v>
      </c>
      <c r="CA35" s="349">
        <f t="shared" si="64"/>
        <v>0</v>
      </c>
      <c r="CB35" s="349">
        <f t="shared" si="65"/>
        <v>0</v>
      </c>
      <c r="CC35" s="349">
        <f t="shared" si="66"/>
        <v>0</v>
      </c>
      <c r="CD35" s="349">
        <f t="shared" si="67"/>
        <v>0</v>
      </c>
      <c r="CE35" s="349">
        <f t="shared" si="68"/>
        <v>0</v>
      </c>
      <c r="CF35" s="349">
        <f t="shared" si="69"/>
        <v>0</v>
      </c>
    </row>
    <row r="36" spans="1:84" s="369" customFormat="1" ht="12.75" customHeight="1">
      <c r="A36" s="367" t="s">
        <v>147</v>
      </c>
      <c r="B36" s="558">
        <v>14</v>
      </c>
      <c r="C36" s="558">
        <v>1</v>
      </c>
      <c r="D36" s="558">
        <v>16</v>
      </c>
      <c r="E36" s="558">
        <v>0</v>
      </c>
      <c r="F36" s="558">
        <v>17</v>
      </c>
      <c r="G36" s="558">
        <v>14</v>
      </c>
      <c r="H36" s="558">
        <v>21</v>
      </c>
      <c r="I36" s="558">
        <v>4</v>
      </c>
      <c r="J36" s="558">
        <v>18</v>
      </c>
      <c r="K36" s="558">
        <v>0</v>
      </c>
      <c r="L36" s="558">
        <v>18</v>
      </c>
      <c r="M36" s="558">
        <v>1</v>
      </c>
      <c r="N36" s="558">
        <v>15</v>
      </c>
      <c r="O36" s="558">
        <v>22</v>
      </c>
      <c r="P36" s="558">
        <v>28</v>
      </c>
      <c r="Q36" s="558">
        <v>1</v>
      </c>
      <c r="R36" s="558">
        <v>26</v>
      </c>
      <c r="S36" s="558">
        <v>5</v>
      </c>
      <c r="T36" s="558">
        <v>21</v>
      </c>
      <c r="U36" s="558">
        <v>5</v>
      </c>
      <c r="V36" s="558">
        <v>29</v>
      </c>
      <c r="W36" s="558">
        <v>45</v>
      </c>
      <c r="X36" s="558">
        <v>39</v>
      </c>
      <c r="Y36" s="558">
        <v>2</v>
      </c>
      <c r="Z36" s="558">
        <v>21</v>
      </c>
      <c r="AA36" s="558">
        <v>4</v>
      </c>
      <c r="AB36" s="558">
        <v>27</v>
      </c>
      <c r="AC36" s="558">
        <v>2</v>
      </c>
      <c r="AD36" s="558">
        <v>39</v>
      </c>
      <c r="AE36" s="558">
        <v>30</v>
      </c>
      <c r="AF36" s="558">
        <v>27</v>
      </c>
      <c r="AG36" s="558">
        <v>0</v>
      </c>
      <c r="AH36" s="558">
        <v>21</v>
      </c>
      <c r="AI36" s="558">
        <v>1</v>
      </c>
      <c r="AJ36" s="558">
        <v>35</v>
      </c>
      <c r="AK36" s="558">
        <v>0</v>
      </c>
      <c r="AL36" s="558">
        <v>25</v>
      </c>
      <c r="AM36" s="558">
        <v>3</v>
      </c>
      <c r="AN36" s="558">
        <v>30</v>
      </c>
      <c r="AO36" s="558">
        <v>1</v>
      </c>
      <c r="AP36" s="558">
        <v>28</v>
      </c>
      <c r="AQ36" s="558">
        <v>3</v>
      </c>
      <c r="AR36" s="558">
        <v>40</v>
      </c>
      <c r="AS36" s="558">
        <v>13</v>
      </c>
      <c r="AT36" s="558">
        <v>30</v>
      </c>
      <c r="AU36" s="558">
        <v>0</v>
      </c>
      <c r="AV36" s="558">
        <v>41</v>
      </c>
      <c r="AW36" s="555">
        <f t="shared" ref="AW36:BN36" si="70">AW86*AW$11</f>
        <v>15.839859979354355</v>
      </c>
      <c r="AX36" s="555">
        <f t="shared" si="70"/>
        <v>46.339154121247375</v>
      </c>
      <c r="AY36" s="555">
        <f t="shared" si="70"/>
        <v>0</v>
      </c>
      <c r="AZ36" s="555">
        <f t="shared" si="70"/>
        <v>45.511507208613374</v>
      </c>
      <c r="BA36" s="555">
        <f t="shared" si="70"/>
        <v>18.145589887557531</v>
      </c>
      <c r="BB36" s="555">
        <f t="shared" si="70"/>
        <v>45.240581428957583</v>
      </c>
      <c r="BC36" s="555">
        <f t="shared" si="70"/>
        <v>0</v>
      </c>
      <c r="BD36" s="555">
        <f t="shared" si="70"/>
        <v>47.147143376682969</v>
      </c>
      <c r="BE36" s="555">
        <f t="shared" si="70"/>
        <v>18.231989736740097</v>
      </c>
      <c r="BF36" s="555">
        <f t="shared" si="70"/>
        <v>46.250035027814874</v>
      </c>
      <c r="BG36" s="555">
        <f t="shared" si="70"/>
        <v>0</v>
      </c>
      <c r="BH36" s="555">
        <f t="shared" si="70"/>
        <v>56.834386162759948</v>
      </c>
      <c r="BI36" s="555">
        <f t="shared" si="70"/>
        <v>19.514104691037172</v>
      </c>
      <c r="BJ36" s="555">
        <f t="shared" si="70"/>
        <v>48.812018404860069</v>
      </c>
      <c r="BK36" s="555">
        <f t="shared" si="70"/>
        <v>0</v>
      </c>
      <c r="BL36" s="555">
        <f t="shared" si="70"/>
        <v>51.028233953089149</v>
      </c>
      <c r="BM36" s="555">
        <f t="shared" si="70"/>
        <v>19.921640547877601</v>
      </c>
      <c r="BN36" s="555">
        <f t="shared" si="70"/>
        <v>50.521636533694746</v>
      </c>
      <c r="BO36" s="555"/>
      <c r="BP36" s="349">
        <v>39</v>
      </c>
      <c r="BQ36" s="349">
        <f t="shared" si="54"/>
        <v>34</v>
      </c>
      <c r="BR36" s="349">
        <f t="shared" si="55"/>
        <v>57</v>
      </c>
      <c r="BS36" s="349">
        <f t="shared" si="56"/>
        <v>34</v>
      </c>
      <c r="BT36" s="349">
        <f t="shared" si="57"/>
        <v>77</v>
      </c>
      <c r="BU36" s="349">
        <f t="shared" si="58"/>
        <v>60</v>
      </c>
      <c r="BV36" s="349">
        <f t="shared" si="59"/>
        <v>107</v>
      </c>
      <c r="BW36" s="349">
        <f t="shared" si="60"/>
        <v>72</v>
      </c>
      <c r="BX36" s="349">
        <f t="shared" si="61"/>
        <v>78</v>
      </c>
      <c r="BY36" s="349">
        <f t="shared" si="62"/>
        <v>61</v>
      </c>
      <c r="BZ36" s="349">
        <f t="shared" si="63"/>
        <v>62</v>
      </c>
      <c r="CA36" s="349">
        <f t="shared" si="64"/>
        <v>86</v>
      </c>
      <c r="CB36" s="349">
        <f t="shared" si="65"/>
        <v>103.17901410060173</v>
      </c>
      <c r="CC36" s="349">
        <f t="shared" si="66"/>
        <v>108.89767852512848</v>
      </c>
      <c r="CD36" s="349">
        <f t="shared" si="67"/>
        <v>111.62916814123794</v>
      </c>
      <c r="CE36" s="349">
        <f t="shared" si="68"/>
        <v>125.16050925865719</v>
      </c>
      <c r="CF36" s="349">
        <f t="shared" si="69"/>
        <v>121.4715110346615</v>
      </c>
    </row>
    <row r="37" spans="1:84" s="369" customFormat="1" ht="12.75" customHeight="1">
      <c r="A37" s="557" t="s">
        <v>60</v>
      </c>
      <c r="B37" s="558">
        <v>1</v>
      </c>
      <c r="C37" s="558">
        <v>0</v>
      </c>
      <c r="D37" s="558">
        <v>0</v>
      </c>
      <c r="E37" s="558">
        <v>0</v>
      </c>
      <c r="F37" s="558">
        <v>1</v>
      </c>
      <c r="G37" s="558">
        <v>2</v>
      </c>
      <c r="H37" s="558">
        <v>1</v>
      </c>
      <c r="I37" s="558">
        <v>1</v>
      </c>
      <c r="J37" s="558">
        <v>0</v>
      </c>
      <c r="K37" s="558">
        <v>0</v>
      </c>
      <c r="L37" s="558">
        <v>0</v>
      </c>
      <c r="M37" s="558">
        <v>0</v>
      </c>
      <c r="N37" s="558">
        <v>0</v>
      </c>
      <c r="O37" s="558">
        <v>0</v>
      </c>
      <c r="P37" s="558">
        <v>0</v>
      </c>
      <c r="Q37" s="558">
        <v>0</v>
      </c>
      <c r="R37" s="558">
        <v>13</v>
      </c>
      <c r="S37" s="558">
        <v>12</v>
      </c>
      <c r="T37" s="558">
        <v>2</v>
      </c>
      <c r="U37" s="558">
        <v>2</v>
      </c>
      <c r="V37" s="558">
        <v>6</v>
      </c>
      <c r="W37" s="558">
        <v>40</v>
      </c>
      <c r="X37" s="558">
        <v>25</v>
      </c>
      <c r="Y37" s="558">
        <v>8</v>
      </c>
      <c r="Z37" s="558">
        <v>13</v>
      </c>
      <c r="AA37" s="558">
        <v>-97</v>
      </c>
      <c r="AB37" s="558">
        <v>-9</v>
      </c>
      <c r="AC37" s="558">
        <v>16</v>
      </c>
      <c r="AD37" s="558">
        <v>-18</v>
      </c>
      <c r="AE37" s="558">
        <v>-95</v>
      </c>
      <c r="AF37" s="558">
        <v>-10</v>
      </c>
      <c r="AG37" s="558">
        <v>-7</v>
      </c>
      <c r="AH37" s="558">
        <v>-8</v>
      </c>
      <c r="AI37" s="558">
        <v>-89</v>
      </c>
      <c r="AJ37" s="558">
        <v>-7</v>
      </c>
      <c r="AK37" s="558">
        <v>-20</v>
      </c>
      <c r="AL37" s="558">
        <v>-6</v>
      </c>
      <c r="AM37" s="558">
        <v>-51</v>
      </c>
      <c r="AN37" s="558">
        <v>-4</v>
      </c>
      <c r="AO37" s="558">
        <v>-31</v>
      </c>
      <c r="AP37" s="558">
        <v>-5</v>
      </c>
      <c r="AQ37" s="558">
        <v>-69</v>
      </c>
      <c r="AR37" s="558">
        <v>-8</v>
      </c>
      <c r="AS37" s="558">
        <v>-67</v>
      </c>
      <c r="AT37" s="558">
        <v>-8</v>
      </c>
      <c r="AU37" s="558">
        <v>-105</v>
      </c>
      <c r="AV37" s="558">
        <v>-16</v>
      </c>
      <c r="AW37" s="555">
        <f t="shared" ref="AW37:BN37" si="71">AW87*AW$11</f>
        <v>-54.923572813824279</v>
      </c>
      <c r="AX37" s="555">
        <f t="shared" si="71"/>
        <v>-60.059046472005683</v>
      </c>
      <c r="AY37" s="555">
        <f t="shared" si="71"/>
        <v>-57.253998996673424</v>
      </c>
      <c r="AZ37" s="555">
        <f t="shared" si="71"/>
        <v>-53.660276298038148</v>
      </c>
      <c r="BA37" s="555">
        <f t="shared" si="71"/>
        <v>-58.673979456293011</v>
      </c>
      <c r="BB37" s="555">
        <f t="shared" si="71"/>
        <v>-61.122626859126711</v>
      </c>
      <c r="BC37" s="555">
        <f t="shared" si="71"/>
        <v>-49.246714121443276</v>
      </c>
      <c r="BD37" s="555">
        <f t="shared" si="71"/>
        <v>-62.137182017255441</v>
      </c>
      <c r="BE37" s="555">
        <f t="shared" si="71"/>
        <v>-57.943069163935618</v>
      </c>
      <c r="BF37" s="555">
        <f t="shared" si="71"/>
        <v>-62.274163401466083</v>
      </c>
      <c r="BG37" s="555">
        <f t="shared" si="71"/>
        <v>-49.800157075847821</v>
      </c>
      <c r="BH37" s="555">
        <f t="shared" si="71"/>
        <v>-76.200646910785679</v>
      </c>
      <c r="BI37" s="555">
        <f t="shared" si="71"/>
        <v>-61.732853643148303</v>
      </c>
      <c r="BJ37" s="555">
        <f t="shared" si="71"/>
        <v>-65.632468247803573</v>
      </c>
      <c r="BK37" s="555">
        <f t="shared" si="71"/>
        <v>-51.957839580810962</v>
      </c>
      <c r="BL37" s="555">
        <f t="shared" si="71"/>
        <v>-68.588666180826962</v>
      </c>
      <c r="BM37" s="555">
        <f t="shared" si="71"/>
        <v>-62.953124110847028</v>
      </c>
      <c r="BN37" s="555">
        <f t="shared" si="71"/>
        <v>-67.916648928443806</v>
      </c>
      <c r="BO37" s="555"/>
      <c r="BP37" s="349">
        <v>14</v>
      </c>
      <c r="BQ37" s="349">
        <f t="shared" si="54"/>
        <v>1</v>
      </c>
      <c r="BR37" s="349">
        <f t="shared" si="55"/>
        <v>4</v>
      </c>
      <c r="BS37" s="349">
        <f t="shared" si="56"/>
        <v>0</v>
      </c>
      <c r="BT37" s="349">
        <f t="shared" si="57"/>
        <v>13</v>
      </c>
      <c r="BU37" s="349">
        <f t="shared" si="58"/>
        <v>22</v>
      </c>
      <c r="BV37" s="349">
        <f t="shared" si="59"/>
        <v>86</v>
      </c>
      <c r="BW37" s="349">
        <f t="shared" si="60"/>
        <v>-108</v>
      </c>
      <c r="BX37" s="349">
        <f t="shared" si="61"/>
        <v>-120</v>
      </c>
      <c r="BY37" s="349">
        <f t="shared" si="62"/>
        <v>-122</v>
      </c>
      <c r="BZ37" s="349">
        <f t="shared" si="63"/>
        <v>-91</v>
      </c>
      <c r="CA37" s="349">
        <f t="shared" si="64"/>
        <v>-152</v>
      </c>
      <c r="CB37" s="349">
        <f t="shared" si="65"/>
        <v>-235.98261928582997</v>
      </c>
      <c r="CC37" s="349">
        <f t="shared" si="66"/>
        <v>-230.71088161013128</v>
      </c>
      <c r="CD37" s="349">
        <f t="shared" si="67"/>
        <v>-231.6011287041004</v>
      </c>
      <c r="CE37" s="349">
        <f t="shared" si="68"/>
        <v>-253.36612587758538</v>
      </c>
      <c r="CF37" s="349">
        <f t="shared" si="69"/>
        <v>-251.41627880092875</v>
      </c>
    </row>
    <row r="38" spans="1:84" s="369" customFormat="1" ht="12.75" customHeight="1">
      <c r="A38" s="367" t="s">
        <v>148</v>
      </c>
      <c r="B38" s="558">
        <v>0</v>
      </c>
      <c r="C38" s="558">
        <v>0</v>
      </c>
      <c r="D38" s="558">
        <v>0</v>
      </c>
      <c r="E38" s="558">
        <v>0</v>
      </c>
      <c r="F38" s="558">
        <v>-58</v>
      </c>
      <c r="G38" s="558">
        <v>-91</v>
      </c>
      <c r="H38" s="558">
        <v>-98</v>
      </c>
      <c r="I38" s="558">
        <v>-41</v>
      </c>
      <c r="J38" s="558">
        <v>-241</v>
      </c>
      <c r="K38" s="558">
        <v>-71</v>
      </c>
      <c r="L38" s="558">
        <v>-108</v>
      </c>
      <c r="M38" s="558">
        <v>-157</v>
      </c>
      <c r="N38" s="558">
        <v>-13</v>
      </c>
      <c r="O38" s="558">
        <v>0</v>
      </c>
      <c r="P38" s="558">
        <v>0</v>
      </c>
      <c r="Q38" s="558">
        <v>0</v>
      </c>
      <c r="R38" s="558">
        <v>0</v>
      </c>
      <c r="S38" s="558">
        <v>-50</v>
      </c>
      <c r="T38" s="558">
        <v>-95</v>
      </c>
      <c r="U38" s="558">
        <v>-97</v>
      </c>
      <c r="V38" s="558">
        <v>-95</v>
      </c>
      <c r="W38" s="558">
        <v>-132</v>
      </c>
      <c r="X38" s="558">
        <v>-126</v>
      </c>
      <c r="Y38" s="558">
        <v>-126</v>
      </c>
      <c r="Z38" s="558">
        <v>-634</v>
      </c>
      <c r="AA38" s="558">
        <v>-129</v>
      </c>
      <c r="AB38" s="558">
        <v>-127</v>
      </c>
      <c r="AC38" s="558">
        <v>-127</v>
      </c>
      <c r="AD38" s="558">
        <v>-125</v>
      </c>
      <c r="AE38" s="558">
        <v>-150</v>
      </c>
      <c r="AF38" s="558">
        <v>-153</v>
      </c>
      <c r="AG38" s="558">
        <v>-150</v>
      </c>
      <c r="AH38" s="558">
        <v>-148</v>
      </c>
      <c r="AI38" s="558">
        <v>-300</v>
      </c>
      <c r="AJ38" s="558">
        <v>-299</v>
      </c>
      <c r="AK38" s="558">
        <v>-292</v>
      </c>
      <c r="AL38" s="558">
        <v>-301</v>
      </c>
      <c r="AM38" s="558">
        <v>-305</v>
      </c>
      <c r="AN38" s="558">
        <v>-306</v>
      </c>
      <c r="AO38" s="558">
        <v>-305</v>
      </c>
      <c r="AP38" s="558">
        <v>-291</v>
      </c>
      <c r="AQ38" s="558">
        <v>-78</v>
      </c>
      <c r="AR38" s="558">
        <v>0</v>
      </c>
      <c r="AS38" s="558">
        <v>-326</v>
      </c>
      <c r="AT38" s="558">
        <v>-325</v>
      </c>
      <c r="AU38" s="558">
        <v>-325</v>
      </c>
      <c r="AV38" s="558">
        <v>-325</v>
      </c>
      <c r="AW38" s="555">
        <f>Drivers!AW297*Drivers!AW308</f>
        <v>-358.0392075702149</v>
      </c>
      <c r="AX38" s="555">
        <f>Drivers!AX297*Drivers!AX308</f>
        <v>-364.99467303107872</v>
      </c>
      <c r="AY38" s="555">
        <f>Drivers!AY297*Drivers!AY308</f>
        <v>-372.08525916798692</v>
      </c>
      <c r="AZ38" s="555">
        <f>Drivers!AZ297*Drivers!AZ308</f>
        <v>-379.31359090909092</v>
      </c>
      <c r="BA38" s="555">
        <f>Drivers!BA297*Drivers!BA308</f>
        <v>-386.68234417583199</v>
      </c>
      <c r="BB38" s="555">
        <f>Drivers!BB297*Drivers!BB308</f>
        <v>0</v>
      </c>
      <c r="BC38" s="555">
        <f>Drivers!BC297*Drivers!BC308</f>
        <v>0</v>
      </c>
      <c r="BD38" s="555">
        <f>Drivers!BD297*Drivers!BD308</f>
        <v>0</v>
      </c>
      <c r="BE38" s="555">
        <f>Drivers!BE297*Drivers!BE308</f>
        <v>0</v>
      </c>
      <c r="BF38" s="555">
        <f>Drivers!BF297*Drivers!BF308</f>
        <v>0</v>
      </c>
      <c r="BG38" s="555">
        <f>Drivers!BG297*Drivers!BG308</f>
        <v>0</v>
      </c>
      <c r="BH38" s="555">
        <f>Drivers!BH297*Drivers!BH308</f>
        <v>0</v>
      </c>
      <c r="BI38" s="555">
        <f>Drivers!BI297*Drivers!BI308</f>
        <v>0</v>
      </c>
      <c r="BJ38" s="555">
        <f>Drivers!BJ297*Drivers!BJ308</f>
        <v>0</v>
      </c>
      <c r="BK38" s="555">
        <f>Drivers!BK297*Drivers!BK308</f>
        <v>0</v>
      </c>
      <c r="BL38" s="555">
        <f>Drivers!BL297*Drivers!BL308</f>
        <v>0</v>
      </c>
      <c r="BM38" s="555">
        <f>Drivers!BM297*Drivers!BM308</f>
        <v>0</v>
      </c>
      <c r="BN38" s="555">
        <f>Drivers!BN297*Drivers!BN308</f>
        <v>0</v>
      </c>
      <c r="BO38" s="555"/>
      <c r="BP38" s="349">
        <v>0</v>
      </c>
      <c r="BQ38" s="349">
        <f t="shared" si="54"/>
        <v>-58</v>
      </c>
      <c r="BR38" s="349">
        <f t="shared" si="55"/>
        <v>-471</v>
      </c>
      <c r="BS38" s="349">
        <f t="shared" si="56"/>
        <v>-349</v>
      </c>
      <c r="BT38" s="349">
        <f t="shared" si="57"/>
        <v>0</v>
      </c>
      <c r="BU38" s="349">
        <f t="shared" si="58"/>
        <v>-337</v>
      </c>
      <c r="BV38" s="349">
        <f t="shared" si="59"/>
        <v>-1018</v>
      </c>
      <c r="BW38" s="349">
        <f t="shared" si="60"/>
        <v>-508</v>
      </c>
      <c r="BX38" s="349">
        <f t="shared" si="61"/>
        <v>-601</v>
      </c>
      <c r="BY38" s="349">
        <f t="shared" si="62"/>
        <v>-1192</v>
      </c>
      <c r="BZ38" s="349">
        <f t="shared" si="63"/>
        <v>-1207</v>
      </c>
      <c r="CA38" s="349">
        <f t="shared" si="64"/>
        <v>-729</v>
      </c>
      <c r="CB38" s="349">
        <f t="shared" si="65"/>
        <v>-1373.0338806012937</v>
      </c>
      <c r="CC38" s="349">
        <f t="shared" si="66"/>
        <v>-1138.0811942529099</v>
      </c>
      <c r="CD38" s="349">
        <f t="shared" si="67"/>
        <v>0</v>
      </c>
      <c r="CE38" s="349">
        <f t="shared" si="68"/>
        <v>0</v>
      </c>
      <c r="CF38" s="349">
        <f t="shared" si="69"/>
        <v>0</v>
      </c>
    </row>
    <row r="39" spans="1:84" s="369" customFormat="1" ht="12.75" customHeight="1">
      <c r="A39" s="367" t="s">
        <v>175</v>
      </c>
      <c r="B39" s="558">
        <v>0</v>
      </c>
      <c r="C39" s="558">
        <v>0</v>
      </c>
      <c r="D39" s="558">
        <v>0</v>
      </c>
      <c r="E39" s="558">
        <v>0</v>
      </c>
      <c r="F39" s="558">
        <v>0</v>
      </c>
      <c r="G39" s="558">
        <v>0</v>
      </c>
      <c r="H39" s="558">
        <v>0</v>
      </c>
      <c r="I39" s="558">
        <v>0</v>
      </c>
      <c r="J39" s="558">
        <v>0</v>
      </c>
      <c r="K39" s="558">
        <v>0</v>
      </c>
      <c r="L39" s="558">
        <v>0</v>
      </c>
      <c r="M39" s="558">
        <v>0</v>
      </c>
      <c r="N39" s="558">
        <v>0</v>
      </c>
      <c r="O39" s="558">
        <v>0</v>
      </c>
      <c r="P39" s="558">
        <v>0</v>
      </c>
      <c r="Q39" s="558">
        <v>0</v>
      </c>
      <c r="R39" s="558">
        <v>0</v>
      </c>
      <c r="S39" s="558">
        <v>0</v>
      </c>
      <c r="T39" s="558">
        <v>0</v>
      </c>
      <c r="U39" s="558">
        <v>0</v>
      </c>
      <c r="V39" s="558">
        <v>0</v>
      </c>
      <c r="W39" s="558">
        <v>0</v>
      </c>
      <c r="X39" s="558">
        <v>0</v>
      </c>
      <c r="Y39" s="558">
        <v>0</v>
      </c>
      <c r="Z39" s="558">
        <v>0</v>
      </c>
      <c r="AA39" s="558">
        <v>0</v>
      </c>
      <c r="AB39" s="558">
        <v>0</v>
      </c>
      <c r="AC39" s="558">
        <v>0</v>
      </c>
      <c r="AD39" s="558">
        <v>0</v>
      </c>
      <c r="AE39" s="558">
        <v>0</v>
      </c>
      <c r="AF39" s="558">
        <v>0</v>
      </c>
      <c r="AG39" s="558">
        <v>0</v>
      </c>
      <c r="AH39" s="558">
        <v>0</v>
      </c>
      <c r="AI39" s="558">
        <v>0</v>
      </c>
      <c r="AJ39" s="558">
        <v>0</v>
      </c>
      <c r="AK39" s="558">
        <v>0</v>
      </c>
      <c r="AL39" s="558">
        <v>0</v>
      </c>
      <c r="AM39" s="558">
        <v>0</v>
      </c>
      <c r="AN39" s="558">
        <v>0</v>
      </c>
      <c r="AO39" s="558">
        <v>0</v>
      </c>
      <c r="AP39" s="558">
        <v>0</v>
      </c>
      <c r="AQ39" s="558">
        <v>0</v>
      </c>
      <c r="AR39" s="558">
        <v>0</v>
      </c>
      <c r="AS39" s="558">
        <v>-49</v>
      </c>
      <c r="AT39" s="558">
        <v>-49</v>
      </c>
      <c r="AU39" s="558">
        <v>-49</v>
      </c>
      <c r="AV39" s="558">
        <v>-48</v>
      </c>
      <c r="AW39" s="555">
        <f>-1*AW88*Drivers!AW300</f>
        <v>-48.309573040463185</v>
      </c>
      <c r="AX39" s="555">
        <f>-1*AX88*Drivers!AX300</f>
        <v>-48.062866653649174</v>
      </c>
      <c r="AY39" s="555">
        <f>-1*AY88*Drivers!AY300</f>
        <v>-47.812367137939219</v>
      </c>
      <c r="AZ39" s="555">
        <f>-1*AZ88*Drivers!AZ300</f>
        <v>-47.55650339132854</v>
      </c>
      <c r="BA39" s="555">
        <f>-1*BA88*Drivers!BA300</f>
        <v>-47.309305902641917</v>
      </c>
      <c r="BB39" s="555">
        <f>-1*BB88*Drivers!BB300</f>
        <v>-47.270560014454055</v>
      </c>
      <c r="BC39" s="555">
        <f>-1*BC88*Drivers!BC300</f>
        <v>-47.428497333666876</v>
      </c>
      <c r="BD39" s="555">
        <f>-1*BD88*Drivers!BD300</f>
        <v>-47.58670284902049</v>
      </c>
      <c r="BE39" s="555">
        <f>-1*BE88*Drivers!BE300</f>
        <v>-47.754793557714322</v>
      </c>
      <c r="BF39" s="555">
        <f>-1*BF88*Drivers!BF300</f>
        <v>-47.917883073712318</v>
      </c>
      <c r="BG39" s="555">
        <f>-1*BG88*Drivers!BG300</f>
        <v>-48.067613518190655</v>
      </c>
      <c r="BH39" s="555">
        <f>-1*BH88*Drivers!BH300</f>
        <v>-48.232670505415228</v>
      </c>
      <c r="BI39" s="555">
        <f>-1*BI88*Drivers!BI300</f>
        <v>-48.410376750823204</v>
      </c>
      <c r="BJ39" s="555">
        <f>-1*BJ88*Drivers!BJ300</f>
        <v>-48.570845473843931</v>
      </c>
      <c r="BK39" s="555">
        <f>-1*BK88*Drivers!BK300</f>
        <v>-48.716485146103544</v>
      </c>
      <c r="BL39" s="555">
        <f>-1*BL88*Drivers!BL300</f>
        <v>-48.862630110777481</v>
      </c>
      <c r="BM39" s="555">
        <f>-1*BM88*Drivers!BM300</f>
        <v>-49.019307125927867</v>
      </c>
      <c r="BN39" s="555">
        <f>-1*BN88*Drivers!BN300</f>
        <v>-49.172065465190208</v>
      </c>
      <c r="BO39" s="555"/>
      <c r="BP39" s="349">
        <v>0</v>
      </c>
      <c r="BQ39" s="349">
        <f>SUM(C39:F39)</f>
        <v>0</v>
      </c>
      <c r="BR39" s="349">
        <f>SUM(G39:J39)</f>
        <v>0</v>
      </c>
      <c r="BS39" s="349">
        <f>SUM(K39:N39)</f>
        <v>0</v>
      </c>
      <c r="BT39" s="349">
        <f>SUM(O39:R39)</f>
        <v>0</v>
      </c>
      <c r="BU39" s="349">
        <f>SUM(S39:V39)</f>
        <v>0</v>
      </c>
      <c r="BV39" s="349">
        <f>SUM(W39:Z39)</f>
        <v>0</v>
      </c>
      <c r="BW39" s="349">
        <f>SUM(AA39:AD39)</f>
        <v>0</v>
      </c>
      <c r="BX39" s="349">
        <f>SUM(AE39:AH39)</f>
        <v>0</v>
      </c>
      <c r="BY39" s="349">
        <f>SUM(AI39:AL39)</f>
        <v>0</v>
      </c>
      <c r="BZ39" s="349">
        <f>SUM(AM39:AP39)</f>
        <v>0</v>
      </c>
      <c r="CA39" s="349">
        <f>SUM(AQ39:AT39)</f>
        <v>-98</v>
      </c>
      <c r="CB39" s="349">
        <f>SUM(AU39:AX39)</f>
        <v>-193.37243969411236</v>
      </c>
      <c r="CC39" s="349">
        <f>SUM(AY39:BB39)</f>
        <v>-189.94873644636371</v>
      </c>
      <c r="CD39" s="349">
        <f>SUM(BC39:BF39)</f>
        <v>-190.68787681411399</v>
      </c>
      <c r="CE39" s="349">
        <f t="shared" si="68"/>
        <v>-193.28150624827299</v>
      </c>
      <c r="CF39" s="349">
        <f t="shared" si="69"/>
        <v>-195.77048784799911</v>
      </c>
    </row>
    <row r="40" spans="1:84" s="369" customFormat="1" ht="12.75" customHeight="1">
      <c r="A40" s="367" t="s">
        <v>149</v>
      </c>
      <c r="B40" s="558">
        <v>0</v>
      </c>
      <c r="C40" s="558">
        <v>0</v>
      </c>
      <c r="D40" s="558">
        <v>0</v>
      </c>
      <c r="E40" s="558">
        <v>0</v>
      </c>
      <c r="F40" s="558">
        <v>0</v>
      </c>
      <c r="G40" s="558">
        <v>0</v>
      </c>
      <c r="H40" s="558">
        <v>0</v>
      </c>
      <c r="I40" s="558">
        <v>0</v>
      </c>
      <c r="J40" s="558">
        <v>-25</v>
      </c>
      <c r="K40" s="558">
        <v>-1</v>
      </c>
      <c r="L40" s="558">
        <v>-25</v>
      </c>
      <c r="M40" s="558">
        <v>-2</v>
      </c>
      <c r="N40" s="558">
        <v>0</v>
      </c>
      <c r="O40" s="558">
        <v>-1</v>
      </c>
      <c r="P40" s="558">
        <v>0</v>
      </c>
      <c r="Q40" s="558">
        <v>0</v>
      </c>
      <c r="R40" s="558">
        <v>0</v>
      </c>
      <c r="S40" s="558">
        <v>0</v>
      </c>
      <c r="T40" s="558">
        <v>0</v>
      </c>
      <c r="U40" s="558">
        <v>0</v>
      </c>
      <c r="V40" s="558">
        <v>0</v>
      </c>
      <c r="W40" s="558">
        <v>0</v>
      </c>
      <c r="X40" s="558">
        <v>0</v>
      </c>
      <c r="Y40" s="558">
        <v>0</v>
      </c>
      <c r="Z40" s="558">
        <v>0</v>
      </c>
      <c r="AA40" s="558">
        <v>0</v>
      </c>
      <c r="AB40" s="558">
        <v>0</v>
      </c>
      <c r="AC40" s="558">
        <v>0</v>
      </c>
      <c r="AD40" s="558">
        <v>0</v>
      </c>
      <c r="AE40" s="558">
        <v>0</v>
      </c>
      <c r="AF40" s="558">
        <v>0</v>
      </c>
      <c r="AG40" s="558">
        <v>0</v>
      </c>
      <c r="AH40" s="558">
        <v>0</v>
      </c>
      <c r="AI40" s="558">
        <v>0</v>
      </c>
      <c r="AJ40" s="558">
        <v>0</v>
      </c>
      <c r="AK40" s="558">
        <v>0</v>
      </c>
      <c r="AL40" s="558">
        <v>0</v>
      </c>
      <c r="AM40" s="558">
        <v>-32</v>
      </c>
      <c r="AN40" s="558">
        <v>-32</v>
      </c>
      <c r="AO40" s="558">
        <v>-26</v>
      </c>
      <c r="AP40" s="558">
        <v>-32</v>
      </c>
      <c r="AQ40" s="558">
        <v>0</v>
      </c>
      <c r="AR40" s="558">
        <v>0</v>
      </c>
      <c r="AS40" s="558">
        <v>0</v>
      </c>
      <c r="AT40" s="558">
        <v>0</v>
      </c>
      <c r="AU40" s="558">
        <v>0</v>
      </c>
      <c r="AV40" s="558">
        <v>0</v>
      </c>
      <c r="AW40" s="559">
        <v>0</v>
      </c>
      <c r="AX40" s="559">
        <v>0</v>
      </c>
      <c r="AY40" s="559">
        <v>0</v>
      </c>
      <c r="AZ40" s="559">
        <v>0</v>
      </c>
      <c r="BA40" s="559">
        <v>0</v>
      </c>
      <c r="BB40" s="559">
        <v>0</v>
      </c>
      <c r="BC40" s="559">
        <v>0</v>
      </c>
      <c r="BD40" s="559">
        <v>0</v>
      </c>
      <c r="BE40" s="559">
        <v>0</v>
      </c>
      <c r="BF40" s="559">
        <v>0</v>
      </c>
      <c r="BG40" s="559">
        <v>0</v>
      </c>
      <c r="BH40" s="559">
        <v>0</v>
      </c>
      <c r="BI40" s="559">
        <v>0</v>
      </c>
      <c r="BJ40" s="559">
        <v>0</v>
      </c>
      <c r="BK40" s="559">
        <v>0</v>
      </c>
      <c r="BL40" s="559">
        <v>0</v>
      </c>
      <c r="BM40" s="559">
        <v>0</v>
      </c>
      <c r="BN40" s="559">
        <v>0</v>
      </c>
      <c r="BO40" s="559"/>
      <c r="BP40" s="349">
        <v>0</v>
      </c>
      <c r="BQ40" s="349">
        <f t="shared" si="54"/>
        <v>0</v>
      </c>
      <c r="BR40" s="349">
        <f t="shared" si="55"/>
        <v>-25</v>
      </c>
      <c r="BS40" s="349">
        <f t="shared" si="56"/>
        <v>-28</v>
      </c>
      <c r="BT40" s="349">
        <f t="shared" si="57"/>
        <v>-1</v>
      </c>
      <c r="BU40" s="349">
        <f t="shared" si="58"/>
        <v>0</v>
      </c>
      <c r="BV40" s="349">
        <f t="shared" si="59"/>
        <v>0</v>
      </c>
      <c r="BW40" s="349">
        <f t="shared" si="60"/>
        <v>0</v>
      </c>
      <c r="BX40" s="349">
        <f t="shared" si="61"/>
        <v>0</v>
      </c>
      <c r="BY40" s="349">
        <f t="shared" si="62"/>
        <v>0</v>
      </c>
      <c r="BZ40" s="349">
        <f t="shared" si="63"/>
        <v>-122</v>
      </c>
      <c r="CA40" s="349">
        <f t="shared" si="64"/>
        <v>0</v>
      </c>
      <c r="CB40" s="349">
        <f t="shared" si="65"/>
        <v>0</v>
      </c>
      <c r="CC40" s="349">
        <f t="shared" si="66"/>
        <v>0</v>
      </c>
      <c r="CD40" s="349">
        <f t="shared" si="67"/>
        <v>0</v>
      </c>
      <c r="CE40" s="349">
        <f t="shared" si="68"/>
        <v>0</v>
      </c>
      <c r="CF40" s="349">
        <f t="shared" si="69"/>
        <v>0</v>
      </c>
    </row>
    <row r="41" spans="1:84" s="565" customFormat="1" ht="12.75" customHeight="1">
      <c r="A41" s="562" t="s">
        <v>68</v>
      </c>
      <c r="B41" s="563">
        <f t="shared" ref="B41:AG41" si="72">SUM(B31:B40)</f>
        <v>15</v>
      </c>
      <c r="C41" s="563">
        <f t="shared" si="72"/>
        <v>1</v>
      </c>
      <c r="D41" s="563">
        <f t="shared" si="72"/>
        <v>16</v>
      </c>
      <c r="E41" s="563">
        <f t="shared" si="72"/>
        <v>0</v>
      </c>
      <c r="F41" s="563">
        <f t="shared" si="72"/>
        <v>-40</v>
      </c>
      <c r="G41" s="563">
        <f t="shared" si="72"/>
        <v>-75</v>
      </c>
      <c r="H41" s="563">
        <f t="shared" si="72"/>
        <v>499</v>
      </c>
      <c r="I41" s="563">
        <f t="shared" si="72"/>
        <v>-36</v>
      </c>
      <c r="J41" s="563">
        <f t="shared" si="72"/>
        <v>-248</v>
      </c>
      <c r="K41" s="563">
        <f t="shared" si="72"/>
        <v>-72</v>
      </c>
      <c r="L41" s="563">
        <f t="shared" si="72"/>
        <v>-117</v>
      </c>
      <c r="M41" s="563">
        <f t="shared" si="72"/>
        <v>-158</v>
      </c>
      <c r="N41" s="563">
        <f t="shared" si="72"/>
        <v>2</v>
      </c>
      <c r="O41" s="563">
        <f t="shared" si="72"/>
        <v>21</v>
      </c>
      <c r="P41" s="563">
        <f t="shared" si="72"/>
        <v>28</v>
      </c>
      <c r="Q41" s="563">
        <f t="shared" si="72"/>
        <v>1</v>
      </c>
      <c r="R41" s="563">
        <f t="shared" si="72"/>
        <v>39</v>
      </c>
      <c r="S41" s="563">
        <f t="shared" si="72"/>
        <v>-33</v>
      </c>
      <c r="T41" s="563">
        <f t="shared" si="72"/>
        <v>-72</v>
      </c>
      <c r="U41" s="563">
        <f t="shared" si="72"/>
        <v>-90</v>
      </c>
      <c r="V41" s="563">
        <f t="shared" si="72"/>
        <v>-60</v>
      </c>
      <c r="W41" s="563">
        <f t="shared" si="72"/>
        <v>-47</v>
      </c>
      <c r="X41" s="563">
        <f t="shared" si="72"/>
        <v>-260</v>
      </c>
      <c r="Y41" s="563">
        <f t="shared" si="72"/>
        <v>-211</v>
      </c>
      <c r="Z41" s="563">
        <f t="shared" si="72"/>
        <v>212</v>
      </c>
      <c r="AA41" s="563">
        <f t="shared" si="72"/>
        <v>-249</v>
      </c>
      <c r="AB41" s="563">
        <f t="shared" si="72"/>
        <v>-245</v>
      </c>
      <c r="AC41" s="563">
        <f t="shared" si="72"/>
        <v>-109</v>
      </c>
      <c r="AD41" s="563">
        <f t="shared" si="72"/>
        <v>-104</v>
      </c>
      <c r="AE41" s="563">
        <f t="shared" si="72"/>
        <v>-215</v>
      </c>
      <c r="AF41" s="563">
        <f t="shared" si="72"/>
        <v>-136</v>
      </c>
      <c r="AG41" s="563">
        <f t="shared" si="72"/>
        <v>-157</v>
      </c>
      <c r="AH41" s="563">
        <f t="shared" ref="AH41:BM41" si="73">SUM(AH31:AH40)</f>
        <v>-135</v>
      </c>
      <c r="AI41" s="563">
        <f t="shared" si="73"/>
        <v>-388</v>
      </c>
      <c r="AJ41" s="563">
        <f t="shared" si="73"/>
        <v>-271</v>
      </c>
      <c r="AK41" s="563">
        <f t="shared" si="73"/>
        <v>-312</v>
      </c>
      <c r="AL41" s="563">
        <f t="shared" si="73"/>
        <v>-282</v>
      </c>
      <c r="AM41" s="563">
        <f t="shared" si="73"/>
        <v>-385</v>
      </c>
      <c r="AN41" s="563">
        <f t="shared" si="73"/>
        <v>-312</v>
      </c>
      <c r="AO41" s="563">
        <f t="shared" si="73"/>
        <v>-361</v>
      </c>
      <c r="AP41" s="563">
        <f t="shared" si="73"/>
        <v>-300</v>
      </c>
      <c r="AQ41" s="563">
        <f t="shared" si="73"/>
        <v>-144</v>
      </c>
      <c r="AR41" s="563">
        <f t="shared" si="73"/>
        <v>32</v>
      </c>
      <c r="AS41" s="563">
        <f t="shared" si="73"/>
        <v>-429</v>
      </c>
      <c r="AT41" s="563">
        <f t="shared" si="73"/>
        <v>526</v>
      </c>
      <c r="AU41" s="563">
        <f t="shared" si="73"/>
        <v>-479</v>
      </c>
      <c r="AV41" s="563">
        <f t="shared" si="73"/>
        <v>-348</v>
      </c>
      <c r="AW41" s="563">
        <f t="shared" si="73"/>
        <v>-445.432493445148</v>
      </c>
      <c r="AX41" s="563">
        <f t="shared" si="73"/>
        <v>-426.77743203548619</v>
      </c>
      <c r="AY41" s="563">
        <f t="shared" si="73"/>
        <v>-477.15162530259954</v>
      </c>
      <c r="AZ41" s="563">
        <f t="shared" si="73"/>
        <v>-435.01886338984423</v>
      </c>
      <c r="BA41" s="563">
        <f t="shared" si="73"/>
        <v>-474.52003964720939</v>
      </c>
      <c r="BB41" s="563">
        <f t="shared" si="73"/>
        <v>-63.152605444623184</v>
      </c>
      <c r="BC41" s="563">
        <f t="shared" si="73"/>
        <v>-96.675211455110144</v>
      </c>
      <c r="BD41" s="563">
        <f t="shared" si="73"/>
        <v>-62.576741489592962</v>
      </c>
      <c r="BE41" s="563">
        <f t="shared" si="73"/>
        <v>-87.465872984909851</v>
      </c>
      <c r="BF41" s="563">
        <f t="shared" si="73"/>
        <v>-63.942011447363527</v>
      </c>
      <c r="BG41" s="563">
        <f t="shared" si="73"/>
        <v>-97.867770594038475</v>
      </c>
      <c r="BH41" s="563">
        <f t="shared" si="73"/>
        <v>-67.598931253440952</v>
      </c>
      <c r="BI41" s="563">
        <f t="shared" si="73"/>
        <v>-90.629125702934331</v>
      </c>
      <c r="BJ41" s="563">
        <f t="shared" si="73"/>
        <v>-65.391295316787435</v>
      </c>
      <c r="BK41" s="563">
        <f t="shared" si="73"/>
        <v>-100.67432472691451</v>
      </c>
      <c r="BL41" s="563">
        <f t="shared" si="73"/>
        <v>-66.423062338515294</v>
      </c>
      <c r="BM41" s="563">
        <f t="shared" si="73"/>
        <v>-92.050790688897294</v>
      </c>
      <c r="BN41" s="563">
        <f>SUM(BN31:BN40)</f>
        <v>-66.567077859939275</v>
      </c>
      <c r="BO41" s="563"/>
      <c r="BP41" s="564">
        <v>53</v>
      </c>
      <c r="BQ41" s="564">
        <f>SUM(C41:F41)</f>
        <v>-23</v>
      </c>
      <c r="BR41" s="564">
        <f>SUM(G41:J41)</f>
        <v>140</v>
      </c>
      <c r="BS41" s="564">
        <f>SUM(K41:N41)</f>
        <v>-345</v>
      </c>
      <c r="BT41" s="564">
        <f>SUM(O41:R41)</f>
        <v>89</v>
      </c>
      <c r="BU41" s="564">
        <f>SUM(S41:V41)</f>
        <v>-255</v>
      </c>
      <c r="BV41" s="564">
        <f>SUM(W41:Z41)</f>
        <v>-306</v>
      </c>
      <c r="BW41" s="564">
        <f>SUM(AA41:AD41)</f>
        <v>-707</v>
      </c>
      <c r="BX41" s="564">
        <f>SUM(AE41:AH41)</f>
        <v>-643</v>
      </c>
      <c r="BY41" s="564">
        <f>SUM(AI41:AL41)</f>
        <v>-1253</v>
      </c>
      <c r="BZ41" s="564">
        <f>SUM(AM41:AP41)</f>
        <v>-1358</v>
      </c>
      <c r="CA41" s="564">
        <f>SUM(AQ41:AT41)</f>
        <v>-15</v>
      </c>
      <c r="CB41" s="564">
        <f>SUM(AU41:AX41)</f>
        <v>-1699.209925480634</v>
      </c>
      <c r="CC41" s="564">
        <f>SUM(AY41:BB41)</f>
        <v>-1449.8431337842762</v>
      </c>
      <c r="CD41" s="564">
        <f>SUM(BC41:BF41)</f>
        <v>-310.6598373769765</v>
      </c>
      <c r="CE41" s="564">
        <f>SUM(BG41:BJ41)</f>
        <v>-321.48712286720121</v>
      </c>
      <c r="CF41" s="564">
        <f>SUM(BK41:BN41)</f>
        <v>-325.71525561426637</v>
      </c>
    </row>
    <row r="42" spans="1:84" s="369" customFormat="1" ht="12.75" customHeight="1">
      <c r="A42" s="557"/>
      <c r="B42" s="570"/>
      <c r="C42" s="570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  <c r="Y42" s="570"/>
      <c r="Z42" s="570"/>
      <c r="AA42" s="570"/>
      <c r="AB42" s="570"/>
      <c r="AC42" s="570"/>
      <c r="AD42" s="570"/>
      <c r="AE42" s="570"/>
      <c r="AF42" s="570"/>
      <c r="AG42" s="570"/>
      <c r="AH42" s="570"/>
      <c r="AI42" s="570"/>
      <c r="AJ42" s="570"/>
      <c r="AK42" s="570"/>
      <c r="AL42" s="570"/>
      <c r="AM42" s="570"/>
      <c r="AN42" s="570"/>
      <c r="AO42" s="570"/>
      <c r="AP42" s="570"/>
      <c r="AQ42" s="570"/>
      <c r="AR42" s="570"/>
      <c r="AS42" s="570"/>
      <c r="AT42" s="570"/>
      <c r="AU42" s="570"/>
      <c r="AV42" s="570"/>
      <c r="AW42" s="570"/>
      <c r="AX42" s="570"/>
      <c r="AY42" s="570"/>
      <c r="AZ42" s="570"/>
      <c r="BA42" s="570"/>
      <c r="BB42" s="570"/>
      <c r="BC42" s="570"/>
      <c r="BD42" s="570"/>
      <c r="BE42" s="570"/>
      <c r="BF42" s="570"/>
      <c r="BG42" s="570"/>
      <c r="BH42" s="570"/>
      <c r="BI42" s="570"/>
      <c r="BJ42" s="570"/>
      <c r="BK42" s="570"/>
      <c r="BL42" s="570"/>
      <c r="BM42" s="570"/>
      <c r="BN42" s="570"/>
      <c r="BO42" s="570"/>
      <c r="BP42" s="571"/>
      <c r="BQ42" s="571"/>
      <c r="BR42" s="571"/>
      <c r="BS42" s="571"/>
      <c r="BT42" s="571"/>
      <c r="BU42" s="571"/>
      <c r="BV42" s="571"/>
      <c r="BW42" s="571"/>
      <c r="BX42" s="571"/>
      <c r="BY42" s="571"/>
      <c r="BZ42" s="571"/>
      <c r="CA42" s="571"/>
      <c r="CB42" s="571"/>
      <c r="CC42" s="571"/>
      <c r="CD42" s="571"/>
      <c r="CE42" s="571"/>
      <c r="CF42" s="571"/>
    </row>
    <row r="43" spans="1:84" s="369" customFormat="1" ht="12.75" customHeight="1">
      <c r="A43" s="557" t="s">
        <v>46</v>
      </c>
      <c r="B43" s="558">
        <v>-8</v>
      </c>
      <c r="C43" s="558">
        <v>-16</v>
      </c>
      <c r="D43" s="558">
        <v>20</v>
      </c>
      <c r="E43" s="558">
        <v>-1</v>
      </c>
      <c r="F43" s="558">
        <v>21</v>
      </c>
      <c r="G43" s="558">
        <v>7</v>
      </c>
      <c r="H43" s="558">
        <v>-20</v>
      </c>
      <c r="I43" s="558">
        <v>-13</v>
      </c>
      <c r="J43" s="558">
        <v>12</v>
      </c>
      <c r="K43" s="558">
        <v>-18</v>
      </c>
      <c r="L43" s="558">
        <v>15</v>
      </c>
      <c r="M43" s="558">
        <v>5</v>
      </c>
      <c r="N43" s="558">
        <v>-14</v>
      </c>
      <c r="O43" s="558">
        <v>-7</v>
      </c>
      <c r="P43" s="558">
        <v>9</v>
      </c>
      <c r="Q43" s="558">
        <v>-4</v>
      </c>
      <c r="R43" s="558">
        <v>-8</v>
      </c>
      <c r="S43" s="558">
        <v>8</v>
      </c>
      <c r="T43" s="558">
        <v>-15</v>
      </c>
      <c r="U43" s="558">
        <v>-23</v>
      </c>
      <c r="V43" s="558">
        <v>-26</v>
      </c>
      <c r="W43" s="558">
        <v>0</v>
      </c>
      <c r="X43" s="558">
        <v>-21</v>
      </c>
      <c r="Y43" s="558">
        <v>-10</v>
      </c>
      <c r="Z43" s="558">
        <v>23</v>
      </c>
      <c r="AA43" s="558">
        <v>-3</v>
      </c>
      <c r="AB43" s="558">
        <v>-5</v>
      </c>
      <c r="AC43" s="558">
        <v>-20</v>
      </c>
      <c r="AD43" s="558">
        <v>10</v>
      </c>
      <c r="AE43" s="558">
        <v>10</v>
      </c>
      <c r="AF43" s="558">
        <v>23</v>
      </c>
      <c r="AG43" s="558">
        <v>-8</v>
      </c>
      <c r="AH43" s="558">
        <v>-3</v>
      </c>
      <c r="AI43" s="558">
        <v>-11</v>
      </c>
      <c r="AJ43" s="558">
        <v>3</v>
      </c>
      <c r="AK43" s="558">
        <v>-9</v>
      </c>
      <c r="AL43" s="558">
        <v>4</v>
      </c>
      <c r="AM43" s="558">
        <v>2</v>
      </c>
      <c r="AN43" s="558">
        <v>-5</v>
      </c>
      <c r="AO43" s="558">
        <v>3</v>
      </c>
      <c r="AP43" s="558">
        <v>-22</v>
      </c>
      <c r="AQ43" s="558">
        <v>19</v>
      </c>
      <c r="AR43" s="558">
        <v>6</v>
      </c>
      <c r="AS43" s="558">
        <v>18</v>
      </c>
      <c r="AT43" s="558">
        <v>35</v>
      </c>
      <c r="AU43" s="558">
        <v>11</v>
      </c>
      <c r="AV43" s="558">
        <v>-13</v>
      </c>
      <c r="AW43" s="559">
        <v>0</v>
      </c>
      <c r="AX43" s="559">
        <v>0</v>
      </c>
      <c r="AY43" s="559">
        <v>0</v>
      </c>
      <c r="AZ43" s="559">
        <v>0</v>
      </c>
      <c r="BA43" s="559">
        <v>0</v>
      </c>
      <c r="BB43" s="559">
        <v>0</v>
      </c>
      <c r="BC43" s="559">
        <v>0</v>
      </c>
      <c r="BD43" s="559">
        <v>0</v>
      </c>
      <c r="BE43" s="559">
        <v>0</v>
      </c>
      <c r="BF43" s="559">
        <v>0</v>
      </c>
      <c r="BG43" s="559">
        <v>0</v>
      </c>
      <c r="BH43" s="559">
        <v>0</v>
      </c>
      <c r="BI43" s="559">
        <v>0</v>
      </c>
      <c r="BJ43" s="559">
        <v>0</v>
      </c>
      <c r="BK43" s="559">
        <v>0</v>
      </c>
      <c r="BL43" s="559">
        <v>0</v>
      </c>
      <c r="BM43" s="559">
        <v>0</v>
      </c>
      <c r="BN43" s="559">
        <v>0</v>
      </c>
      <c r="BO43" s="559"/>
      <c r="BP43" s="349">
        <v>19</v>
      </c>
      <c r="BQ43" s="349">
        <f>SUM(C43:F43)</f>
        <v>24</v>
      </c>
      <c r="BR43" s="349">
        <f>SUM(G43:J43)</f>
        <v>-14</v>
      </c>
      <c r="BS43" s="349">
        <f>SUM(K43:N43)</f>
        <v>-12</v>
      </c>
      <c r="BT43" s="349">
        <f>SUM(O43:R43)</f>
        <v>-10</v>
      </c>
      <c r="BU43" s="349">
        <f>SUM(S43:V43)</f>
        <v>-56</v>
      </c>
      <c r="BV43" s="349">
        <f>SUM(W43:Z43)</f>
        <v>-8</v>
      </c>
      <c r="BW43" s="349">
        <f>SUM(AA43:AD43)</f>
        <v>-18</v>
      </c>
      <c r="BX43" s="349">
        <f>SUM(AE43:AH43)</f>
        <v>22</v>
      </c>
      <c r="BY43" s="349">
        <f>SUM(AI43:AL43)</f>
        <v>-13</v>
      </c>
      <c r="BZ43" s="349">
        <f>SUM(AM43:AP43)</f>
        <v>-22</v>
      </c>
      <c r="CA43" s="349">
        <f>SUM(AQ43:AT43)</f>
        <v>78</v>
      </c>
      <c r="CB43" s="349">
        <f>SUM(AU43:AX43)</f>
        <v>-2</v>
      </c>
      <c r="CC43" s="349">
        <f>SUM(AY43:BB43)</f>
        <v>0</v>
      </c>
      <c r="CD43" s="349">
        <f>SUM(BC43:BF43)</f>
        <v>0</v>
      </c>
      <c r="CE43" s="349">
        <f>SUM(BG43:BJ43)</f>
        <v>0</v>
      </c>
      <c r="CF43" s="349">
        <f>SUM(BK43:BN43)</f>
        <v>0</v>
      </c>
    </row>
    <row r="44" spans="1:84" s="369" customFormat="1" ht="12.75" customHeight="1">
      <c r="A44" s="557" t="s">
        <v>53</v>
      </c>
      <c r="B44" s="555">
        <f t="shared" ref="B44:AG44" si="74">B20+B29+B41+B43</f>
        <v>159</v>
      </c>
      <c r="C44" s="555">
        <f t="shared" si="74"/>
        <v>-216</v>
      </c>
      <c r="D44" s="555">
        <f t="shared" si="74"/>
        <v>-1</v>
      </c>
      <c r="E44" s="555">
        <f t="shared" si="74"/>
        <v>297</v>
      </c>
      <c r="F44" s="555">
        <f t="shared" si="74"/>
        <v>226</v>
      </c>
      <c r="G44" s="555">
        <f t="shared" si="74"/>
        <v>-406</v>
      </c>
      <c r="H44" s="555">
        <f t="shared" si="74"/>
        <v>-243</v>
      </c>
      <c r="I44" s="555">
        <f t="shared" si="74"/>
        <v>312</v>
      </c>
      <c r="J44" s="555">
        <f t="shared" si="74"/>
        <v>51</v>
      </c>
      <c r="K44" s="555">
        <f t="shared" si="74"/>
        <v>-374</v>
      </c>
      <c r="L44" s="555">
        <f t="shared" si="74"/>
        <v>-48</v>
      </c>
      <c r="M44" s="555">
        <f t="shared" si="74"/>
        <v>287</v>
      </c>
      <c r="N44" s="555">
        <f t="shared" si="74"/>
        <v>134</v>
      </c>
      <c r="O44" s="555">
        <f t="shared" si="74"/>
        <v>-236</v>
      </c>
      <c r="P44" s="555">
        <f t="shared" si="74"/>
        <v>34</v>
      </c>
      <c r="Q44" s="555">
        <f t="shared" si="74"/>
        <v>656</v>
      </c>
      <c r="R44" s="555">
        <f t="shared" si="74"/>
        <v>36</v>
      </c>
      <c r="S44" s="555">
        <f t="shared" si="74"/>
        <v>-228</v>
      </c>
      <c r="T44" s="555">
        <f t="shared" si="74"/>
        <v>70</v>
      </c>
      <c r="U44" s="555">
        <f t="shared" si="74"/>
        <v>542</v>
      </c>
      <c r="V44" s="555">
        <f t="shared" si="74"/>
        <v>-98</v>
      </c>
      <c r="W44" s="555">
        <f t="shared" si="74"/>
        <v>-258</v>
      </c>
      <c r="X44" s="555">
        <f t="shared" si="74"/>
        <v>-212</v>
      </c>
      <c r="Y44" s="555">
        <f t="shared" si="74"/>
        <v>665</v>
      </c>
      <c r="Z44" s="555">
        <f t="shared" si="74"/>
        <v>230</v>
      </c>
      <c r="AA44" s="555">
        <f t="shared" si="74"/>
        <v>-451</v>
      </c>
      <c r="AB44" s="555">
        <f t="shared" si="74"/>
        <v>-296</v>
      </c>
      <c r="AC44" s="555">
        <f t="shared" si="74"/>
        <v>737</v>
      </c>
      <c r="AD44" s="555">
        <f t="shared" si="74"/>
        <v>82</v>
      </c>
      <c r="AE44" s="555">
        <f t="shared" si="74"/>
        <v>-317</v>
      </c>
      <c r="AF44" s="555">
        <f t="shared" si="74"/>
        <v>-181</v>
      </c>
      <c r="AG44" s="555">
        <f t="shared" si="74"/>
        <v>499</v>
      </c>
      <c r="AH44" s="555">
        <f t="shared" ref="AH44:BM44" si="75">AH20+AH29+AH41+AH43</f>
        <v>1692</v>
      </c>
      <c r="AI44" s="555">
        <f t="shared" si="75"/>
        <v>-382</v>
      </c>
      <c r="AJ44" s="555">
        <f t="shared" si="75"/>
        <v>-995</v>
      </c>
      <c r="AK44" s="555">
        <f t="shared" si="75"/>
        <v>1006</v>
      </c>
      <c r="AL44" s="555">
        <f t="shared" si="75"/>
        <v>821</v>
      </c>
      <c r="AM44" s="555">
        <f t="shared" si="75"/>
        <v>-1175</v>
      </c>
      <c r="AN44" s="555">
        <f t="shared" si="75"/>
        <v>-593</v>
      </c>
      <c r="AO44" s="555">
        <f t="shared" si="75"/>
        <v>663</v>
      </c>
      <c r="AP44" s="555">
        <f t="shared" si="75"/>
        <v>165</v>
      </c>
      <c r="AQ44" s="555">
        <f t="shared" si="75"/>
        <v>245</v>
      </c>
      <c r="AR44" s="555">
        <f t="shared" si="75"/>
        <v>46</v>
      </c>
      <c r="AS44" s="555">
        <f t="shared" si="75"/>
        <v>713</v>
      </c>
      <c r="AT44" s="555">
        <f t="shared" si="75"/>
        <v>488</v>
      </c>
      <c r="AU44" s="555">
        <f t="shared" si="75"/>
        <v>-2422</v>
      </c>
      <c r="AV44" s="555">
        <f t="shared" si="75"/>
        <v>-1208</v>
      </c>
      <c r="AW44" s="555">
        <f t="shared" si="75"/>
        <v>1120.1784937746747</v>
      </c>
      <c r="AX44" s="555">
        <f t="shared" si="75"/>
        <v>127.239395817939</v>
      </c>
      <c r="AY44" s="555">
        <f t="shared" si="75"/>
        <v>-259.63105485821399</v>
      </c>
      <c r="AZ44" s="555">
        <f t="shared" si="75"/>
        <v>-387.65551901657687</v>
      </c>
      <c r="BA44" s="555">
        <f t="shared" si="75"/>
        <v>1201.5036898919216</v>
      </c>
      <c r="BB44" s="555">
        <f t="shared" si="75"/>
        <v>521.94496495394196</v>
      </c>
      <c r="BC44" s="555">
        <f t="shared" si="75"/>
        <v>12.271557313705117</v>
      </c>
      <c r="BD44" s="555">
        <f t="shared" si="75"/>
        <v>-15.064612518724019</v>
      </c>
      <c r="BE44" s="555">
        <f t="shared" si="75"/>
        <v>1685.403647618157</v>
      </c>
      <c r="BF44" s="555">
        <f t="shared" si="75"/>
        <v>502.59553845002068</v>
      </c>
      <c r="BG44" s="555">
        <f t="shared" si="75"/>
        <v>83.080432114046076</v>
      </c>
      <c r="BH44" s="555">
        <f t="shared" si="75"/>
        <v>56.496570946540828</v>
      </c>
      <c r="BI44" s="555">
        <f t="shared" si="75"/>
        <v>1826.3362615750768</v>
      </c>
      <c r="BJ44" s="555">
        <f t="shared" si="75"/>
        <v>547.61703295238999</v>
      </c>
      <c r="BK44" s="555">
        <f t="shared" si="75"/>
        <v>106.13449636210146</v>
      </c>
      <c r="BL44" s="555">
        <f t="shared" si="75"/>
        <v>1.0061527440236233</v>
      </c>
      <c r="BM44" s="555">
        <f t="shared" si="75"/>
        <v>1865.8837277269952</v>
      </c>
      <c r="BN44" s="555">
        <f>BN20+BN29+BN41+BN43</f>
        <v>596.60572043774459</v>
      </c>
      <c r="BO44" s="555"/>
      <c r="BP44" s="349">
        <f t="shared" ref="BP44:CF44" si="76">BP20+BP29+BP41+BP43</f>
        <v>-348</v>
      </c>
      <c r="BQ44" s="349">
        <f t="shared" si="76"/>
        <v>306</v>
      </c>
      <c r="BR44" s="349">
        <f t="shared" si="76"/>
        <v>-286</v>
      </c>
      <c r="BS44" s="349">
        <f t="shared" si="76"/>
        <v>-1</v>
      </c>
      <c r="BT44" s="349">
        <f t="shared" si="76"/>
        <v>490</v>
      </c>
      <c r="BU44" s="349">
        <f t="shared" si="76"/>
        <v>286</v>
      </c>
      <c r="BV44" s="349">
        <f t="shared" si="76"/>
        <v>425</v>
      </c>
      <c r="BW44" s="349">
        <f t="shared" si="76"/>
        <v>72</v>
      </c>
      <c r="BX44" s="349">
        <f t="shared" si="76"/>
        <v>1693</v>
      </c>
      <c r="BY44" s="349">
        <f t="shared" si="76"/>
        <v>450</v>
      </c>
      <c r="BZ44" s="349">
        <f t="shared" si="76"/>
        <v>-940</v>
      </c>
      <c r="CA44" s="349">
        <f t="shared" si="76"/>
        <v>1492</v>
      </c>
      <c r="CB44" s="349">
        <f t="shared" si="76"/>
        <v>-2382.5821104073862</v>
      </c>
      <c r="CC44" s="349">
        <f t="shared" si="76"/>
        <v>1076.162080971073</v>
      </c>
      <c r="CD44" s="349">
        <f t="shared" si="76"/>
        <v>2185.2061308631587</v>
      </c>
      <c r="CE44" s="349">
        <f t="shared" si="76"/>
        <v>2513.5302975880536</v>
      </c>
      <c r="CF44" s="349">
        <f t="shared" si="76"/>
        <v>2569.630097270865</v>
      </c>
    </row>
    <row r="45" spans="1:84" s="565" customFormat="1" ht="12.75" customHeight="1">
      <c r="A45" s="562" t="s">
        <v>294</v>
      </c>
      <c r="B45" s="572">
        <v>1273</v>
      </c>
      <c r="C45" s="563">
        <f t="shared" ref="C45:AH45" si="77">B45+C44</f>
        <v>1057</v>
      </c>
      <c r="D45" s="563">
        <f t="shared" si="77"/>
        <v>1056</v>
      </c>
      <c r="E45" s="563">
        <f t="shared" si="77"/>
        <v>1353</v>
      </c>
      <c r="F45" s="563">
        <f t="shared" si="77"/>
        <v>1579</v>
      </c>
      <c r="G45" s="563">
        <f t="shared" si="77"/>
        <v>1173</v>
      </c>
      <c r="H45" s="563">
        <f t="shared" si="77"/>
        <v>930</v>
      </c>
      <c r="I45" s="563">
        <f t="shared" si="77"/>
        <v>1242</v>
      </c>
      <c r="J45" s="563">
        <f t="shared" si="77"/>
        <v>1293</v>
      </c>
      <c r="K45" s="563">
        <f t="shared" si="77"/>
        <v>919</v>
      </c>
      <c r="L45" s="563">
        <f t="shared" si="77"/>
        <v>871</v>
      </c>
      <c r="M45" s="563">
        <f t="shared" si="77"/>
        <v>1158</v>
      </c>
      <c r="N45" s="563">
        <f t="shared" si="77"/>
        <v>1292</v>
      </c>
      <c r="O45" s="563">
        <f t="shared" si="77"/>
        <v>1056</v>
      </c>
      <c r="P45" s="563">
        <f t="shared" si="77"/>
        <v>1090</v>
      </c>
      <c r="Q45" s="563">
        <f t="shared" si="77"/>
        <v>1746</v>
      </c>
      <c r="R45" s="563">
        <f t="shared" si="77"/>
        <v>1782</v>
      </c>
      <c r="S45" s="563">
        <f t="shared" si="77"/>
        <v>1554</v>
      </c>
      <c r="T45" s="563">
        <f t="shared" si="77"/>
        <v>1624</v>
      </c>
      <c r="U45" s="563">
        <f t="shared" si="77"/>
        <v>2166</v>
      </c>
      <c r="V45" s="563">
        <f t="shared" si="77"/>
        <v>2068</v>
      </c>
      <c r="W45" s="563">
        <f t="shared" si="77"/>
        <v>1810</v>
      </c>
      <c r="X45" s="563">
        <f t="shared" si="77"/>
        <v>1598</v>
      </c>
      <c r="Y45" s="563">
        <f t="shared" si="77"/>
        <v>2263</v>
      </c>
      <c r="Z45" s="563">
        <f t="shared" si="77"/>
        <v>2493</v>
      </c>
      <c r="AA45" s="563">
        <f t="shared" si="77"/>
        <v>2042</v>
      </c>
      <c r="AB45" s="563">
        <f t="shared" si="77"/>
        <v>1746</v>
      </c>
      <c r="AC45" s="563">
        <f t="shared" si="77"/>
        <v>2483</v>
      </c>
      <c r="AD45" s="563">
        <f t="shared" si="77"/>
        <v>2565</v>
      </c>
      <c r="AE45" s="563">
        <f t="shared" si="77"/>
        <v>2248</v>
      </c>
      <c r="AF45" s="563">
        <f t="shared" si="77"/>
        <v>2067</v>
      </c>
      <c r="AG45" s="563">
        <f t="shared" si="77"/>
        <v>2566</v>
      </c>
      <c r="AH45" s="563">
        <f t="shared" si="77"/>
        <v>4258</v>
      </c>
      <c r="AI45" s="563">
        <f t="shared" ref="AI45:BN45" si="78">AH45+AI44</f>
        <v>3876</v>
      </c>
      <c r="AJ45" s="563">
        <f t="shared" si="78"/>
        <v>2881</v>
      </c>
      <c r="AK45" s="563">
        <f t="shared" si="78"/>
        <v>3887</v>
      </c>
      <c r="AL45" s="563">
        <f t="shared" si="78"/>
        <v>4708</v>
      </c>
      <c r="AM45" s="563">
        <f t="shared" si="78"/>
        <v>3533</v>
      </c>
      <c r="AN45" s="563">
        <f t="shared" si="78"/>
        <v>2940</v>
      </c>
      <c r="AO45" s="563">
        <f t="shared" si="78"/>
        <v>3603</v>
      </c>
      <c r="AP45" s="563">
        <f t="shared" si="78"/>
        <v>3768</v>
      </c>
      <c r="AQ45" s="563">
        <f t="shared" si="78"/>
        <v>4013</v>
      </c>
      <c r="AR45" s="563">
        <f t="shared" si="78"/>
        <v>4059</v>
      </c>
      <c r="AS45" s="563">
        <f t="shared" si="78"/>
        <v>4772</v>
      </c>
      <c r="AT45" s="563">
        <f t="shared" si="78"/>
        <v>5260</v>
      </c>
      <c r="AU45" s="563">
        <f t="shared" si="78"/>
        <v>2838</v>
      </c>
      <c r="AV45" s="563">
        <f t="shared" si="78"/>
        <v>1630</v>
      </c>
      <c r="AW45" s="563">
        <f t="shared" si="78"/>
        <v>2750.1784937746747</v>
      </c>
      <c r="AX45" s="563">
        <f t="shared" si="78"/>
        <v>2877.4178895926138</v>
      </c>
      <c r="AY45" s="563">
        <f t="shared" si="78"/>
        <v>2617.7868347343997</v>
      </c>
      <c r="AZ45" s="563">
        <f t="shared" si="78"/>
        <v>2230.1313157178229</v>
      </c>
      <c r="BA45" s="563">
        <f t="shared" si="78"/>
        <v>3431.6350056097444</v>
      </c>
      <c r="BB45" s="563">
        <f t="shared" si="78"/>
        <v>3953.5799705636864</v>
      </c>
      <c r="BC45" s="563">
        <f t="shared" si="78"/>
        <v>3965.8515278773916</v>
      </c>
      <c r="BD45" s="563">
        <f t="shared" si="78"/>
        <v>3950.7869153586676</v>
      </c>
      <c r="BE45" s="563">
        <f t="shared" si="78"/>
        <v>5636.1905629768244</v>
      </c>
      <c r="BF45" s="563">
        <f t="shared" si="78"/>
        <v>6138.7861014268447</v>
      </c>
      <c r="BG45" s="563">
        <f t="shared" si="78"/>
        <v>6221.8665335408905</v>
      </c>
      <c r="BH45" s="563">
        <f t="shared" si="78"/>
        <v>6278.363104487431</v>
      </c>
      <c r="BI45" s="563">
        <f t="shared" si="78"/>
        <v>8104.6993660625076</v>
      </c>
      <c r="BJ45" s="563">
        <f t="shared" si="78"/>
        <v>8652.3163990148969</v>
      </c>
      <c r="BK45" s="563">
        <f t="shared" si="78"/>
        <v>8758.4508953769982</v>
      </c>
      <c r="BL45" s="563">
        <f t="shared" si="78"/>
        <v>8759.4570481210212</v>
      </c>
      <c r="BM45" s="563">
        <f t="shared" si="78"/>
        <v>10625.340775848017</v>
      </c>
      <c r="BN45" s="563">
        <f t="shared" si="78"/>
        <v>11221.946496285762</v>
      </c>
      <c r="BO45" s="563"/>
      <c r="BP45" s="573">
        <v>1273</v>
      </c>
      <c r="BQ45" s="573">
        <f t="shared" ref="BQ45:CF45" si="79">BP45+BQ44</f>
        <v>1579</v>
      </c>
      <c r="BR45" s="573">
        <f t="shared" si="79"/>
        <v>1293</v>
      </c>
      <c r="BS45" s="573">
        <f t="shared" si="79"/>
        <v>1292</v>
      </c>
      <c r="BT45" s="573">
        <f t="shared" si="79"/>
        <v>1782</v>
      </c>
      <c r="BU45" s="573">
        <f t="shared" si="79"/>
        <v>2068</v>
      </c>
      <c r="BV45" s="573">
        <f t="shared" si="79"/>
        <v>2493</v>
      </c>
      <c r="BW45" s="573">
        <f t="shared" si="79"/>
        <v>2565</v>
      </c>
      <c r="BX45" s="573">
        <f t="shared" si="79"/>
        <v>4258</v>
      </c>
      <c r="BY45" s="573">
        <f t="shared" si="79"/>
        <v>4708</v>
      </c>
      <c r="BZ45" s="573">
        <f t="shared" si="79"/>
        <v>3768</v>
      </c>
      <c r="CA45" s="573">
        <f t="shared" si="79"/>
        <v>5260</v>
      </c>
      <c r="CB45" s="573">
        <f t="shared" si="79"/>
        <v>2877.4178895926138</v>
      </c>
      <c r="CC45" s="573">
        <f t="shared" si="79"/>
        <v>3953.5799705636869</v>
      </c>
      <c r="CD45" s="573">
        <f t="shared" si="79"/>
        <v>6138.7861014268456</v>
      </c>
      <c r="CE45" s="573">
        <f t="shared" si="79"/>
        <v>8652.3163990148987</v>
      </c>
      <c r="CF45" s="573">
        <f t="shared" si="79"/>
        <v>11221.946496285764</v>
      </c>
    </row>
    <row r="46" spans="1:84" s="369" customFormat="1" ht="12.75" customHeight="1">
      <c r="A46" s="574"/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  <c r="AG46" s="575"/>
      <c r="AH46" s="575"/>
      <c r="AI46" s="575"/>
      <c r="AJ46" s="575"/>
      <c r="AK46" s="575"/>
      <c r="AL46" s="575"/>
      <c r="AM46" s="575"/>
      <c r="AN46" s="575"/>
      <c r="AO46" s="575"/>
      <c r="AP46" s="575"/>
      <c r="AQ46" s="575"/>
      <c r="AR46" s="575"/>
      <c r="AS46" s="575"/>
      <c r="AT46" s="575"/>
      <c r="AU46" s="575"/>
      <c r="AV46" s="575"/>
      <c r="AW46" s="575"/>
      <c r="AX46" s="575"/>
      <c r="AY46" s="575"/>
      <c r="AZ46" s="575"/>
      <c r="BA46" s="575"/>
      <c r="BB46" s="575"/>
      <c r="BC46" s="575"/>
      <c r="BD46" s="575"/>
      <c r="BE46" s="575"/>
      <c r="BF46" s="575"/>
      <c r="BG46" s="575"/>
      <c r="BH46" s="575"/>
      <c r="BI46" s="575"/>
      <c r="BJ46" s="575"/>
      <c r="BK46" s="575"/>
      <c r="BL46" s="575"/>
      <c r="BM46" s="575"/>
      <c r="BN46" s="575"/>
      <c r="BO46" s="575"/>
      <c r="BP46" s="576"/>
      <c r="BQ46" s="576"/>
      <c r="BR46" s="576"/>
      <c r="BS46" s="576"/>
      <c r="BT46" s="576"/>
      <c r="BU46" s="576"/>
      <c r="BV46" s="576"/>
      <c r="BW46" s="576"/>
      <c r="BX46" s="576"/>
      <c r="BY46" s="576"/>
      <c r="BZ46" s="576"/>
      <c r="CA46" s="576"/>
      <c r="CB46" s="576"/>
      <c r="CC46" s="576"/>
      <c r="CD46" s="576"/>
      <c r="CE46" s="576"/>
      <c r="CF46" s="576"/>
    </row>
    <row r="47" spans="1:84" s="580" customFormat="1" ht="12.75" customHeight="1">
      <c r="A47" s="577"/>
      <c r="B47" s="578"/>
      <c r="C47" s="578"/>
      <c r="D47" s="578"/>
      <c r="E47" s="578"/>
      <c r="F47" s="578"/>
      <c r="G47" s="578"/>
      <c r="H47" s="578"/>
      <c r="I47" s="578"/>
      <c r="J47" s="578"/>
      <c r="K47" s="578"/>
      <c r="L47" s="578"/>
      <c r="M47" s="578"/>
      <c r="N47" s="578"/>
      <c r="O47" s="578"/>
      <c r="P47" s="578"/>
      <c r="Q47" s="578"/>
      <c r="R47" s="578"/>
      <c r="S47" s="578"/>
      <c r="T47" s="578"/>
      <c r="U47" s="578"/>
      <c r="V47" s="578"/>
      <c r="W47" s="578"/>
      <c r="X47" s="578"/>
      <c r="Y47" s="578"/>
      <c r="Z47" s="578"/>
      <c r="AA47" s="578"/>
      <c r="AB47" s="578"/>
      <c r="AC47" s="578"/>
      <c r="AD47" s="578"/>
      <c r="AE47" s="578"/>
      <c r="AF47" s="578"/>
      <c r="AG47" s="578"/>
      <c r="AH47" s="578"/>
      <c r="AI47" s="578"/>
      <c r="AJ47" s="578"/>
      <c r="AK47" s="578"/>
      <c r="AL47" s="578"/>
      <c r="AM47" s="578"/>
      <c r="AN47" s="578"/>
      <c r="AO47" s="578"/>
      <c r="AP47" s="578"/>
      <c r="AQ47" s="578"/>
      <c r="AR47" s="578"/>
      <c r="AS47" s="578"/>
      <c r="AT47" s="578"/>
      <c r="AU47" s="578"/>
      <c r="AV47" s="578"/>
      <c r="AW47" s="578"/>
      <c r="AX47" s="578"/>
      <c r="AY47" s="578"/>
      <c r="AZ47" s="578"/>
      <c r="BA47" s="578"/>
      <c r="BB47" s="578"/>
      <c r="BC47" s="578"/>
      <c r="BD47" s="578"/>
      <c r="BE47" s="578"/>
      <c r="BF47" s="578"/>
      <c r="BG47" s="578"/>
      <c r="BH47" s="578"/>
      <c r="BI47" s="578"/>
      <c r="BJ47" s="578"/>
      <c r="BK47" s="578"/>
      <c r="BL47" s="578"/>
      <c r="BM47" s="578"/>
      <c r="BN47" s="578"/>
      <c r="BO47" s="578"/>
      <c r="BP47" s="579"/>
      <c r="BQ47" s="579"/>
      <c r="BR47" s="579"/>
      <c r="BS47" s="579"/>
      <c r="BT47" s="579"/>
      <c r="BU47" s="579"/>
      <c r="BV47" s="579"/>
      <c r="BW47" s="579"/>
      <c r="BX47" s="579"/>
      <c r="BY47" s="579"/>
      <c r="BZ47" s="579"/>
      <c r="CA47" s="579"/>
      <c r="CB47" s="569"/>
      <c r="CC47" s="569"/>
      <c r="CD47" s="569"/>
      <c r="CE47" s="569"/>
      <c r="CF47" s="569"/>
    </row>
    <row r="48" spans="1:84" s="565" customFormat="1" ht="12.75" customHeight="1">
      <c r="A48" s="562" t="s">
        <v>48</v>
      </c>
      <c r="B48" s="563">
        <f t="shared" ref="B48:AG48" si="80">B20+B22</f>
        <v>231</v>
      </c>
      <c r="C48" s="563">
        <f t="shared" si="80"/>
        <v>-159</v>
      </c>
      <c r="D48" s="563">
        <f t="shared" si="80"/>
        <v>-146</v>
      </c>
      <c r="E48" s="563">
        <f t="shared" si="80"/>
        <v>334</v>
      </c>
      <c r="F48" s="563">
        <f t="shared" si="80"/>
        <v>232</v>
      </c>
      <c r="G48" s="563">
        <f t="shared" si="80"/>
        <v>-306</v>
      </c>
      <c r="H48" s="563">
        <f t="shared" si="80"/>
        <v>-263</v>
      </c>
      <c r="I48" s="563">
        <f t="shared" si="80"/>
        <v>431</v>
      </c>
      <c r="J48" s="563">
        <f t="shared" si="80"/>
        <v>243</v>
      </c>
      <c r="K48" s="563">
        <f t="shared" si="80"/>
        <v>-275</v>
      </c>
      <c r="L48" s="563">
        <f t="shared" si="80"/>
        <v>-53</v>
      </c>
      <c r="M48" s="563">
        <f t="shared" si="80"/>
        <v>338</v>
      </c>
      <c r="N48" s="563">
        <f t="shared" si="80"/>
        <v>208</v>
      </c>
      <c r="O48" s="563">
        <f t="shared" si="80"/>
        <v>-277</v>
      </c>
      <c r="P48" s="563">
        <f t="shared" si="80"/>
        <v>-30</v>
      </c>
      <c r="Q48" s="563">
        <f t="shared" si="80"/>
        <v>657</v>
      </c>
      <c r="R48" s="563">
        <f t="shared" si="80"/>
        <v>265</v>
      </c>
      <c r="S48" s="563">
        <f t="shared" si="80"/>
        <v>-23</v>
      </c>
      <c r="T48" s="563">
        <f t="shared" si="80"/>
        <v>162</v>
      </c>
      <c r="U48" s="563">
        <f t="shared" si="80"/>
        <v>667</v>
      </c>
      <c r="V48" s="563">
        <f t="shared" si="80"/>
        <v>166</v>
      </c>
      <c r="W48" s="563">
        <f t="shared" si="80"/>
        <v>-95</v>
      </c>
      <c r="X48" s="563">
        <f t="shared" si="80"/>
        <v>-9</v>
      </c>
      <c r="Y48" s="563">
        <f t="shared" si="80"/>
        <v>868</v>
      </c>
      <c r="Z48" s="563">
        <f t="shared" si="80"/>
        <v>366</v>
      </c>
      <c r="AA48" s="563">
        <f t="shared" si="80"/>
        <v>-158</v>
      </c>
      <c r="AB48" s="563">
        <f t="shared" si="80"/>
        <v>93</v>
      </c>
      <c r="AC48" s="563">
        <f t="shared" si="80"/>
        <v>1090</v>
      </c>
      <c r="AD48" s="563">
        <f t="shared" si="80"/>
        <v>408</v>
      </c>
      <c r="AE48" s="563">
        <f t="shared" si="80"/>
        <v>143</v>
      </c>
      <c r="AF48" s="563">
        <f t="shared" si="80"/>
        <v>22</v>
      </c>
      <c r="AG48" s="563">
        <f t="shared" si="80"/>
        <v>825</v>
      </c>
      <c r="AH48" s="563">
        <f t="shared" ref="AH48:BN48" si="81">AH20+AH22</f>
        <v>595</v>
      </c>
      <c r="AI48" s="563">
        <f t="shared" si="81"/>
        <v>88</v>
      </c>
      <c r="AJ48" s="563">
        <f t="shared" si="81"/>
        <v>-157</v>
      </c>
      <c r="AK48" s="563">
        <f t="shared" si="81"/>
        <v>933</v>
      </c>
      <c r="AL48" s="563">
        <f t="shared" si="81"/>
        <v>564</v>
      </c>
      <c r="AM48" s="563">
        <f t="shared" si="81"/>
        <v>113</v>
      </c>
      <c r="AN48" s="563">
        <f t="shared" si="81"/>
        <v>10</v>
      </c>
      <c r="AO48" s="563">
        <f t="shared" si="81"/>
        <v>1076</v>
      </c>
      <c r="AP48" s="563">
        <f t="shared" si="81"/>
        <v>458</v>
      </c>
      <c r="AQ48" s="563">
        <f t="shared" si="81"/>
        <v>340</v>
      </c>
      <c r="AR48" s="563">
        <f t="shared" si="81"/>
        <v>36</v>
      </c>
      <c r="AS48" s="563">
        <f t="shared" si="81"/>
        <v>1094</v>
      </c>
      <c r="AT48" s="563">
        <f t="shared" si="81"/>
        <v>340</v>
      </c>
      <c r="AU48" s="563">
        <f t="shared" si="81"/>
        <v>-187</v>
      </c>
      <c r="AV48" s="563">
        <f t="shared" si="81"/>
        <v>21</v>
      </c>
      <c r="AW48" s="563">
        <f t="shared" si="81"/>
        <v>1534.9142326559281</v>
      </c>
      <c r="AX48" s="563">
        <f t="shared" si="81"/>
        <v>375.15399823882069</v>
      </c>
      <c r="AY48" s="563">
        <f t="shared" si="81"/>
        <v>189.91883821395518</v>
      </c>
      <c r="AZ48" s="563">
        <f t="shared" si="81"/>
        <v>-0.32576169838028335</v>
      </c>
      <c r="BA48" s="563">
        <f t="shared" si="81"/>
        <v>1670.8941782100549</v>
      </c>
      <c r="BB48" s="563">
        <f t="shared" si="81"/>
        <v>555.20887114007633</v>
      </c>
      <c r="BC48" s="563">
        <f t="shared" si="81"/>
        <v>104.33440813789906</v>
      </c>
      <c r="BD48" s="563">
        <f t="shared" si="81"/>
        <v>39.543087262466564</v>
      </c>
      <c r="BE48" s="563">
        <f t="shared" si="81"/>
        <v>1772.012351914994</v>
      </c>
      <c r="BF48" s="563">
        <f t="shared" si="81"/>
        <v>561.54302786455457</v>
      </c>
      <c r="BG48" s="563">
        <f t="shared" si="81"/>
        <v>180.17745866883286</v>
      </c>
      <c r="BH48" s="563">
        <f t="shared" si="81"/>
        <v>122.76384323252606</v>
      </c>
      <c r="BI48" s="563">
        <f t="shared" si="81"/>
        <v>1916.8221509377004</v>
      </c>
      <c r="BJ48" s="563">
        <f t="shared" si="81"/>
        <v>612.17372352038308</v>
      </c>
      <c r="BK48" s="563">
        <f t="shared" si="81"/>
        <v>206.68002665562753</v>
      </c>
      <c r="BL48" s="563">
        <f t="shared" si="81"/>
        <v>67.206689505375053</v>
      </c>
      <c r="BM48" s="563">
        <f t="shared" si="81"/>
        <v>1957.9105830464941</v>
      </c>
      <c r="BN48" s="563">
        <f t="shared" si="81"/>
        <v>663.03333248251056</v>
      </c>
      <c r="BO48" s="563"/>
      <c r="BP48" s="564">
        <f t="shared" ref="BP48:CF48" si="82">BP20+BP22</f>
        <v>80</v>
      </c>
      <c r="BQ48" s="564">
        <f t="shared" si="82"/>
        <v>261</v>
      </c>
      <c r="BR48" s="564">
        <f t="shared" si="82"/>
        <v>105</v>
      </c>
      <c r="BS48" s="564">
        <f t="shared" si="82"/>
        <v>218</v>
      </c>
      <c r="BT48" s="564">
        <f t="shared" si="82"/>
        <v>615</v>
      </c>
      <c r="BU48" s="564">
        <f t="shared" si="82"/>
        <v>972</v>
      </c>
      <c r="BV48" s="564">
        <f t="shared" si="82"/>
        <v>1130</v>
      </c>
      <c r="BW48" s="564">
        <f t="shared" si="82"/>
        <v>1433</v>
      </c>
      <c r="BX48" s="564">
        <f t="shared" si="82"/>
        <v>1585</v>
      </c>
      <c r="BY48" s="564">
        <f t="shared" si="82"/>
        <v>1428</v>
      </c>
      <c r="BZ48" s="564">
        <f t="shared" si="82"/>
        <v>1657</v>
      </c>
      <c r="CA48" s="564">
        <f t="shared" si="82"/>
        <v>1810</v>
      </c>
      <c r="CB48" s="564">
        <f t="shared" si="82"/>
        <v>1744.0682308947489</v>
      </c>
      <c r="CC48" s="564">
        <f t="shared" si="82"/>
        <v>2415.6961258657061</v>
      </c>
      <c r="CD48" s="564">
        <f t="shared" si="82"/>
        <v>2477.4328751799144</v>
      </c>
      <c r="CE48" s="564">
        <f t="shared" si="82"/>
        <v>2831.9371763594427</v>
      </c>
      <c r="CF48" s="564">
        <f t="shared" si="82"/>
        <v>2894.8306316900075</v>
      </c>
    </row>
    <row r="49" spans="1:84" s="441" customFormat="1" ht="16">
      <c r="A49" s="581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563"/>
      <c r="BP49" s="551" t="s">
        <v>17</v>
      </c>
      <c r="BQ49" s="551">
        <f t="shared" ref="BQ49:CF49" si="85">BQ48/BP48-1</f>
        <v>2.2625000000000002</v>
      </c>
      <c r="BR49" s="551">
        <f t="shared" si="85"/>
        <v>-0.59770114942528729</v>
      </c>
      <c r="BS49" s="551">
        <f t="shared" si="85"/>
        <v>1.0761904761904764</v>
      </c>
      <c r="BT49" s="551">
        <f t="shared" si="85"/>
        <v>1.8211009174311927</v>
      </c>
      <c r="BU49" s="551">
        <f t="shared" si="85"/>
        <v>0.58048780487804885</v>
      </c>
      <c r="BV49" s="551">
        <f t="shared" si="85"/>
        <v>0.16255144032921809</v>
      </c>
      <c r="BW49" s="551">
        <f t="shared" si="85"/>
        <v>0.26814159292035389</v>
      </c>
      <c r="BX49" s="551">
        <f t="shared" si="85"/>
        <v>0.10607117934403343</v>
      </c>
      <c r="BY49" s="551">
        <f t="shared" si="85"/>
        <v>-9.9053627760252394E-2</v>
      </c>
      <c r="BZ49" s="551">
        <f t="shared" si="85"/>
        <v>0.1603641456582634</v>
      </c>
      <c r="CA49" s="551">
        <f t="shared" si="85"/>
        <v>9.2335546167773064E-2</v>
      </c>
      <c r="CB49" s="551">
        <f t="shared" si="85"/>
        <v>-3.6426391770856936E-2</v>
      </c>
      <c r="CC49" s="551">
        <f t="shared" si="85"/>
        <v>0.38509267187694607</v>
      </c>
      <c r="CD49" s="551">
        <f t="shared" si="85"/>
        <v>2.5556504666779611E-2</v>
      </c>
      <c r="CE49" s="551">
        <f t="shared" si="85"/>
        <v>0.14309340314771757</v>
      </c>
      <c r="CF49" s="551">
        <f t="shared" si="85"/>
        <v>2.2208633671533917E-2</v>
      </c>
    </row>
    <row r="50" spans="1:84" s="441" customFormat="1" ht="16">
      <c r="A50" s="581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563"/>
      <c r="BP50" s="551"/>
      <c r="BQ50" s="551" t="s">
        <v>17</v>
      </c>
      <c r="BR50" s="551" t="s">
        <v>17</v>
      </c>
      <c r="BS50" s="551" t="s">
        <v>17</v>
      </c>
      <c r="BT50" s="551" t="s">
        <v>17</v>
      </c>
      <c r="BU50" s="551" t="s">
        <v>17</v>
      </c>
      <c r="BV50" s="551" t="s">
        <v>17</v>
      </c>
      <c r="BW50" s="551" t="s">
        <v>17</v>
      </c>
      <c r="BX50" s="551" t="s">
        <v>17</v>
      </c>
      <c r="BY50" s="551" t="s">
        <v>17</v>
      </c>
      <c r="BZ50" s="551" t="s">
        <v>17</v>
      </c>
      <c r="CA50" s="551" t="s">
        <v>17</v>
      </c>
      <c r="CB50" s="551" t="s">
        <v>17</v>
      </c>
      <c r="CC50" s="551" t="s">
        <v>17</v>
      </c>
      <c r="CD50" s="551" t="s">
        <v>17</v>
      </c>
      <c r="CE50" s="551" t="s">
        <v>17</v>
      </c>
      <c r="CF50" s="551" t="s">
        <v>17</v>
      </c>
    </row>
    <row r="51" spans="1:84" ht="12.75" customHeight="1">
      <c r="BO51" s="563"/>
    </row>
    <row r="52" spans="1:84" s="369" customFormat="1" ht="12.75" customHeight="1">
      <c r="A52" s="557" t="s">
        <v>70</v>
      </c>
      <c r="B52" s="583">
        <f>Drivers!B240</f>
        <v>34</v>
      </c>
      <c r="C52" s="583">
        <f>Drivers!C240</f>
        <v>-109</v>
      </c>
      <c r="D52" s="583">
        <f>Drivers!D240</f>
        <v>39</v>
      </c>
      <c r="E52" s="583">
        <f>Drivers!E240</f>
        <v>272</v>
      </c>
      <c r="F52" s="583">
        <f>Drivers!F240</f>
        <v>111</v>
      </c>
      <c r="G52" s="583">
        <f>Drivers!G240</f>
        <v>-174</v>
      </c>
      <c r="H52" s="583">
        <f>Drivers!H240</f>
        <v>25</v>
      </c>
      <c r="I52" s="583">
        <f>Drivers!I240</f>
        <v>469</v>
      </c>
      <c r="J52" s="583">
        <f>Drivers!J240</f>
        <v>77</v>
      </c>
      <c r="K52" s="583">
        <f>Drivers!K240</f>
        <v>-181</v>
      </c>
      <c r="L52" s="583">
        <f>Drivers!L240</f>
        <v>68</v>
      </c>
      <c r="M52" s="583">
        <f>Drivers!M240</f>
        <v>247</v>
      </c>
      <c r="N52" s="583">
        <f>Drivers!N240</f>
        <v>233</v>
      </c>
      <c r="O52" s="583">
        <f>Drivers!O240</f>
        <v>-161</v>
      </c>
      <c r="P52" s="583">
        <f>Drivers!P240</f>
        <v>143</v>
      </c>
      <c r="Q52" s="583">
        <f>Drivers!Q240</f>
        <v>531</v>
      </c>
      <c r="R52" s="583">
        <f>Drivers!R240</f>
        <v>204</v>
      </c>
      <c r="S52" s="583">
        <f>Drivers!S240</f>
        <v>85</v>
      </c>
      <c r="T52" s="583">
        <f>Drivers!T240</f>
        <v>309</v>
      </c>
      <c r="U52" s="583">
        <f>Drivers!U240</f>
        <v>519</v>
      </c>
      <c r="V52" s="583">
        <f>Drivers!V240</f>
        <v>163</v>
      </c>
      <c r="W52" s="583">
        <f>Drivers!W240</f>
        <v>60</v>
      </c>
      <c r="X52" s="583">
        <f>Drivers!X240</f>
        <v>270</v>
      </c>
      <c r="Y52" s="583">
        <f>Drivers!Y240</f>
        <v>758</v>
      </c>
      <c r="Z52" s="583">
        <f>Drivers!Z240</f>
        <v>212</v>
      </c>
      <c r="AA52" s="583">
        <f>Drivers!AA240</f>
        <v>34</v>
      </c>
      <c r="AB52" s="583">
        <f>Drivers!AB240</f>
        <v>212</v>
      </c>
      <c r="AC52" s="583">
        <f>Drivers!AC240</f>
        <v>985</v>
      </c>
      <c r="AD52" s="583">
        <f>Drivers!AD240</f>
        <v>335</v>
      </c>
      <c r="AE52" s="583">
        <f>Drivers!AE240</f>
        <v>118</v>
      </c>
      <c r="AF52" s="583">
        <f>Drivers!AF240</f>
        <v>243</v>
      </c>
      <c r="AG52" s="583">
        <f>Drivers!AG240</f>
        <v>854</v>
      </c>
      <c r="AH52" s="583">
        <f>Drivers!AH240</f>
        <v>501.16025226153852</v>
      </c>
      <c r="AI52" s="583">
        <f>Drivers!AI240</f>
        <v>38</v>
      </c>
      <c r="AJ52" s="583">
        <f>Drivers!AJ240</f>
        <v>313</v>
      </c>
      <c r="AK52" s="583">
        <f>Drivers!AK240</f>
        <v>693</v>
      </c>
      <c r="AL52" s="583">
        <f>Drivers!AL240</f>
        <v>459</v>
      </c>
      <c r="AM52" s="583">
        <f>Drivers!AM240</f>
        <v>108</v>
      </c>
      <c r="AN52" s="583">
        <f>Drivers!AN240</f>
        <v>371</v>
      </c>
      <c r="AO52" s="583">
        <f>Drivers!AO240</f>
        <v>935</v>
      </c>
      <c r="AP52" s="583">
        <f>Drivers!AP240</f>
        <v>413</v>
      </c>
      <c r="AQ52" s="583">
        <f>Drivers!AQ240</f>
        <v>509</v>
      </c>
      <c r="AR52" s="583">
        <f>Drivers!AR240</f>
        <v>27</v>
      </c>
      <c r="AS52" s="583">
        <f>Drivers!AS240</f>
        <v>1094</v>
      </c>
      <c r="AT52" s="583">
        <f>Drivers!AT240</f>
        <v>446</v>
      </c>
      <c r="AU52" s="583">
        <f>Drivers!AU240</f>
        <v>294</v>
      </c>
      <c r="AV52" s="583">
        <f>Drivers!AV240</f>
        <v>566</v>
      </c>
      <c r="AW52" s="583">
        <f>Drivers!AW240</f>
        <v>1134.3950937499999</v>
      </c>
      <c r="AX52" s="583">
        <f>Drivers!AX240</f>
        <v>512.94682852349001</v>
      </c>
      <c r="AY52" s="583">
        <f>Drivers!AY240</f>
        <v>377.60695398759765</v>
      </c>
      <c r="AZ52" s="583">
        <f>Drivers!AZ240</f>
        <v>583.69463479128763</v>
      </c>
      <c r="BA52" s="583">
        <f>Drivers!BA240</f>
        <v>1189.4057496375001</v>
      </c>
      <c r="BB52" s="583">
        <f>Drivers!BB240</f>
        <v>471.00708912503353</v>
      </c>
      <c r="BC52" s="583">
        <f>Drivers!BC240</f>
        <v>410.01013425146152</v>
      </c>
      <c r="BD52" s="583">
        <f>Drivers!BD240</f>
        <v>627.99666666376584</v>
      </c>
      <c r="BE52" s="583">
        <f>Drivers!BE240</f>
        <v>1273.0263043370751</v>
      </c>
      <c r="BF52" s="583">
        <f>Drivers!BF240</f>
        <v>531.72040439397733</v>
      </c>
      <c r="BG52" s="583">
        <f>Drivers!BG240</f>
        <v>457.83550125641591</v>
      </c>
      <c r="BH52" s="583">
        <f>Drivers!BH240</f>
        <v>788.41217002404983</v>
      </c>
      <c r="BI52" s="583">
        <f>Drivers!BI240</f>
        <v>1386.9696602334409</v>
      </c>
      <c r="BJ52" s="583">
        <f>Drivers!BJ240</f>
        <v>592.15347531264797</v>
      </c>
      <c r="BK52" s="583">
        <f>Drivers!BK240</f>
        <v>510.95451978831511</v>
      </c>
      <c r="BL52" s="583">
        <f>Drivers!BL240</f>
        <v>735.76015466011688</v>
      </c>
      <c r="BM52" s="583">
        <f>Drivers!BM240</f>
        <v>1439.6686586372023</v>
      </c>
      <c r="BN52" s="583">
        <f>Drivers!BN240</f>
        <v>645.04544924760262</v>
      </c>
      <c r="BO52" s="583"/>
      <c r="BP52" s="358">
        <f>Drivers!BP240</f>
        <v>-280</v>
      </c>
      <c r="BQ52" s="358">
        <f>Drivers!BQ240</f>
        <v>313</v>
      </c>
      <c r="BR52" s="358">
        <f>Drivers!BR240</f>
        <v>397</v>
      </c>
      <c r="BS52" s="358">
        <f>Drivers!BS240</f>
        <v>367</v>
      </c>
      <c r="BT52" s="358">
        <f>Drivers!BT240</f>
        <v>717</v>
      </c>
      <c r="BU52" s="358">
        <f>Drivers!BU240</f>
        <v>1076</v>
      </c>
      <c r="BV52" s="358">
        <f>Drivers!BV240</f>
        <v>1300</v>
      </c>
      <c r="BW52" s="358">
        <f>Drivers!BW240</f>
        <v>1566</v>
      </c>
      <c r="BX52" s="358">
        <f>Drivers!BX240</f>
        <v>1716.1602522615385</v>
      </c>
      <c r="BY52" s="358">
        <f>Drivers!BY240</f>
        <v>1503</v>
      </c>
      <c r="BZ52" s="358">
        <f>Drivers!BZ240</f>
        <v>1827</v>
      </c>
      <c r="CA52" s="358">
        <f>Drivers!CA240</f>
        <v>2076</v>
      </c>
      <c r="CB52" s="358">
        <f>Drivers!CB240</f>
        <v>2507.3419222734892</v>
      </c>
      <c r="CC52" s="358">
        <f>Drivers!CC240</f>
        <v>2621.714427541418</v>
      </c>
      <c r="CD52" s="358">
        <f>Drivers!CD240</f>
        <v>2842.7535096462798</v>
      </c>
      <c r="CE52" s="358">
        <f>Drivers!CE240</f>
        <v>3225.3708068265551</v>
      </c>
      <c r="CF52" s="358">
        <f>Drivers!CF240</f>
        <v>3331.4287823332356</v>
      </c>
    </row>
    <row r="53" spans="1:84" ht="12.75" customHeight="1">
      <c r="A53" s="566"/>
      <c r="B53" s="584"/>
      <c r="C53" s="584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  <c r="AO53" s="584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584"/>
      <c r="BA53" s="584"/>
      <c r="BB53" s="584"/>
      <c r="BC53" s="584"/>
      <c r="BD53" s="584"/>
      <c r="BE53" s="584"/>
      <c r="BF53" s="584"/>
      <c r="BG53" s="584"/>
      <c r="BH53" s="584"/>
      <c r="BI53" s="584"/>
      <c r="BJ53" s="584"/>
      <c r="BK53" s="584"/>
      <c r="BL53" s="584"/>
      <c r="BM53" s="584"/>
      <c r="BN53" s="584"/>
      <c r="BO53" s="584"/>
      <c r="BP53" s="585"/>
      <c r="BQ53" s="585"/>
      <c r="BR53" s="585"/>
      <c r="BS53" s="585"/>
      <c r="BT53" s="585"/>
      <c r="BU53" s="585"/>
      <c r="BV53" s="585"/>
      <c r="BW53" s="585"/>
      <c r="BX53" s="585"/>
      <c r="BY53" s="585"/>
      <c r="BZ53" s="585"/>
      <c r="CA53" s="585"/>
      <c r="CB53" s="585"/>
      <c r="CC53" s="585"/>
      <c r="CD53" s="585"/>
      <c r="CE53" s="585"/>
      <c r="CF53" s="585"/>
    </row>
    <row r="54" spans="1:84" s="369" customFormat="1" ht="12.75" customHeight="1">
      <c r="A54" s="554" t="s">
        <v>19</v>
      </c>
      <c r="B54" s="555">
        <f t="shared" ref="B54:AG54" si="88">B8</f>
        <v>50</v>
      </c>
      <c r="C54" s="555">
        <f t="shared" si="88"/>
        <v>48</v>
      </c>
      <c r="D54" s="555">
        <f t="shared" si="88"/>
        <v>46</v>
      </c>
      <c r="E54" s="555">
        <f t="shared" si="88"/>
        <v>44</v>
      </c>
      <c r="F54" s="555">
        <f t="shared" si="88"/>
        <v>42</v>
      </c>
      <c r="G54" s="555">
        <f t="shared" si="88"/>
        <v>43</v>
      </c>
      <c r="H54" s="555">
        <f t="shared" si="88"/>
        <v>51</v>
      </c>
      <c r="I54" s="555">
        <f t="shared" si="88"/>
        <v>54</v>
      </c>
      <c r="J54" s="555">
        <f t="shared" si="88"/>
        <v>68</v>
      </c>
      <c r="K54" s="555">
        <f t="shared" si="88"/>
        <v>56</v>
      </c>
      <c r="L54" s="555">
        <f t="shared" si="88"/>
        <v>56</v>
      </c>
      <c r="M54" s="555">
        <f t="shared" si="88"/>
        <v>66</v>
      </c>
      <c r="N54" s="555">
        <f t="shared" si="88"/>
        <v>86</v>
      </c>
      <c r="O54" s="555">
        <f t="shared" si="88"/>
        <v>56</v>
      </c>
      <c r="P54" s="555">
        <f t="shared" si="88"/>
        <v>56</v>
      </c>
      <c r="Q54" s="555">
        <f t="shared" si="88"/>
        <v>58</v>
      </c>
      <c r="R54" s="555">
        <f t="shared" si="88"/>
        <v>57</v>
      </c>
      <c r="S54" s="555">
        <f t="shared" si="88"/>
        <v>56</v>
      </c>
      <c r="T54" s="555">
        <f t="shared" si="88"/>
        <v>56</v>
      </c>
      <c r="U54" s="555">
        <f t="shared" si="88"/>
        <v>53</v>
      </c>
      <c r="V54" s="555">
        <f t="shared" si="88"/>
        <v>55</v>
      </c>
      <c r="W54" s="555">
        <f t="shared" si="88"/>
        <v>49</v>
      </c>
      <c r="X54" s="555">
        <f t="shared" si="88"/>
        <v>50</v>
      </c>
      <c r="Y54" s="555">
        <f t="shared" si="88"/>
        <v>50</v>
      </c>
      <c r="Z54" s="555">
        <f t="shared" si="88"/>
        <v>48</v>
      </c>
      <c r="AA54" s="555">
        <f t="shared" si="88"/>
        <v>46</v>
      </c>
      <c r="AB54" s="555">
        <f t="shared" si="88"/>
        <v>45</v>
      </c>
      <c r="AC54" s="555">
        <f t="shared" si="88"/>
        <v>49</v>
      </c>
      <c r="AD54" s="555">
        <f t="shared" si="88"/>
        <v>32</v>
      </c>
      <c r="AE54" s="555">
        <f t="shared" si="88"/>
        <v>31</v>
      </c>
      <c r="AF54" s="555">
        <f t="shared" si="88"/>
        <v>32</v>
      </c>
      <c r="AG54" s="555">
        <f t="shared" si="88"/>
        <v>34</v>
      </c>
      <c r="AH54" s="555">
        <f t="shared" ref="AH54:BN54" si="89">AH8</f>
        <v>39</v>
      </c>
      <c r="AI54" s="555">
        <f t="shared" si="89"/>
        <v>38</v>
      </c>
      <c r="AJ54" s="555">
        <f t="shared" si="89"/>
        <v>36</v>
      </c>
      <c r="AK54" s="555">
        <f t="shared" si="89"/>
        <v>34</v>
      </c>
      <c r="AL54" s="555">
        <f t="shared" si="89"/>
        <v>37</v>
      </c>
      <c r="AM54" s="555">
        <f t="shared" si="89"/>
        <v>37</v>
      </c>
      <c r="AN54" s="555">
        <f t="shared" si="89"/>
        <v>35</v>
      </c>
      <c r="AO54" s="555">
        <f t="shared" si="89"/>
        <v>39</v>
      </c>
      <c r="AP54" s="555">
        <f t="shared" si="89"/>
        <v>39</v>
      </c>
      <c r="AQ54" s="555">
        <f t="shared" si="89"/>
        <v>37</v>
      </c>
      <c r="AR54" s="555">
        <f t="shared" si="89"/>
        <v>40</v>
      </c>
      <c r="AS54" s="555">
        <f t="shared" si="89"/>
        <v>46</v>
      </c>
      <c r="AT54" s="555">
        <f t="shared" si="89"/>
        <v>58</v>
      </c>
      <c r="AU54" s="555">
        <f t="shared" si="89"/>
        <v>105</v>
      </c>
      <c r="AV54" s="555">
        <f t="shared" si="89"/>
        <v>94</v>
      </c>
      <c r="AW54" s="555">
        <f t="shared" si="89"/>
        <v>100.39650553290622</v>
      </c>
      <c r="AX54" s="555">
        <f t="shared" si="89"/>
        <v>97.748557543232153</v>
      </c>
      <c r="AY54" s="555">
        <f t="shared" si="89"/>
        <v>99.553479729881445</v>
      </c>
      <c r="AZ54" s="555">
        <f t="shared" si="89"/>
        <v>95.995611381149743</v>
      </c>
      <c r="BA54" s="555">
        <f t="shared" si="89"/>
        <v>92.959079503641561</v>
      </c>
      <c r="BB54" s="555">
        <f t="shared" si="89"/>
        <v>89.745272560303533</v>
      </c>
      <c r="BC54" s="555">
        <f t="shared" si="89"/>
        <v>86.622970398931443</v>
      </c>
      <c r="BD54" s="555">
        <f t="shared" si="89"/>
        <v>84.433486138842397</v>
      </c>
      <c r="BE54" s="555">
        <f t="shared" si="89"/>
        <v>82.66193318286949</v>
      </c>
      <c r="BF54" s="555">
        <f t="shared" si="89"/>
        <v>80.631096203945802</v>
      </c>
      <c r="BG54" s="555">
        <f t="shared" si="89"/>
        <v>78.550092346325414</v>
      </c>
      <c r="BH54" s="555">
        <f t="shared" si="89"/>
        <v>77.274733481534668</v>
      </c>
      <c r="BI54" s="555">
        <f t="shared" si="89"/>
        <v>76.965786215755003</v>
      </c>
      <c r="BJ54" s="555">
        <f t="shared" si="89"/>
        <v>75.989051880938376</v>
      </c>
      <c r="BK54" s="555">
        <f t="shared" si="89"/>
        <v>74.700224422033628</v>
      </c>
      <c r="BL54" s="555">
        <f t="shared" si="89"/>
        <v>74.058858080587299</v>
      </c>
      <c r="BM54" s="555">
        <f t="shared" si="89"/>
        <v>73.662433801648177</v>
      </c>
      <c r="BN54" s="555">
        <f t="shared" si="89"/>
        <v>72.971681273299865</v>
      </c>
      <c r="BO54" s="555"/>
      <c r="BP54" s="358">
        <f t="shared" ref="BP54:CF54" si="90">BP8</f>
        <v>192</v>
      </c>
      <c r="BQ54" s="358">
        <f t="shared" si="90"/>
        <v>180</v>
      </c>
      <c r="BR54" s="358">
        <f t="shared" si="90"/>
        <v>216</v>
      </c>
      <c r="BS54" s="358">
        <f t="shared" si="90"/>
        <v>264</v>
      </c>
      <c r="BT54" s="358">
        <f t="shared" si="90"/>
        <v>227</v>
      </c>
      <c r="BU54" s="358">
        <f t="shared" si="90"/>
        <v>220</v>
      </c>
      <c r="BV54" s="358">
        <f t="shared" si="90"/>
        <v>197</v>
      </c>
      <c r="BW54" s="358">
        <f t="shared" si="90"/>
        <v>172</v>
      </c>
      <c r="BX54" s="358">
        <f t="shared" si="90"/>
        <v>136</v>
      </c>
      <c r="BY54" s="358">
        <f t="shared" si="90"/>
        <v>145</v>
      </c>
      <c r="BZ54" s="358">
        <f t="shared" si="90"/>
        <v>150</v>
      </c>
      <c r="CA54" s="358">
        <f t="shared" si="90"/>
        <v>181</v>
      </c>
      <c r="CB54" s="358">
        <f t="shared" si="90"/>
        <v>397.14506307613834</v>
      </c>
      <c r="CC54" s="358">
        <f t="shared" si="90"/>
        <v>378.25344317497627</v>
      </c>
      <c r="CD54" s="358">
        <f t="shared" si="90"/>
        <v>334.34948592458915</v>
      </c>
      <c r="CE54" s="358">
        <f t="shared" si="90"/>
        <v>308.77966392455346</v>
      </c>
      <c r="CF54" s="358">
        <f t="shared" si="90"/>
        <v>295.39319757756897</v>
      </c>
    </row>
    <row r="55" spans="1:84" ht="12.75" customHeight="1">
      <c r="A55" s="586" t="s">
        <v>20</v>
      </c>
      <c r="B55" s="550">
        <f>B54/Drivers!B$128</f>
        <v>5.1072522982635343E-2</v>
      </c>
      <c r="C55" s="550">
        <f>C54/Drivers!C$128</f>
        <v>5.8895705521472393E-2</v>
      </c>
      <c r="D55" s="550">
        <f>D54/Drivers!D$128</f>
        <v>7.2900158478605384E-2</v>
      </c>
      <c r="E55" s="550">
        <f>E54/Drivers!E$128</f>
        <v>4.1785375118708452E-2</v>
      </c>
      <c r="F55" s="550">
        <f>F54/Drivers!F$128</f>
        <v>3.8532110091743121E-2</v>
      </c>
      <c r="G55" s="550">
        <f>G54/Drivers!G$128</f>
        <v>4.3043043043043044E-2</v>
      </c>
      <c r="H55" s="550">
        <f>H54/Drivers!H$128</f>
        <v>7.1328671328671323E-2</v>
      </c>
      <c r="I55" s="550">
        <f>I54/Drivers!I$128</f>
        <v>5.0895381715362863E-2</v>
      </c>
      <c r="J55" s="550">
        <f>J54/Drivers!J$128</f>
        <v>4.9707602339181284E-2</v>
      </c>
      <c r="K55" s="550">
        <f>K54/Drivers!K$128</f>
        <v>5.8638743455497383E-2</v>
      </c>
      <c r="L55" s="550">
        <f>L54/Drivers!L$128</f>
        <v>7.8762306610407881E-2</v>
      </c>
      <c r="M55" s="550">
        <f>M54/Drivers!M$128</f>
        <v>7.1583514099783085E-2</v>
      </c>
      <c r="N55" s="550">
        <f>N54/Drivers!N$128</f>
        <v>7.1133167907361461E-2</v>
      </c>
      <c r="O55" s="550">
        <f>O54/Drivers!O$128</f>
        <v>5.9009483667017915E-2</v>
      </c>
      <c r="P55" s="550">
        <f>P54/Drivers!P$128</f>
        <v>8.0575539568345317E-2</v>
      </c>
      <c r="Q55" s="550">
        <f>Q54/Drivers!Q$128</f>
        <v>7.1782178217821777E-2</v>
      </c>
      <c r="R55" s="550">
        <f>R54/Drivers!R$128</f>
        <v>5.0756901157613533E-2</v>
      </c>
      <c r="S55" s="550">
        <f>S54/Drivers!S$128</f>
        <v>4.6128500823723231E-2</v>
      </c>
      <c r="T55" s="550">
        <f>T54/Drivers!T$128</f>
        <v>5.6565656565656569E-2</v>
      </c>
      <c r="U55" s="550">
        <f>U54/Drivers!U$128</f>
        <v>4.7069271758436948E-2</v>
      </c>
      <c r="V55" s="550">
        <f>V54/Drivers!V$128</f>
        <v>4.6413502109704644E-2</v>
      </c>
      <c r="W55" s="550">
        <f>W54/Drivers!W$128</f>
        <v>4.0731504571903575E-2</v>
      </c>
      <c r="X55" s="550">
        <f>X54/Drivers!X$128</f>
        <v>6.1349693251533742E-2</v>
      </c>
      <c r="Y55" s="550">
        <f>Y54/Drivers!Y$128</f>
        <v>4.6728971962616821E-2</v>
      </c>
      <c r="Z55" s="550">
        <f>Z54/Drivers!Z$128</f>
        <v>3.669724770642202E-2</v>
      </c>
      <c r="AA55" s="550">
        <f>AA54/Drivers!AA$128</f>
        <v>3.6191974822974038E-2</v>
      </c>
      <c r="AB55" s="550">
        <f>AB54/Drivers!AB$128</f>
        <v>5.0111358574610243E-2</v>
      </c>
      <c r="AC55" s="550">
        <f>AC54/Drivers!AC$128</f>
        <v>4.2645778938207139E-2</v>
      </c>
      <c r="AD55" s="550">
        <f>AD54/Drivers!AD$128</f>
        <v>2.0956123117223315E-2</v>
      </c>
      <c r="AE55" s="550">
        <f>AE54/Drivers!AE$128</f>
        <v>2.139406487232574E-2</v>
      </c>
      <c r="AF55" s="550">
        <f>AF54/Drivers!AF$128</f>
        <v>3.3368091762252347E-2</v>
      </c>
      <c r="AG55" s="550">
        <f>AG54/Drivers!AG$128</f>
        <v>2.9310344827586206E-2</v>
      </c>
      <c r="AH55" s="550">
        <f>AH54/Drivers!AH$128</f>
        <v>2.4652338811630849E-2</v>
      </c>
      <c r="AI55" s="550">
        <f>AI54/Drivers!AI$128</f>
        <v>3.3421284080914687E-2</v>
      </c>
      <c r="AJ55" s="550">
        <f>AJ54/Drivers!AJ$128</f>
        <v>2.7993779160186624E-2</v>
      </c>
      <c r="AK55" s="550">
        <f>AK54/Drivers!AK$128</f>
        <v>2.6377036462373934E-2</v>
      </c>
      <c r="AL55" s="550">
        <f>AL54/Drivers!AL$128</f>
        <v>2.9886914378029081E-2</v>
      </c>
      <c r="AM55" s="550">
        <f>AM54/Drivers!AM$128</f>
        <v>3.0603804797353185E-2</v>
      </c>
      <c r="AN55" s="550">
        <f>AN54/Drivers!AN$128</f>
        <v>2.596439169139466E-2</v>
      </c>
      <c r="AO55" s="550">
        <f>AO54/Drivers!AO$128</f>
        <v>2.4482109227871938E-2</v>
      </c>
      <c r="AP55" s="550">
        <f>AP54/Drivers!AP$128</f>
        <v>2.8118240807498196E-2</v>
      </c>
      <c r="AQ55" s="550">
        <f>AQ54/Drivers!AQ$128</f>
        <v>2.5359835503769704E-2</v>
      </c>
      <c r="AR55" s="550">
        <f>AR54/Drivers!AR$128</f>
        <v>3.4752389226759342E-2</v>
      </c>
      <c r="AS55" s="550">
        <f>AS54/Drivers!AS$128</f>
        <v>2.7495517035265989E-2</v>
      </c>
      <c r="AT55" s="550">
        <f>AT54/Drivers!AT$128</f>
        <v>4.3090638930163447E-2</v>
      </c>
      <c r="AU55" s="550">
        <f>AU54/Drivers!AU$128</f>
        <v>6.7698259187620888E-2</v>
      </c>
      <c r="AV55" s="550">
        <f>AV54/Drivers!AV$128</f>
        <v>5.1478641840087623E-2</v>
      </c>
      <c r="AW55" s="550">
        <f>AW54/Drivers!AW$128</f>
        <v>5.7617801497558997E-2</v>
      </c>
      <c r="AX55" s="550">
        <f>AX54/Drivers!AX$128</f>
        <v>5.41339042056425E-2</v>
      </c>
      <c r="AY55" s="550">
        <f>AY54/Drivers!AY$128</f>
        <v>4.8028935881315543E-2</v>
      </c>
      <c r="AZ55" s="550">
        <f>AZ54/Drivers!AZ$128</f>
        <v>4.4955976143084289E-2</v>
      </c>
      <c r="BA55" s="550">
        <f>BA54/Drivers!BA$128</f>
        <v>4.7129340612156213E-2</v>
      </c>
      <c r="BB55" s="550">
        <f>BB54/Drivers!BB$128</f>
        <v>4.7341774210015189E-2</v>
      </c>
      <c r="BC55" s="550">
        <f>BC54/Drivers!BC$128</f>
        <v>4.0862342058649588E-2</v>
      </c>
      <c r="BD55" s="550">
        <f>BD54/Drivers!BD$128</f>
        <v>3.8342526596960164E-2</v>
      </c>
      <c r="BE55" s="550">
        <f>BE54/Drivers!BE$128</f>
        <v>4.0088539882723352E-2</v>
      </c>
      <c r="BF55" s="550">
        <f>BF54/Drivers!BF$128</f>
        <v>4.0652622561955967E-2</v>
      </c>
      <c r="BG55" s="550">
        <f>BG54/Drivers!BG$128</f>
        <v>3.5627701499824083E-2</v>
      </c>
      <c r="BH55" s="550">
        <f>BH54/Drivers!BH$128</f>
        <v>3.0690359501379102E-2</v>
      </c>
      <c r="BI55" s="550">
        <f>BI54/Drivers!BI$128</f>
        <v>3.3546784967815879E-2</v>
      </c>
      <c r="BJ55" s="550">
        <f>BJ54/Drivers!BJ$128</f>
        <v>3.5081085925219739E-2</v>
      </c>
      <c r="BK55" s="550">
        <f>BK54/Drivers!BK$128</f>
        <v>3.1611995697199843E-2</v>
      </c>
      <c r="BL55" s="550">
        <f>BL54/Drivers!BL$128</f>
        <v>3.0285389158067479E-2</v>
      </c>
      <c r="BM55" s="550">
        <f>BM54/Drivers!BM$128</f>
        <v>3.1388491710512424E-2</v>
      </c>
      <c r="BN55" s="550">
        <f>BN54/Drivers!BN$128</f>
        <v>3.2595947925578135E-2</v>
      </c>
      <c r="BO55" s="550"/>
      <c r="BP55" s="551">
        <f>BP54/Drivers!BP$128</f>
        <v>5.2545155993431854E-2</v>
      </c>
      <c r="BQ55" s="551">
        <f>BQ54/Drivers!BQ$128</f>
        <v>5.0153246029534693E-2</v>
      </c>
      <c r="BR55" s="551">
        <f>BR54/Drivers!BR$128</f>
        <v>5.213613323678494E-2</v>
      </c>
      <c r="BS55" s="551">
        <f>BS54/Drivers!BS$128</f>
        <v>6.9528575190940217E-2</v>
      </c>
      <c r="BT55" s="551">
        <f>BT54/Drivers!BT$128</f>
        <v>6.3496503496503501E-2</v>
      </c>
      <c r="BU55" s="551">
        <f>BU54/Drivers!BU$128</f>
        <v>4.8726467331118496E-2</v>
      </c>
      <c r="BV55" s="551">
        <f>BV54/Drivers!BV$128</f>
        <v>4.481346678798908E-2</v>
      </c>
      <c r="BW55" s="551">
        <f>BW54/Drivers!BW$128</f>
        <v>3.5500515995872034E-2</v>
      </c>
      <c r="BX55" s="551">
        <f>BX54/Drivers!BX$128</f>
        <v>2.6407766990291261E-2</v>
      </c>
      <c r="BY55" s="551">
        <f>BY54/Drivers!BY$128</f>
        <v>2.9292929292929294E-2</v>
      </c>
      <c r="BZ55" s="551">
        <f>BZ54/Drivers!BZ$128</f>
        <v>2.7090482210583348E-2</v>
      </c>
      <c r="CA55" s="551">
        <f>CA54/Drivers!CA$128</f>
        <v>3.2154912062533313E-2</v>
      </c>
      <c r="CB55" s="551">
        <f>CB54/Drivers!CB$128</f>
        <v>5.7348330666742518E-2</v>
      </c>
      <c r="CC55" s="551">
        <f>CC54/Drivers!CC$128</f>
        <v>4.6835457221124192E-2</v>
      </c>
      <c r="CD55" s="551">
        <f>CD54/Drivers!CD$128</f>
        <v>3.9958786197854604E-2</v>
      </c>
      <c r="CE55" s="551">
        <f>CE54/Drivers!CE$128</f>
        <v>3.362510311160067E-2</v>
      </c>
      <c r="CF55" s="551">
        <f>CF54/Drivers!CF$128</f>
        <v>3.1445311553869558E-2</v>
      </c>
    </row>
    <row r="56" spans="1:84" ht="12.75" customHeight="1">
      <c r="A56" s="586" t="s">
        <v>22</v>
      </c>
      <c r="B56" s="550">
        <f>B54/BS!B$16</f>
        <v>9.3109869646182494E-2</v>
      </c>
      <c r="C56" s="550">
        <f>C54/BS!C$16</f>
        <v>9.3023255813953487E-2</v>
      </c>
      <c r="D56" s="550">
        <f>D54/BS!D$16</f>
        <v>9.0196078431372548E-2</v>
      </c>
      <c r="E56" s="550">
        <f>E54/BS!E$16</f>
        <v>8.7649402390438252E-2</v>
      </c>
      <c r="F56" s="550">
        <f>F54/BS!F$16</f>
        <v>8.1871345029239762E-2</v>
      </c>
      <c r="G56" s="550">
        <f>G54/BS!G$16</f>
        <v>8.3333333333333329E-2</v>
      </c>
      <c r="H56" s="550">
        <f>H54/BS!H$16</f>
        <v>9.5864661654135333E-2</v>
      </c>
      <c r="I56" s="550">
        <f>I54/BS!I$16</f>
        <v>9.8720292504570387E-2</v>
      </c>
      <c r="J56" s="550">
        <f>J54/BS!J$16</f>
        <v>0.11971830985915492</v>
      </c>
      <c r="K56" s="550">
        <f>K54/BS!K$16</f>
        <v>0.1003584229390681</v>
      </c>
      <c r="L56" s="550">
        <f>L54/BS!L$16</f>
        <v>9.9821746880570411E-2</v>
      </c>
      <c r="M56" s="550">
        <f>M54/BS!M$16</f>
        <v>0.12</v>
      </c>
      <c r="N56" s="550">
        <f>N54/BS!N$16</f>
        <v>0.15693430656934307</v>
      </c>
      <c r="O56" s="550">
        <f>O54/BS!O$16</f>
        <v>0.1042830540037244</v>
      </c>
      <c r="P56" s="550">
        <f>P54/BS!P$16</f>
        <v>0.10526315789473684</v>
      </c>
      <c r="Q56" s="550">
        <f>Q54/BS!Q$16</f>
        <v>0.11196911196911197</v>
      </c>
      <c r="R56" s="550">
        <f>R54/BS!R$16</f>
        <v>0.11176470588235295</v>
      </c>
      <c r="S56" s="550">
        <f>S54/BS!S$16</f>
        <v>0.11133200795228629</v>
      </c>
      <c r="T56" s="550">
        <f>T54/BS!T$16</f>
        <v>0.11594202898550725</v>
      </c>
      <c r="U56" s="550">
        <f>U54/BS!U$16</f>
        <v>0.11496746203904555</v>
      </c>
      <c r="V56" s="550">
        <f>V54/BS!V$16</f>
        <v>0.11982570806100218</v>
      </c>
      <c r="W56" s="550">
        <f>W54/BS!W$16</f>
        <v>0.11036036036036036</v>
      </c>
      <c r="X56" s="550">
        <f>X54/BS!X$16</f>
        <v>0.11627906976744186</v>
      </c>
      <c r="Y56" s="550">
        <f>Y54/BS!Y$16</f>
        <v>0.12048192771084337</v>
      </c>
      <c r="Z56" s="550">
        <f>Z54/BS!Z$16</f>
        <v>0.10933940774487472</v>
      </c>
      <c r="AA56" s="550">
        <f>AA54/BS!AA$16</f>
        <v>0.10574712643678161</v>
      </c>
      <c r="AB56" s="550">
        <f>AB54/BS!AB$16</f>
        <v>0.10440835266821345</v>
      </c>
      <c r="AC56" s="550">
        <f>AC54/BS!AC$16</f>
        <v>0.11556603773584906</v>
      </c>
      <c r="AD56" s="550">
        <f>AD54/BS!AD$16</f>
        <v>7.3732718894009217E-2</v>
      </c>
      <c r="AE56" s="550">
        <f>AE54/BS!AE$16</f>
        <v>7.1100917431192664E-2</v>
      </c>
      <c r="AF56" s="550">
        <f>AF54/BS!AF$16</f>
        <v>7.2072072072072071E-2</v>
      </c>
      <c r="AG56" s="550">
        <f>AG54/BS!AG$16</f>
        <v>7.6062639821029079E-2</v>
      </c>
      <c r="AH56" s="550">
        <f>AH54/BS!AH$16</f>
        <v>8.6092715231788075E-2</v>
      </c>
      <c r="AI56" s="550">
        <f>AI54/BS!AI$16</f>
        <v>8.6363636363636365E-2</v>
      </c>
      <c r="AJ56" s="550">
        <f>AJ54/BS!AJ$16</f>
        <v>8.1818181818181818E-2</v>
      </c>
      <c r="AK56" s="550">
        <f>AK54/BS!AK$16</f>
        <v>7.9812206572769953E-2</v>
      </c>
      <c r="AL56" s="550">
        <f>AL54/BS!AL$16</f>
        <v>8.2589285714285712E-2</v>
      </c>
      <c r="AM56" s="550">
        <f>AM54/BS!AM$16</f>
        <v>8.2959641255605385E-2</v>
      </c>
      <c r="AN56" s="550">
        <f>AN54/BS!AN$16</f>
        <v>7.9185520361990946E-2</v>
      </c>
      <c r="AO56" s="550">
        <f>AO54/BS!AO$16</f>
        <v>8.8838268792710701E-2</v>
      </c>
      <c r="AP56" s="550">
        <f>AP54/BS!AP$16</f>
        <v>8.6859688195991089E-2</v>
      </c>
      <c r="AQ56" s="550">
        <f>AQ54/BS!AQ$16</f>
        <v>8.2222222222222224E-2</v>
      </c>
      <c r="AR56" s="550">
        <f>AR54/BS!AR$16</f>
        <v>8.7336244541484712E-2</v>
      </c>
      <c r="AS56" s="550">
        <f>AS54/BS!AS$16</f>
        <v>9.8501070663811557E-2</v>
      </c>
      <c r="AT56" s="550">
        <f>AT54/BS!AT$16</f>
        <v>0.11812627291242363</v>
      </c>
      <c r="AU56" s="550">
        <f>AU54/BS!AU$16</f>
        <v>0.20588235294117646</v>
      </c>
      <c r="AV56" s="550">
        <f>AV54/BS!AV$16</f>
        <v>0.18217054263565891</v>
      </c>
      <c r="AW56" s="550">
        <f>AW54/BS!AW$16</f>
        <v>0.19909147757253903</v>
      </c>
      <c r="AX56" s="550">
        <f>AX54/BS!AX$16</f>
        <v>0.18522774635454173</v>
      </c>
      <c r="AY56" s="550">
        <f>AY54/BS!AY$16</f>
        <v>0.19591946680350814</v>
      </c>
      <c r="AZ56" s="550">
        <f>AZ54/BS!AZ$16</f>
        <v>0.19494915262700011</v>
      </c>
      <c r="BA56" s="550">
        <f>BA54/BS!BA$16</f>
        <v>0.19570329790897567</v>
      </c>
      <c r="BB56" s="550">
        <f>BB54/BS!BB$16</f>
        <v>0.19593103451996036</v>
      </c>
      <c r="BC56" s="550">
        <f>BC54/BS!BC$16</f>
        <v>0.1932417595821348</v>
      </c>
      <c r="BD56" s="550">
        <f>BD54/BS!BD$16</f>
        <v>0.19121782546230137</v>
      </c>
      <c r="BE56" s="550">
        <f>BE54/BS!BE$16</f>
        <v>0.19110809930170758</v>
      </c>
      <c r="BF56" s="550">
        <f>BF54/BS!BF$16</f>
        <v>0.19066795203695472</v>
      </c>
      <c r="BG56" s="550">
        <f>BG54/BS!BG$16</f>
        <v>0.18727993419316108</v>
      </c>
      <c r="BH56" s="550">
        <f>BH54/BS!BH$16</f>
        <v>0.18249077432666588</v>
      </c>
      <c r="BI56" s="550">
        <f>BI54/BS!BI$16</f>
        <v>0.18241458785640222</v>
      </c>
      <c r="BJ56" s="550">
        <f>BJ54/BS!BJ$16</f>
        <v>0.18191506863366816</v>
      </c>
      <c r="BK56" s="550">
        <f>BK54/BS!BK$16</f>
        <v>0.17850964181338683</v>
      </c>
      <c r="BL56" s="550">
        <f>BL54/BS!BL$16</f>
        <v>0.17592289437913225</v>
      </c>
      <c r="BM56" s="550">
        <f>BM54/BS!BM$16</f>
        <v>0.17499163906897</v>
      </c>
      <c r="BN56" s="550">
        <f>BN54/BS!BN$16</f>
        <v>0.17436750856685121</v>
      </c>
      <c r="BO56" s="550"/>
      <c r="BP56" s="551"/>
      <c r="BQ56" s="551"/>
      <c r="BR56" s="551"/>
      <c r="BS56" s="551"/>
      <c r="BT56" s="551"/>
      <c r="BU56" s="551"/>
      <c r="BV56" s="551"/>
      <c r="BW56" s="551"/>
      <c r="BX56" s="551"/>
      <c r="BY56" s="551"/>
      <c r="BZ56" s="551"/>
      <c r="CA56" s="551"/>
      <c r="CB56" s="551"/>
      <c r="CC56" s="551"/>
      <c r="CD56" s="551"/>
      <c r="CE56" s="551"/>
      <c r="CF56" s="551"/>
    </row>
    <row r="57" spans="1:84" ht="12.75" customHeight="1">
      <c r="A57" s="566"/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  <c r="AO57" s="584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584"/>
      <c r="BA57" s="584"/>
      <c r="BB57" s="584"/>
      <c r="BC57" s="584"/>
      <c r="BD57" s="584"/>
      <c r="BE57" s="584"/>
      <c r="BF57" s="584"/>
      <c r="BG57" s="584"/>
      <c r="BH57" s="584"/>
      <c r="BI57" s="584"/>
      <c r="BJ57" s="584"/>
      <c r="BK57" s="584"/>
      <c r="BL57" s="584"/>
      <c r="BM57" s="584"/>
      <c r="BN57" s="584"/>
      <c r="BO57" s="584"/>
      <c r="BP57" s="585"/>
      <c r="BQ57" s="585"/>
      <c r="BR57" s="585"/>
      <c r="BS57" s="585"/>
      <c r="BT57" s="585"/>
      <c r="BU57" s="585"/>
      <c r="BV57" s="585"/>
      <c r="BW57" s="585"/>
      <c r="BX57" s="585"/>
      <c r="BY57" s="585"/>
      <c r="BZ57" s="585"/>
      <c r="CA57" s="585"/>
      <c r="CB57" s="585"/>
      <c r="CC57" s="585"/>
      <c r="CD57" s="585"/>
      <c r="CE57" s="585"/>
      <c r="CF57" s="585"/>
    </row>
    <row r="58" spans="1:84" s="565" customFormat="1" ht="12.75" customHeight="1">
      <c r="A58" s="562" t="s">
        <v>18</v>
      </c>
      <c r="B58" s="587">
        <f t="shared" ref="B58:L58" si="91">B52+B54</f>
        <v>84</v>
      </c>
      <c r="C58" s="587">
        <f t="shared" si="91"/>
        <v>-61</v>
      </c>
      <c r="D58" s="587">
        <f t="shared" si="91"/>
        <v>85</v>
      </c>
      <c r="E58" s="587">
        <f t="shared" si="91"/>
        <v>316</v>
      </c>
      <c r="F58" s="587">
        <f t="shared" si="91"/>
        <v>153</v>
      </c>
      <c r="G58" s="587">
        <f t="shared" si="91"/>
        <v>-131</v>
      </c>
      <c r="H58" s="587">
        <f t="shared" si="91"/>
        <v>76</v>
      </c>
      <c r="I58" s="587">
        <f t="shared" si="91"/>
        <v>523</v>
      </c>
      <c r="J58" s="587">
        <f t="shared" si="91"/>
        <v>145</v>
      </c>
      <c r="K58" s="587">
        <f t="shared" si="91"/>
        <v>-125</v>
      </c>
      <c r="L58" s="587">
        <f t="shared" si="91"/>
        <v>124</v>
      </c>
      <c r="M58" s="587">
        <f t="shared" ref="M58:R58" si="92">M52+M54</f>
        <v>313</v>
      </c>
      <c r="N58" s="587">
        <f t="shared" si="92"/>
        <v>319</v>
      </c>
      <c r="O58" s="587">
        <f t="shared" si="92"/>
        <v>-105</v>
      </c>
      <c r="P58" s="587">
        <f t="shared" si="92"/>
        <v>199</v>
      </c>
      <c r="Q58" s="587">
        <f t="shared" si="92"/>
        <v>589</v>
      </c>
      <c r="R58" s="587">
        <f t="shared" si="92"/>
        <v>261</v>
      </c>
      <c r="S58" s="587">
        <f t="shared" ref="S58:X58" si="93">S52+S54</f>
        <v>141</v>
      </c>
      <c r="T58" s="587">
        <f t="shared" si="93"/>
        <v>365</v>
      </c>
      <c r="U58" s="587">
        <f t="shared" si="93"/>
        <v>572</v>
      </c>
      <c r="V58" s="587">
        <f t="shared" si="93"/>
        <v>218</v>
      </c>
      <c r="W58" s="587">
        <f t="shared" si="93"/>
        <v>109</v>
      </c>
      <c r="X58" s="587">
        <f t="shared" si="93"/>
        <v>320</v>
      </c>
      <c r="Y58" s="587">
        <f t="shared" ref="Y58:AF58" si="94">Y52+Y54</f>
        <v>808</v>
      </c>
      <c r="Z58" s="587">
        <f t="shared" si="94"/>
        <v>260</v>
      </c>
      <c r="AA58" s="587">
        <f t="shared" si="94"/>
        <v>80</v>
      </c>
      <c r="AB58" s="587">
        <f t="shared" si="94"/>
        <v>257</v>
      </c>
      <c r="AC58" s="587">
        <f t="shared" si="94"/>
        <v>1034</v>
      </c>
      <c r="AD58" s="587">
        <f t="shared" si="94"/>
        <v>367</v>
      </c>
      <c r="AE58" s="587">
        <f t="shared" si="94"/>
        <v>149</v>
      </c>
      <c r="AF58" s="587">
        <f t="shared" si="94"/>
        <v>275</v>
      </c>
      <c r="AG58" s="587">
        <f t="shared" ref="AG58:AP58" si="95">AG52+AG54</f>
        <v>888</v>
      </c>
      <c r="AH58" s="587">
        <f t="shared" si="95"/>
        <v>540.16025226153852</v>
      </c>
      <c r="AI58" s="587">
        <f t="shared" si="95"/>
        <v>76</v>
      </c>
      <c r="AJ58" s="587">
        <f t="shared" si="95"/>
        <v>349</v>
      </c>
      <c r="AK58" s="587">
        <f t="shared" si="95"/>
        <v>727</v>
      </c>
      <c r="AL58" s="587">
        <f t="shared" si="95"/>
        <v>496</v>
      </c>
      <c r="AM58" s="587">
        <f t="shared" si="95"/>
        <v>145</v>
      </c>
      <c r="AN58" s="587">
        <f t="shared" si="95"/>
        <v>406</v>
      </c>
      <c r="AO58" s="587">
        <f t="shared" si="95"/>
        <v>974</v>
      </c>
      <c r="AP58" s="587">
        <f t="shared" si="95"/>
        <v>452</v>
      </c>
      <c r="AQ58" s="587">
        <f t="shared" ref="AQ58:AX58" si="96">AQ52+AQ54</f>
        <v>546</v>
      </c>
      <c r="AR58" s="587">
        <f t="shared" si="96"/>
        <v>67</v>
      </c>
      <c r="AS58" s="587">
        <f t="shared" si="96"/>
        <v>1140</v>
      </c>
      <c r="AT58" s="587">
        <f>AT52+AT54</f>
        <v>504</v>
      </c>
      <c r="AU58" s="587">
        <f>AU52+AU54</f>
        <v>399</v>
      </c>
      <c r="AV58" s="587">
        <f t="shared" si="96"/>
        <v>660</v>
      </c>
      <c r="AW58" s="587">
        <f t="shared" si="96"/>
        <v>1234.7915992829062</v>
      </c>
      <c r="AX58" s="587">
        <f t="shared" si="96"/>
        <v>610.69538606672222</v>
      </c>
      <c r="AY58" s="587">
        <f t="shared" ref="AY58:BF58" si="97">AY52+AY54</f>
        <v>477.16043371747912</v>
      </c>
      <c r="AZ58" s="587">
        <f t="shared" si="97"/>
        <v>679.69024617243736</v>
      </c>
      <c r="BA58" s="587">
        <f t="shared" si="97"/>
        <v>1282.3648291411416</v>
      </c>
      <c r="BB58" s="587">
        <f t="shared" si="97"/>
        <v>560.75236168533706</v>
      </c>
      <c r="BC58" s="587">
        <f t="shared" si="97"/>
        <v>496.63310465039297</v>
      </c>
      <c r="BD58" s="587">
        <f t="shared" si="97"/>
        <v>712.43015280260829</v>
      </c>
      <c r="BE58" s="587">
        <f t="shared" si="97"/>
        <v>1355.6882375199446</v>
      </c>
      <c r="BF58" s="587">
        <f t="shared" si="97"/>
        <v>612.35150059792318</v>
      </c>
      <c r="BG58" s="587">
        <f t="shared" ref="BG58:BN58" si="98">BG52+BG54</f>
        <v>536.38559360274132</v>
      </c>
      <c r="BH58" s="587">
        <f t="shared" si="98"/>
        <v>865.6869035055845</v>
      </c>
      <c r="BI58" s="587">
        <f t="shared" si="98"/>
        <v>1463.935446449196</v>
      </c>
      <c r="BJ58" s="587">
        <f t="shared" si="98"/>
        <v>668.14252719358637</v>
      </c>
      <c r="BK58" s="587">
        <f t="shared" si="98"/>
        <v>585.65474421034878</v>
      </c>
      <c r="BL58" s="587">
        <f t="shared" si="98"/>
        <v>809.81901274070424</v>
      </c>
      <c r="BM58" s="587">
        <f t="shared" si="98"/>
        <v>1513.3310924388504</v>
      </c>
      <c r="BN58" s="587">
        <f t="shared" si="98"/>
        <v>718.01713052090247</v>
      </c>
      <c r="BO58" s="587"/>
      <c r="BP58" s="573">
        <f t="shared" ref="BP58:CA58" si="99">BP52+BP54</f>
        <v>-88</v>
      </c>
      <c r="BQ58" s="573">
        <f t="shared" si="99"/>
        <v>493</v>
      </c>
      <c r="BR58" s="573">
        <f t="shared" si="99"/>
        <v>613</v>
      </c>
      <c r="BS58" s="573">
        <f t="shared" si="99"/>
        <v>631</v>
      </c>
      <c r="BT58" s="573">
        <f t="shared" si="99"/>
        <v>944</v>
      </c>
      <c r="BU58" s="573">
        <f t="shared" si="99"/>
        <v>1296</v>
      </c>
      <c r="BV58" s="573">
        <f t="shared" si="99"/>
        <v>1497</v>
      </c>
      <c r="BW58" s="573">
        <f t="shared" si="99"/>
        <v>1738</v>
      </c>
      <c r="BX58" s="573">
        <f t="shared" si="99"/>
        <v>1852.1602522615385</v>
      </c>
      <c r="BY58" s="573">
        <f t="shared" si="99"/>
        <v>1648</v>
      </c>
      <c r="BZ58" s="573">
        <f t="shared" si="99"/>
        <v>1977</v>
      </c>
      <c r="CA58" s="573">
        <f t="shared" si="99"/>
        <v>2257</v>
      </c>
      <c r="CB58" s="573">
        <f>CB52+CB54</f>
        <v>2904.4869853496275</v>
      </c>
      <c r="CC58" s="573">
        <f>CC52+CC54</f>
        <v>2999.9678707163944</v>
      </c>
      <c r="CD58" s="573">
        <f>CD52+CD54</f>
        <v>3177.1029955708691</v>
      </c>
      <c r="CE58" s="573">
        <f>CE52+CE54</f>
        <v>3534.1504707511085</v>
      </c>
      <c r="CF58" s="573">
        <f>CF52+CF54</f>
        <v>3626.8219799108047</v>
      </c>
    </row>
    <row r="59" spans="1:84" s="442" customFormat="1" ht="12.75" customHeight="1">
      <c r="A59" s="588" t="s">
        <v>170</v>
      </c>
      <c r="B59" s="548">
        <f>B58/Drivers!B8</f>
        <v>9.8823529411764699E-2</v>
      </c>
      <c r="C59" s="548">
        <f>C58/Drivers!C8</f>
        <v>-0.11317254174397032</v>
      </c>
      <c r="D59" s="548">
        <f>D58/Drivers!D8</f>
        <v>9.6153846153846159E-2</v>
      </c>
      <c r="E59" s="548">
        <f>E58/Drivers!E8</f>
        <v>0.22411347517730495</v>
      </c>
      <c r="F59" s="548">
        <f>F58/Drivers!F8</f>
        <v>0.15376884422110554</v>
      </c>
      <c r="G59" s="548">
        <f>G58/Drivers!G8</f>
        <v>-0.25</v>
      </c>
      <c r="H59" s="548">
        <f>H58/Drivers!H8</f>
        <v>7.3500967117988397E-2</v>
      </c>
      <c r="I59" s="548">
        <f>I58/Drivers!I8</f>
        <v>0.3167777104784979</v>
      </c>
      <c r="J59" s="548">
        <f>J58/Drivers!J8</f>
        <v>0.14841351074718526</v>
      </c>
      <c r="K59" s="548">
        <f>K58/Drivers!K8</f>
        <v>-0.25458248472505091</v>
      </c>
      <c r="L59" s="548">
        <f>L58/Drivers!L8</f>
        <v>0.11481481481481481</v>
      </c>
      <c r="M59" s="548">
        <f>M58/Drivers!M8</f>
        <v>0.26480541455160744</v>
      </c>
      <c r="N59" s="548">
        <f>N58/Drivers!N8</f>
        <v>0.30673076923076925</v>
      </c>
      <c r="O59" s="548">
        <f>O58/Drivers!O8</f>
        <v>-0.21212121212121213</v>
      </c>
      <c r="P59" s="548">
        <f>P58/Drivers!P8</f>
        <v>0.19134615384615383</v>
      </c>
      <c r="Q59" s="548">
        <f>Q58/Drivers!Q8</f>
        <v>0.37468193384223919</v>
      </c>
      <c r="R59" s="548">
        <f>R58/Drivers!R8</f>
        <v>0.28555798687089717</v>
      </c>
      <c r="S59" s="548">
        <f>S58/Drivers!S8</f>
        <v>0.18193548387096775</v>
      </c>
      <c r="T59" s="548">
        <f>T58/Drivers!T8</f>
        <v>0.29918032786885246</v>
      </c>
      <c r="U59" s="548">
        <f>U58/Drivers!U8</f>
        <v>0.40056022408963587</v>
      </c>
      <c r="V59" s="548">
        <f>V58/Drivers!V8</f>
        <v>0.24330357142857142</v>
      </c>
      <c r="W59" s="548">
        <f>W58/Drivers!W8</f>
        <v>0.15728715728715728</v>
      </c>
      <c r="X59" s="548">
        <f>X58/Drivers!X8</f>
        <v>0.27923211169284468</v>
      </c>
      <c r="Y59" s="548">
        <f>Y58/Drivers!Y8</f>
        <v>0.44814198557958956</v>
      </c>
      <c r="Z59" s="548">
        <f>Z58/Drivers!Z8</f>
        <v>0.2813852813852814</v>
      </c>
      <c r="AA59" s="548">
        <f>AA58/Drivers!AA8</f>
        <v>0.11730205278592376</v>
      </c>
      <c r="AB59" s="548">
        <f>AB58/Drivers!AB8</f>
        <v>0.23406193078324225</v>
      </c>
      <c r="AC59" s="548">
        <f>AC58/Drivers!AC8</f>
        <v>0.4995169082125604</v>
      </c>
      <c r="AD59" s="548">
        <f>AD58/Drivers!AD8</f>
        <v>0.33608058608058611</v>
      </c>
      <c r="AE59" s="548">
        <f>AE58/Drivers!AE8</f>
        <v>0.19225806451612903</v>
      </c>
      <c r="AF59" s="548">
        <f>AF58/Drivers!AF8</f>
        <v>0.23324851569126379</v>
      </c>
      <c r="AG59" s="548">
        <f>AG58/Drivers!AG8</f>
        <v>0.45053272450532722</v>
      </c>
      <c r="AH59" s="548">
        <f>AH58/Drivers!AH8</f>
        <v>0.43040657550720202</v>
      </c>
      <c r="AI59" s="548">
        <f>AI58/Drivers!AI8</f>
        <v>0.10146862483311081</v>
      </c>
      <c r="AJ59" s="548">
        <f>AJ58/Drivers!AJ8</f>
        <v>0.2855973813420622</v>
      </c>
      <c r="AK59" s="548">
        <f>AK58/Drivers!AK8</f>
        <v>0.45183343691733996</v>
      </c>
      <c r="AL59" s="548">
        <f>AL58/Drivers!AL8</f>
        <v>0.36363636363636365</v>
      </c>
      <c r="AM59" s="548">
        <f>AM58/Drivers!AM8</f>
        <v>0.18542199488491048</v>
      </c>
      <c r="AN59" s="548">
        <f>AN58/Drivers!AN8</f>
        <v>0.30921553693830922</v>
      </c>
      <c r="AO59" s="548">
        <f>AO58/Drivers!AO8</f>
        <v>0.48193963384463134</v>
      </c>
      <c r="AP59" s="548">
        <f>AP58/Drivers!AP8</f>
        <v>0.35987261146496813</v>
      </c>
      <c r="AQ59" s="548">
        <f>AQ58/Drivers!AQ8</f>
        <v>0.39280575539568346</v>
      </c>
      <c r="AR59" s="548">
        <f>AR58/Drivers!AR8</f>
        <v>7.3626373626373628E-2</v>
      </c>
      <c r="AS59" s="548">
        <f>AS58/Drivers!AS8</f>
        <v>0.47499999999999998</v>
      </c>
      <c r="AT59" s="548">
        <f>AT58/Drivers!AT8</f>
        <v>0.338255033557047</v>
      </c>
      <c r="AU59" s="548">
        <f>AU58/Drivers!AU8</f>
        <v>0.29865269461077842</v>
      </c>
      <c r="AV59" s="548">
        <f>AV58/Drivers!AV8</f>
        <v>0.3565640194489465</v>
      </c>
      <c r="AW59" s="548">
        <f>AW58/Drivers!AW8</f>
        <v>0.46805596270382283</v>
      </c>
      <c r="AX59" s="548">
        <f>AX58/Drivers!AX8</f>
        <v>0.34022927407088616</v>
      </c>
      <c r="AY59" s="548">
        <f>AY58/Drivers!AY8</f>
        <v>0.31472280693383764</v>
      </c>
      <c r="AZ59" s="548">
        <f>AZ58/Drivers!AZ8</f>
        <v>0.34908319836867951</v>
      </c>
      <c r="BA59" s="548">
        <f>BA58/Drivers!BA8</f>
        <v>0.44635654353128595</v>
      </c>
      <c r="BB59" s="548">
        <f>BB58/Drivers!BB8</f>
        <v>0.32712658918774556</v>
      </c>
      <c r="BC59" s="548">
        <f>BC58/Drivers!BC8</f>
        <v>0.32529861085358186</v>
      </c>
      <c r="BD59" s="548">
        <f>BD58/Drivers!BD8</f>
        <v>0.35086311587342778</v>
      </c>
      <c r="BE59" s="548">
        <f>BE58/Drivers!BE8</f>
        <v>0.4563239642403184</v>
      </c>
      <c r="BF59" s="548">
        <f>BF58/Drivers!BF8</f>
        <v>0.33889575089104462</v>
      </c>
      <c r="BG59" s="548">
        <f>BG58/Drivers!BG8</f>
        <v>0.33338135609609737</v>
      </c>
      <c r="BH59" s="548">
        <f>BH58/Drivers!BH8</f>
        <v>0.34837832515049943</v>
      </c>
      <c r="BI59" s="548">
        <f>BI58/Drivers!BI8</f>
        <v>0.45597256450412194</v>
      </c>
      <c r="BJ59" s="548">
        <f>BJ58/Drivers!BJ8</f>
        <v>0.34444631080948246</v>
      </c>
      <c r="BK59" s="548">
        <f>BK58/Drivers!BK8</f>
        <v>0.34106236230405867</v>
      </c>
      <c r="BL59" s="548">
        <f>BL58/Drivers!BL8</f>
        <v>0.35747186232681649</v>
      </c>
      <c r="BM59" s="548">
        <f>BM58/Drivers!BM8</f>
        <v>0.45725731491164717</v>
      </c>
      <c r="BN59" s="548">
        <f>BN58/Drivers!BN8</f>
        <v>0.35149394616133772</v>
      </c>
      <c r="BO59" s="548"/>
      <c r="BP59" s="589">
        <f>BP58/Drivers!BP8</f>
        <v>-2.3893565028509367E-2</v>
      </c>
      <c r="BQ59" s="589">
        <f>BQ58/Drivers!BQ8</f>
        <v>0.12878787878787878</v>
      </c>
      <c r="BR59" s="589">
        <f>BR58/Drivers!BR8</f>
        <v>0.14644051600573341</v>
      </c>
      <c r="BS59" s="589">
        <f>BS58/Drivers!BS8</f>
        <v>0.16635908252043238</v>
      </c>
      <c r="BT59" s="589">
        <f>BT58/Drivers!BT8</f>
        <v>0.23476747077841334</v>
      </c>
      <c r="BU59" s="589">
        <f>BU58/Drivers!BU8</f>
        <v>0.30006946052326927</v>
      </c>
      <c r="BV59" s="589">
        <f>BV58/Drivers!BV8</f>
        <v>0.32785808147174772</v>
      </c>
      <c r="BW59" s="589">
        <f>BW58/Drivers!BW8</f>
        <v>0.35167948199109672</v>
      </c>
      <c r="BX59" s="589">
        <f>BX58/Drivers!BX8</f>
        <v>0.35755989425898427</v>
      </c>
      <c r="BY59" s="589">
        <f>BY58/Drivers!BY8</f>
        <v>0.33333333333333331</v>
      </c>
      <c r="BZ59" s="589">
        <f>BZ58/Drivers!BZ8</f>
        <v>0.36801935964259119</v>
      </c>
      <c r="CA59" s="589">
        <f>CA58/Drivers!CA8</f>
        <v>0.36462035541195476</v>
      </c>
      <c r="CB59" s="589">
        <f>CB58/Drivers!CB8</f>
        <v>0.38116223807666438</v>
      </c>
      <c r="CC59" s="589">
        <f>CC58/Drivers!CC8</f>
        <v>0.37265118230048311</v>
      </c>
      <c r="CD59" s="589">
        <f>CD58/Drivers!CD8</f>
        <v>0.38117618599137992</v>
      </c>
      <c r="CE59" s="589">
        <f>CE58/Drivers!CE8</f>
        <v>0.3823114616560061</v>
      </c>
      <c r="CF59" s="589">
        <f>CF58/Drivers!CF8</f>
        <v>0.38852301258069261</v>
      </c>
    </row>
    <row r="60" spans="1:84" ht="12.75" customHeight="1">
      <c r="A60" s="586" t="s">
        <v>0</v>
      </c>
      <c r="B60" s="550" t="s">
        <v>17</v>
      </c>
      <c r="C60" s="550">
        <f t="shared" ref="C60:AU60" si="100">C58/B58-1</f>
        <v>-1.7261904761904763</v>
      </c>
      <c r="D60" s="550">
        <f t="shared" si="100"/>
        <v>-2.3934426229508197</v>
      </c>
      <c r="E60" s="550">
        <f t="shared" si="100"/>
        <v>2.7176470588235295</v>
      </c>
      <c r="F60" s="550">
        <f t="shared" si="100"/>
        <v>-0.51582278481012656</v>
      </c>
      <c r="G60" s="550">
        <f t="shared" si="100"/>
        <v>-1.8562091503267975</v>
      </c>
      <c r="H60" s="550">
        <f t="shared" si="100"/>
        <v>-1.5801526717557253</v>
      </c>
      <c r="I60" s="550">
        <f t="shared" si="100"/>
        <v>5.8815789473684212</v>
      </c>
      <c r="J60" s="550">
        <f t="shared" si="100"/>
        <v>-0.72275334608030595</v>
      </c>
      <c r="K60" s="550">
        <f t="shared" si="100"/>
        <v>-1.8620689655172413</v>
      </c>
      <c r="L60" s="550">
        <f t="shared" si="100"/>
        <v>-1.992</v>
      </c>
      <c r="M60" s="550">
        <f t="shared" si="100"/>
        <v>1.524193548387097</v>
      </c>
      <c r="N60" s="550">
        <f t="shared" si="100"/>
        <v>1.9169329073482455E-2</v>
      </c>
      <c r="O60" s="550">
        <f t="shared" si="100"/>
        <v>-1.329153605015674</v>
      </c>
      <c r="P60" s="550">
        <f t="shared" si="100"/>
        <v>-2.8952380952380952</v>
      </c>
      <c r="Q60" s="550">
        <f t="shared" si="100"/>
        <v>1.9597989949748742</v>
      </c>
      <c r="R60" s="550">
        <f t="shared" si="100"/>
        <v>-0.55687606112054322</v>
      </c>
      <c r="S60" s="550">
        <f t="shared" si="100"/>
        <v>-0.45977011494252873</v>
      </c>
      <c r="T60" s="550">
        <f t="shared" si="100"/>
        <v>1.5886524822695036</v>
      </c>
      <c r="U60" s="550">
        <f t="shared" si="100"/>
        <v>0.56712328767123288</v>
      </c>
      <c r="V60" s="550">
        <f t="shared" si="100"/>
        <v>-0.61888111888111896</v>
      </c>
      <c r="W60" s="550">
        <f t="shared" si="100"/>
        <v>-0.5</v>
      </c>
      <c r="X60" s="550">
        <f t="shared" si="100"/>
        <v>1.9357798165137616</v>
      </c>
      <c r="Y60" s="550">
        <f t="shared" si="100"/>
        <v>1.5249999999999999</v>
      </c>
      <c r="Z60" s="550">
        <f t="shared" si="100"/>
        <v>-0.67821782178217815</v>
      </c>
      <c r="AA60" s="550">
        <f t="shared" si="100"/>
        <v>-0.69230769230769229</v>
      </c>
      <c r="AB60" s="550">
        <f t="shared" si="100"/>
        <v>2.2124999999999999</v>
      </c>
      <c r="AC60" s="550">
        <f t="shared" si="100"/>
        <v>3.0233463035019454</v>
      </c>
      <c r="AD60" s="550">
        <f t="shared" si="100"/>
        <v>-0.64506769825918764</v>
      </c>
      <c r="AE60" s="550">
        <f t="shared" si="100"/>
        <v>-0.59400544959128065</v>
      </c>
      <c r="AF60" s="550">
        <f t="shared" si="100"/>
        <v>0.84563758389261734</v>
      </c>
      <c r="AG60" s="550">
        <f t="shared" si="100"/>
        <v>2.229090909090909</v>
      </c>
      <c r="AH60" s="550">
        <f t="shared" si="100"/>
        <v>-0.39171142763340261</v>
      </c>
      <c r="AI60" s="550">
        <f t="shared" si="100"/>
        <v>-0.85930101357550126</v>
      </c>
      <c r="AJ60" s="550">
        <f t="shared" si="100"/>
        <v>3.5921052631578947</v>
      </c>
      <c r="AK60" s="550">
        <f t="shared" si="100"/>
        <v>1.0830945558739256</v>
      </c>
      <c r="AL60" s="550">
        <f t="shared" si="100"/>
        <v>-0.31774415405777168</v>
      </c>
      <c r="AM60" s="550">
        <f t="shared" si="100"/>
        <v>-0.70766129032258063</v>
      </c>
      <c r="AN60" s="550">
        <f t="shared" si="100"/>
        <v>1.7999999999999998</v>
      </c>
      <c r="AO60" s="550">
        <f t="shared" si="100"/>
        <v>1.3990147783251232</v>
      </c>
      <c r="AP60" s="550">
        <f t="shared" si="100"/>
        <v>-0.53593429158110883</v>
      </c>
      <c r="AQ60" s="550">
        <f t="shared" si="100"/>
        <v>0.20796460176991149</v>
      </c>
      <c r="AR60" s="550">
        <f t="shared" si="100"/>
        <v>-0.87728937728937728</v>
      </c>
      <c r="AS60" s="550">
        <f t="shared" si="100"/>
        <v>16.014925373134329</v>
      </c>
      <c r="AT60" s="550">
        <f t="shared" si="100"/>
        <v>-0.55789473684210522</v>
      </c>
      <c r="AU60" s="550">
        <f t="shared" si="100"/>
        <v>-0.20833333333333337</v>
      </c>
      <c r="AV60" s="550">
        <f>AV58/AU58-1</f>
        <v>0.65413533834586457</v>
      </c>
      <c r="AW60" s="550">
        <f>AW58/AV58-1</f>
        <v>0.87089636254985781</v>
      </c>
      <c r="AX60" s="550">
        <f>AX58/AW58-1</f>
        <v>-0.50542635176544937</v>
      </c>
      <c r="AY60" s="550">
        <f t="shared" ref="AY60:BF60" si="101">AY58/AX58-1</f>
        <v>-0.21866048998551557</v>
      </c>
      <c r="AZ60" s="550">
        <f t="shared" si="101"/>
        <v>0.42444804334902941</v>
      </c>
      <c r="BA60" s="550">
        <f t="shared" si="101"/>
        <v>0.88669005677595947</v>
      </c>
      <c r="BB60" s="550">
        <f t="shared" si="101"/>
        <v>-0.56272010200022526</v>
      </c>
      <c r="BC60" s="550">
        <f t="shared" si="101"/>
        <v>-0.11434505035740583</v>
      </c>
      <c r="BD60" s="550">
        <f t="shared" si="101"/>
        <v>0.4345200634664228</v>
      </c>
      <c r="BE60" s="550">
        <f t="shared" si="101"/>
        <v>0.90290687751892862</v>
      </c>
      <c r="BF60" s="550">
        <f t="shared" si="101"/>
        <v>-0.54830949797267503</v>
      </c>
      <c r="BG60" s="550">
        <f t="shared" ref="BG60:BN60" si="102">BG58/BF58-1</f>
        <v>-0.12405604774546297</v>
      </c>
      <c r="BH60" s="550">
        <f t="shared" si="102"/>
        <v>0.61392646228811798</v>
      </c>
      <c r="BI60" s="550">
        <f t="shared" si="102"/>
        <v>0.69106802993208527</v>
      </c>
      <c r="BJ60" s="550">
        <f t="shared" si="102"/>
        <v>-0.54359836780086224</v>
      </c>
      <c r="BK60" s="550">
        <f t="shared" si="102"/>
        <v>-0.12345836348677408</v>
      </c>
      <c r="BL60" s="550">
        <f t="shared" si="102"/>
        <v>0.38275839263045852</v>
      </c>
      <c r="BM60" s="550">
        <f t="shared" si="102"/>
        <v>0.86872754112949369</v>
      </c>
      <c r="BN60" s="550">
        <f t="shared" si="102"/>
        <v>-0.52553863849862348</v>
      </c>
      <c r="BO60" s="550"/>
      <c r="BP60" s="551" t="s">
        <v>17</v>
      </c>
      <c r="BQ60" s="551" t="s">
        <v>17</v>
      </c>
      <c r="BR60" s="551" t="s">
        <v>17</v>
      </c>
      <c r="BS60" s="551" t="s">
        <v>17</v>
      </c>
      <c r="BT60" s="551" t="s">
        <v>17</v>
      </c>
      <c r="BU60" s="551" t="s">
        <v>17</v>
      </c>
      <c r="BV60" s="551" t="s">
        <v>17</v>
      </c>
      <c r="BW60" s="551" t="s">
        <v>17</v>
      </c>
      <c r="BX60" s="551" t="s">
        <v>17</v>
      </c>
      <c r="BY60" s="551" t="s">
        <v>17</v>
      </c>
      <c r="BZ60" s="551" t="s">
        <v>17</v>
      </c>
      <c r="CA60" s="551" t="s">
        <v>17</v>
      </c>
      <c r="CB60" s="551" t="s">
        <v>17</v>
      </c>
      <c r="CC60" s="551" t="s">
        <v>17</v>
      </c>
      <c r="CD60" s="551" t="s">
        <v>17</v>
      </c>
      <c r="CE60" s="551" t="s">
        <v>17</v>
      </c>
      <c r="CF60" s="551" t="s">
        <v>17</v>
      </c>
    </row>
    <row r="61" spans="1:84" ht="12.75" customHeight="1">
      <c r="A61" s="586" t="s">
        <v>1</v>
      </c>
      <c r="B61" s="550" t="s">
        <v>17</v>
      </c>
      <c r="C61" s="550" t="s">
        <v>17</v>
      </c>
      <c r="D61" s="550" t="s">
        <v>17</v>
      </c>
      <c r="E61" s="550" t="s">
        <v>17</v>
      </c>
      <c r="F61" s="550">
        <f t="shared" ref="F61:AU61" si="103">F58/B58-1</f>
        <v>0.8214285714285714</v>
      </c>
      <c r="G61" s="550">
        <f t="shared" si="103"/>
        <v>1.1475409836065573</v>
      </c>
      <c r="H61" s="550">
        <f t="shared" si="103"/>
        <v>-0.10588235294117643</v>
      </c>
      <c r="I61" s="550">
        <f t="shared" si="103"/>
        <v>0.65506329113924044</v>
      </c>
      <c r="J61" s="550">
        <f t="shared" si="103"/>
        <v>-5.2287581699346442E-2</v>
      </c>
      <c r="K61" s="550">
        <f t="shared" si="103"/>
        <v>-4.5801526717557217E-2</v>
      </c>
      <c r="L61" s="550">
        <f t="shared" si="103"/>
        <v>0.63157894736842102</v>
      </c>
      <c r="M61" s="550">
        <f t="shared" si="103"/>
        <v>-0.40152963671128106</v>
      </c>
      <c r="N61" s="550">
        <f t="shared" si="103"/>
        <v>1.2000000000000002</v>
      </c>
      <c r="O61" s="550">
        <f t="shared" si="103"/>
        <v>-0.16000000000000003</v>
      </c>
      <c r="P61" s="550">
        <f t="shared" si="103"/>
        <v>0.60483870967741926</v>
      </c>
      <c r="Q61" s="550">
        <f t="shared" si="103"/>
        <v>0.8817891373801916</v>
      </c>
      <c r="R61" s="550">
        <f t="shared" si="103"/>
        <v>-0.18181818181818177</v>
      </c>
      <c r="S61" s="550">
        <f t="shared" si="103"/>
        <v>-2.3428571428571425</v>
      </c>
      <c r="T61" s="550">
        <f t="shared" si="103"/>
        <v>0.83417085427135684</v>
      </c>
      <c r="U61" s="550">
        <f t="shared" si="103"/>
        <v>-2.8862478777589184E-2</v>
      </c>
      <c r="V61" s="550">
        <f t="shared" si="103"/>
        <v>-0.16475095785440608</v>
      </c>
      <c r="W61" s="550">
        <f t="shared" si="103"/>
        <v>-0.22695035460992907</v>
      </c>
      <c r="X61" s="550">
        <f t="shared" si="103"/>
        <v>-0.12328767123287676</v>
      </c>
      <c r="Y61" s="550">
        <f t="shared" si="103"/>
        <v>0.41258741258741249</v>
      </c>
      <c r="Z61" s="550">
        <f t="shared" si="103"/>
        <v>0.19266055045871555</v>
      </c>
      <c r="AA61" s="550">
        <f t="shared" si="103"/>
        <v>-0.26605504587155959</v>
      </c>
      <c r="AB61" s="550">
        <f t="shared" si="103"/>
        <v>-0.19687500000000002</v>
      </c>
      <c r="AC61" s="550">
        <f t="shared" si="103"/>
        <v>0.27970297029702973</v>
      </c>
      <c r="AD61" s="550">
        <f t="shared" si="103"/>
        <v>0.41153846153846163</v>
      </c>
      <c r="AE61" s="550">
        <f t="shared" si="103"/>
        <v>0.86250000000000004</v>
      </c>
      <c r="AF61" s="550">
        <f t="shared" si="103"/>
        <v>7.0038910505836549E-2</v>
      </c>
      <c r="AG61" s="550">
        <f t="shared" si="103"/>
        <v>-0.14119922630560933</v>
      </c>
      <c r="AH61" s="550">
        <f t="shared" si="103"/>
        <v>0.4718263004401595</v>
      </c>
      <c r="AI61" s="550">
        <f t="shared" si="103"/>
        <v>-0.48993288590604023</v>
      </c>
      <c r="AJ61" s="550">
        <f t="shared" si="103"/>
        <v>0.26909090909090905</v>
      </c>
      <c r="AK61" s="550">
        <f t="shared" si="103"/>
        <v>-0.18130630630630629</v>
      </c>
      <c r="AL61" s="550">
        <f t="shared" si="103"/>
        <v>-8.1753983334850622E-2</v>
      </c>
      <c r="AM61" s="550">
        <f t="shared" si="103"/>
        <v>0.90789473684210531</v>
      </c>
      <c r="AN61" s="550">
        <f t="shared" si="103"/>
        <v>0.16332378223495692</v>
      </c>
      <c r="AO61" s="550">
        <f t="shared" si="103"/>
        <v>0.33975240715268229</v>
      </c>
      <c r="AP61" s="550">
        <f t="shared" si="103"/>
        <v>-8.8709677419354871E-2</v>
      </c>
      <c r="AQ61" s="550">
        <f t="shared" si="103"/>
        <v>2.7655172413793103</v>
      </c>
      <c r="AR61" s="550">
        <f t="shared" si="103"/>
        <v>-0.83497536945812811</v>
      </c>
      <c r="AS61" s="550">
        <f t="shared" si="103"/>
        <v>0.17043121149897322</v>
      </c>
      <c r="AT61" s="550">
        <f t="shared" si="103"/>
        <v>0.11504424778761058</v>
      </c>
      <c r="AU61" s="550">
        <f t="shared" si="103"/>
        <v>-0.26923076923076927</v>
      </c>
      <c r="AV61" s="550">
        <f>AV58/AR58-1</f>
        <v>8.8507462686567155</v>
      </c>
      <c r="AW61" s="550">
        <f>AW58/AS58-1</f>
        <v>8.3150525686759735E-2</v>
      </c>
      <c r="AX61" s="550">
        <f>AX58/AT58-1</f>
        <v>0.21169719457682978</v>
      </c>
      <c r="AY61" s="550">
        <f t="shared" ref="AY61:BF61" si="104">AY58/AU58-1</f>
        <v>0.19589081132200281</v>
      </c>
      <c r="AZ61" s="550">
        <f t="shared" si="104"/>
        <v>2.9833706321874764E-2</v>
      </c>
      <c r="BA61" s="550">
        <f t="shared" si="104"/>
        <v>3.8527335208518698E-2</v>
      </c>
      <c r="BB61" s="550">
        <f t="shared" si="104"/>
        <v>-8.1780582465262874E-2</v>
      </c>
      <c r="BC61" s="550">
        <f t="shared" si="104"/>
        <v>4.0809483680793512E-2</v>
      </c>
      <c r="BD61" s="550">
        <f t="shared" si="104"/>
        <v>4.8168863411738316E-2</v>
      </c>
      <c r="BE61" s="550">
        <f t="shared" si="104"/>
        <v>5.7178274631807469E-2</v>
      </c>
      <c r="BF61" s="550">
        <f t="shared" si="104"/>
        <v>9.2017693438696035E-2</v>
      </c>
      <c r="BG61" s="550">
        <f t="shared" ref="BG61:BN61" si="105">BG58/BC58-1</f>
        <v>8.0043977294530722E-2</v>
      </c>
      <c r="BH61" s="550">
        <f t="shared" si="105"/>
        <v>0.21511828226259655</v>
      </c>
      <c r="BI61" s="550">
        <f t="shared" si="105"/>
        <v>7.9846682986108641E-2</v>
      </c>
      <c r="BJ61" s="550">
        <f t="shared" si="105"/>
        <v>9.1109479671702909E-2</v>
      </c>
      <c r="BK61" s="550">
        <f t="shared" si="105"/>
        <v>9.1853978173950024E-2</v>
      </c>
      <c r="BL61" s="550">
        <f t="shared" si="105"/>
        <v>-6.4535908466033409E-2</v>
      </c>
      <c r="BM61" s="550">
        <f t="shared" si="105"/>
        <v>3.3741683152398894E-2</v>
      </c>
      <c r="BN61" s="550">
        <f t="shared" si="105"/>
        <v>7.4646652918211043E-2</v>
      </c>
      <c r="BO61" s="550"/>
      <c r="BP61" s="551" t="s">
        <v>17</v>
      </c>
      <c r="BQ61" s="551">
        <f t="shared" ref="BQ61:CF61" si="106">BQ58/BP58-1</f>
        <v>-6.6022727272727275</v>
      </c>
      <c r="BR61" s="551">
        <f t="shared" si="106"/>
        <v>0.24340770791075061</v>
      </c>
      <c r="BS61" s="551">
        <f t="shared" si="106"/>
        <v>2.9363784665579207E-2</v>
      </c>
      <c r="BT61" s="551">
        <f t="shared" si="106"/>
        <v>0.49603803486529308</v>
      </c>
      <c r="BU61" s="551">
        <f t="shared" si="106"/>
        <v>0.37288135593220328</v>
      </c>
      <c r="BV61" s="551">
        <f t="shared" si="106"/>
        <v>0.15509259259259256</v>
      </c>
      <c r="BW61" s="551">
        <f t="shared" si="106"/>
        <v>0.16098864395457579</v>
      </c>
      <c r="BX61" s="551">
        <f t="shared" si="106"/>
        <v>6.568484019651244E-2</v>
      </c>
      <c r="BY61" s="551">
        <f t="shared" si="106"/>
        <v>-0.11022817923678752</v>
      </c>
      <c r="BZ61" s="551">
        <f t="shared" si="106"/>
        <v>0.19963592233009719</v>
      </c>
      <c r="CA61" s="551">
        <f t="shared" si="106"/>
        <v>0.14162873039959534</v>
      </c>
      <c r="CB61" s="551">
        <f t="shared" si="106"/>
        <v>0.28687947955233839</v>
      </c>
      <c r="CC61" s="551">
        <f t="shared" si="106"/>
        <v>3.2873580032679373E-2</v>
      </c>
      <c r="CD61" s="551">
        <f t="shared" si="106"/>
        <v>5.9045673983226576E-2</v>
      </c>
      <c r="CE61" s="551">
        <f t="shared" si="106"/>
        <v>0.11238146061931009</v>
      </c>
      <c r="CF61" s="551">
        <f t="shared" si="106"/>
        <v>2.6221721436778811E-2</v>
      </c>
    </row>
    <row r="62" spans="1:84" ht="12.75" customHeight="1">
      <c r="A62" s="56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s="369" customFormat="1" ht="12.75" customHeight="1" outlineLevel="1">
      <c r="A63" s="557" t="s">
        <v>2</v>
      </c>
      <c r="B63" s="583">
        <f>Drivers!B195</f>
        <v>83</v>
      </c>
      <c r="C63" s="583">
        <f>Drivers!C195</f>
        <v>98</v>
      </c>
      <c r="D63" s="583">
        <f>Drivers!D195</f>
        <v>-252</v>
      </c>
      <c r="E63" s="583">
        <f>Drivers!E195</f>
        <v>-303</v>
      </c>
      <c r="F63" s="583">
        <f>Drivers!F195</f>
        <v>145</v>
      </c>
      <c r="G63" s="583">
        <f>Drivers!G195</f>
        <v>227</v>
      </c>
      <c r="H63" s="583">
        <f>Drivers!H195</f>
        <v>-374</v>
      </c>
      <c r="I63" s="583">
        <f>Drivers!I195</f>
        <v>-183</v>
      </c>
      <c r="J63" s="583">
        <f>Drivers!J195</f>
        <v>365</v>
      </c>
      <c r="K63" s="583">
        <f>Drivers!K195</f>
        <v>215</v>
      </c>
      <c r="L63" s="583">
        <f>Drivers!L195</f>
        <v>-364</v>
      </c>
      <c r="M63" s="583">
        <f>Drivers!M195</f>
        <v>-39</v>
      </c>
      <c r="N63" s="583">
        <f>Drivers!N195</f>
        <v>309</v>
      </c>
      <c r="O63" s="583">
        <f>Drivers!O195</f>
        <v>233</v>
      </c>
      <c r="P63" s="583">
        <f>Drivers!P195</f>
        <v>-252</v>
      </c>
      <c r="Q63" s="583">
        <f>Drivers!Q195</f>
        <v>-292</v>
      </c>
      <c r="R63" s="583">
        <f>Drivers!R195</f>
        <v>344</v>
      </c>
      <c r="S63" s="583">
        <f>Drivers!S195</f>
        <v>362</v>
      </c>
      <c r="T63" s="583">
        <f>Drivers!T195</f>
        <v>24</v>
      </c>
      <c r="U63" s="583">
        <f>Drivers!U195</f>
        <v>162</v>
      </c>
      <c r="V63" s="583">
        <f>Drivers!V195</f>
        <v>400</v>
      </c>
      <c r="W63" s="583">
        <f>Drivers!W195</f>
        <v>512</v>
      </c>
      <c r="X63" s="583">
        <f>Drivers!X195</f>
        <v>-119</v>
      </c>
      <c r="Y63" s="583">
        <f>Drivers!Y195</f>
        <v>-31</v>
      </c>
      <c r="Z63" s="583">
        <f>Drivers!Z195</f>
        <v>536</v>
      </c>
      <c r="AA63" s="583">
        <f>Drivers!AA195</f>
        <v>560</v>
      </c>
      <c r="AB63" s="583">
        <f>Drivers!AB195</f>
        <v>-49</v>
      </c>
      <c r="AC63" s="583">
        <f>Drivers!AC195</f>
        <v>-4</v>
      </c>
      <c r="AD63" s="583">
        <f>Drivers!AD195</f>
        <v>717</v>
      </c>
      <c r="AE63" s="583">
        <f>Drivers!AE195</f>
        <v>743</v>
      </c>
      <c r="AF63" s="583">
        <f>Drivers!AF195</f>
        <v>-41</v>
      </c>
      <c r="AG63" s="583">
        <f>Drivers!AG195</f>
        <v>-21</v>
      </c>
      <c r="AH63" s="583">
        <f>Drivers!AH195</f>
        <v>753</v>
      </c>
      <c r="AI63" s="583">
        <f>Drivers!AI195</f>
        <v>300</v>
      </c>
      <c r="AJ63" s="583">
        <f>Drivers!AJ195</f>
        <v>258</v>
      </c>
      <c r="AK63" s="583">
        <f>Drivers!AK195</f>
        <v>242</v>
      </c>
      <c r="AL63" s="583">
        <f>Drivers!AL195</f>
        <v>196</v>
      </c>
      <c r="AM63" s="583">
        <f>Drivers!AM195</f>
        <v>415</v>
      </c>
      <c r="AN63" s="583">
        <f>Drivers!AN195</f>
        <v>268</v>
      </c>
      <c r="AO63" s="583">
        <f>Drivers!AO195</f>
        <v>361</v>
      </c>
      <c r="AP63" s="583">
        <f>Drivers!AP195</f>
        <v>401</v>
      </c>
      <c r="AQ63" s="583">
        <f>Drivers!AQ195</f>
        <v>471</v>
      </c>
      <c r="AR63" s="583">
        <f>Drivers!AR195</f>
        <v>149</v>
      </c>
      <c r="AS63" s="583">
        <f>Drivers!AS195</f>
        <v>251</v>
      </c>
      <c r="AT63" s="583">
        <f>Drivers!AT195</f>
        <v>175</v>
      </c>
      <c r="AU63" s="583">
        <f>Drivers!AU195</f>
        <v>322</v>
      </c>
      <c r="AV63" s="583">
        <f>Drivers!AV195</f>
        <v>340</v>
      </c>
      <c r="AW63" s="583">
        <f>Drivers!AW195</f>
        <v>21.400689185230704</v>
      </c>
      <c r="AX63" s="583">
        <f>Drivers!AX195</f>
        <v>293.60734726343935</v>
      </c>
      <c r="AY63" s="583">
        <f>Drivers!AY195</f>
        <v>743.04945814617508</v>
      </c>
      <c r="AZ63" s="583">
        <f>Drivers!AZ195</f>
        <v>538.58534000312557</v>
      </c>
      <c r="BA63" s="583">
        <f>Drivers!BA195</f>
        <v>57.053811504131318</v>
      </c>
      <c r="BB63" s="583">
        <f>Drivers!BB195</f>
        <v>453.29052078157679</v>
      </c>
      <c r="BC63" s="583">
        <f>Drivers!BC195</f>
        <v>838.62013116341052</v>
      </c>
      <c r="BD63" s="583">
        <f>Drivers!BD195</f>
        <v>593.37709638362116</v>
      </c>
      <c r="BE63" s="583">
        <f>Drivers!BE195</f>
        <v>172.73839979410354</v>
      </c>
      <c r="BF63" s="583">
        <f>Drivers!BF195</f>
        <v>508.91494587064449</v>
      </c>
      <c r="BG63" s="583">
        <f>Drivers!BG195</f>
        <v>889.15038766159614</v>
      </c>
      <c r="BH63" s="583">
        <f>Drivers!BH195</f>
        <v>582.06732970097482</v>
      </c>
      <c r="BI63" s="583">
        <f>Drivers!BI195</f>
        <v>271.12693182455519</v>
      </c>
      <c r="BJ63" s="583">
        <f>Drivers!BJ195</f>
        <v>612.83753514318664</v>
      </c>
      <c r="BK63" s="583">
        <f>Drivers!BK195</f>
        <v>989.28814482943335</v>
      </c>
      <c r="BL63" s="583">
        <f>Drivers!BL195</f>
        <v>701.32591255886769</v>
      </c>
      <c r="BM63" s="583">
        <f>Drivers!BM195</f>
        <v>276.59062517737925</v>
      </c>
      <c r="BN63" s="583">
        <f>Drivers!BN195</f>
        <v>631.72198213431579</v>
      </c>
      <c r="BO63" s="583"/>
      <c r="BP63" s="358">
        <f>Drivers!BP195</f>
        <v>-686</v>
      </c>
      <c r="BQ63" s="358">
        <f>Drivers!BQ195</f>
        <v>-312</v>
      </c>
      <c r="BR63" s="358">
        <f>Drivers!BR195</f>
        <v>35</v>
      </c>
      <c r="BS63" s="358">
        <f>Drivers!BS195</f>
        <v>121</v>
      </c>
      <c r="BT63" s="358">
        <f>Drivers!BT195</f>
        <v>33</v>
      </c>
      <c r="BU63" s="358">
        <f>Drivers!BU195</f>
        <v>948</v>
      </c>
      <c r="BV63" s="358">
        <f>Drivers!BV195</f>
        <v>898</v>
      </c>
      <c r="BW63" s="358">
        <f>Drivers!BW195</f>
        <v>1224</v>
      </c>
      <c r="BX63" s="358">
        <f>Drivers!BX195</f>
        <v>1434</v>
      </c>
      <c r="BY63" s="358">
        <f>Drivers!BY195</f>
        <v>996</v>
      </c>
      <c r="BZ63" s="358">
        <f>Drivers!BZ195</f>
        <v>1445</v>
      </c>
      <c r="CA63" s="358">
        <f>Drivers!CA195</f>
        <v>1046</v>
      </c>
      <c r="CB63" s="358">
        <f>Drivers!CB195</f>
        <v>977.00803644867028</v>
      </c>
      <c r="CC63" s="358">
        <f>Drivers!CC195</f>
        <v>1791.9791304350074</v>
      </c>
      <c r="CD63" s="358">
        <f>Drivers!CD195</f>
        <v>2113.6505732117803</v>
      </c>
      <c r="CE63" s="358">
        <f>Drivers!CE195</f>
        <v>2355.1821843303132</v>
      </c>
      <c r="CF63" s="358">
        <f>Drivers!CF195</f>
        <v>2598.9266646999959</v>
      </c>
    </row>
    <row r="64" spans="1:84" ht="12.75" customHeight="1" outlineLevel="1">
      <c r="A64" s="566"/>
      <c r="B64" s="584"/>
      <c r="C64" s="584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  <c r="AO64" s="584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584"/>
      <c r="BA64" s="584"/>
      <c r="BB64" s="584"/>
      <c r="BC64" s="584"/>
      <c r="BD64" s="584"/>
      <c r="BE64" s="584"/>
      <c r="BF64" s="584"/>
      <c r="BG64" s="584"/>
      <c r="BH64" s="584"/>
      <c r="BI64" s="584"/>
      <c r="BJ64" s="584"/>
      <c r="BK64" s="584"/>
      <c r="BL64" s="584"/>
      <c r="BM64" s="584"/>
      <c r="BN64" s="584"/>
      <c r="BO64" s="584"/>
      <c r="BP64" s="585"/>
      <c r="BQ64" s="585"/>
      <c r="BR64" s="585"/>
      <c r="BS64" s="585"/>
      <c r="BT64" s="585"/>
      <c r="BU64" s="585"/>
      <c r="BV64" s="585"/>
      <c r="BW64" s="585"/>
      <c r="BX64" s="585"/>
      <c r="BY64" s="585"/>
      <c r="BZ64" s="585"/>
      <c r="CA64" s="585"/>
      <c r="CB64" s="585"/>
      <c r="CC64" s="585"/>
      <c r="CD64" s="585"/>
      <c r="CE64" s="585"/>
      <c r="CF64" s="585"/>
    </row>
    <row r="65" spans="1:84" s="565" customFormat="1" ht="12.75" customHeight="1">
      <c r="A65" s="562" t="s">
        <v>195</v>
      </c>
      <c r="B65" s="587">
        <f>B63+B54</f>
        <v>133</v>
      </c>
      <c r="C65" s="587">
        <f t="shared" ref="C65:CB65" si="107">C63+C54</f>
        <v>146</v>
      </c>
      <c r="D65" s="587">
        <f t="shared" si="107"/>
        <v>-206</v>
      </c>
      <c r="E65" s="587">
        <f t="shared" si="107"/>
        <v>-259</v>
      </c>
      <c r="F65" s="587">
        <f t="shared" si="107"/>
        <v>187</v>
      </c>
      <c r="G65" s="587">
        <f t="shared" si="107"/>
        <v>270</v>
      </c>
      <c r="H65" s="587">
        <f t="shared" si="107"/>
        <v>-323</v>
      </c>
      <c r="I65" s="587">
        <f t="shared" si="107"/>
        <v>-129</v>
      </c>
      <c r="J65" s="587">
        <f t="shared" si="107"/>
        <v>433</v>
      </c>
      <c r="K65" s="587">
        <f t="shared" si="107"/>
        <v>271</v>
      </c>
      <c r="L65" s="587">
        <f t="shared" si="107"/>
        <v>-308</v>
      </c>
      <c r="M65" s="587">
        <f t="shared" si="107"/>
        <v>27</v>
      </c>
      <c r="N65" s="587">
        <f t="shared" si="107"/>
        <v>395</v>
      </c>
      <c r="O65" s="587">
        <f t="shared" si="107"/>
        <v>289</v>
      </c>
      <c r="P65" s="587">
        <f t="shared" si="107"/>
        <v>-196</v>
      </c>
      <c r="Q65" s="587">
        <f t="shared" si="107"/>
        <v>-234</v>
      </c>
      <c r="R65" s="587">
        <f t="shared" si="107"/>
        <v>401</v>
      </c>
      <c r="S65" s="587">
        <f t="shared" si="107"/>
        <v>418</v>
      </c>
      <c r="T65" s="587">
        <f t="shared" si="107"/>
        <v>80</v>
      </c>
      <c r="U65" s="587">
        <f t="shared" si="107"/>
        <v>215</v>
      </c>
      <c r="V65" s="587">
        <f t="shared" si="107"/>
        <v>455</v>
      </c>
      <c r="W65" s="587">
        <f t="shared" si="107"/>
        <v>561</v>
      </c>
      <c r="X65" s="587">
        <f t="shared" si="107"/>
        <v>-69</v>
      </c>
      <c r="Y65" s="587">
        <f t="shared" si="107"/>
        <v>19</v>
      </c>
      <c r="Z65" s="587">
        <f t="shared" si="107"/>
        <v>584</v>
      </c>
      <c r="AA65" s="587">
        <f t="shared" si="107"/>
        <v>606</v>
      </c>
      <c r="AB65" s="587">
        <f t="shared" si="107"/>
        <v>-4</v>
      </c>
      <c r="AC65" s="587">
        <f t="shared" si="107"/>
        <v>45</v>
      </c>
      <c r="AD65" s="587">
        <f t="shared" si="107"/>
        <v>749</v>
      </c>
      <c r="AE65" s="587">
        <f t="shared" ref="AE65:AJ65" si="108">AE63+AE54</f>
        <v>774</v>
      </c>
      <c r="AF65" s="587">
        <f t="shared" si="108"/>
        <v>-9</v>
      </c>
      <c r="AG65" s="587">
        <f t="shared" si="108"/>
        <v>13</v>
      </c>
      <c r="AH65" s="587">
        <f t="shared" si="108"/>
        <v>792</v>
      </c>
      <c r="AI65" s="587">
        <f t="shared" si="108"/>
        <v>338</v>
      </c>
      <c r="AJ65" s="587">
        <f t="shared" si="108"/>
        <v>294</v>
      </c>
      <c r="AK65" s="587">
        <f t="shared" ref="AK65:AP65" si="109">AK63+AK54</f>
        <v>276</v>
      </c>
      <c r="AL65" s="587">
        <f t="shared" si="109"/>
        <v>233</v>
      </c>
      <c r="AM65" s="587">
        <f t="shared" si="109"/>
        <v>452</v>
      </c>
      <c r="AN65" s="587">
        <f t="shared" si="109"/>
        <v>303</v>
      </c>
      <c r="AO65" s="587">
        <f t="shared" si="109"/>
        <v>400</v>
      </c>
      <c r="AP65" s="587">
        <f t="shared" si="109"/>
        <v>440</v>
      </c>
      <c r="AQ65" s="587">
        <f>AQ63+AQ54</f>
        <v>508</v>
      </c>
      <c r="AR65" s="587">
        <f>AR63+AR54</f>
        <v>189</v>
      </c>
      <c r="AS65" s="587">
        <f>AS63+AS54</f>
        <v>297</v>
      </c>
      <c r="AT65" s="587">
        <f>AT63+AT54</f>
        <v>233</v>
      </c>
      <c r="AU65" s="587">
        <f>AU63+AU54</f>
        <v>427</v>
      </c>
      <c r="AV65" s="587">
        <f t="shared" si="107"/>
        <v>434</v>
      </c>
      <c r="AW65" s="587">
        <f t="shared" si="107"/>
        <v>121.79719471813692</v>
      </c>
      <c r="AX65" s="587">
        <f t="shared" si="107"/>
        <v>391.3559048066715</v>
      </c>
      <c r="AY65" s="587">
        <f t="shared" ref="AY65:BF65" si="110">AY63+AY54</f>
        <v>842.60293787605656</v>
      </c>
      <c r="AZ65" s="587">
        <f t="shared" si="110"/>
        <v>634.58095138427529</v>
      </c>
      <c r="BA65" s="587">
        <f t="shared" si="110"/>
        <v>150.01289100777288</v>
      </c>
      <c r="BB65" s="587">
        <f t="shared" si="110"/>
        <v>543.03579334188032</v>
      </c>
      <c r="BC65" s="587">
        <f t="shared" si="110"/>
        <v>925.24310156234196</v>
      </c>
      <c r="BD65" s="587">
        <f t="shared" si="110"/>
        <v>677.81058252246362</v>
      </c>
      <c r="BE65" s="587">
        <f t="shared" si="110"/>
        <v>255.40033297697303</v>
      </c>
      <c r="BF65" s="587">
        <f t="shared" si="110"/>
        <v>589.54604207459033</v>
      </c>
      <c r="BG65" s="587">
        <f t="shared" ref="BG65:BN65" si="111">BG63+BG54</f>
        <v>967.70048000792156</v>
      </c>
      <c r="BH65" s="587">
        <f t="shared" si="111"/>
        <v>659.34206318250949</v>
      </c>
      <c r="BI65" s="587">
        <f t="shared" si="111"/>
        <v>348.09271804031016</v>
      </c>
      <c r="BJ65" s="587">
        <f t="shared" si="111"/>
        <v>688.82658702412505</v>
      </c>
      <c r="BK65" s="587">
        <f t="shared" si="111"/>
        <v>1063.988369251467</v>
      </c>
      <c r="BL65" s="587">
        <f t="shared" si="111"/>
        <v>775.38477063945493</v>
      </c>
      <c r="BM65" s="587">
        <f t="shared" si="111"/>
        <v>350.2530589790274</v>
      </c>
      <c r="BN65" s="587">
        <f t="shared" si="111"/>
        <v>704.69366340761565</v>
      </c>
      <c r="BO65" s="587"/>
      <c r="BP65" s="573">
        <f>BP63+BP54</f>
        <v>-494</v>
      </c>
      <c r="BQ65" s="573">
        <f t="shared" ref="BQ65:BX65" si="112">BQ63+BQ54</f>
        <v>-132</v>
      </c>
      <c r="BR65" s="573">
        <f t="shared" si="112"/>
        <v>251</v>
      </c>
      <c r="BS65" s="573">
        <f t="shared" si="112"/>
        <v>385</v>
      </c>
      <c r="BT65" s="573">
        <f t="shared" si="112"/>
        <v>260</v>
      </c>
      <c r="BU65" s="573">
        <f t="shared" si="112"/>
        <v>1168</v>
      </c>
      <c r="BV65" s="573">
        <f t="shared" si="112"/>
        <v>1095</v>
      </c>
      <c r="BW65" s="573">
        <f t="shared" si="112"/>
        <v>1396</v>
      </c>
      <c r="BX65" s="573">
        <f t="shared" si="112"/>
        <v>1570</v>
      </c>
      <c r="BY65" s="573">
        <f>BY63+BY54</f>
        <v>1141</v>
      </c>
      <c r="BZ65" s="573">
        <f t="shared" si="107"/>
        <v>1595</v>
      </c>
      <c r="CA65" s="573">
        <f t="shared" si="107"/>
        <v>1227</v>
      </c>
      <c r="CB65" s="573">
        <f t="shared" si="107"/>
        <v>1374.1530995248086</v>
      </c>
      <c r="CC65" s="573">
        <f>CC63+CC54</f>
        <v>2170.2325736099838</v>
      </c>
      <c r="CD65" s="573">
        <f>CD63+CD54</f>
        <v>2448.0000591363696</v>
      </c>
      <c r="CE65" s="573">
        <f>CE63+CE54</f>
        <v>2663.9618482548667</v>
      </c>
      <c r="CF65" s="573">
        <f>CF63+CF54</f>
        <v>2894.3198622775649</v>
      </c>
    </row>
    <row r="66" spans="1:84" s="442" customFormat="1" ht="12.75" customHeight="1">
      <c r="A66" s="588" t="s">
        <v>199</v>
      </c>
      <c r="B66" s="548">
        <f>B65/Drivers!B$128</f>
        <v>0.13585291113381001</v>
      </c>
      <c r="C66" s="548">
        <f>C65/Drivers!C$128</f>
        <v>0.17914110429447852</v>
      </c>
      <c r="D66" s="548">
        <f>D65/Drivers!D$128</f>
        <v>-0.32646592709984151</v>
      </c>
      <c r="E66" s="548">
        <f>E65/Drivers!E$128</f>
        <v>-0.24596391263057929</v>
      </c>
      <c r="F66" s="548">
        <f>F65/Drivers!F$128</f>
        <v>0.17155963302752295</v>
      </c>
      <c r="G66" s="548">
        <f>G65/Drivers!G$128</f>
        <v>0.27027027027027029</v>
      </c>
      <c r="H66" s="548">
        <f>H65/Drivers!H$128</f>
        <v>-0.45174825174825173</v>
      </c>
      <c r="I66" s="548">
        <f>I65/Drivers!I$128</f>
        <v>-0.12158341187558906</v>
      </c>
      <c r="J66" s="548">
        <f>J65/Drivers!J$128</f>
        <v>0.31652046783625731</v>
      </c>
      <c r="K66" s="548">
        <f>K65/Drivers!K$128</f>
        <v>0.28376963350785339</v>
      </c>
      <c r="L66" s="548">
        <f>L65/Drivers!L$128</f>
        <v>-0.43319268635724334</v>
      </c>
      <c r="M66" s="548">
        <f>M65/Drivers!M$128</f>
        <v>2.9284164859002169E-2</v>
      </c>
      <c r="N66" s="548">
        <f>N65/Drivers!N$128</f>
        <v>0.32671629445822992</v>
      </c>
      <c r="O66" s="548">
        <f>O65/Drivers!O$128</f>
        <v>0.30453108535300316</v>
      </c>
      <c r="P66" s="548">
        <f>P65/Drivers!P$128</f>
        <v>-0.28201438848920862</v>
      </c>
      <c r="Q66" s="548">
        <f>Q65/Drivers!Q$128</f>
        <v>-0.28960396039603958</v>
      </c>
      <c r="R66" s="548">
        <f>R65/Drivers!R$128</f>
        <v>0.35707925200356189</v>
      </c>
      <c r="S66" s="548">
        <f>S65/Drivers!S$128</f>
        <v>0.3443163097199341</v>
      </c>
      <c r="T66" s="548">
        <f>T65/Drivers!T$128</f>
        <v>8.0808080808080815E-2</v>
      </c>
      <c r="U66" s="548">
        <f>U65/Drivers!U$128</f>
        <v>0.19094138543516873</v>
      </c>
      <c r="V66" s="548">
        <f>V65/Drivers!V$128</f>
        <v>0.38396624472573837</v>
      </c>
      <c r="W66" s="548">
        <f>W65/Drivers!W$128</f>
        <v>0.46633416458852867</v>
      </c>
      <c r="X66" s="548">
        <f>X65/Drivers!X$128</f>
        <v>-8.4662576687116561E-2</v>
      </c>
      <c r="Y66" s="548">
        <f>Y65/Drivers!Y$128</f>
        <v>1.7757009345794394E-2</v>
      </c>
      <c r="Z66" s="548">
        <f>Z65/Drivers!Z$128</f>
        <v>0.44648318042813456</v>
      </c>
      <c r="AA66" s="548">
        <f>AA65/Drivers!AA$128</f>
        <v>0.47678992918961449</v>
      </c>
      <c r="AB66" s="548">
        <f>AB65/Drivers!AB$128</f>
        <v>-4.4543429844097994E-3</v>
      </c>
      <c r="AC66" s="548">
        <f>AC65/Drivers!AC$128</f>
        <v>3.91644908616188E-2</v>
      </c>
      <c r="AD66" s="548">
        <f>AD65/Drivers!AD$128</f>
        <v>0.49050425671250819</v>
      </c>
      <c r="AE66" s="548">
        <f>AE65/Drivers!AE$128</f>
        <v>0.53416149068322982</v>
      </c>
      <c r="AF66" s="548">
        <f>AF65/Drivers!AF$128</f>
        <v>-9.384775808133473E-3</v>
      </c>
      <c r="AG66" s="548">
        <f>AG65/Drivers!AG$128</f>
        <v>1.1206896551724138E-2</v>
      </c>
      <c r="AH66" s="548">
        <f>AH65/Drivers!AH$128</f>
        <v>0.50063211125158025</v>
      </c>
      <c r="AI66" s="548">
        <f>AI65/Drivers!AI$128</f>
        <v>0.29727352682497798</v>
      </c>
      <c r="AJ66" s="548">
        <f>AJ65/Drivers!AJ$128</f>
        <v>0.2286158631415241</v>
      </c>
      <c r="AK66" s="548">
        <f>AK65/Drivers!AK$128</f>
        <v>0.21411947245927077</v>
      </c>
      <c r="AL66" s="548">
        <f>AL65/Drivers!AL$128</f>
        <v>0.18820678513731826</v>
      </c>
      <c r="AM66" s="548">
        <f>AM65/Drivers!AM$128</f>
        <v>0.37386269644334158</v>
      </c>
      <c r="AN66" s="548">
        <f>AN65/Drivers!AN$128</f>
        <v>0.22477744807121661</v>
      </c>
      <c r="AO66" s="548">
        <f>AO65/Drivers!AO$128</f>
        <v>0.25109855618330196</v>
      </c>
      <c r="AP66" s="548">
        <f>AP65/Drivers!AP$128</f>
        <v>0.3172314347512617</v>
      </c>
      <c r="AQ66" s="548">
        <f>AQ65/Drivers!AQ$128</f>
        <v>0.34818368745716244</v>
      </c>
      <c r="AR66" s="548">
        <f>AR65/Drivers!AR$128</f>
        <v>0.16420503909643788</v>
      </c>
      <c r="AS66" s="548">
        <f>AS65/Drivers!AS$128</f>
        <v>0.17752540346682605</v>
      </c>
      <c r="AT66" s="548">
        <f>AT65/Drivers!AT$128</f>
        <v>0.17310549777117384</v>
      </c>
      <c r="AU66" s="548">
        <f>AU65/Drivers!AU$128</f>
        <v>0.2753062540296583</v>
      </c>
      <c r="AV66" s="548">
        <f>AV65/Drivers!AV$128</f>
        <v>0.23767798466593648</v>
      </c>
      <c r="AW66" s="548">
        <f>AW65/Drivers!AW$128</f>
        <v>6.9899709665980553E-2</v>
      </c>
      <c r="AX66" s="548">
        <f>AX65/Drivers!AX$128</f>
        <v>0.21673591502101647</v>
      </c>
      <c r="AY66" s="548">
        <f>AY65/Drivers!AY$128</f>
        <v>0.4065083670250671</v>
      </c>
      <c r="AZ66" s="548">
        <f>AZ65/Drivers!AZ$128</f>
        <v>0.29718239928715301</v>
      </c>
      <c r="BA66" s="548">
        <f>BA65/Drivers!BA$128</f>
        <v>7.6055062875731619E-2</v>
      </c>
      <c r="BB66" s="548">
        <f>BB65/Drivers!BB$128</f>
        <v>0.28645829672056899</v>
      </c>
      <c r="BC66" s="548">
        <f>BC65/Drivers!BC$128</f>
        <v>0.43646159822652147</v>
      </c>
      <c r="BD66" s="548">
        <f>BD65/Drivers!BD$128</f>
        <v>0.3078040653838735</v>
      </c>
      <c r="BE66" s="548">
        <f>BE65/Drivers!BE$128</f>
        <v>0.12386144432356461</v>
      </c>
      <c r="BF66" s="548">
        <f>BF65/Drivers!BF$128</f>
        <v>0.29723759020630175</v>
      </c>
      <c r="BG66" s="548">
        <f>BG65/Drivers!BG$128</f>
        <v>0.43891665576853456</v>
      </c>
      <c r="BH66" s="548">
        <f>BH65/Drivers!BH$128</f>
        <v>0.26186366541513378</v>
      </c>
      <c r="BI66" s="548">
        <f>BI65/Drivers!BI$128</f>
        <v>0.15172185116417963</v>
      </c>
      <c r="BJ66" s="548">
        <f>BJ65/Drivers!BJ$128</f>
        <v>0.3180035029892358</v>
      </c>
      <c r="BK66" s="548">
        <f>BK65/Drivers!BK$128</f>
        <v>0.45026365062334556</v>
      </c>
      <c r="BL66" s="548">
        <f>BL65/Drivers!BL$128</f>
        <v>0.31708333256370086</v>
      </c>
      <c r="BM66" s="548">
        <f>BM65/Drivers!BM$128</f>
        <v>0.14924724409660808</v>
      </c>
      <c r="BN66" s="548">
        <f>BN65/Drivers!BN$128</f>
        <v>0.31478181062993049</v>
      </c>
      <c r="BO66" s="548"/>
      <c r="BP66" s="549">
        <f>BP65/Drivers!BP$128</f>
        <v>-0.13519430760810072</v>
      </c>
      <c r="BQ66" s="549">
        <f>BQ65/Drivers!BQ$128</f>
        <v>-3.6779047088325439E-2</v>
      </c>
      <c r="BR66" s="549">
        <f>BR65/Drivers!BR$128</f>
        <v>6.0584117789041755E-2</v>
      </c>
      <c r="BS66" s="549">
        <f>BS65/Drivers!BS$128</f>
        <v>0.10139583882012115</v>
      </c>
      <c r="BT66" s="549">
        <f>BT65/Drivers!BT$128</f>
        <v>7.2727272727272724E-2</v>
      </c>
      <c r="BU66" s="549">
        <f>BU65/Drivers!BU$128</f>
        <v>0.25869324473975636</v>
      </c>
      <c r="BV66" s="549">
        <f>BV65/Drivers!BV$128</f>
        <v>0.24909008189262966</v>
      </c>
      <c r="BW66" s="549">
        <f>BW65/Drivers!BW$128</f>
        <v>0.28813209494324044</v>
      </c>
      <c r="BX66" s="549">
        <f>BX65/Drivers!BX$128</f>
        <v>0.30485436893203882</v>
      </c>
      <c r="BY66" s="549">
        <f>BY65/Drivers!BY$128</f>
        <v>0.23050505050505052</v>
      </c>
      <c r="BZ66" s="549">
        <f>BZ65/Drivers!BZ$128</f>
        <v>0.28806212750586963</v>
      </c>
      <c r="CA66" s="549">
        <f>CA65/Drivers!CA$128</f>
        <v>0.21797832652336116</v>
      </c>
      <c r="CB66" s="549">
        <f>CB65/Drivers!CB$128</f>
        <v>0.19842972672977621</v>
      </c>
      <c r="CC66" s="549">
        <f>CC65/Drivers!CC$128</f>
        <v>0.26871886216824531</v>
      </c>
      <c r="CD66" s="549">
        <f>CD65/Drivers!CD$128</f>
        <v>0.29256545947681895</v>
      </c>
      <c r="CE66" s="549">
        <f>CE65/Drivers!CE$128</f>
        <v>0.29009679813249289</v>
      </c>
      <c r="CF66" s="549">
        <f>CF65/Drivers!CF$128</f>
        <v>0.30810726364804419</v>
      </c>
    </row>
    <row r="67" spans="1:84" ht="12.75" customHeight="1">
      <c r="A67" s="586" t="s">
        <v>0</v>
      </c>
      <c r="B67" s="550" t="s">
        <v>17</v>
      </c>
      <c r="C67" s="550">
        <f t="shared" ref="C67:Y67" si="113">C65/B65-1</f>
        <v>9.7744360902255689E-2</v>
      </c>
      <c r="D67" s="550">
        <f t="shared" si="113"/>
        <v>-2.4109589041095889</v>
      </c>
      <c r="E67" s="550">
        <f t="shared" si="113"/>
        <v>0.25728155339805836</v>
      </c>
      <c r="F67" s="550">
        <f t="shared" si="113"/>
        <v>-1.7220077220077221</v>
      </c>
      <c r="G67" s="550">
        <f t="shared" si="113"/>
        <v>0.44385026737967914</v>
      </c>
      <c r="H67" s="550">
        <f t="shared" si="113"/>
        <v>-2.1962962962962962</v>
      </c>
      <c r="I67" s="550">
        <f t="shared" si="113"/>
        <v>-0.60061919504643968</v>
      </c>
      <c r="J67" s="550">
        <f t="shared" si="113"/>
        <v>-4.3565891472868223</v>
      </c>
      <c r="K67" s="550">
        <f t="shared" si="113"/>
        <v>-0.37413394919168597</v>
      </c>
      <c r="L67" s="550">
        <f t="shared" si="113"/>
        <v>-2.1365313653136528</v>
      </c>
      <c r="M67" s="550">
        <f t="shared" si="113"/>
        <v>-1.0876623376623376</v>
      </c>
      <c r="N67" s="550">
        <f t="shared" si="113"/>
        <v>13.62962962962963</v>
      </c>
      <c r="O67" s="550">
        <f t="shared" si="113"/>
        <v>-0.26835443037974682</v>
      </c>
      <c r="P67" s="550">
        <f t="shared" si="113"/>
        <v>-1.6782006920415224</v>
      </c>
      <c r="Q67" s="550">
        <f t="shared" si="113"/>
        <v>0.19387755102040827</v>
      </c>
      <c r="R67" s="550">
        <f t="shared" si="113"/>
        <v>-2.7136752136752138</v>
      </c>
      <c r="S67" s="550">
        <f t="shared" si="113"/>
        <v>4.2394014962593429E-2</v>
      </c>
      <c r="T67" s="550">
        <f t="shared" si="113"/>
        <v>-0.80861244019138756</v>
      </c>
      <c r="U67" s="550">
        <f t="shared" si="113"/>
        <v>1.6875</v>
      </c>
      <c r="V67" s="550">
        <f t="shared" si="113"/>
        <v>1.1162790697674421</v>
      </c>
      <c r="W67" s="550">
        <f t="shared" si="113"/>
        <v>0.23296703296703303</v>
      </c>
      <c r="X67" s="550">
        <f t="shared" si="113"/>
        <v>-1.1229946524064172</v>
      </c>
      <c r="Y67" s="550">
        <f t="shared" si="113"/>
        <v>-1.2753623188405796</v>
      </c>
      <c r="Z67" s="550" t="s">
        <v>17</v>
      </c>
      <c r="AA67" s="550">
        <f t="shared" ref="AA67:AX67" si="114">AA65/Z65-1</f>
        <v>3.7671232876712368E-2</v>
      </c>
      <c r="AB67" s="550">
        <f t="shared" si="114"/>
        <v>-1.0066006600660067</v>
      </c>
      <c r="AC67" s="550">
        <f t="shared" si="114"/>
        <v>-12.25</v>
      </c>
      <c r="AD67" s="550">
        <f t="shared" si="114"/>
        <v>15.644444444444446</v>
      </c>
      <c r="AE67" s="550">
        <f t="shared" si="114"/>
        <v>3.3377837116154829E-2</v>
      </c>
      <c r="AF67" s="550">
        <f t="shared" si="114"/>
        <v>-1.0116279069767442</v>
      </c>
      <c r="AG67" s="550">
        <f t="shared" si="114"/>
        <v>-2.4444444444444446</v>
      </c>
      <c r="AH67" s="550">
        <f t="shared" si="114"/>
        <v>59.92307692307692</v>
      </c>
      <c r="AI67" s="550">
        <f t="shared" si="114"/>
        <v>-0.57323232323232332</v>
      </c>
      <c r="AJ67" s="550">
        <f t="shared" si="114"/>
        <v>-0.13017751479289941</v>
      </c>
      <c r="AK67" s="550">
        <f t="shared" si="114"/>
        <v>-6.1224489795918324E-2</v>
      </c>
      <c r="AL67" s="550">
        <f t="shared" si="114"/>
        <v>-0.15579710144927539</v>
      </c>
      <c r="AM67" s="550">
        <f t="shared" si="114"/>
        <v>0.93991416309012865</v>
      </c>
      <c r="AN67" s="550">
        <f t="shared" si="114"/>
        <v>-0.32964601769911506</v>
      </c>
      <c r="AO67" s="550">
        <f t="shared" si="114"/>
        <v>0.32013201320132012</v>
      </c>
      <c r="AP67" s="550">
        <f t="shared" si="114"/>
        <v>0.10000000000000009</v>
      </c>
      <c r="AQ67" s="550">
        <f t="shared" si="114"/>
        <v>0.15454545454545454</v>
      </c>
      <c r="AR67" s="550">
        <f t="shared" si="114"/>
        <v>-0.62795275590551181</v>
      </c>
      <c r="AS67" s="550">
        <f t="shared" si="114"/>
        <v>0.5714285714285714</v>
      </c>
      <c r="AT67" s="550">
        <f t="shared" si="114"/>
        <v>-0.21548821548821551</v>
      </c>
      <c r="AU67" s="550">
        <f t="shared" si="114"/>
        <v>0.83261802575107291</v>
      </c>
      <c r="AV67" s="550">
        <f t="shared" si="114"/>
        <v>1.6393442622950838E-2</v>
      </c>
      <c r="AW67" s="550">
        <f t="shared" si="114"/>
        <v>-0.71936130249277208</v>
      </c>
      <c r="AX67" s="550">
        <f t="shared" si="114"/>
        <v>2.2131766721914028</v>
      </c>
      <c r="AY67" s="550">
        <f t="shared" ref="AY67:BF67" si="115">AY65/AX65-1</f>
        <v>1.1530349421769923</v>
      </c>
      <c r="AZ67" s="550">
        <f t="shared" si="115"/>
        <v>-0.24688020554039469</v>
      </c>
      <c r="BA67" s="550">
        <f t="shared" si="115"/>
        <v>-0.76360322401651881</v>
      </c>
      <c r="BB67" s="550">
        <f t="shared" si="115"/>
        <v>2.6199275255200773</v>
      </c>
      <c r="BC67" s="550">
        <f t="shared" si="115"/>
        <v>0.70383446709531072</v>
      </c>
      <c r="BD67" s="550">
        <f t="shared" si="115"/>
        <v>-0.26742433272084931</v>
      </c>
      <c r="BE67" s="550">
        <f t="shared" si="115"/>
        <v>-0.62319807397148641</v>
      </c>
      <c r="BF67" s="550">
        <f t="shared" si="115"/>
        <v>1.3083213526105464</v>
      </c>
      <c r="BG67" s="550">
        <f t="shared" ref="BG67:BN67" si="116">BG65/BF65-1</f>
        <v>0.64143325702369225</v>
      </c>
      <c r="BH67" s="550">
        <f t="shared" si="116"/>
        <v>-0.3186506808624171</v>
      </c>
      <c r="BI67" s="550">
        <f t="shared" si="116"/>
        <v>-0.47206050170659875</v>
      </c>
      <c r="BJ67" s="550">
        <f t="shared" si="116"/>
        <v>0.97885951450543396</v>
      </c>
      <c r="BK67" s="550">
        <f t="shared" si="116"/>
        <v>0.54463894003876856</v>
      </c>
      <c r="BL67" s="550">
        <f t="shared" si="116"/>
        <v>-0.2712469487002469</v>
      </c>
      <c r="BM67" s="550">
        <f t="shared" si="116"/>
        <v>-0.54828483581103105</v>
      </c>
      <c r="BN67" s="550">
        <f t="shared" si="116"/>
        <v>1.0119557712408489</v>
      </c>
      <c r="BO67" s="550"/>
      <c r="BP67" s="551" t="s">
        <v>17</v>
      </c>
      <c r="BQ67" s="551" t="s">
        <v>17</v>
      </c>
      <c r="BR67" s="551" t="s">
        <v>17</v>
      </c>
      <c r="BS67" s="551" t="s">
        <v>17</v>
      </c>
      <c r="BT67" s="551" t="s">
        <v>17</v>
      </c>
      <c r="BU67" s="551" t="s">
        <v>17</v>
      </c>
      <c r="BV67" s="551" t="s">
        <v>17</v>
      </c>
      <c r="BW67" s="551" t="s">
        <v>17</v>
      </c>
      <c r="BX67" s="551" t="s">
        <v>17</v>
      </c>
      <c r="BY67" s="551" t="s">
        <v>17</v>
      </c>
      <c r="BZ67" s="551" t="s">
        <v>17</v>
      </c>
      <c r="CA67" s="551" t="s">
        <v>17</v>
      </c>
      <c r="CB67" s="551" t="s">
        <v>17</v>
      </c>
      <c r="CC67" s="551" t="s">
        <v>17</v>
      </c>
      <c r="CD67" s="551" t="s">
        <v>17</v>
      </c>
      <c r="CE67" s="551" t="s">
        <v>17</v>
      </c>
      <c r="CF67" s="551" t="s">
        <v>17</v>
      </c>
    </row>
    <row r="68" spans="1:84" ht="12.75" customHeight="1">
      <c r="A68" s="586" t="s">
        <v>1</v>
      </c>
      <c r="B68" s="550" t="s">
        <v>17</v>
      </c>
      <c r="C68" s="550" t="s">
        <v>17</v>
      </c>
      <c r="D68" s="550" t="s">
        <v>17</v>
      </c>
      <c r="E68" s="550" t="s">
        <v>17</v>
      </c>
      <c r="F68" s="550">
        <f t="shared" ref="F68:AU68" si="117">F65/B65-1</f>
        <v>0.40601503759398505</v>
      </c>
      <c r="G68" s="550">
        <f t="shared" si="117"/>
        <v>0.84931506849315075</v>
      </c>
      <c r="H68" s="550">
        <f t="shared" si="117"/>
        <v>0.56796116504854366</v>
      </c>
      <c r="I68" s="550">
        <f t="shared" si="117"/>
        <v>-0.50193050193050193</v>
      </c>
      <c r="J68" s="550">
        <f t="shared" si="117"/>
        <v>1.3155080213903743</v>
      </c>
      <c r="K68" s="550">
        <f t="shared" si="117"/>
        <v>3.7037037037037646E-3</v>
      </c>
      <c r="L68" s="550">
        <f t="shared" si="117"/>
        <v>-4.6439628482972117E-2</v>
      </c>
      <c r="M68" s="550">
        <f t="shared" si="117"/>
        <v>-1.2093023255813953</v>
      </c>
      <c r="N68" s="550">
        <f t="shared" si="117"/>
        <v>-8.775981524249421E-2</v>
      </c>
      <c r="O68" s="550">
        <f t="shared" si="117"/>
        <v>6.6420664206642055E-2</v>
      </c>
      <c r="P68" s="550">
        <f t="shared" si="117"/>
        <v>-0.36363636363636365</v>
      </c>
      <c r="Q68" s="550">
        <f t="shared" si="117"/>
        <v>-9.6666666666666661</v>
      </c>
      <c r="R68" s="550">
        <f t="shared" si="117"/>
        <v>1.51898734177216E-2</v>
      </c>
      <c r="S68" s="550">
        <f t="shared" si="117"/>
        <v>0.44636678200692037</v>
      </c>
      <c r="T68" s="550">
        <f t="shared" si="117"/>
        <v>-1.4081632653061225</v>
      </c>
      <c r="U68" s="550">
        <f t="shared" si="117"/>
        <v>-1.9188034188034186</v>
      </c>
      <c r="V68" s="550">
        <f t="shared" si="117"/>
        <v>0.13466334164588534</v>
      </c>
      <c r="W68" s="550">
        <f t="shared" si="117"/>
        <v>0.34210526315789469</v>
      </c>
      <c r="X68" s="550">
        <f t="shared" si="117"/>
        <v>-1.8625</v>
      </c>
      <c r="Y68" s="550">
        <f t="shared" si="117"/>
        <v>-0.91162790697674423</v>
      </c>
      <c r="Z68" s="550">
        <f t="shared" si="117"/>
        <v>0.28351648351648362</v>
      </c>
      <c r="AA68" s="550">
        <f t="shared" si="117"/>
        <v>8.0213903743315607E-2</v>
      </c>
      <c r="AB68" s="550">
        <f t="shared" si="117"/>
        <v>-0.94202898550724634</v>
      </c>
      <c r="AC68" s="550" t="s">
        <v>17</v>
      </c>
      <c r="AD68" s="550">
        <f t="shared" si="117"/>
        <v>0.28253424657534243</v>
      </c>
      <c r="AE68" s="550">
        <f t="shared" si="117"/>
        <v>0.27722772277227725</v>
      </c>
      <c r="AF68" s="550">
        <f t="shared" si="117"/>
        <v>1.25</v>
      </c>
      <c r="AG68" s="550">
        <f t="shared" si="117"/>
        <v>-0.71111111111111114</v>
      </c>
      <c r="AH68" s="550">
        <f t="shared" si="117"/>
        <v>5.7409879839786404E-2</v>
      </c>
      <c r="AI68" s="550">
        <f t="shared" si="117"/>
        <v>-0.56330749354005172</v>
      </c>
      <c r="AJ68" s="550">
        <f t="shared" si="117"/>
        <v>-33.666666666666664</v>
      </c>
      <c r="AK68" s="550">
        <f t="shared" si="117"/>
        <v>20.23076923076923</v>
      </c>
      <c r="AL68" s="550">
        <f t="shared" si="117"/>
        <v>-0.70580808080808088</v>
      </c>
      <c r="AM68" s="550">
        <f t="shared" si="117"/>
        <v>0.33727810650887569</v>
      </c>
      <c r="AN68" s="550">
        <f t="shared" si="117"/>
        <v>3.0612244897959107E-2</v>
      </c>
      <c r="AO68" s="550">
        <f t="shared" si="117"/>
        <v>0.44927536231884058</v>
      </c>
      <c r="AP68" s="550">
        <f t="shared" si="117"/>
        <v>0.88841201716738194</v>
      </c>
      <c r="AQ68" s="550">
        <f t="shared" si="117"/>
        <v>0.12389380530973448</v>
      </c>
      <c r="AR68" s="550">
        <f t="shared" si="117"/>
        <v>-0.37623762376237624</v>
      </c>
      <c r="AS68" s="550">
        <f t="shared" si="117"/>
        <v>-0.25749999999999995</v>
      </c>
      <c r="AT68" s="550">
        <f t="shared" si="117"/>
        <v>-0.47045454545454546</v>
      </c>
      <c r="AU68" s="550">
        <f t="shared" si="117"/>
        <v>-0.15944881889763785</v>
      </c>
      <c r="AV68" s="550">
        <f>AV65/AR65-1</f>
        <v>1.2962962962962963</v>
      </c>
      <c r="AW68" s="550">
        <f>AW65/AS65-1</f>
        <v>-0.58990843529246828</v>
      </c>
      <c r="AX68" s="550">
        <f>AX65/AT65-1</f>
        <v>0.67963907642348276</v>
      </c>
      <c r="AY68" s="550">
        <f t="shared" ref="AY68:BF68" si="118">AY65/AU65-1</f>
        <v>0.97330898800013244</v>
      </c>
      <c r="AZ68" s="550">
        <f t="shared" si="118"/>
        <v>0.46216809074717813</v>
      </c>
      <c r="BA68" s="550">
        <f t="shared" si="118"/>
        <v>0.23166129856219375</v>
      </c>
      <c r="BB68" s="550">
        <f t="shared" si="118"/>
        <v>0.38757531615662777</v>
      </c>
      <c r="BC68" s="550">
        <f t="shared" si="118"/>
        <v>9.807723183899153E-2</v>
      </c>
      <c r="BD68" s="550">
        <f t="shared" si="118"/>
        <v>6.8123115016117675E-2</v>
      </c>
      <c r="BE68" s="550">
        <f t="shared" si="118"/>
        <v>0.70252257163512399</v>
      </c>
      <c r="BF68" s="550">
        <f t="shared" si="118"/>
        <v>8.5648587630812845E-2</v>
      </c>
      <c r="BG68" s="550">
        <f t="shared" ref="BG68:BN68" si="119">BG65/BC65-1</f>
        <v>4.5887808700099564E-2</v>
      </c>
      <c r="BH68" s="550">
        <f t="shared" si="119"/>
        <v>-2.7247316309556235E-2</v>
      </c>
      <c r="BI68" s="550">
        <f t="shared" si="119"/>
        <v>0.36292977375129065</v>
      </c>
      <c r="BJ68" s="550">
        <f t="shared" si="119"/>
        <v>0.16840168174171821</v>
      </c>
      <c r="BK68" s="550">
        <f t="shared" si="119"/>
        <v>9.9501747940393015E-2</v>
      </c>
      <c r="BL68" s="550">
        <f t="shared" si="119"/>
        <v>0.17599773158234577</v>
      </c>
      <c r="BM68" s="550">
        <f t="shared" si="119"/>
        <v>6.2062227296206807E-3</v>
      </c>
      <c r="BN68" s="550">
        <f t="shared" si="119"/>
        <v>2.3034936052685806E-2</v>
      </c>
      <c r="BO68" s="550"/>
      <c r="BP68" s="551" t="s">
        <v>17</v>
      </c>
      <c r="BQ68" s="551">
        <f t="shared" ref="BQ68:CF68" si="120">BQ65/BP65-1</f>
        <v>-0.7327935222672064</v>
      </c>
      <c r="BR68" s="551">
        <f t="shared" si="120"/>
        <v>-2.9015151515151514</v>
      </c>
      <c r="BS68" s="551">
        <f t="shared" si="120"/>
        <v>0.53386454183266929</v>
      </c>
      <c r="BT68" s="551">
        <f t="shared" si="120"/>
        <v>-0.32467532467532467</v>
      </c>
      <c r="BU68" s="551">
        <f t="shared" si="120"/>
        <v>3.4923076923076923</v>
      </c>
      <c r="BV68" s="551">
        <f t="shared" si="120"/>
        <v>-6.25E-2</v>
      </c>
      <c r="BW68" s="551">
        <f t="shared" si="120"/>
        <v>0.27488584474885847</v>
      </c>
      <c r="BX68" s="551">
        <f t="shared" si="120"/>
        <v>0.12464183381088834</v>
      </c>
      <c r="BY68" s="551">
        <f t="shared" si="120"/>
        <v>-0.27324840764331215</v>
      </c>
      <c r="BZ68" s="551">
        <f t="shared" si="120"/>
        <v>0.39789658194566169</v>
      </c>
      <c r="CA68" s="551">
        <f t="shared" si="120"/>
        <v>-0.23072100313479627</v>
      </c>
      <c r="CB68" s="551">
        <f t="shared" si="120"/>
        <v>0.11992917646683665</v>
      </c>
      <c r="CC68" s="551">
        <f t="shared" si="120"/>
        <v>0.57932371171775898</v>
      </c>
      <c r="CD68" s="551">
        <f t="shared" si="120"/>
        <v>0.12798973202413277</v>
      </c>
      <c r="CE68" s="551">
        <f t="shared" si="120"/>
        <v>8.8219682966301116E-2</v>
      </c>
      <c r="CF68" s="551">
        <f t="shared" si="120"/>
        <v>8.647196436901039E-2</v>
      </c>
    </row>
    <row r="69" spans="1:84" ht="12.75" customHeight="1">
      <c r="A69" s="56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41"/>
      <c r="CD69" s="341"/>
      <c r="CE69" s="341"/>
      <c r="CF69" s="341"/>
    </row>
    <row r="70" spans="1:84" s="369" customFormat="1" ht="12.75" customHeight="1" outlineLevel="1">
      <c r="A70" s="557" t="s">
        <v>196</v>
      </c>
      <c r="B70" s="583">
        <f>Drivers!B258</f>
        <v>-42</v>
      </c>
      <c r="C70" s="583">
        <f>Drivers!C258</f>
        <v>-47</v>
      </c>
      <c r="D70" s="583">
        <f>Drivers!D258</f>
        <v>-43</v>
      </c>
      <c r="E70" s="583">
        <f>Drivers!E258</f>
        <v>-46</v>
      </c>
      <c r="F70" s="583">
        <f>Drivers!F258</f>
        <v>-38</v>
      </c>
      <c r="G70" s="583">
        <f>Drivers!G258</f>
        <v>-38</v>
      </c>
      <c r="H70" s="583">
        <f>Drivers!H258</f>
        <v>-43</v>
      </c>
      <c r="I70" s="583">
        <f>Drivers!I258</f>
        <v>-48</v>
      </c>
      <c r="J70" s="583">
        <f>Drivers!J258</f>
        <v>-41</v>
      </c>
      <c r="K70" s="583">
        <f>Drivers!K258</f>
        <v>-39</v>
      </c>
      <c r="L70" s="583">
        <f>Drivers!L258</f>
        <v>-44</v>
      </c>
      <c r="M70" s="583">
        <f>Drivers!M258</f>
        <v>-39</v>
      </c>
      <c r="N70" s="583">
        <f>Drivers!N258</f>
        <v>-42</v>
      </c>
      <c r="O70" s="583">
        <f>Drivers!O258</f>
        <v>-33</v>
      </c>
      <c r="P70" s="583">
        <f>Drivers!P258</f>
        <v>-38</v>
      </c>
      <c r="Q70" s="583">
        <f>Drivers!Q258</f>
        <v>-40</v>
      </c>
      <c r="R70" s="583">
        <f>Drivers!R258</f>
        <v>-39</v>
      </c>
      <c r="S70" s="583">
        <f>Drivers!S258</f>
        <v>-29</v>
      </c>
      <c r="T70" s="583">
        <f>Drivers!T258</f>
        <v>-40</v>
      </c>
      <c r="U70" s="583">
        <f>Drivers!U258</f>
        <v>-39</v>
      </c>
      <c r="V70" s="583">
        <f>Drivers!V258</f>
        <v>-36</v>
      </c>
      <c r="W70" s="583">
        <f>Drivers!W258</f>
        <v>-45</v>
      </c>
      <c r="X70" s="583">
        <f>Drivers!X258</f>
        <v>-44</v>
      </c>
      <c r="Y70" s="583">
        <f>Drivers!Y258</f>
        <v>-42</v>
      </c>
      <c r="Z70" s="583">
        <f>Drivers!Z258</f>
        <v>-47</v>
      </c>
      <c r="AA70" s="583">
        <f>Drivers!AA258</f>
        <v>-48</v>
      </c>
      <c r="AB70" s="583">
        <f>Drivers!AB258</f>
        <v>-48</v>
      </c>
      <c r="AC70" s="583">
        <f>Drivers!AC258</f>
        <v>-48</v>
      </c>
      <c r="AD70" s="583">
        <f>Drivers!AD258</f>
        <v>-52</v>
      </c>
      <c r="AE70" s="583">
        <f>Drivers!AE258</f>
        <v>-48</v>
      </c>
      <c r="AF70" s="583">
        <f>Drivers!AF258</f>
        <v>-62</v>
      </c>
      <c r="AG70" s="583">
        <f>Drivers!AG258</f>
        <v>-63</v>
      </c>
      <c r="AH70" s="583">
        <f>Drivers!AH258</f>
        <v>-69</v>
      </c>
      <c r="AI70" s="583">
        <f>Drivers!AI258</f>
        <v>-70</v>
      </c>
      <c r="AJ70" s="583">
        <f>Drivers!AJ258</f>
        <v>-66</v>
      </c>
      <c r="AK70" s="583">
        <f>Drivers!AK258</f>
        <v>-75</v>
      </c>
      <c r="AL70" s="583">
        <f>Drivers!AL258</f>
        <v>-73</v>
      </c>
      <c r="AM70" s="583">
        <f>Drivers!AM258</f>
        <v>-73</v>
      </c>
      <c r="AN70" s="583">
        <f>Drivers!AN258</f>
        <v>-92</v>
      </c>
      <c r="AO70" s="583">
        <f>Drivers!AO258</f>
        <v>-91</v>
      </c>
      <c r="AP70" s="583">
        <f>Drivers!AP258</f>
        <v>-91</v>
      </c>
      <c r="AQ70" s="583">
        <f>Drivers!AQ258</f>
        <v>-102</v>
      </c>
      <c r="AR70" s="583">
        <f>Drivers!AR258</f>
        <v>-113</v>
      </c>
      <c r="AS70" s="583">
        <f>Drivers!AS258</f>
        <v>-111</v>
      </c>
      <c r="AT70" s="583">
        <f>Drivers!AT258</f>
        <v>-109</v>
      </c>
      <c r="AU70" s="583">
        <f>Drivers!AU258</f>
        <v>-125</v>
      </c>
      <c r="AV70" s="583">
        <f>Drivers!AV258</f>
        <v>-149</v>
      </c>
      <c r="AW70" s="583">
        <f>Drivers!AW258</f>
        <v>-135.24803520833333</v>
      </c>
      <c r="AX70" s="583">
        <f>Drivers!AX258</f>
        <v>-168.36559330719879</v>
      </c>
      <c r="AY70" s="583">
        <f>Drivers!AY258</f>
        <v>-133.91215246490384</v>
      </c>
      <c r="AZ70" s="583">
        <f>Drivers!AZ258</f>
        <v>-165.39547741666811</v>
      </c>
      <c r="BA70" s="583">
        <f>Drivers!BA258</f>
        <v>-154.93542134760662</v>
      </c>
      <c r="BB70" s="583">
        <f>Drivers!BB258</f>
        <v>-164.37411252521255</v>
      </c>
      <c r="BC70" s="583">
        <f>Drivers!BC258</f>
        <v>-131.10297298367914</v>
      </c>
      <c r="BD70" s="583">
        <f>Drivers!BD258</f>
        <v>-171.33961861282347</v>
      </c>
      <c r="BE70" s="583">
        <f>Drivers!BE258</f>
        <v>-155.67314313678082</v>
      </c>
      <c r="BF70" s="583">
        <f>Drivers!BF258</f>
        <v>-168.04179393439404</v>
      </c>
      <c r="BG70" s="583">
        <f>Drivers!BG258</f>
        <v>-134.49632147900672</v>
      </c>
      <c r="BH70" s="583">
        <f>Drivers!BH258</f>
        <v>-206.544476542713</v>
      </c>
      <c r="BI70" s="583">
        <f>Drivers!BI258</f>
        <v>-166.62043236193279</v>
      </c>
      <c r="BJ70" s="583">
        <f>Drivers!BJ258</f>
        <v>-177.35033353765823</v>
      </c>
      <c r="BK70" s="583">
        <f>Drivers!BK258</f>
        <v>-140.44796622394566</v>
      </c>
      <c r="BL70" s="583">
        <f>Drivers!BL258</f>
        <v>-185.44406973195814</v>
      </c>
      <c r="BM70" s="583">
        <f>Drivers!BM258</f>
        <v>-170.10016160110877</v>
      </c>
      <c r="BN70" s="583">
        <f>Drivers!BN258</f>
        <v>-183.56194607242423</v>
      </c>
      <c r="BO70" s="583"/>
      <c r="BP70" s="583">
        <f>Drivers!BP258</f>
        <v>-161</v>
      </c>
      <c r="BQ70" s="583">
        <f>Drivers!BQ258</f>
        <v>-174</v>
      </c>
      <c r="BR70" s="583">
        <f>Drivers!BR258</f>
        <v>-170</v>
      </c>
      <c r="BS70" s="583">
        <f>Drivers!BS258</f>
        <v>-164</v>
      </c>
      <c r="BT70" s="583">
        <f>Drivers!BT258</f>
        <v>-150</v>
      </c>
      <c r="BU70" s="583">
        <f>Drivers!BU258</f>
        <v>-144</v>
      </c>
      <c r="BV70" s="583">
        <f>Drivers!BV258</f>
        <v>-178</v>
      </c>
      <c r="BW70" s="583">
        <f>Drivers!BW258</f>
        <v>-196</v>
      </c>
      <c r="BX70" s="583">
        <f>Drivers!BX258</f>
        <v>-242</v>
      </c>
      <c r="BY70" s="583">
        <f>Drivers!BY258</f>
        <v>-284</v>
      </c>
      <c r="BZ70" s="583">
        <f>Drivers!BZ258</f>
        <v>-347</v>
      </c>
      <c r="CA70" s="583">
        <f>Drivers!CA258</f>
        <v>-435</v>
      </c>
      <c r="CB70" s="583">
        <f>Drivers!CB258</f>
        <v>-577.61362851553213</v>
      </c>
      <c r="CC70" s="583">
        <f>Drivers!CC258</f>
        <v>-618.61716375439119</v>
      </c>
      <c r="CD70" s="583">
        <f>Drivers!CD258</f>
        <v>-626.15752866767752</v>
      </c>
      <c r="CE70" s="583">
        <f>Drivers!CE258</f>
        <v>-685.01156392131077</v>
      </c>
      <c r="CF70" s="583">
        <f>Drivers!CF258</f>
        <v>-679.55414362943679</v>
      </c>
    </row>
    <row r="71" spans="1:84" ht="12.75" customHeight="1" outlineLevel="1">
      <c r="A71" s="566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84"/>
      <c r="S71" s="584"/>
      <c r="T71" s="584"/>
      <c r="U71" s="584"/>
      <c r="V71" s="584"/>
      <c r="W71" s="584"/>
      <c r="X71" s="584"/>
      <c r="Y71" s="584"/>
      <c r="Z71" s="584"/>
      <c r="AA71" s="584"/>
      <c r="AB71" s="584"/>
      <c r="AC71" s="584"/>
      <c r="AD71" s="584"/>
      <c r="AE71" s="584"/>
      <c r="AF71" s="584"/>
      <c r="AG71" s="584"/>
      <c r="AH71" s="584"/>
      <c r="AI71" s="584"/>
      <c r="AJ71" s="584"/>
      <c r="AK71" s="584"/>
      <c r="AL71" s="584"/>
      <c r="AM71" s="584"/>
      <c r="AN71" s="584"/>
      <c r="AO71" s="584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584"/>
      <c r="BA71" s="584"/>
      <c r="BB71" s="584"/>
      <c r="BC71" s="584"/>
      <c r="BD71" s="584"/>
      <c r="BE71" s="584"/>
      <c r="BF71" s="584"/>
      <c r="BG71" s="584"/>
      <c r="BH71" s="584"/>
      <c r="BI71" s="584"/>
      <c r="BJ71" s="584"/>
      <c r="BK71" s="584"/>
      <c r="BL71" s="584"/>
      <c r="BM71" s="584"/>
      <c r="BN71" s="584"/>
      <c r="BO71" s="584"/>
      <c r="BP71" s="585"/>
      <c r="BQ71" s="585"/>
      <c r="BR71" s="585"/>
      <c r="BS71" s="585"/>
      <c r="BT71" s="585"/>
      <c r="BU71" s="585"/>
      <c r="BV71" s="585"/>
      <c r="BW71" s="585"/>
      <c r="BX71" s="585"/>
      <c r="BY71" s="585"/>
      <c r="BZ71" s="585"/>
      <c r="CA71" s="585"/>
      <c r="CB71" s="585"/>
      <c r="CC71" s="585"/>
      <c r="CD71" s="585"/>
      <c r="CE71" s="585"/>
      <c r="CF71" s="585"/>
    </row>
    <row r="72" spans="1:84" s="565" customFormat="1" ht="12.75" customHeight="1">
      <c r="A72" s="562" t="s">
        <v>197</v>
      </c>
      <c r="B72" s="587">
        <f t="shared" ref="B72:AG72" si="121">B48-B70</f>
        <v>273</v>
      </c>
      <c r="C72" s="587">
        <f t="shared" si="121"/>
        <v>-112</v>
      </c>
      <c r="D72" s="587">
        <f t="shared" si="121"/>
        <v>-103</v>
      </c>
      <c r="E72" s="587">
        <f t="shared" si="121"/>
        <v>380</v>
      </c>
      <c r="F72" s="587">
        <f t="shared" si="121"/>
        <v>270</v>
      </c>
      <c r="G72" s="587">
        <f t="shared" si="121"/>
        <v>-268</v>
      </c>
      <c r="H72" s="587">
        <f t="shared" si="121"/>
        <v>-220</v>
      </c>
      <c r="I72" s="587">
        <f t="shared" si="121"/>
        <v>479</v>
      </c>
      <c r="J72" s="587">
        <f t="shared" si="121"/>
        <v>284</v>
      </c>
      <c r="K72" s="587">
        <f t="shared" si="121"/>
        <v>-236</v>
      </c>
      <c r="L72" s="587">
        <f t="shared" si="121"/>
        <v>-9</v>
      </c>
      <c r="M72" s="587">
        <f t="shared" si="121"/>
        <v>377</v>
      </c>
      <c r="N72" s="587">
        <f t="shared" si="121"/>
        <v>250</v>
      </c>
      <c r="O72" s="587">
        <f t="shared" si="121"/>
        <v>-244</v>
      </c>
      <c r="P72" s="587">
        <f t="shared" si="121"/>
        <v>8</v>
      </c>
      <c r="Q72" s="587">
        <f t="shared" si="121"/>
        <v>697</v>
      </c>
      <c r="R72" s="587">
        <f t="shared" si="121"/>
        <v>304</v>
      </c>
      <c r="S72" s="587">
        <f t="shared" si="121"/>
        <v>6</v>
      </c>
      <c r="T72" s="587">
        <f t="shared" si="121"/>
        <v>202</v>
      </c>
      <c r="U72" s="587">
        <f t="shared" si="121"/>
        <v>706</v>
      </c>
      <c r="V72" s="587">
        <f t="shared" si="121"/>
        <v>202</v>
      </c>
      <c r="W72" s="587">
        <f t="shared" si="121"/>
        <v>-50</v>
      </c>
      <c r="X72" s="587">
        <f t="shared" si="121"/>
        <v>35</v>
      </c>
      <c r="Y72" s="587">
        <f t="shared" si="121"/>
        <v>910</v>
      </c>
      <c r="Z72" s="587">
        <f t="shared" si="121"/>
        <v>413</v>
      </c>
      <c r="AA72" s="587">
        <f t="shared" si="121"/>
        <v>-110</v>
      </c>
      <c r="AB72" s="587">
        <f t="shared" si="121"/>
        <v>141</v>
      </c>
      <c r="AC72" s="587">
        <f t="shared" si="121"/>
        <v>1138</v>
      </c>
      <c r="AD72" s="587">
        <f t="shared" si="121"/>
        <v>460</v>
      </c>
      <c r="AE72" s="587">
        <f t="shared" si="121"/>
        <v>191</v>
      </c>
      <c r="AF72" s="587">
        <f t="shared" si="121"/>
        <v>84</v>
      </c>
      <c r="AG72" s="587">
        <f t="shared" si="121"/>
        <v>888</v>
      </c>
      <c r="AH72" s="587">
        <f t="shared" ref="AH72:BN72" si="122">AH48-AH70</f>
        <v>664</v>
      </c>
      <c r="AI72" s="587">
        <f t="shared" si="122"/>
        <v>158</v>
      </c>
      <c r="AJ72" s="587">
        <f t="shared" si="122"/>
        <v>-91</v>
      </c>
      <c r="AK72" s="587">
        <f t="shared" si="122"/>
        <v>1008</v>
      </c>
      <c r="AL72" s="587">
        <f t="shared" si="122"/>
        <v>637</v>
      </c>
      <c r="AM72" s="587">
        <f t="shared" si="122"/>
        <v>186</v>
      </c>
      <c r="AN72" s="587">
        <f t="shared" si="122"/>
        <v>102</v>
      </c>
      <c r="AO72" s="587">
        <f t="shared" si="122"/>
        <v>1167</v>
      </c>
      <c r="AP72" s="587">
        <f t="shared" si="122"/>
        <v>549</v>
      </c>
      <c r="AQ72" s="587">
        <f t="shared" si="122"/>
        <v>442</v>
      </c>
      <c r="AR72" s="587">
        <f t="shared" si="122"/>
        <v>149</v>
      </c>
      <c r="AS72" s="587">
        <f t="shared" si="122"/>
        <v>1205</v>
      </c>
      <c r="AT72" s="587">
        <f t="shared" si="122"/>
        <v>449</v>
      </c>
      <c r="AU72" s="587">
        <f t="shared" si="122"/>
        <v>-62</v>
      </c>
      <c r="AV72" s="587">
        <f t="shared" si="122"/>
        <v>170</v>
      </c>
      <c r="AW72" s="587">
        <f>AW48-AW70</f>
        <v>1670.1622678642614</v>
      </c>
      <c r="AX72" s="587">
        <f t="shared" si="122"/>
        <v>543.51959154601946</v>
      </c>
      <c r="AY72" s="587">
        <f t="shared" si="122"/>
        <v>323.83099067885905</v>
      </c>
      <c r="AZ72" s="587">
        <f t="shared" si="122"/>
        <v>165.06971571828782</v>
      </c>
      <c r="BA72" s="587">
        <f t="shared" si="122"/>
        <v>1825.8295995576614</v>
      </c>
      <c r="BB72" s="587">
        <f t="shared" si="122"/>
        <v>719.58298366528891</v>
      </c>
      <c r="BC72" s="587">
        <f t="shared" si="122"/>
        <v>235.4373811215782</v>
      </c>
      <c r="BD72" s="587">
        <f t="shared" si="122"/>
        <v>210.88270587529004</v>
      </c>
      <c r="BE72" s="587">
        <f t="shared" si="122"/>
        <v>1927.685495051775</v>
      </c>
      <c r="BF72" s="587">
        <f t="shared" si="122"/>
        <v>729.58482179894861</v>
      </c>
      <c r="BG72" s="587">
        <f t="shared" si="122"/>
        <v>314.67378014783958</v>
      </c>
      <c r="BH72" s="587">
        <f t="shared" si="122"/>
        <v>329.30831977523906</v>
      </c>
      <c r="BI72" s="587">
        <f t="shared" si="122"/>
        <v>2083.442583299633</v>
      </c>
      <c r="BJ72" s="587">
        <f t="shared" si="122"/>
        <v>789.52405705804131</v>
      </c>
      <c r="BK72" s="587">
        <f t="shared" si="122"/>
        <v>347.12799287957318</v>
      </c>
      <c r="BL72" s="587">
        <f t="shared" si="122"/>
        <v>252.6507592373332</v>
      </c>
      <c r="BM72" s="587">
        <f t="shared" si="122"/>
        <v>2128.0107446476031</v>
      </c>
      <c r="BN72" s="587">
        <f t="shared" si="122"/>
        <v>846.59527855493479</v>
      </c>
      <c r="BO72" s="587"/>
      <c r="BP72" s="573">
        <f t="shared" ref="BP72:CF72" si="123">BP48-BP70</f>
        <v>241</v>
      </c>
      <c r="BQ72" s="573">
        <f t="shared" si="123"/>
        <v>435</v>
      </c>
      <c r="BR72" s="573">
        <f t="shared" si="123"/>
        <v>275</v>
      </c>
      <c r="BS72" s="573">
        <f t="shared" si="123"/>
        <v>382</v>
      </c>
      <c r="BT72" s="573">
        <f t="shared" si="123"/>
        <v>765</v>
      </c>
      <c r="BU72" s="573">
        <f t="shared" si="123"/>
        <v>1116</v>
      </c>
      <c r="BV72" s="573">
        <f t="shared" si="123"/>
        <v>1308</v>
      </c>
      <c r="BW72" s="573">
        <f t="shared" si="123"/>
        <v>1629</v>
      </c>
      <c r="BX72" s="573">
        <f t="shared" si="123"/>
        <v>1827</v>
      </c>
      <c r="BY72" s="573">
        <f t="shared" si="123"/>
        <v>1712</v>
      </c>
      <c r="BZ72" s="573">
        <f t="shared" si="123"/>
        <v>2004</v>
      </c>
      <c r="CA72" s="573">
        <f t="shared" si="123"/>
        <v>2245</v>
      </c>
      <c r="CB72" s="573">
        <f t="shared" si="123"/>
        <v>2321.681859410281</v>
      </c>
      <c r="CC72" s="573">
        <f t="shared" si="123"/>
        <v>3034.3132896200973</v>
      </c>
      <c r="CD72" s="573">
        <f t="shared" si="123"/>
        <v>3103.5904038475919</v>
      </c>
      <c r="CE72" s="573">
        <f t="shared" si="123"/>
        <v>3516.9487402807536</v>
      </c>
      <c r="CF72" s="573">
        <f t="shared" si="123"/>
        <v>3574.3847753194441</v>
      </c>
    </row>
    <row r="73" spans="1:84" s="442" customFormat="1" ht="12.75" customHeight="1">
      <c r="A73" s="588" t="s">
        <v>198</v>
      </c>
      <c r="B73" s="548">
        <f>B72/Drivers!B$128</f>
        <v>0.27885597548518898</v>
      </c>
      <c r="C73" s="548">
        <f>C72/Drivers!C$128</f>
        <v>-0.13742331288343559</v>
      </c>
      <c r="D73" s="548">
        <f>D72/Drivers!D$128</f>
        <v>-0.16323296354992076</v>
      </c>
      <c r="E73" s="548">
        <f>E72/Drivers!E$128</f>
        <v>0.36087369420702753</v>
      </c>
      <c r="F73" s="548">
        <f>F72/Drivers!F$128</f>
        <v>0.24770642201834864</v>
      </c>
      <c r="G73" s="548">
        <f>G72/Drivers!G$128</f>
        <v>-0.26826826826826827</v>
      </c>
      <c r="H73" s="548">
        <f>H72/Drivers!H$128</f>
        <v>-0.30769230769230771</v>
      </c>
      <c r="I73" s="548">
        <f>I72/Drivers!I$128</f>
        <v>0.45146088595664469</v>
      </c>
      <c r="J73" s="548">
        <f>J72/Drivers!J$128</f>
        <v>0.20760233918128654</v>
      </c>
      <c r="K73" s="548">
        <f>K72/Drivers!K$128</f>
        <v>-0.24712041884816754</v>
      </c>
      <c r="L73" s="548">
        <f>L72/Drivers!L$128</f>
        <v>-1.2658227848101266E-2</v>
      </c>
      <c r="M73" s="548">
        <f>M72/Drivers!M$128</f>
        <v>0.40889370932754882</v>
      </c>
      <c r="N73" s="548">
        <f>N72/Drivers!N$128</f>
        <v>0.20678246484698098</v>
      </c>
      <c r="O73" s="548">
        <f>O72/Drivers!O$128</f>
        <v>-0.25711275026343522</v>
      </c>
      <c r="P73" s="548">
        <f>P72/Drivers!P$128</f>
        <v>1.1510791366906475E-2</v>
      </c>
      <c r="Q73" s="548">
        <f>Q72/Drivers!Q$128</f>
        <v>0.86262376237623761</v>
      </c>
      <c r="R73" s="548">
        <f>R72/Drivers!R$128</f>
        <v>0.27070347284060553</v>
      </c>
      <c r="S73" s="548">
        <f>S72/Drivers!S$128</f>
        <v>4.9423393739703456E-3</v>
      </c>
      <c r="T73" s="548">
        <f>T72/Drivers!T$128</f>
        <v>0.20404040404040405</v>
      </c>
      <c r="U73" s="548">
        <f>U72/Drivers!U$128</f>
        <v>0.62699822380106573</v>
      </c>
      <c r="V73" s="548">
        <f>V72/Drivers!V$128</f>
        <v>0.17046413502109706</v>
      </c>
      <c r="W73" s="548">
        <f>W72/Drivers!W$128</f>
        <v>-4.1562759767248547E-2</v>
      </c>
      <c r="X73" s="548">
        <f>X72/Drivers!X$128</f>
        <v>4.2944785276073622E-2</v>
      </c>
      <c r="Y73" s="548">
        <f>Y72/Drivers!Y$128</f>
        <v>0.85046728971962615</v>
      </c>
      <c r="Z73" s="548">
        <f>Z72/Drivers!Z$128</f>
        <v>0.31574923547400613</v>
      </c>
      <c r="AA73" s="548">
        <f>AA72/Drivers!AA$128</f>
        <v>-8.6546026750590088E-2</v>
      </c>
      <c r="AB73" s="548">
        <f>AB72/Drivers!AB$128</f>
        <v>0.15701559020044542</v>
      </c>
      <c r="AC73" s="548">
        <f>AC72/Drivers!AC$128</f>
        <v>0.9904264577893821</v>
      </c>
      <c r="AD73" s="548">
        <f>AD72/Drivers!AD$128</f>
        <v>0.30124426981008512</v>
      </c>
      <c r="AE73" s="548">
        <f>AE72/Drivers!AE$128</f>
        <v>0.13181504485852311</v>
      </c>
      <c r="AF73" s="548">
        <f>AF72/Drivers!AF$128</f>
        <v>8.7591240875912413E-2</v>
      </c>
      <c r="AG73" s="548">
        <f>AG72/Drivers!AG$128</f>
        <v>0.76551724137931032</v>
      </c>
      <c r="AH73" s="548">
        <f>AH72/Drivers!AH$128</f>
        <v>0.4197218710493047</v>
      </c>
      <c r="AI73" s="548">
        <f>AI72/Drivers!AI$128</f>
        <v>0.13896218117854001</v>
      </c>
      <c r="AJ73" s="548">
        <f>AJ72/Drivers!AJ$128</f>
        <v>-7.0762052877138409E-2</v>
      </c>
      <c r="AK73" s="548">
        <f>AK72/Drivers!AK$128</f>
        <v>0.7820015515903801</v>
      </c>
      <c r="AL73" s="548">
        <f>AL72/Drivers!AL$128</f>
        <v>0.51453957996768984</v>
      </c>
      <c r="AM73" s="548">
        <f>AM72/Drivers!AM$128</f>
        <v>0.15384615384615385</v>
      </c>
      <c r="AN73" s="548">
        <f>AN72/Drivers!AN$128</f>
        <v>7.5667655786350152E-2</v>
      </c>
      <c r="AO73" s="548">
        <f>AO72/Drivers!AO$128</f>
        <v>0.73258003766478341</v>
      </c>
      <c r="AP73" s="548">
        <f>AP72/Drivers!AP$128</f>
        <v>0.39581831290555153</v>
      </c>
      <c r="AQ73" s="548">
        <f>AQ72/Drivers!AQ$128</f>
        <v>0.3029472241261138</v>
      </c>
      <c r="AR73" s="548">
        <f>AR72/Drivers!AR$128</f>
        <v>0.12945264986967853</v>
      </c>
      <c r="AS73" s="548">
        <f>AS72/Drivers!AS$128</f>
        <v>0.72026300059772863</v>
      </c>
      <c r="AT73" s="548">
        <f>AT72/Drivers!AT$128</f>
        <v>0.33358098068350667</v>
      </c>
      <c r="AU73" s="548">
        <f>AU72/Drivers!AU$128</f>
        <v>-3.9974210186976146E-2</v>
      </c>
      <c r="AV73" s="548">
        <f>AV72/Drivers!AV$128</f>
        <v>9.3099671412924426E-2</v>
      </c>
      <c r="AW73" s="548">
        <f>AW72/Drivers!AW$128</f>
        <v>0.9585102340735856</v>
      </c>
      <c r="AX73" s="548">
        <f>AX72/Drivers!AX$128</f>
        <v>0.30100533698033394</v>
      </c>
      <c r="AY73" s="548">
        <f>AY72/Drivers!AY$128</f>
        <v>0.1562301782910902</v>
      </c>
      <c r="AZ73" s="548">
        <f>AZ72/Drivers!AZ$128</f>
        <v>7.7304265215964438E-2</v>
      </c>
      <c r="BA73" s="548">
        <f>BA72/Drivers!BA$128</f>
        <v>0.92567768051036792</v>
      </c>
      <c r="BB73" s="548">
        <f>BB72/Drivers!BB$128</f>
        <v>0.3795891880005221</v>
      </c>
      <c r="BC73" s="548">
        <f>BC72/Drivers!BC$128</f>
        <v>0.11106202842590646</v>
      </c>
      <c r="BD73" s="548">
        <f>BD72/Drivers!BD$128</f>
        <v>9.576503504268423E-2</v>
      </c>
      <c r="BE73" s="548">
        <f>BE72/Drivers!BE$128</f>
        <v>0.93486921820194224</v>
      </c>
      <c r="BF73" s="548">
        <f>BF72/Drivers!BF$128</f>
        <v>0.36784240552186775</v>
      </c>
      <c r="BG73" s="548">
        <f>BG72/Drivers!BG$128</f>
        <v>0.14272552932845731</v>
      </c>
      <c r="BH73" s="548">
        <f>BH72/Drivers!BH$128</f>
        <v>0.13078777842840744</v>
      </c>
      <c r="BI73" s="548">
        <f>BI72/Drivers!BI$128</f>
        <v>0.90810220711337919</v>
      </c>
      <c r="BJ73" s="548">
        <f>BJ72/Drivers!BJ$128</f>
        <v>0.3644914708118504</v>
      </c>
      <c r="BK73" s="548">
        <f>BK72/Drivers!BK$128</f>
        <v>0.14689927242106066</v>
      </c>
      <c r="BL73" s="548">
        <f>BL72/Drivers!BL$128</f>
        <v>0.10331818182043415</v>
      </c>
      <c r="BM73" s="548">
        <f>BM72/Drivers!BM$128</f>
        <v>0.90677220627969712</v>
      </c>
      <c r="BN73" s="548">
        <f>BN72/Drivers!BN$128</f>
        <v>0.37816828572804329</v>
      </c>
      <c r="BO73" s="548"/>
      <c r="BP73" s="549">
        <f>BP72/Drivers!BP$128</f>
        <v>6.5955117679255604E-2</v>
      </c>
      <c r="BQ73" s="549">
        <f>BQ72/Drivers!BQ$128</f>
        <v>0.12120367790470883</v>
      </c>
      <c r="BR73" s="549">
        <f>BR72/Drivers!BR$128</f>
        <v>6.6377021482017864E-2</v>
      </c>
      <c r="BS73" s="549">
        <f>BS72/Drivers!BS$128</f>
        <v>0.10060574137476956</v>
      </c>
      <c r="BT73" s="549">
        <f>BT72/Drivers!BT$128</f>
        <v>0.213986013986014</v>
      </c>
      <c r="BU73" s="549">
        <f>BU72/Drivers!BU$128</f>
        <v>0.24717607973421926</v>
      </c>
      <c r="BV73" s="549">
        <f>BV72/Drivers!BV$128</f>
        <v>0.29754322111010006</v>
      </c>
      <c r="BW73" s="549">
        <f>BW72/Drivers!BW$128</f>
        <v>0.33622291021671824</v>
      </c>
      <c r="BX73" s="549">
        <f>BX72/Drivers!BX$128</f>
        <v>0.35475728155339809</v>
      </c>
      <c r="BY73" s="549">
        <f>BY72/Drivers!BY$128</f>
        <v>0.34585858585858587</v>
      </c>
      <c r="BZ73" s="549">
        <f>BZ72/Drivers!BZ$128</f>
        <v>0.36192884233339351</v>
      </c>
      <c r="CA73" s="549">
        <f>CA72/Drivers!CA$128</f>
        <v>0.39882750044412862</v>
      </c>
      <c r="CB73" s="549">
        <f>CB72/Drivers!CB$128</f>
        <v>0.33525427194071078</v>
      </c>
      <c r="CC73" s="549">
        <f>CC72/Drivers!CC$128</f>
        <v>0.37570960115689001</v>
      </c>
      <c r="CD73" s="549">
        <f>CD72/Drivers!CD$128</f>
        <v>0.37091639321685776</v>
      </c>
      <c r="CE73" s="549">
        <f>CE72/Drivers!CE$128</f>
        <v>0.38298430190353877</v>
      </c>
      <c r="CF73" s="549">
        <f>CF72/Drivers!CF$128</f>
        <v>0.38050179826437208</v>
      </c>
    </row>
    <row r="74" spans="1:84" ht="12.75" customHeight="1">
      <c r="A74" s="586" t="s">
        <v>0</v>
      </c>
      <c r="B74" s="550" t="s">
        <v>17</v>
      </c>
      <c r="C74" s="550">
        <f t="shared" ref="C74:AX74" si="124">C72/B72-1</f>
        <v>-1.4102564102564101</v>
      </c>
      <c r="D74" s="550">
        <f t="shared" si="124"/>
        <v>-8.0357142857142905E-2</v>
      </c>
      <c r="E74" s="550">
        <f t="shared" si="124"/>
        <v>-4.6893203883495147</v>
      </c>
      <c r="F74" s="550">
        <f t="shared" si="124"/>
        <v>-0.28947368421052633</v>
      </c>
      <c r="G74" s="550">
        <f t="shared" si="124"/>
        <v>-1.9925925925925925</v>
      </c>
      <c r="H74" s="550">
        <f t="shared" si="124"/>
        <v>-0.17910447761194026</v>
      </c>
      <c r="I74" s="550">
        <f t="shared" si="124"/>
        <v>-3.1772727272727272</v>
      </c>
      <c r="J74" s="550">
        <f t="shared" si="124"/>
        <v>-0.40709812108559496</v>
      </c>
      <c r="K74" s="550">
        <f t="shared" si="124"/>
        <v>-1.8309859154929577</v>
      </c>
      <c r="L74" s="550">
        <f t="shared" si="124"/>
        <v>-0.96186440677966101</v>
      </c>
      <c r="M74" s="550">
        <f t="shared" si="124"/>
        <v>-42.888888888888886</v>
      </c>
      <c r="N74" s="550">
        <f t="shared" si="124"/>
        <v>-0.33687002652519893</v>
      </c>
      <c r="O74" s="550">
        <f t="shared" si="124"/>
        <v>-1.976</v>
      </c>
      <c r="P74" s="550">
        <f t="shared" si="124"/>
        <v>-1.0327868852459017</v>
      </c>
      <c r="Q74" s="550">
        <f t="shared" si="124"/>
        <v>86.125</v>
      </c>
      <c r="R74" s="550">
        <f t="shared" si="124"/>
        <v>-0.56384505021520803</v>
      </c>
      <c r="S74" s="550">
        <f t="shared" si="124"/>
        <v>-0.98026315789473684</v>
      </c>
      <c r="T74" s="550">
        <f t="shared" si="124"/>
        <v>32.666666666666664</v>
      </c>
      <c r="U74" s="550">
        <f t="shared" si="124"/>
        <v>2.495049504950495</v>
      </c>
      <c r="V74" s="550">
        <f t="shared" si="124"/>
        <v>-0.71388101983002827</v>
      </c>
      <c r="W74" s="550">
        <f t="shared" si="124"/>
        <v>-1.2475247524752475</v>
      </c>
      <c r="X74" s="550">
        <f t="shared" si="124"/>
        <v>-1.7</v>
      </c>
      <c r="Y74" s="550">
        <f t="shared" si="124"/>
        <v>25</v>
      </c>
      <c r="Z74" s="550">
        <f t="shared" si="124"/>
        <v>-0.54615384615384621</v>
      </c>
      <c r="AA74" s="550">
        <f t="shared" si="124"/>
        <v>-1.2663438256658597</v>
      </c>
      <c r="AB74" s="550">
        <f t="shared" si="124"/>
        <v>-2.2818181818181817</v>
      </c>
      <c r="AC74" s="550">
        <f t="shared" si="124"/>
        <v>7.0709219858156036</v>
      </c>
      <c r="AD74" s="550">
        <f t="shared" si="124"/>
        <v>-0.59578207381370829</v>
      </c>
      <c r="AE74" s="550">
        <f t="shared" si="124"/>
        <v>-0.58478260869565224</v>
      </c>
      <c r="AF74" s="550">
        <f t="shared" si="124"/>
        <v>-0.56020942408376961</v>
      </c>
      <c r="AG74" s="550">
        <f t="shared" si="124"/>
        <v>9.5714285714285712</v>
      </c>
      <c r="AH74" s="550">
        <f t="shared" si="124"/>
        <v>-0.25225225225225223</v>
      </c>
      <c r="AI74" s="550">
        <f t="shared" si="124"/>
        <v>-0.76204819277108438</v>
      </c>
      <c r="AJ74" s="550">
        <f t="shared" si="124"/>
        <v>-1.5759493670886076</v>
      </c>
      <c r="AK74" s="550">
        <f t="shared" si="124"/>
        <v>-12.076923076923077</v>
      </c>
      <c r="AL74" s="550">
        <f t="shared" si="124"/>
        <v>-0.36805555555555558</v>
      </c>
      <c r="AM74" s="550">
        <f t="shared" si="124"/>
        <v>-0.70800627943485084</v>
      </c>
      <c r="AN74" s="550">
        <f t="shared" si="124"/>
        <v>-0.45161290322580649</v>
      </c>
      <c r="AO74" s="550">
        <f t="shared" si="124"/>
        <v>10.441176470588236</v>
      </c>
      <c r="AP74" s="550">
        <f t="shared" si="124"/>
        <v>-0.5295629820051414</v>
      </c>
      <c r="AQ74" s="550">
        <f t="shared" si="124"/>
        <v>-0.19489981785063748</v>
      </c>
      <c r="AR74" s="550">
        <f t="shared" si="124"/>
        <v>-0.66289592760180993</v>
      </c>
      <c r="AS74" s="550">
        <f t="shared" si="124"/>
        <v>7.0872483221476514</v>
      </c>
      <c r="AT74" s="550">
        <f t="shared" si="124"/>
        <v>-0.62738589211618256</v>
      </c>
      <c r="AU74" s="550">
        <f t="shared" si="124"/>
        <v>-1.1380846325167038</v>
      </c>
      <c r="AV74" s="550">
        <f t="shared" si="124"/>
        <v>-3.7419354838709675</v>
      </c>
      <c r="AW74" s="550">
        <f t="shared" si="124"/>
        <v>8.8244839286133026</v>
      </c>
      <c r="AX74" s="550">
        <f t="shared" si="124"/>
        <v>-0.67457078751931621</v>
      </c>
      <c r="AY74" s="550">
        <f t="shared" ref="AY74:BF74" si="125">AY72/AX72-1</f>
        <v>-0.40419628709659772</v>
      </c>
      <c r="AZ74" s="550">
        <f t="shared" si="125"/>
        <v>-0.49025967103319545</v>
      </c>
      <c r="BA74" s="550">
        <f t="shared" si="125"/>
        <v>10.060960465175022</v>
      </c>
      <c r="BB74" s="550">
        <f t="shared" si="125"/>
        <v>-0.60588710806330437</v>
      </c>
      <c r="BC74" s="550">
        <f t="shared" si="125"/>
        <v>-0.67281413476129259</v>
      </c>
      <c r="BD74" s="550">
        <f t="shared" si="125"/>
        <v>-0.10429386841339483</v>
      </c>
      <c r="BE74" s="550">
        <f t="shared" si="125"/>
        <v>8.1410316794386759</v>
      </c>
      <c r="BF74" s="550">
        <f t="shared" si="125"/>
        <v>-0.62152289692912122</v>
      </c>
      <c r="BG74" s="550">
        <f t="shared" ref="BG74:BN74" si="126">BG72/BF72-1</f>
        <v>-0.56869472781527497</v>
      </c>
      <c r="BH74" s="550">
        <f t="shared" si="126"/>
        <v>4.6507019493406521E-2</v>
      </c>
      <c r="BI74" s="550">
        <f t="shared" si="126"/>
        <v>5.3267231897500595</v>
      </c>
      <c r="BJ74" s="550">
        <f t="shared" si="126"/>
        <v>-0.62104832483185601</v>
      </c>
      <c r="BK74" s="550">
        <f t="shared" si="126"/>
        <v>-0.56033259559809168</v>
      </c>
      <c r="BL74" s="550">
        <f t="shared" si="126"/>
        <v>-0.27216829405923582</v>
      </c>
      <c r="BM74" s="550">
        <f t="shared" si="126"/>
        <v>7.4227363933967361</v>
      </c>
      <c r="BN74" s="550">
        <f t="shared" si="126"/>
        <v>-0.60216588159420681</v>
      </c>
      <c r="BO74" s="550"/>
      <c r="BP74" s="551" t="s">
        <v>17</v>
      </c>
      <c r="BQ74" s="551" t="s">
        <v>17</v>
      </c>
      <c r="BR74" s="551" t="s">
        <v>17</v>
      </c>
      <c r="BS74" s="551" t="s">
        <v>17</v>
      </c>
      <c r="BT74" s="551" t="s">
        <v>17</v>
      </c>
      <c r="BU74" s="551" t="s">
        <v>17</v>
      </c>
      <c r="BV74" s="551" t="s">
        <v>17</v>
      </c>
      <c r="BW74" s="551" t="s">
        <v>17</v>
      </c>
      <c r="BX74" s="551" t="s">
        <v>17</v>
      </c>
      <c r="BY74" s="551" t="s">
        <v>17</v>
      </c>
      <c r="BZ74" s="551" t="s">
        <v>17</v>
      </c>
      <c r="CA74" s="551" t="s">
        <v>17</v>
      </c>
      <c r="CB74" s="551" t="s">
        <v>17</v>
      </c>
      <c r="CC74" s="551" t="s">
        <v>17</v>
      </c>
      <c r="CD74" s="551" t="s">
        <v>17</v>
      </c>
      <c r="CE74" s="551" t="s">
        <v>17</v>
      </c>
      <c r="CF74" s="551" t="s">
        <v>17</v>
      </c>
    </row>
    <row r="75" spans="1:84" ht="12.75" customHeight="1">
      <c r="A75" s="586" t="s">
        <v>1</v>
      </c>
      <c r="B75" s="550" t="s">
        <v>17</v>
      </c>
      <c r="C75" s="550" t="s">
        <v>17</v>
      </c>
      <c r="D75" s="550" t="s">
        <v>17</v>
      </c>
      <c r="E75" s="550" t="s">
        <v>17</v>
      </c>
      <c r="F75" s="550">
        <f t="shared" ref="F75:AX75" si="127">F72/B72-1</f>
        <v>-1.098901098901095E-2</v>
      </c>
      <c r="G75" s="550">
        <f t="shared" si="127"/>
        <v>1.3928571428571428</v>
      </c>
      <c r="H75" s="550">
        <f t="shared" si="127"/>
        <v>1.1359223300970873</v>
      </c>
      <c r="I75" s="550">
        <f t="shared" si="127"/>
        <v>0.26052631578947372</v>
      </c>
      <c r="J75" s="550">
        <f t="shared" si="127"/>
        <v>5.1851851851851816E-2</v>
      </c>
      <c r="K75" s="550">
        <f t="shared" si="127"/>
        <v>-0.11940298507462688</v>
      </c>
      <c r="L75" s="550">
        <f t="shared" si="127"/>
        <v>-0.95909090909090911</v>
      </c>
      <c r="M75" s="550">
        <f t="shared" si="127"/>
        <v>-0.21294363256784965</v>
      </c>
      <c r="N75" s="550">
        <f t="shared" si="127"/>
        <v>-0.11971830985915488</v>
      </c>
      <c r="O75" s="550">
        <f t="shared" si="127"/>
        <v>3.3898305084745672E-2</v>
      </c>
      <c r="P75" s="550">
        <f t="shared" si="127"/>
        <v>-1.8888888888888888</v>
      </c>
      <c r="Q75" s="550">
        <f t="shared" si="127"/>
        <v>0.8488063660477454</v>
      </c>
      <c r="R75" s="550">
        <f t="shared" si="127"/>
        <v>0.21599999999999997</v>
      </c>
      <c r="S75" s="550">
        <f t="shared" si="127"/>
        <v>-1.0245901639344261</v>
      </c>
      <c r="T75" s="550">
        <f t="shared" si="127"/>
        <v>24.25</v>
      </c>
      <c r="U75" s="550">
        <f t="shared" si="127"/>
        <v>1.2912482065997155E-2</v>
      </c>
      <c r="V75" s="550">
        <f t="shared" si="127"/>
        <v>-0.33552631578947367</v>
      </c>
      <c r="W75" s="550">
        <f t="shared" si="127"/>
        <v>-9.3333333333333339</v>
      </c>
      <c r="X75" s="550">
        <f t="shared" si="127"/>
        <v>-0.8267326732673268</v>
      </c>
      <c r="Y75" s="550">
        <f t="shared" si="127"/>
        <v>0.28895184135977336</v>
      </c>
      <c r="Z75" s="550">
        <f t="shared" si="127"/>
        <v>1.0445544554455446</v>
      </c>
      <c r="AA75" s="550">
        <f t="shared" si="127"/>
        <v>1.2000000000000002</v>
      </c>
      <c r="AB75" s="550">
        <f t="shared" si="127"/>
        <v>3.0285714285714285</v>
      </c>
      <c r="AC75" s="550">
        <f t="shared" si="127"/>
        <v>0.25054945054945055</v>
      </c>
      <c r="AD75" s="550">
        <f t="shared" si="127"/>
        <v>0.11380145278450371</v>
      </c>
      <c r="AE75" s="550">
        <f t="shared" si="127"/>
        <v>-2.7363636363636363</v>
      </c>
      <c r="AF75" s="550">
        <f t="shared" si="127"/>
        <v>-0.4042553191489362</v>
      </c>
      <c r="AG75" s="550">
        <f t="shared" si="127"/>
        <v>-0.21968365553602809</v>
      </c>
      <c r="AH75" s="550">
        <f t="shared" si="127"/>
        <v>0.44347826086956532</v>
      </c>
      <c r="AI75" s="550">
        <f t="shared" si="127"/>
        <v>-0.17277486910994766</v>
      </c>
      <c r="AJ75" s="550">
        <f t="shared" si="127"/>
        <v>-2.083333333333333</v>
      </c>
      <c r="AK75" s="550">
        <f t="shared" si="127"/>
        <v>0.13513513513513509</v>
      </c>
      <c r="AL75" s="550">
        <f t="shared" si="127"/>
        <v>-4.0662650602409589E-2</v>
      </c>
      <c r="AM75" s="550">
        <f t="shared" si="127"/>
        <v>0.17721518987341778</v>
      </c>
      <c r="AN75" s="550">
        <f t="shared" si="127"/>
        <v>-2.1208791208791209</v>
      </c>
      <c r="AO75" s="550">
        <f t="shared" si="127"/>
        <v>0.15773809523809534</v>
      </c>
      <c r="AP75" s="550">
        <f t="shared" si="127"/>
        <v>-0.13814756671899531</v>
      </c>
      <c r="AQ75" s="550">
        <f t="shared" si="127"/>
        <v>1.3763440860215055</v>
      </c>
      <c r="AR75" s="550">
        <f t="shared" si="127"/>
        <v>0.46078431372549011</v>
      </c>
      <c r="AS75" s="550">
        <f t="shared" si="127"/>
        <v>3.2562125107112205E-2</v>
      </c>
      <c r="AT75" s="550">
        <f t="shared" si="127"/>
        <v>-0.18214936247723135</v>
      </c>
      <c r="AU75" s="550">
        <f t="shared" si="127"/>
        <v>-1.1402714932126696</v>
      </c>
      <c r="AV75" s="550">
        <f t="shared" si="127"/>
        <v>0.14093959731543615</v>
      </c>
      <c r="AW75" s="550">
        <f t="shared" si="127"/>
        <v>0.3860267783105904</v>
      </c>
      <c r="AX75" s="550">
        <f t="shared" si="127"/>
        <v>0.21051133974614578</v>
      </c>
      <c r="AY75" s="550">
        <f t="shared" ref="AY75:BF75" si="128">AY72/AU72-1</f>
        <v>-6.2230804948203069</v>
      </c>
      <c r="AZ75" s="550">
        <f t="shared" si="128"/>
        <v>-2.9001672245365762E-2</v>
      </c>
      <c r="BA75" s="550">
        <f t="shared" si="128"/>
        <v>9.3204914689194451E-2</v>
      </c>
      <c r="BB75" s="550">
        <f t="shared" si="128"/>
        <v>0.3239320069741447</v>
      </c>
      <c r="BC75" s="550">
        <f t="shared" si="128"/>
        <v>-0.27296216885227076</v>
      </c>
      <c r="BD75" s="550">
        <f t="shared" si="128"/>
        <v>0.27753722091087774</v>
      </c>
      <c r="BE75" s="550">
        <f t="shared" si="128"/>
        <v>5.5786090618089368E-2</v>
      </c>
      <c r="BF75" s="550">
        <f t="shared" si="128"/>
        <v>1.3899492290262438E-2</v>
      </c>
      <c r="BG75" s="550">
        <f t="shared" ref="BG75:BN75" si="129">BG72/BC72-1</f>
        <v>0.33654978087504417</v>
      </c>
      <c r="BH75" s="550">
        <f t="shared" si="129"/>
        <v>0.56157100890948586</v>
      </c>
      <c r="BI75" s="550">
        <f t="shared" si="129"/>
        <v>8.0800052004164957E-2</v>
      </c>
      <c r="BJ75" s="550">
        <f t="shared" si="129"/>
        <v>8.2155266211952682E-2</v>
      </c>
      <c r="BK75" s="550">
        <f t="shared" si="129"/>
        <v>0.10313605638349022</v>
      </c>
      <c r="BL75" s="550">
        <f t="shared" si="129"/>
        <v>-0.23278355247819582</v>
      </c>
      <c r="BM75" s="550">
        <f t="shared" si="129"/>
        <v>2.1391595672094699E-2</v>
      </c>
      <c r="BN75" s="550">
        <f t="shared" si="129"/>
        <v>7.2285601669383803E-2</v>
      </c>
      <c r="BO75" s="550"/>
      <c r="BP75" s="551" t="s">
        <v>17</v>
      </c>
      <c r="BQ75" s="551">
        <f t="shared" ref="BQ75:CF75" si="130">BQ72/BP72-1</f>
        <v>0.80497925311203322</v>
      </c>
      <c r="BR75" s="551">
        <f t="shared" si="130"/>
        <v>-0.36781609195402298</v>
      </c>
      <c r="BS75" s="551">
        <f t="shared" si="130"/>
        <v>0.38909090909090915</v>
      </c>
      <c r="BT75" s="551">
        <f t="shared" si="130"/>
        <v>1.0026178010471205</v>
      </c>
      <c r="BU75" s="551">
        <f t="shared" si="130"/>
        <v>0.45882352941176463</v>
      </c>
      <c r="BV75" s="551">
        <f t="shared" si="130"/>
        <v>0.17204301075268824</v>
      </c>
      <c r="BW75" s="551">
        <f t="shared" si="130"/>
        <v>0.24541284403669716</v>
      </c>
      <c r="BX75" s="551">
        <f t="shared" si="130"/>
        <v>0.12154696132596676</v>
      </c>
      <c r="BY75" s="551">
        <f t="shared" si="130"/>
        <v>-6.294471811713187E-2</v>
      </c>
      <c r="BZ75" s="551">
        <f t="shared" si="130"/>
        <v>0.17056074766355134</v>
      </c>
      <c r="CA75" s="551">
        <f t="shared" si="130"/>
        <v>0.12025948103792405</v>
      </c>
      <c r="CB75" s="551">
        <f t="shared" si="130"/>
        <v>3.4156730249568446E-2</v>
      </c>
      <c r="CC75" s="551">
        <f t="shared" si="130"/>
        <v>0.30694620252183391</v>
      </c>
      <c r="CD75" s="551">
        <f t="shared" si="130"/>
        <v>2.2831233170444332E-2</v>
      </c>
      <c r="CE75" s="551">
        <f t="shared" si="130"/>
        <v>0.13318714219528194</v>
      </c>
      <c r="CF75" s="551">
        <f t="shared" si="130"/>
        <v>1.6331211877175456E-2</v>
      </c>
    </row>
    <row r="76" spans="1:84" ht="12.75" customHeight="1">
      <c r="A76" s="56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41"/>
      <c r="CD76" s="341"/>
      <c r="CE76" s="341"/>
      <c r="CF76" s="341"/>
    </row>
    <row r="77" spans="1:84" s="565" customFormat="1" ht="12.75" customHeight="1">
      <c r="A77" s="562" t="s">
        <v>477</v>
      </c>
      <c r="B77" s="573">
        <f>B48+Debt!B19</f>
        <v>231</v>
      </c>
      <c r="C77" s="573">
        <f>C48+Debt!C19</f>
        <v>-159</v>
      </c>
      <c r="D77" s="573">
        <f>D48+Debt!D19</f>
        <v>-146</v>
      </c>
      <c r="E77" s="573">
        <f>E48+Debt!E19</f>
        <v>334</v>
      </c>
      <c r="F77" s="573">
        <f>F48+Debt!F19</f>
        <v>232</v>
      </c>
      <c r="G77" s="573">
        <f>G48+Debt!G19</f>
        <v>-306</v>
      </c>
      <c r="H77" s="573">
        <f>H48+Debt!H19</f>
        <v>-263.49593750000003</v>
      </c>
      <c r="I77" s="587">
        <f>I48+Debt!I30</f>
        <v>425.00343750000002</v>
      </c>
      <c r="J77" s="587">
        <f>J48+Debt!J30</f>
        <v>236.99406250000001</v>
      </c>
      <c r="K77" s="587">
        <f>K48+Debt!K30</f>
        <v>-281.01531249999999</v>
      </c>
      <c r="L77" s="587">
        <f>L48+Debt!L30</f>
        <v>-61.024687499999999</v>
      </c>
      <c r="M77" s="587">
        <f>M48+Debt!M30</f>
        <v>331.9659375</v>
      </c>
      <c r="N77" s="587">
        <f>N48+Debt!N30</f>
        <v>201.95656249999999</v>
      </c>
      <c r="O77" s="587">
        <f>O48+Debt!O30</f>
        <v>-283.05281250000002</v>
      </c>
      <c r="P77" s="587">
        <f>P48+Debt!P30</f>
        <v>-36.063124999999999</v>
      </c>
      <c r="Q77" s="587">
        <f>Q48+Debt!Q30</f>
        <v>649.92656250000005</v>
      </c>
      <c r="R77" s="587">
        <f>R48+Debt!R30</f>
        <v>258.91718750000001</v>
      </c>
      <c r="S77" s="587">
        <f>S48+Debt!S30</f>
        <v>-29.093125000000001</v>
      </c>
      <c r="T77" s="587">
        <f>T48+Debt!T30</f>
        <v>154.89656249999999</v>
      </c>
      <c r="U77" s="587">
        <f>U48+Debt!U30</f>
        <v>660.88718749999998</v>
      </c>
      <c r="V77" s="587">
        <f>V48+Debt!V30</f>
        <v>159.29860750390625</v>
      </c>
      <c r="W77" s="587">
        <f>W48+Debt!W30</f>
        <v>-101.77522966811192</v>
      </c>
      <c r="X77" s="587">
        <f>X48+Debt!X30</f>
        <v>-20.963226205286325</v>
      </c>
      <c r="Y77" s="587">
        <f>Y48+Debt!Y30</f>
        <v>862.29646129471371</v>
      </c>
      <c r="Z77" s="587">
        <f>Z48+Debt!Z30</f>
        <v>358.51735332768072</v>
      </c>
      <c r="AA77" s="587">
        <f>AA48+Debt!AA30</f>
        <v>-170.50937620528632</v>
      </c>
      <c r="AB77" s="587">
        <f>AB48+Debt!AB30</f>
        <v>82.633780647356843</v>
      </c>
      <c r="AC77" s="587">
        <f>AC48+Debt!AC30</f>
        <v>1079.7535</v>
      </c>
      <c r="AD77" s="587">
        <f>AD48+Debt!AD30</f>
        <v>397.75349999999997</v>
      </c>
      <c r="AE77" s="587">
        <f>AE48+Debt!AE30</f>
        <v>132.74832499999999</v>
      </c>
      <c r="AF77" s="587">
        <f>AF48+Debt!AF30</f>
        <v>11.74315</v>
      </c>
      <c r="AG77" s="587">
        <f>AG48+Debt!AG30</f>
        <v>814.73797500000001</v>
      </c>
      <c r="AH77" s="587">
        <f>AH48+Debt!AH30</f>
        <v>584.7328</v>
      </c>
      <c r="AI77" s="587">
        <f>AI48+Debt!AI30</f>
        <v>77.727625000000003</v>
      </c>
      <c r="AJ77" s="587">
        <f>AJ48+Debt!AJ30</f>
        <v>-167.27754999999999</v>
      </c>
      <c r="AK77" s="587">
        <f>AK48+Debt!AK30</f>
        <v>922.71727499999997</v>
      </c>
      <c r="AL77" s="587">
        <f>AL48+Debt!AL30</f>
        <v>553.71209999999996</v>
      </c>
      <c r="AM77" s="587">
        <f>AM48+Debt!AM30</f>
        <v>102.706925</v>
      </c>
      <c r="AN77" s="587">
        <f>AN48+Debt!AN30</f>
        <v>-0.29824999999999946</v>
      </c>
      <c r="AO77" s="587">
        <f>AO48+Debt!AO30</f>
        <v>1065.7017499999999</v>
      </c>
      <c r="AP77" s="587">
        <f>AP48+Debt!AP30</f>
        <v>450.23483750000003</v>
      </c>
      <c r="AQ77" s="587">
        <f>AQ48+Debt!AQ30</f>
        <v>334.76792499999999</v>
      </c>
      <c r="AR77" s="587">
        <f>AR48+Debt!AR30</f>
        <v>30.094049999999999</v>
      </c>
      <c r="AS77" s="587">
        <f>AS48+Debt!AS30</f>
        <v>1088.0940499999999</v>
      </c>
      <c r="AT77" s="587">
        <f>AT48+Debt!AT30</f>
        <v>326.33872500000001</v>
      </c>
      <c r="AU77" s="587">
        <f>AU48+Debt!AU30</f>
        <v>-206.421775</v>
      </c>
      <c r="AV77" s="587">
        <f>AV48+Debt!AV30</f>
        <v>1.5730500000000021</v>
      </c>
      <c r="AW77" s="587">
        <f>AW48+Debt!AW30</f>
        <v>1515.4872826559281</v>
      </c>
      <c r="AX77" s="587">
        <f>AX48+Debt!AX30</f>
        <v>355.72704823882071</v>
      </c>
      <c r="AY77" s="587">
        <f>AY48+Debt!AY30</f>
        <v>170.49188821395518</v>
      </c>
      <c r="AZ77" s="587">
        <f>AZ48+Debt!AZ30</f>
        <v>-19.752711698380281</v>
      </c>
      <c r="BA77" s="587">
        <f>BA48+Debt!BA30</f>
        <v>1651.4672282100548</v>
      </c>
      <c r="BB77" s="587">
        <f>BB48+Debt!BB30</f>
        <v>535.78192114007629</v>
      </c>
      <c r="BC77" s="587">
        <f>BC48+Debt!BC19</f>
        <v>104.33440813789906</v>
      </c>
      <c r="BD77" s="587">
        <f>BD48+Debt!BD19</f>
        <v>39.543087262466564</v>
      </c>
      <c r="BE77" s="587">
        <f>BE48+Debt!BE19</f>
        <v>1772.012351914994</v>
      </c>
      <c r="BF77" s="587">
        <f>BF48+Debt!BF19</f>
        <v>561.54302786455457</v>
      </c>
      <c r="BG77" s="587">
        <f>BG48+Debt!BG19</f>
        <v>180.17745866883286</v>
      </c>
      <c r="BH77" s="587">
        <f>BH48+Debt!BH19</f>
        <v>122.76384323252606</v>
      </c>
      <c r="BI77" s="587">
        <f>BI48+Debt!BI19</f>
        <v>1916.8221509377004</v>
      </c>
      <c r="BJ77" s="587">
        <f>BJ48+Debt!BJ19</f>
        <v>612.17372352038308</v>
      </c>
      <c r="BK77" s="587">
        <f>BK48+Debt!BK19</f>
        <v>206.68002665562753</v>
      </c>
      <c r="BL77" s="587">
        <f>BL48+Debt!BL19</f>
        <v>67.206689505375053</v>
      </c>
      <c r="BM77" s="587">
        <f>BM48+Debt!BM19</f>
        <v>1957.9105830464941</v>
      </c>
      <c r="BN77" s="587">
        <f>BN48+Debt!BN19</f>
        <v>663.03333248251056</v>
      </c>
      <c r="BO77" s="587"/>
      <c r="BP77" s="573">
        <f>BP48+Debt!BP30</f>
        <v>80</v>
      </c>
      <c r="BQ77" s="573">
        <f>BQ48+Debt!BQ30</f>
        <v>261</v>
      </c>
      <c r="BR77" s="573">
        <f>BR48+Debt!BR30</f>
        <v>88.501562500000006</v>
      </c>
      <c r="BS77" s="573">
        <f>BS48+Debt!BS30</f>
        <v>191.88249999999999</v>
      </c>
      <c r="BT77" s="573">
        <f>BT48+Debt!BT30</f>
        <v>589.72781250000003</v>
      </c>
      <c r="BU77" s="573">
        <f>BU48+Debt!BU30</f>
        <v>945.98923250390624</v>
      </c>
      <c r="BV77" s="573">
        <f>BV48+Debt!BV30</f>
        <v>1098.0753587489962</v>
      </c>
      <c r="BW77" s="573">
        <f>BW48+Debt!BW30</f>
        <v>1389.6314044420706</v>
      </c>
      <c r="BX77" s="573">
        <f>BX48+Debt!BX30</f>
        <v>1543.96225</v>
      </c>
      <c r="BY77" s="573">
        <f>BY48+Debt!BY19</f>
        <v>1428</v>
      </c>
      <c r="BZ77" s="573">
        <f>BZ48+Debt!BZ19</f>
        <v>1656.4384375</v>
      </c>
      <c r="CA77" s="573">
        <f>CA48+Debt!CA19</f>
        <v>1804.3843750000001</v>
      </c>
      <c r="CB77" s="573">
        <f>CB48+Debt!CB19</f>
        <v>1744.0682308947489</v>
      </c>
      <c r="CC77" s="573">
        <f>CC48+Debt!CC19</f>
        <v>2415.6961258657061</v>
      </c>
      <c r="CD77" s="573">
        <f>CD48+Debt!CD19</f>
        <v>2477.4328751799144</v>
      </c>
      <c r="CE77" s="573">
        <f>CE48+Debt!CE19</f>
        <v>2831.9371763594427</v>
      </c>
      <c r="CF77" s="573">
        <f>CF48+Debt!CF19</f>
        <v>2894.8306316900075</v>
      </c>
    </row>
    <row r="78" spans="1:84" ht="12.75" customHeight="1">
      <c r="A78" s="586" t="s">
        <v>0</v>
      </c>
      <c r="B78" s="550" t="s">
        <v>17</v>
      </c>
      <c r="C78" s="550">
        <f t="shared" ref="C78:AH78" si="131">C77/B77-1</f>
        <v>-1.6883116883116882</v>
      </c>
      <c r="D78" s="550">
        <f t="shared" si="131"/>
        <v>-8.1761006289308158E-2</v>
      </c>
      <c r="E78" s="550">
        <f t="shared" si="131"/>
        <v>-3.2876712328767121</v>
      </c>
      <c r="F78" s="550">
        <f t="shared" si="131"/>
        <v>-0.30538922155688619</v>
      </c>
      <c r="G78" s="550">
        <f t="shared" si="131"/>
        <v>-2.318965517241379</v>
      </c>
      <c r="H78" s="550">
        <f t="shared" si="131"/>
        <v>-0.1389021650326796</v>
      </c>
      <c r="I78" s="550">
        <f t="shared" si="131"/>
        <v>-2.6129411387983925</v>
      </c>
      <c r="J78" s="550">
        <f t="shared" si="131"/>
        <v>-0.44237142199585144</v>
      </c>
      <c r="K78" s="550">
        <f t="shared" si="131"/>
        <v>-2.1857483243910383</v>
      </c>
      <c r="L78" s="550">
        <f t="shared" si="131"/>
        <v>-0.78284212715276857</v>
      </c>
      <c r="M78" s="550">
        <f t="shared" si="131"/>
        <v>-6.4398629652958075</v>
      </c>
      <c r="N78" s="550">
        <f t="shared" si="131"/>
        <v>-0.3916346839048811</v>
      </c>
      <c r="O78" s="550">
        <f t="shared" si="131"/>
        <v>-2.4015529329481433</v>
      </c>
      <c r="P78" s="550">
        <f t="shared" si="131"/>
        <v>-0.8725922393016321</v>
      </c>
      <c r="Q78" s="550">
        <f t="shared" si="131"/>
        <v>-19.021914698185476</v>
      </c>
      <c r="R78" s="550">
        <f t="shared" si="131"/>
        <v>-0.60162085620250361</v>
      </c>
      <c r="S78" s="550">
        <f t="shared" si="131"/>
        <v>-1.1123645953399675</v>
      </c>
      <c r="T78" s="550">
        <f t="shared" si="131"/>
        <v>-6.3241637843992349</v>
      </c>
      <c r="U78" s="550">
        <f t="shared" si="131"/>
        <v>3.2666355975459433</v>
      </c>
      <c r="V78" s="550">
        <f t="shared" si="131"/>
        <v>-0.75896248177166203</v>
      </c>
      <c r="W78" s="550">
        <f t="shared" si="131"/>
        <v>-1.6388959154311267</v>
      </c>
      <c r="X78" s="550">
        <f t="shared" si="131"/>
        <v>-0.79402428003702652</v>
      </c>
      <c r="Y78" s="550">
        <f t="shared" si="131"/>
        <v>-42.133766952210209</v>
      </c>
      <c r="Z78" s="550">
        <f t="shared" si="131"/>
        <v>-0.58422958991461349</v>
      </c>
      <c r="AA78" s="550">
        <f t="shared" si="131"/>
        <v>-1.4755958801510027</v>
      </c>
      <c r="AB78" s="550">
        <f t="shared" si="131"/>
        <v>-1.484628954057454</v>
      </c>
      <c r="AC78" s="550">
        <f t="shared" si="131"/>
        <v>12.066732413078059</v>
      </c>
      <c r="AD78" s="550">
        <f t="shared" si="131"/>
        <v>-0.63162564418638145</v>
      </c>
      <c r="AE78" s="550">
        <f t="shared" si="131"/>
        <v>-0.66625479096978402</v>
      </c>
      <c r="AF78" s="550">
        <f t="shared" si="131"/>
        <v>-0.91153824351456036</v>
      </c>
      <c r="AG78" s="550">
        <f t="shared" si="131"/>
        <v>68.379849103519931</v>
      </c>
      <c r="AH78" s="550">
        <f t="shared" si="131"/>
        <v>-0.28230570079908202</v>
      </c>
      <c r="AI78" s="550">
        <f t="shared" ref="AI78:BN78" si="132">AI77/AH77-1</f>
        <v>-0.86707154960351118</v>
      </c>
      <c r="AJ78" s="550">
        <f t="shared" si="132"/>
        <v>-3.1520990767439501</v>
      </c>
      <c r="AK78" s="550">
        <f t="shared" si="132"/>
        <v>-6.5160855416641388</v>
      </c>
      <c r="AL78" s="550">
        <f t="shared" si="132"/>
        <v>-0.39991141923727402</v>
      </c>
      <c r="AM78" s="550">
        <f t="shared" si="132"/>
        <v>-0.81451204515848574</v>
      </c>
      <c r="AN78" s="550">
        <f t="shared" si="132"/>
        <v>-1.0029038937734724</v>
      </c>
      <c r="AO78" s="550">
        <f t="shared" si="132"/>
        <v>-3574.1827326068797</v>
      </c>
      <c r="AP78" s="550">
        <f t="shared" si="132"/>
        <v>-0.57752266288386966</v>
      </c>
      <c r="AQ78" s="550">
        <f t="shared" si="132"/>
        <v>-0.25645930275219986</v>
      </c>
      <c r="AR78" s="550">
        <f t="shared" si="132"/>
        <v>-0.91010473897700916</v>
      </c>
      <c r="AS78" s="550">
        <f t="shared" si="132"/>
        <v>35.156451192179183</v>
      </c>
      <c r="AT78" s="550">
        <f t="shared" si="132"/>
        <v>-0.70008224472875291</v>
      </c>
      <c r="AU78" s="550">
        <f t="shared" si="132"/>
        <v>-1.6325384000933387</v>
      </c>
      <c r="AV78" s="550">
        <f t="shared" si="132"/>
        <v>-1.0076205623171295</v>
      </c>
      <c r="AW78" s="550">
        <f t="shared" si="132"/>
        <v>962.40693725941708</v>
      </c>
      <c r="AX78" s="550">
        <f t="shared" si="132"/>
        <v>-0.76527216538867915</v>
      </c>
      <c r="AY78" s="550">
        <f t="shared" si="132"/>
        <v>-0.52072273093078425</v>
      </c>
      <c r="AZ78" s="550">
        <f t="shared" si="132"/>
        <v>-1.1158571935903017</v>
      </c>
      <c r="BA78" s="550">
        <f t="shared" si="132"/>
        <v>-84.607114477627633</v>
      </c>
      <c r="BB78" s="550">
        <f t="shared" si="132"/>
        <v>-0.67557217485884702</v>
      </c>
      <c r="BC78" s="550">
        <f t="shared" si="132"/>
        <v>-0.80526702372508463</v>
      </c>
      <c r="BD78" s="550">
        <f t="shared" si="132"/>
        <v>-0.6209966781984102</v>
      </c>
      <c r="BE78" s="550">
        <f t="shared" si="132"/>
        <v>43.81219031162874</v>
      </c>
      <c r="BF78" s="550">
        <f t="shared" si="132"/>
        <v>-0.68310433769962087</v>
      </c>
      <c r="BG78" s="550">
        <f t="shared" si="132"/>
        <v>-0.67913864169231197</v>
      </c>
      <c r="BH78" s="550">
        <f t="shared" si="132"/>
        <v>-0.31865037869045165</v>
      </c>
      <c r="BI78" s="550">
        <f t="shared" si="132"/>
        <v>14.613898200523604</v>
      </c>
      <c r="BJ78" s="550">
        <f t="shared" si="132"/>
        <v>-0.68063092174675122</v>
      </c>
      <c r="BK78" s="550">
        <f t="shared" si="132"/>
        <v>-0.66238337466187258</v>
      </c>
      <c r="BL78" s="550">
        <f t="shared" si="132"/>
        <v>-0.67482736192329051</v>
      </c>
      <c r="BM78" s="550">
        <f t="shared" si="132"/>
        <v>28.132674105155925</v>
      </c>
      <c r="BN78" s="550">
        <f t="shared" si="132"/>
        <v>-0.6613566838936864</v>
      </c>
      <c r="BO78" s="550"/>
      <c r="BP78" s="551" t="s">
        <v>17</v>
      </c>
      <c r="BQ78" s="551" t="s">
        <v>17</v>
      </c>
      <c r="BR78" s="551" t="s">
        <v>17</v>
      </c>
      <c r="BS78" s="551" t="s">
        <v>17</v>
      </c>
      <c r="BT78" s="551" t="s">
        <v>17</v>
      </c>
      <c r="BU78" s="551" t="s">
        <v>17</v>
      </c>
      <c r="BV78" s="551" t="s">
        <v>17</v>
      </c>
      <c r="BW78" s="551" t="s">
        <v>17</v>
      </c>
      <c r="BX78" s="551" t="s">
        <v>17</v>
      </c>
      <c r="BY78" s="551" t="s">
        <v>17</v>
      </c>
      <c r="BZ78" s="551" t="s">
        <v>17</v>
      </c>
      <c r="CA78" s="551" t="s">
        <v>17</v>
      </c>
      <c r="CB78" s="551" t="s">
        <v>17</v>
      </c>
      <c r="CC78" s="551" t="s">
        <v>17</v>
      </c>
      <c r="CD78" s="551" t="s">
        <v>17</v>
      </c>
      <c r="CE78" s="551" t="s">
        <v>17</v>
      </c>
      <c r="CF78" s="551" t="s">
        <v>17</v>
      </c>
    </row>
    <row r="79" spans="1:84" ht="12.75" customHeight="1">
      <c r="A79" s="586" t="s">
        <v>1</v>
      </c>
      <c r="B79" s="550" t="s">
        <v>17</v>
      </c>
      <c r="C79" s="550" t="s">
        <v>17</v>
      </c>
      <c r="D79" s="550" t="s">
        <v>17</v>
      </c>
      <c r="E79" s="550" t="s">
        <v>17</v>
      </c>
      <c r="F79" s="550">
        <f t="shared" ref="F79:AK79" si="133">F77/B77-1</f>
        <v>4.3290043290042934E-3</v>
      </c>
      <c r="G79" s="550">
        <f t="shared" si="133"/>
        <v>0.92452830188679247</v>
      </c>
      <c r="H79" s="550">
        <f t="shared" si="133"/>
        <v>0.80476669520547972</v>
      </c>
      <c r="I79" s="550">
        <f t="shared" si="133"/>
        <v>0.27246538173652701</v>
      </c>
      <c r="J79" s="550">
        <f t="shared" si="133"/>
        <v>2.1526131465517295E-2</v>
      </c>
      <c r="K79" s="550">
        <f t="shared" si="133"/>
        <v>-8.1649305555555607E-2</v>
      </c>
      <c r="L79" s="550">
        <f t="shared" si="133"/>
        <v>-0.76840368743825516</v>
      </c>
      <c r="M79" s="550">
        <f t="shared" si="133"/>
        <v>-0.21890999411034184</v>
      </c>
      <c r="N79" s="550">
        <f t="shared" si="133"/>
        <v>-0.14784125657156499</v>
      </c>
      <c r="O79" s="550">
        <f t="shared" si="133"/>
        <v>7.2504945793656628E-3</v>
      </c>
      <c r="P79" s="550">
        <f t="shared" si="133"/>
        <v>-0.40904039860916941</v>
      </c>
      <c r="Q79" s="550">
        <f t="shared" si="133"/>
        <v>0.95781099529225067</v>
      </c>
      <c r="R79" s="550">
        <f t="shared" si="133"/>
        <v>0.28204394199866623</v>
      </c>
      <c r="S79" s="550">
        <f t="shared" si="133"/>
        <v>-0.89721661924839557</v>
      </c>
      <c r="T79" s="550">
        <f t="shared" si="133"/>
        <v>-5.2951508639364997</v>
      </c>
      <c r="U79" s="550">
        <f t="shared" si="133"/>
        <v>1.6864405353489431E-2</v>
      </c>
      <c r="V79" s="550">
        <f t="shared" si="133"/>
        <v>-0.3847507419571895</v>
      </c>
      <c r="W79" s="550">
        <f t="shared" si="133"/>
        <v>2.4982570510425375</v>
      </c>
      <c r="X79" s="550">
        <f t="shared" si="133"/>
        <v>-1.1353369362556791</v>
      </c>
      <c r="Y79" s="550">
        <f t="shared" si="133"/>
        <v>0.30475590630921978</v>
      </c>
      <c r="Z79" s="550">
        <f t="shared" si="133"/>
        <v>1.2505994179446254</v>
      </c>
      <c r="AA79" s="550">
        <f t="shared" si="133"/>
        <v>0.67535240904211968</v>
      </c>
      <c r="AB79" s="550">
        <f t="shared" si="133"/>
        <v>-4.9418446301227705</v>
      </c>
      <c r="AC79" s="550">
        <f t="shared" si="133"/>
        <v>0.2521836148773946</v>
      </c>
      <c r="AD79" s="550">
        <f t="shared" si="133"/>
        <v>0.10944002098681649</v>
      </c>
      <c r="AE79" s="550">
        <f t="shared" si="133"/>
        <v>-1.7785397375460246</v>
      </c>
      <c r="AF79" s="550">
        <f t="shared" si="133"/>
        <v>-0.85788923236957548</v>
      </c>
      <c r="AG79" s="550">
        <f t="shared" si="133"/>
        <v>-0.2454407649523711</v>
      </c>
      <c r="AH79" s="550">
        <f t="shared" si="133"/>
        <v>0.47008838388599994</v>
      </c>
      <c r="AI79" s="550">
        <f t="shared" si="133"/>
        <v>-0.41447377961266174</v>
      </c>
      <c r="AJ79" s="550">
        <f t="shared" si="133"/>
        <v>-15.244691586158739</v>
      </c>
      <c r="AK79" s="550">
        <f t="shared" si="133"/>
        <v>0.13253254827111749</v>
      </c>
      <c r="AL79" s="550">
        <f t="shared" ref="AL79:BN79" si="134">AL77/AH77-1</f>
        <v>-5.3051068795867184E-2</v>
      </c>
      <c r="AM79" s="550">
        <f t="shared" si="134"/>
        <v>0.32136965461121436</v>
      </c>
      <c r="AN79" s="550">
        <f t="shared" si="134"/>
        <v>-0.99821703510124338</v>
      </c>
      <c r="AO79" s="550">
        <f t="shared" si="134"/>
        <v>0.15496022332517834</v>
      </c>
      <c r="AP79" s="550">
        <f t="shared" si="134"/>
        <v>-0.18687917872844018</v>
      </c>
      <c r="AQ79" s="550">
        <f t="shared" si="134"/>
        <v>2.2594484257025513</v>
      </c>
      <c r="AR79" s="550">
        <f t="shared" si="134"/>
        <v>-101.90209555741845</v>
      </c>
      <c r="AS79" s="550">
        <f t="shared" si="134"/>
        <v>2.101178871105347E-2</v>
      </c>
      <c r="AT79" s="550">
        <f t="shared" si="134"/>
        <v>-0.27518108813603304</v>
      </c>
      <c r="AU79" s="550">
        <f t="shared" si="134"/>
        <v>-1.6166115675508639</v>
      </c>
      <c r="AV79" s="550">
        <f t="shared" si="134"/>
        <v>-0.94772886999257322</v>
      </c>
      <c r="AW79" s="550">
        <f t="shared" si="134"/>
        <v>0.3927907083546025</v>
      </c>
      <c r="AX79" s="550">
        <f t="shared" si="134"/>
        <v>9.0054660962534339E-2</v>
      </c>
      <c r="AY79" s="550">
        <f t="shared" si="134"/>
        <v>-1.8259394543717842</v>
      </c>
      <c r="AZ79" s="550">
        <f t="shared" si="134"/>
        <v>-13.556950954121138</v>
      </c>
      <c r="BA79" s="550">
        <f t="shared" si="134"/>
        <v>8.9726880001143039E-2</v>
      </c>
      <c r="BB79" s="550">
        <f t="shared" si="134"/>
        <v>0.50616019724306716</v>
      </c>
      <c r="BC79" s="550">
        <f t="shared" si="134"/>
        <v>-0.38803887251828184</v>
      </c>
      <c r="BD79" s="550">
        <f t="shared" si="134"/>
        <v>-3.0019067693732953</v>
      </c>
      <c r="BE79" s="550">
        <f t="shared" si="134"/>
        <v>7.2992743450072783E-2</v>
      </c>
      <c r="BF79" s="550">
        <f t="shared" si="134"/>
        <v>4.8081328816884872E-2</v>
      </c>
      <c r="BG79" s="550">
        <f t="shared" si="134"/>
        <v>0.72692270828518857</v>
      </c>
      <c r="BH79" s="550">
        <f t="shared" si="134"/>
        <v>2.1045588933833907</v>
      </c>
      <c r="BI79" s="550">
        <f t="shared" si="134"/>
        <v>8.1720535901576463E-2</v>
      </c>
      <c r="BJ79" s="550">
        <f t="shared" si="134"/>
        <v>9.01635193448449E-2</v>
      </c>
      <c r="BK79" s="550">
        <f t="shared" si="134"/>
        <v>0.14709147405340284</v>
      </c>
      <c r="BL79" s="550">
        <f t="shared" si="134"/>
        <v>-0.45255306663803796</v>
      </c>
      <c r="BM79" s="550">
        <f t="shared" si="134"/>
        <v>2.143570392730143E-2</v>
      </c>
      <c r="BN79" s="550">
        <f t="shared" si="134"/>
        <v>8.3080352860708917E-2</v>
      </c>
      <c r="BO79" s="550"/>
      <c r="BP79" s="551" t="s">
        <v>17</v>
      </c>
      <c r="BQ79" s="551">
        <f t="shared" ref="BQ79:CF79" si="135">BQ77/BP77-1</f>
        <v>2.2625000000000002</v>
      </c>
      <c r="BR79" s="551">
        <f t="shared" si="135"/>
        <v>-0.66091355363984672</v>
      </c>
      <c r="BS79" s="551">
        <f t="shared" si="135"/>
        <v>1.1681255627548945</v>
      </c>
      <c r="BT79" s="551">
        <f t="shared" si="135"/>
        <v>2.0733798678879003</v>
      </c>
      <c r="BU79" s="551">
        <f t="shared" si="135"/>
        <v>0.60411161293822513</v>
      </c>
      <c r="BV79" s="551">
        <f t="shared" si="135"/>
        <v>0.16076940521039385</v>
      </c>
      <c r="BW79" s="551">
        <f t="shared" si="135"/>
        <v>0.2655155161893763</v>
      </c>
      <c r="BX79" s="551">
        <f t="shared" si="135"/>
        <v>0.1110588355045794</v>
      </c>
      <c r="BY79" s="551">
        <f t="shared" si="135"/>
        <v>-7.5106920522182485E-2</v>
      </c>
      <c r="BZ79" s="551">
        <f t="shared" si="135"/>
        <v>0.15997089460784308</v>
      </c>
      <c r="CA79" s="551">
        <f t="shared" si="135"/>
        <v>8.9315687290672408E-2</v>
      </c>
      <c r="CB79" s="551">
        <f t="shared" si="135"/>
        <v>-3.3427547334669794E-2</v>
      </c>
      <c r="CC79" s="551">
        <f t="shared" si="135"/>
        <v>0.38509267187694607</v>
      </c>
      <c r="CD79" s="551">
        <f t="shared" si="135"/>
        <v>2.5556504666779611E-2</v>
      </c>
      <c r="CE79" s="551">
        <f t="shared" si="135"/>
        <v>0.14309340314771757</v>
      </c>
      <c r="CF79" s="551">
        <f t="shared" si="135"/>
        <v>2.2208633671533917E-2</v>
      </c>
    </row>
    <row r="80" spans="1:84" ht="12.75" customHeight="1">
      <c r="A80" s="586"/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50"/>
      <c r="AB80" s="550"/>
      <c r="AC80" s="550"/>
      <c r="AD80" s="550"/>
      <c r="AE80" s="550"/>
      <c r="AF80" s="550"/>
      <c r="AG80" s="550"/>
      <c r="AH80" s="550"/>
      <c r="AI80" s="550"/>
      <c r="AJ80" s="550"/>
      <c r="AK80" s="550"/>
      <c r="AL80" s="550"/>
      <c r="AM80" s="550"/>
      <c r="AN80" s="550"/>
      <c r="AO80" s="550"/>
      <c r="AP80" s="550"/>
      <c r="AQ80" s="550"/>
      <c r="AR80" s="550"/>
      <c r="AS80" s="550"/>
      <c r="AT80" s="550"/>
      <c r="AU80" s="550"/>
      <c r="AV80" s="550"/>
      <c r="AW80" s="550"/>
      <c r="AX80" s="550"/>
      <c r="AY80" s="550"/>
      <c r="AZ80" s="550"/>
      <c r="BA80" s="550"/>
      <c r="BB80" s="550"/>
      <c r="BC80" s="550"/>
      <c r="BD80" s="550"/>
      <c r="BE80" s="550"/>
      <c r="BF80" s="550"/>
      <c r="BG80" s="550"/>
      <c r="BH80" s="550"/>
      <c r="BI80" s="550"/>
      <c r="BJ80" s="550"/>
      <c r="BK80" s="550"/>
      <c r="BL80" s="550"/>
      <c r="BM80" s="550"/>
      <c r="BN80" s="550"/>
      <c r="BO80" s="550"/>
      <c r="BP80" s="551"/>
      <c r="BQ80" s="551"/>
      <c r="BR80" s="551"/>
      <c r="BS80" s="551"/>
      <c r="BT80" s="551"/>
      <c r="BU80" s="551"/>
      <c r="BV80" s="551"/>
      <c r="BW80" s="551"/>
      <c r="BX80" s="551"/>
      <c r="BY80" s="551"/>
      <c r="BZ80" s="551"/>
      <c r="CA80" s="551"/>
      <c r="CB80" s="551"/>
      <c r="CC80" s="551"/>
      <c r="CD80" s="551"/>
      <c r="CE80" s="551"/>
      <c r="CF80" s="551"/>
    </row>
    <row r="81" spans="1:84" s="565" customFormat="1" ht="12.75" customHeight="1">
      <c r="A81" s="562" t="s">
        <v>476</v>
      </c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>
        <f>AI77+AI70</f>
        <v>7.7276250000000033</v>
      </c>
      <c r="AJ81" s="587">
        <f t="shared" ref="AJ81:CF81" si="136">AJ77+AJ70</f>
        <v>-233.27754999999999</v>
      </c>
      <c r="AK81" s="587">
        <f t="shared" si="136"/>
        <v>847.71727499999997</v>
      </c>
      <c r="AL81" s="587">
        <f t="shared" si="136"/>
        <v>480.71209999999996</v>
      </c>
      <c r="AM81" s="587">
        <f t="shared" si="136"/>
        <v>29.706924999999998</v>
      </c>
      <c r="AN81" s="587">
        <f t="shared" si="136"/>
        <v>-92.298249999999996</v>
      </c>
      <c r="AO81" s="587">
        <f t="shared" si="136"/>
        <v>974.70174999999995</v>
      </c>
      <c r="AP81" s="587">
        <f t="shared" si="136"/>
        <v>359.23483750000003</v>
      </c>
      <c r="AQ81" s="587">
        <f t="shared" si="136"/>
        <v>232.76792499999999</v>
      </c>
      <c r="AR81" s="587">
        <f t="shared" si="136"/>
        <v>-82.905950000000004</v>
      </c>
      <c r="AS81" s="587">
        <f t="shared" si="136"/>
        <v>977.09404999999992</v>
      </c>
      <c r="AT81" s="587">
        <f t="shared" si="136"/>
        <v>217.33872500000001</v>
      </c>
      <c r="AU81" s="587">
        <f t="shared" si="136"/>
        <v>-331.42177500000003</v>
      </c>
      <c r="AV81" s="587">
        <f t="shared" si="136"/>
        <v>-147.42695000000001</v>
      </c>
      <c r="AW81" s="587">
        <f t="shared" si="136"/>
        <v>1380.2392474475948</v>
      </c>
      <c r="AX81" s="587">
        <f t="shared" si="136"/>
        <v>187.36145493162192</v>
      </c>
      <c r="AY81" s="587">
        <f t="shared" si="136"/>
        <v>36.579735749051338</v>
      </c>
      <c r="AZ81" s="587">
        <f t="shared" si="136"/>
        <v>-185.14818911504841</v>
      </c>
      <c r="BA81" s="587">
        <f t="shared" si="136"/>
        <v>1496.5318068624483</v>
      </c>
      <c r="BB81" s="587">
        <f t="shared" si="136"/>
        <v>371.40780861486371</v>
      </c>
      <c r="BC81" s="587">
        <f t="shared" si="136"/>
        <v>-26.768564845780077</v>
      </c>
      <c r="BD81" s="587">
        <f t="shared" si="136"/>
        <v>-131.7965313503569</v>
      </c>
      <c r="BE81" s="587">
        <f t="shared" si="136"/>
        <v>1616.3392087782131</v>
      </c>
      <c r="BF81" s="587">
        <f t="shared" si="136"/>
        <v>393.50123393016054</v>
      </c>
      <c r="BG81" s="587">
        <f t="shared" si="136"/>
        <v>45.681137189826131</v>
      </c>
      <c r="BH81" s="587">
        <f t="shared" si="136"/>
        <v>-83.780633310186943</v>
      </c>
      <c r="BI81" s="587">
        <f t="shared" si="136"/>
        <v>1750.2017185757677</v>
      </c>
      <c r="BJ81" s="587">
        <f t="shared" si="136"/>
        <v>434.82338998272485</v>
      </c>
      <c r="BK81" s="587">
        <f t="shared" si="136"/>
        <v>66.232060431681873</v>
      </c>
      <c r="BL81" s="587">
        <f t="shared" si="136"/>
        <v>-118.23738022658308</v>
      </c>
      <c r="BM81" s="587">
        <f t="shared" si="136"/>
        <v>1787.8104214453854</v>
      </c>
      <c r="BN81" s="587">
        <f t="shared" si="136"/>
        <v>479.47138641008632</v>
      </c>
      <c r="BO81" s="587"/>
      <c r="BP81" s="587">
        <f t="shared" si="136"/>
        <v>-81</v>
      </c>
      <c r="BQ81" s="587">
        <f t="shared" si="136"/>
        <v>87</v>
      </c>
      <c r="BR81" s="587">
        <f t="shared" si="136"/>
        <v>-81.498437499999994</v>
      </c>
      <c r="BS81" s="587">
        <f t="shared" si="136"/>
        <v>27.882499999999993</v>
      </c>
      <c r="BT81" s="587">
        <f t="shared" si="136"/>
        <v>439.72781250000003</v>
      </c>
      <c r="BU81" s="587">
        <f t="shared" si="136"/>
        <v>801.98923250390624</v>
      </c>
      <c r="BV81" s="587">
        <f t="shared" si="136"/>
        <v>920.07535874899622</v>
      </c>
      <c r="BW81" s="587">
        <f t="shared" si="136"/>
        <v>1193.6314044420706</v>
      </c>
      <c r="BX81" s="587">
        <f t="shared" si="136"/>
        <v>1301.96225</v>
      </c>
      <c r="BY81" s="587">
        <f t="shared" si="136"/>
        <v>1144</v>
      </c>
      <c r="BZ81" s="587">
        <f t="shared" si="136"/>
        <v>1309.4384375</v>
      </c>
      <c r="CA81" s="587">
        <f t="shared" si="136"/>
        <v>1369.3843750000001</v>
      </c>
      <c r="CB81" s="587">
        <f t="shared" si="136"/>
        <v>1166.4546023792168</v>
      </c>
      <c r="CC81" s="587">
        <f t="shared" si="136"/>
        <v>1797.0789621113149</v>
      </c>
      <c r="CD81" s="587">
        <f t="shared" si="136"/>
        <v>1851.2753465122369</v>
      </c>
      <c r="CE81" s="587">
        <f t="shared" si="136"/>
        <v>2146.9256124381318</v>
      </c>
      <c r="CF81" s="587">
        <f t="shared" si="136"/>
        <v>2215.276488060571</v>
      </c>
    </row>
    <row r="82" spans="1:84" ht="12.75" customHeight="1">
      <c r="A82" s="586"/>
      <c r="B82" s="550"/>
      <c r="C82" s="550"/>
      <c r="D82" s="550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  <c r="AI82" s="550"/>
      <c r="AJ82" s="550"/>
      <c r="AK82" s="550"/>
      <c r="AL82" s="550"/>
      <c r="AM82" s="550"/>
      <c r="AN82" s="550"/>
      <c r="AO82" s="550"/>
      <c r="AP82" s="550"/>
      <c r="AQ82" s="550"/>
      <c r="AR82" s="550"/>
      <c r="AS82" s="550"/>
      <c r="AT82" s="550"/>
      <c r="AU82" s="550"/>
      <c r="AV82" s="550"/>
      <c r="AW82" s="550"/>
      <c r="AX82" s="550"/>
      <c r="AY82" s="550"/>
      <c r="AZ82" s="550"/>
      <c r="BA82" s="550"/>
      <c r="BB82" s="550"/>
      <c r="BC82" s="550"/>
      <c r="BD82" s="550"/>
      <c r="BE82" s="550"/>
      <c r="BF82" s="550"/>
      <c r="BG82" s="550"/>
      <c r="BH82" s="550"/>
      <c r="BI82" s="550"/>
      <c r="BJ82" s="550"/>
      <c r="BK82" s="550"/>
      <c r="BL82" s="550"/>
      <c r="BM82" s="550"/>
      <c r="BN82" s="550"/>
      <c r="BO82" s="550"/>
      <c r="BP82" s="551"/>
      <c r="BQ82" s="551"/>
      <c r="BR82" s="551"/>
      <c r="BS82" s="551"/>
      <c r="BT82" s="551"/>
      <c r="BU82" s="551"/>
      <c r="BV82" s="551"/>
      <c r="BW82" s="551"/>
      <c r="BX82" s="551"/>
      <c r="BY82" s="551"/>
      <c r="BZ82" s="551"/>
      <c r="CA82" s="551"/>
      <c r="CB82" s="551"/>
      <c r="CC82" s="551"/>
      <c r="CD82" s="551"/>
      <c r="CE82" s="551"/>
      <c r="CF82" s="551"/>
    </row>
    <row r="83" spans="1:84" ht="12.75" customHeight="1">
      <c r="A83" s="590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41"/>
      <c r="CD83" s="341"/>
      <c r="CE83" s="341"/>
      <c r="CF83" s="341"/>
    </row>
    <row r="84" spans="1:84" ht="12.75" customHeight="1">
      <c r="A84" s="566" t="s">
        <v>157</v>
      </c>
      <c r="B84" s="591" t="s">
        <v>17</v>
      </c>
      <c r="C84" s="592">
        <f>C25/(BS!B$8)</f>
        <v>0.22685185185185186</v>
      </c>
      <c r="D84" s="592">
        <f>D25/(BS!C$8)</f>
        <v>0.20624999999999999</v>
      </c>
      <c r="E84" s="592">
        <f>E25/(BS!D$8)</f>
        <v>0.17171717171717171</v>
      </c>
      <c r="F84" s="592">
        <f>F25/(BS!E$8)</f>
        <v>0.3131115459882583</v>
      </c>
      <c r="G84" s="592">
        <f>G25/(BS!F$8)</f>
        <v>0.16700201207243462</v>
      </c>
      <c r="H84" s="592">
        <f>H25/(BS!G$8)</f>
        <v>0.46918489065606361</v>
      </c>
      <c r="I84" s="592">
        <f>I25/(BS!H$8)</f>
        <v>0.40563380281690142</v>
      </c>
      <c r="J84" s="592">
        <f>J25/(BS!I$8)</f>
        <v>0.15517241379310345</v>
      </c>
      <c r="K84" s="592">
        <f>K25/(BS!J$8)</f>
        <v>0.29290617848970252</v>
      </c>
      <c r="L84" s="592">
        <f>L25/(BS!K$8)</f>
        <v>0.34234234234234234</v>
      </c>
      <c r="M84" s="592">
        <f>M25/(BS!L$8)</f>
        <v>0.35327635327635326</v>
      </c>
      <c r="N84" s="592">
        <f>N25/(BS!M$8)</f>
        <v>0.2</v>
      </c>
      <c r="O84" s="592">
        <f>O25/(BS!N$8)</f>
        <v>0.34278350515463918</v>
      </c>
      <c r="P84" s="592">
        <f>P25/(BS!O$8)</f>
        <v>0.3295774647887324</v>
      </c>
      <c r="Q84" s="592">
        <f>Q25/(BS!P$8)</f>
        <v>0.24695121951219512</v>
      </c>
      <c r="R84" s="592">
        <f>R25/(BS!Q$8)</f>
        <v>0.21604938271604937</v>
      </c>
      <c r="S84" s="592">
        <f>S25/(BS!R$8)</f>
        <v>0.2658662092624357</v>
      </c>
      <c r="T84" s="592">
        <f>T25/(BS!S$8)</f>
        <v>0.25853018372703412</v>
      </c>
      <c r="U84" s="592">
        <f>U25/(BS!T$8)</f>
        <v>0.21989528795811519</v>
      </c>
      <c r="V84" s="592">
        <f>V25/(BS!U$8)</f>
        <v>0.26744186046511625</v>
      </c>
      <c r="W84" s="592">
        <f>W25/(BS!V$8)</f>
        <v>0.26128016789087094</v>
      </c>
      <c r="X84" s="592">
        <f>X25/(BS!W$8)</f>
        <v>0.2469597754911132</v>
      </c>
      <c r="Y84" s="592">
        <f>Y25/(BS!X$8)</f>
        <v>0.19595959595959597</v>
      </c>
      <c r="Z84" s="592">
        <f>Z25/(BS!Y$8)</f>
        <v>0.24223602484472051</v>
      </c>
      <c r="AA84" s="592">
        <f>AA25/(BS!Z$8)</f>
        <v>0.2058165548098434</v>
      </c>
      <c r="AB84" s="592">
        <f>AB25/(BS!AA$8)</f>
        <v>0.26570397111913358</v>
      </c>
      <c r="AC84" s="592">
        <f>AC25/(BS!AB$8)</f>
        <v>0.2131578947368421</v>
      </c>
      <c r="AD84" s="592">
        <f>AD25/(BS!AC$8)</f>
        <v>0.18029953917050692</v>
      </c>
      <c r="AE84" s="592">
        <f>AE25/(BS!AD$8)</f>
        <v>0.22267412302999492</v>
      </c>
      <c r="AF84" s="592">
        <f>AF25/(BS!AE$8)</f>
        <v>0.27542754275427545</v>
      </c>
      <c r="AG84" s="592">
        <f>AG25/(BS!AF$8)</f>
        <v>0.26486013986013984</v>
      </c>
      <c r="AH84" s="592">
        <f>AH25/(BS!AG$8)</f>
        <v>0.65142364106988782</v>
      </c>
      <c r="AI84" s="592">
        <f>AI25/(BS!AH$8)</f>
        <v>0.19291705498602049</v>
      </c>
      <c r="AJ84" s="592">
        <f>AJ25/(BS!AI$8)</f>
        <v>0.21826484018264841</v>
      </c>
      <c r="AK84" s="592">
        <f>AK25/(BS!AJ$8)</f>
        <v>0.30588942307692307</v>
      </c>
      <c r="AL84" s="592">
        <f>AL25/(BS!AK$8)</f>
        <v>0.57535321821036112</v>
      </c>
      <c r="AM84" s="592">
        <f>AM25/(BS!AL$8)</f>
        <v>0.48575305291723203</v>
      </c>
      <c r="AN84" s="592">
        <f>AN25/(BS!AM$8)</f>
        <v>0.2629987908101572</v>
      </c>
      <c r="AO84" s="592">
        <f>AO25/(BS!AN$8)</f>
        <v>0.29953679876479672</v>
      </c>
      <c r="AP84" s="592">
        <f>AP25/(BS!AO$8)</f>
        <v>0.38369184592296146</v>
      </c>
      <c r="AQ84" s="592">
        <f>AQ25/(BS!AP$8)</f>
        <v>0.35282155566853074</v>
      </c>
      <c r="AR84" s="592">
        <f>AR25/(BS!AQ$8)</f>
        <v>0.37185413456599897</v>
      </c>
      <c r="AS84" s="592">
        <f>AS25/(BS!AR$8)</f>
        <v>0.33975659229208927</v>
      </c>
      <c r="AT84" s="592">
        <f>AT25/(BS!AS$8)</f>
        <v>0.82456140350877194</v>
      </c>
      <c r="AU84" s="592">
        <f>AU25/(BS!AT$8)</f>
        <v>0.45840867992766726</v>
      </c>
      <c r="AV84" s="592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41"/>
      <c r="CD84" s="341"/>
      <c r="CE84" s="341"/>
      <c r="CF84" s="341"/>
    </row>
    <row r="85" spans="1:84" ht="12.75" customHeight="1">
      <c r="A85" s="566" t="s">
        <v>158</v>
      </c>
      <c r="B85" s="591" t="s">
        <v>17</v>
      </c>
      <c r="C85" s="592">
        <f>C26/(BS!B$8)</f>
        <v>-0.34259259259259262</v>
      </c>
      <c r="D85" s="592">
        <f>D26/(BS!C$8)</f>
        <v>-0.23749999999999999</v>
      </c>
      <c r="E85" s="592">
        <f>E26/(BS!D$8)</f>
        <v>-0.21212121212121213</v>
      </c>
      <c r="F85" s="592">
        <f>F26/(BS!E$8)</f>
        <v>-0.28767123287671231</v>
      </c>
      <c r="G85" s="592">
        <f>G26/(BS!F$8)</f>
        <v>-0.18108651911468812</v>
      </c>
      <c r="H85" s="592">
        <f>H26/(BS!G$8)</f>
        <v>-0.17693836978131214</v>
      </c>
      <c r="I85" s="592">
        <f>I26/(BS!H$8)</f>
        <v>-0.54929577464788737</v>
      </c>
      <c r="J85" s="592">
        <f>J26/(BS!I$8)</f>
        <v>-0.23152709359605911</v>
      </c>
      <c r="K85" s="592">
        <f>K26/(BS!J$8)</f>
        <v>-0.31350114416475972</v>
      </c>
      <c r="L85" s="592">
        <f>L26/(BS!K$8)</f>
        <v>-0.13513513513513514</v>
      </c>
      <c r="M85" s="592">
        <f>M26/(BS!L$8)</f>
        <v>-0.13390313390313391</v>
      </c>
      <c r="N85" s="592">
        <f>N26/(BS!M$8)</f>
        <v>-0.61818181818181817</v>
      </c>
      <c r="O85" s="592">
        <f>O26/(BS!N$8)</f>
        <v>-0.26030927835051548</v>
      </c>
      <c r="P85" s="592">
        <f>P26/(BS!O$8)</f>
        <v>-0.25352112676056338</v>
      </c>
      <c r="Q85" s="592">
        <f>Q26/(BS!P$8)</f>
        <v>-0.24085365853658536</v>
      </c>
      <c r="R85" s="592">
        <f>R26/(BS!Q$8)</f>
        <v>-1.0185185185185186</v>
      </c>
      <c r="S85" s="592">
        <f>S26/(BS!R$8)</f>
        <v>-0.57461406518010294</v>
      </c>
      <c r="T85" s="592">
        <f>T26/(BS!S$8)</f>
        <v>-0.26509186351706038</v>
      </c>
      <c r="U85" s="592">
        <f>U26/(BS!T$8)</f>
        <v>-0.2356020942408377</v>
      </c>
      <c r="V85" s="592">
        <f>V26/(BS!U$8)</f>
        <v>-0.4974160206718346</v>
      </c>
      <c r="W85" s="592">
        <f>W26/(BS!V$8)</f>
        <v>-0.38300104931794332</v>
      </c>
      <c r="X85" s="592">
        <f>X26/(BS!W$8)</f>
        <v>-0.17399438727782976</v>
      </c>
      <c r="Y85" s="592">
        <f>Y26/(BS!X$8)</f>
        <v>-0.17777777777777778</v>
      </c>
      <c r="Z85" s="592">
        <f>Z26/(BS!Y$8)</f>
        <v>-0.6262939958592133</v>
      </c>
      <c r="AA85" s="592">
        <f>AA26/(BS!Z$8)</f>
        <v>-0.23639075316927666</v>
      </c>
      <c r="AB85" s="592">
        <f>AB26/(BS!AA$8)</f>
        <v>-0.36606498194945847</v>
      </c>
      <c r="AC85" s="592">
        <f>AC26/(BS!AB$8)</f>
        <v>-0.36052631578947369</v>
      </c>
      <c r="AD85" s="592">
        <f>AD26/(BS!AC$8)</f>
        <v>-0.31394009216589863</v>
      </c>
      <c r="AE85" s="592">
        <f>AE26/(BS!AD$8)</f>
        <v>-0.35231316725978645</v>
      </c>
      <c r="AF85" s="592">
        <f>AF26/(BS!AE$8)</f>
        <v>-0.3159315931593159</v>
      </c>
      <c r="AG85" s="592">
        <f>AG26/(BS!AF$8)</f>
        <v>-0.26966783216783219</v>
      </c>
      <c r="AH85" s="592">
        <f>AH26/(BS!AG$8)</f>
        <v>-0.1186367558239862</v>
      </c>
      <c r="AI85" s="592">
        <f>AI26/(BS!AH$8)</f>
        <v>-0.21248835041938491</v>
      </c>
      <c r="AJ85" s="592">
        <f>AJ26/(BS!AI$8)</f>
        <v>-0.73150684931506849</v>
      </c>
      <c r="AK85" s="592">
        <f>AK26/(BS!AJ$8)</f>
        <v>-6.9110576923076927E-2</v>
      </c>
      <c r="AL85" s="592">
        <f>AL26/(BS!AK$8)</f>
        <v>-0.15541601255886969</v>
      </c>
      <c r="AM85" s="592">
        <f>AM26/(BS!AL$8)</f>
        <v>-1.7137042062415198</v>
      </c>
      <c r="AN85" s="592">
        <f>AN26/(BS!AM$8)</f>
        <v>-0.435912938331318</v>
      </c>
      <c r="AO85" s="592">
        <f>AO26/(BS!AN$8)</f>
        <v>-0.32784354091610912</v>
      </c>
      <c r="AP85" s="592">
        <f>AP26/(BS!AO$8)</f>
        <v>-0.36918459229614808</v>
      </c>
      <c r="AQ85" s="592">
        <f>AQ26/(BS!AP$8)</f>
        <v>-0.33756990340620235</v>
      </c>
      <c r="AR85" s="592">
        <f>AR26/(BS!AQ$8)</f>
        <v>-0.38623523369286084</v>
      </c>
      <c r="AS85" s="592">
        <f>AS26/(BS!AR$8)</f>
        <v>-0.32454361054766734</v>
      </c>
      <c r="AT85" s="592">
        <f>AT26/(BS!AS$8)</f>
        <v>-0.39834881320949433</v>
      </c>
      <c r="AU85" s="592">
        <f>AU26/(BS!AT$8)</f>
        <v>-0.25768535262206149</v>
      </c>
      <c r="AV85" s="592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41"/>
      <c r="CD85" s="341"/>
      <c r="CE85" s="341"/>
      <c r="CF85" s="341"/>
    </row>
    <row r="86" spans="1:84" ht="12.75" customHeight="1">
      <c r="A86" s="566" t="s">
        <v>159</v>
      </c>
      <c r="B86" s="591">
        <f t="shared" ref="B86:AU86" si="139">B36/B$11</f>
        <v>0.33333333333333331</v>
      </c>
      <c r="C86" s="591">
        <f t="shared" si="139"/>
        <v>2.1276595744680851E-2</v>
      </c>
      <c r="D86" s="591">
        <f t="shared" si="139"/>
        <v>0.37209302325581395</v>
      </c>
      <c r="E86" s="591">
        <f t="shared" si="139"/>
        <v>0</v>
      </c>
      <c r="F86" s="591">
        <f t="shared" si="139"/>
        <v>0.44736842105263158</v>
      </c>
      <c r="G86" s="591">
        <f t="shared" si="139"/>
        <v>0.36842105263157893</v>
      </c>
      <c r="H86" s="591">
        <f t="shared" si="139"/>
        <v>0.48837209302325579</v>
      </c>
      <c r="I86" s="591">
        <f t="shared" si="139"/>
        <v>8.3333333333333329E-2</v>
      </c>
      <c r="J86" s="591">
        <f t="shared" si="139"/>
        <v>0.43902439024390244</v>
      </c>
      <c r="K86" s="591">
        <f t="shared" si="139"/>
        <v>0</v>
      </c>
      <c r="L86" s="591">
        <f t="shared" si="139"/>
        <v>0.40909090909090912</v>
      </c>
      <c r="M86" s="591">
        <f t="shared" si="139"/>
        <v>2.564102564102564E-2</v>
      </c>
      <c r="N86" s="591">
        <f t="shared" si="139"/>
        <v>0.35714285714285715</v>
      </c>
      <c r="O86" s="591">
        <f t="shared" si="139"/>
        <v>0.66666666666666663</v>
      </c>
      <c r="P86" s="591">
        <f t="shared" si="139"/>
        <v>0.73684210526315785</v>
      </c>
      <c r="Q86" s="591">
        <f t="shared" si="139"/>
        <v>2.5000000000000001E-2</v>
      </c>
      <c r="R86" s="591">
        <f t="shared" si="139"/>
        <v>0.66666666666666663</v>
      </c>
      <c r="S86" s="591">
        <f t="shared" si="139"/>
        <v>0.17241379310344829</v>
      </c>
      <c r="T86" s="591">
        <f t="shared" si="139"/>
        <v>0.52500000000000002</v>
      </c>
      <c r="U86" s="591">
        <f t="shared" si="139"/>
        <v>0.12820512820512819</v>
      </c>
      <c r="V86" s="591">
        <f t="shared" si="139"/>
        <v>0.80555555555555558</v>
      </c>
      <c r="W86" s="591">
        <f t="shared" si="139"/>
        <v>1</v>
      </c>
      <c r="X86" s="591">
        <f t="shared" si="139"/>
        <v>0.88636363636363635</v>
      </c>
      <c r="Y86" s="591">
        <f t="shared" si="139"/>
        <v>4.7619047619047616E-2</v>
      </c>
      <c r="Z86" s="591">
        <f t="shared" si="139"/>
        <v>0.44680851063829785</v>
      </c>
      <c r="AA86" s="591">
        <f t="shared" si="139"/>
        <v>8.3333333333333329E-2</v>
      </c>
      <c r="AB86" s="591">
        <f t="shared" si="139"/>
        <v>0.5625</v>
      </c>
      <c r="AC86" s="591">
        <f t="shared" si="139"/>
        <v>4.1666666666666664E-2</v>
      </c>
      <c r="AD86" s="591">
        <f t="shared" si="139"/>
        <v>0.75</v>
      </c>
      <c r="AE86" s="591">
        <f t="shared" si="139"/>
        <v>0.625</v>
      </c>
      <c r="AF86" s="591">
        <f t="shared" si="139"/>
        <v>0.43548387096774194</v>
      </c>
      <c r="AG86" s="591">
        <f t="shared" si="139"/>
        <v>0</v>
      </c>
      <c r="AH86" s="591">
        <f t="shared" si="139"/>
        <v>0.30434782608695654</v>
      </c>
      <c r="AI86" s="591">
        <f t="shared" si="139"/>
        <v>1.4285714285714285E-2</v>
      </c>
      <c r="AJ86" s="591">
        <f t="shared" si="139"/>
        <v>0.53030303030303028</v>
      </c>
      <c r="AK86" s="591">
        <f t="shared" si="139"/>
        <v>0</v>
      </c>
      <c r="AL86" s="591">
        <f t="shared" si="139"/>
        <v>0.34246575342465752</v>
      </c>
      <c r="AM86" s="591">
        <f t="shared" si="139"/>
        <v>4.1095890410958902E-2</v>
      </c>
      <c r="AN86" s="591">
        <f t="shared" si="139"/>
        <v>0.32608695652173914</v>
      </c>
      <c r="AO86" s="591">
        <f t="shared" si="139"/>
        <v>1.098901098901099E-2</v>
      </c>
      <c r="AP86" s="591">
        <f t="shared" si="139"/>
        <v>0.30769230769230771</v>
      </c>
      <c r="AQ86" s="591">
        <f t="shared" si="139"/>
        <v>2.9411764705882353E-2</v>
      </c>
      <c r="AR86" s="591">
        <f t="shared" si="139"/>
        <v>0.35398230088495575</v>
      </c>
      <c r="AS86" s="591">
        <f t="shared" si="139"/>
        <v>0.11711711711711711</v>
      </c>
      <c r="AT86" s="591">
        <f t="shared" si="139"/>
        <v>0.27522935779816515</v>
      </c>
      <c r="AU86" s="591">
        <f t="shared" si="139"/>
        <v>0</v>
      </c>
      <c r="AV86" s="591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2.75" customHeight="1">
      <c r="A87" s="566" t="s">
        <v>49</v>
      </c>
      <c r="B87" s="591">
        <f t="shared" ref="B87:AU87" si="143">B37/B$11</f>
        <v>2.3809523809523808E-2</v>
      </c>
      <c r="C87" s="591">
        <f t="shared" si="143"/>
        <v>0</v>
      </c>
      <c r="D87" s="591">
        <f t="shared" si="143"/>
        <v>0</v>
      </c>
      <c r="E87" s="591">
        <f t="shared" si="143"/>
        <v>0</v>
      </c>
      <c r="F87" s="591">
        <f t="shared" si="143"/>
        <v>2.6315789473684209E-2</v>
      </c>
      <c r="G87" s="591">
        <f t="shared" si="143"/>
        <v>5.2631578947368418E-2</v>
      </c>
      <c r="H87" s="591">
        <f t="shared" si="143"/>
        <v>2.3255813953488372E-2</v>
      </c>
      <c r="I87" s="591">
        <f t="shared" si="143"/>
        <v>2.0833333333333332E-2</v>
      </c>
      <c r="J87" s="591">
        <f t="shared" si="143"/>
        <v>0</v>
      </c>
      <c r="K87" s="591">
        <f t="shared" si="143"/>
        <v>0</v>
      </c>
      <c r="L87" s="591">
        <f t="shared" si="143"/>
        <v>0</v>
      </c>
      <c r="M87" s="591">
        <f t="shared" si="143"/>
        <v>0</v>
      </c>
      <c r="N87" s="591">
        <f t="shared" si="143"/>
        <v>0</v>
      </c>
      <c r="O87" s="591">
        <f t="shared" si="143"/>
        <v>0</v>
      </c>
      <c r="P87" s="591">
        <f t="shared" si="143"/>
        <v>0</v>
      </c>
      <c r="Q87" s="591">
        <f t="shared" si="143"/>
        <v>0</v>
      </c>
      <c r="R87" s="591">
        <f t="shared" si="143"/>
        <v>0.33333333333333331</v>
      </c>
      <c r="S87" s="591">
        <f t="shared" si="143"/>
        <v>0.41379310344827586</v>
      </c>
      <c r="T87" s="591">
        <f t="shared" si="143"/>
        <v>0.05</v>
      </c>
      <c r="U87" s="591">
        <f t="shared" si="143"/>
        <v>5.128205128205128E-2</v>
      </c>
      <c r="V87" s="591">
        <f t="shared" si="143"/>
        <v>0.16666666666666666</v>
      </c>
      <c r="W87" s="591">
        <f t="shared" si="143"/>
        <v>0.88888888888888884</v>
      </c>
      <c r="X87" s="591">
        <f t="shared" si="143"/>
        <v>0.56818181818181823</v>
      </c>
      <c r="Y87" s="591">
        <f t="shared" si="143"/>
        <v>0.19047619047619047</v>
      </c>
      <c r="Z87" s="591">
        <f t="shared" si="143"/>
        <v>0.27659574468085107</v>
      </c>
      <c r="AA87" s="591">
        <f t="shared" si="143"/>
        <v>-2.0208333333333335</v>
      </c>
      <c r="AB87" s="591">
        <f t="shared" si="143"/>
        <v>-0.1875</v>
      </c>
      <c r="AC87" s="591">
        <f t="shared" si="143"/>
        <v>0.33333333333333331</v>
      </c>
      <c r="AD87" s="591">
        <f t="shared" si="143"/>
        <v>-0.34615384615384615</v>
      </c>
      <c r="AE87" s="591">
        <f t="shared" si="143"/>
        <v>-1.9791666666666667</v>
      </c>
      <c r="AF87" s="591">
        <f t="shared" si="143"/>
        <v>-0.16129032258064516</v>
      </c>
      <c r="AG87" s="591">
        <f t="shared" si="143"/>
        <v>-0.1111111111111111</v>
      </c>
      <c r="AH87" s="591">
        <f t="shared" si="143"/>
        <v>-0.11594202898550725</v>
      </c>
      <c r="AI87" s="591">
        <f t="shared" si="143"/>
        <v>-1.2714285714285714</v>
      </c>
      <c r="AJ87" s="591">
        <f t="shared" si="143"/>
        <v>-0.10606060606060606</v>
      </c>
      <c r="AK87" s="591">
        <f t="shared" si="143"/>
        <v>-0.26666666666666666</v>
      </c>
      <c r="AL87" s="591">
        <f t="shared" si="143"/>
        <v>-8.2191780821917804E-2</v>
      </c>
      <c r="AM87" s="591">
        <f t="shared" si="143"/>
        <v>-0.69863013698630139</v>
      </c>
      <c r="AN87" s="591">
        <f t="shared" si="143"/>
        <v>-4.3478260869565216E-2</v>
      </c>
      <c r="AO87" s="591">
        <f t="shared" si="143"/>
        <v>-0.34065934065934067</v>
      </c>
      <c r="AP87" s="591">
        <f t="shared" si="143"/>
        <v>-5.4945054945054944E-2</v>
      </c>
      <c r="AQ87" s="591">
        <f t="shared" si="143"/>
        <v>-0.67647058823529416</v>
      </c>
      <c r="AR87" s="591">
        <f t="shared" si="143"/>
        <v>-7.0796460176991149E-2</v>
      </c>
      <c r="AS87" s="591">
        <f t="shared" si="143"/>
        <v>-0.60360360360360366</v>
      </c>
      <c r="AT87" s="591">
        <f t="shared" si="143"/>
        <v>-7.3394495412844041E-2</v>
      </c>
      <c r="AU87" s="591">
        <f t="shared" si="143"/>
        <v>-0.84</v>
      </c>
      <c r="AV87" s="591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s="597" customFormat="1" ht="12.75" customHeight="1">
      <c r="A88" s="593" t="s">
        <v>206</v>
      </c>
      <c r="B88" s="594">
        <v>0</v>
      </c>
      <c r="C88" s="594">
        <v>0</v>
      </c>
      <c r="D88" s="594">
        <v>0</v>
      </c>
      <c r="E88" s="594">
        <v>0</v>
      </c>
      <c r="F88" s="594">
        <v>0</v>
      </c>
      <c r="G88" s="594">
        <v>0</v>
      </c>
      <c r="H88" s="594">
        <v>0</v>
      </c>
      <c r="I88" s="594">
        <v>0</v>
      </c>
      <c r="J88" s="594">
        <v>0</v>
      </c>
      <c r="K88" s="594">
        <v>0</v>
      </c>
      <c r="L88" s="594">
        <v>0</v>
      </c>
      <c r="M88" s="594">
        <v>0</v>
      </c>
      <c r="N88" s="594">
        <v>0</v>
      </c>
      <c r="O88" s="594">
        <v>0</v>
      </c>
      <c r="P88" s="594">
        <v>0</v>
      </c>
      <c r="Q88" s="594">
        <v>0</v>
      </c>
      <c r="R88" s="594">
        <v>0</v>
      </c>
      <c r="S88" s="594">
        <v>0</v>
      </c>
      <c r="T88" s="594">
        <v>0</v>
      </c>
      <c r="U88" s="594">
        <v>0</v>
      </c>
      <c r="V88" s="594">
        <v>0</v>
      </c>
      <c r="W88" s="594">
        <v>0</v>
      </c>
      <c r="X88" s="594">
        <v>0</v>
      </c>
      <c r="Y88" s="594">
        <v>0</v>
      </c>
      <c r="Z88" s="594">
        <v>0</v>
      </c>
      <c r="AA88" s="594">
        <v>0</v>
      </c>
      <c r="AB88" s="594">
        <v>0</v>
      </c>
      <c r="AC88" s="594">
        <v>0</v>
      </c>
      <c r="AD88" s="594">
        <v>0</v>
      </c>
      <c r="AE88" s="594">
        <v>0</v>
      </c>
      <c r="AF88" s="594">
        <v>0</v>
      </c>
      <c r="AG88" s="594">
        <v>0</v>
      </c>
      <c r="AH88" s="594">
        <v>0</v>
      </c>
      <c r="AI88" s="594">
        <v>0</v>
      </c>
      <c r="AJ88" s="594">
        <v>0</v>
      </c>
      <c r="AK88" s="594">
        <v>0</v>
      </c>
      <c r="AL88" s="594">
        <v>0</v>
      </c>
      <c r="AM88" s="594">
        <v>0</v>
      </c>
      <c r="AN88" s="594">
        <v>0</v>
      </c>
      <c r="AO88" s="594">
        <v>0</v>
      </c>
      <c r="AP88" s="594">
        <v>0</v>
      </c>
      <c r="AQ88" s="594">
        <v>0</v>
      </c>
      <c r="AR88" s="594">
        <v>0</v>
      </c>
      <c r="AS88" s="594">
        <v>0.17</v>
      </c>
      <c r="AT88" s="594">
        <v>0.17</v>
      </c>
      <c r="AU88" s="594">
        <v>0.17</v>
      </c>
      <c r="AV88" s="594">
        <v>0.17</v>
      </c>
      <c r="AW88" s="595">
        <v>0.17</v>
      </c>
      <c r="AX88" s="595">
        <v>0.17</v>
      </c>
      <c r="AY88" s="595">
        <v>0.17</v>
      </c>
      <c r="AZ88" s="595">
        <v>0.17</v>
      </c>
      <c r="BA88" s="595">
        <v>0.17</v>
      </c>
      <c r="BB88" s="595">
        <v>0.17</v>
      </c>
      <c r="BC88" s="595">
        <v>0.17</v>
      </c>
      <c r="BD88" s="595">
        <v>0.17</v>
      </c>
      <c r="BE88" s="595">
        <v>0.17</v>
      </c>
      <c r="BF88" s="595">
        <v>0.17</v>
      </c>
      <c r="BG88" s="595">
        <v>0.17</v>
      </c>
      <c r="BH88" s="595">
        <v>0.17</v>
      </c>
      <c r="BI88" s="595">
        <v>0.17</v>
      </c>
      <c r="BJ88" s="595">
        <v>0.17</v>
      </c>
      <c r="BK88" s="595">
        <v>0.17</v>
      </c>
      <c r="BL88" s="595">
        <v>0.17</v>
      </c>
      <c r="BM88" s="595">
        <v>0.17</v>
      </c>
      <c r="BN88" s="595">
        <v>0.17</v>
      </c>
      <c r="BO88" s="596"/>
      <c r="BP88" s="596"/>
      <c r="BQ88" s="596">
        <f t="shared" ref="BQ88" si="147">SUM(C88:F88)</f>
        <v>0</v>
      </c>
      <c r="BR88" s="596">
        <f t="shared" ref="BR88" si="148">SUM(G88:J88)</f>
        <v>0</v>
      </c>
      <c r="BS88" s="596">
        <f t="shared" ref="BS88" si="149">SUM(K88:N88)</f>
        <v>0</v>
      </c>
      <c r="BT88" s="596">
        <f t="shared" ref="BT88" si="150">SUM(O88:R88)</f>
        <v>0</v>
      </c>
      <c r="BU88" s="596">
        <f t="shared" ref="BU88" si="151">SUM(S88:V88)</f>
        <v>0</v>
      </c>
      <c r="BV88" s="596">
        <f t="shared" ref="BV88" si="152">SUM(W88:Z88)</f>
        <v>0</v>
      </c>
      <c r="BW88" s="596">
        <f t="shared" ref="BW88" si="153">SUM(AA88:AD88)</f>
        <v>0</v>
      </c>
      <c r="BX88" s="596">
        <f t="shared" ref="BX88" si="154">SUM(AE88:AH88)</f>
        <v>0</v>
      </c>
      <c r="BY88" s="596">
        <f t="shared" ref="BY88" si="155">SUM(AI88:AL88)</f>
        <v>0</v>
      </c>
      <c r="BZ88" s="596">
        <f t="shared" ref="BZ88" si="156">SUM(AM88:AP88)</f>
        <v>0</v>
      </c>
      <c r="CA88" s="596">
        <f t="shared" ref="CA88" si="157">SUM(AQ88:AT88)</f>
        <v>0.34</v>
      </c>
      <c r="CB88" s="596">
        <f t="shared" ref="CB88" si="158">SUM(AU88:AX88)</f>
        <v>0.68</v>
      </c>
      <c r="CC88" s="596">
        <f t="shared" ref="CC88" si="159">SUM(AY88:BB88)</f>
        <v>0.68</v>
      </c>
      <c r="CD88" s="596">
        <f t="shared" ref="CD88" si="160">SUM(BC88:BF88)</f>
        <v>0.68</v>
      </c>
      <c r="CE88" s="596">
        <f t="shared" ref="CE88" si="161">SUM(BG88:BJ88)</f>
        <v>0.68</v>
      </c>
      <c r="CF88" s="596">
        <f t="shared" ref="CF88" si="162">SUM(BK88:BN88)</f>
        <v>0.68</v>
      </c>
    </row>
    <row r="89" spans="1:84" ht="12.75" customHeight="1">
      <c r="A89" s="598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1" spans="1:84" ht="12.75" customHeight="1">
      <c r="A91" s="598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BQ8:BY15 BQ22:BY22 BQ21:BT21 BQ17:BY19 BQ16:BV16 BY16 BQ20:BY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zoomScaleNormal="100" workbookViewId="0">
      <pane xSplit="1" ySplit="5" topLeftCell="AI8" activePane="bottomRight" state="frozen"/>
      <selection activeCell="AM1" sqref="AM1"/>
      <selection pane="topRight" activeCell="AM1" sqref="AM1"/>
      <selection pane="bottomLeft" activeCell="AM1" sqref="AM1"/>
      <selection pane="bottomRight" activeCell="AL26" sqref="AL26"/>
    </sheetView>
  </sheetViews>
  <sheetFormatPr baseColWidth="10" defaultColWidth="6" defaultRowHeight="16" outlineLevelRow="1" outlineLevelCol="1"/>
  <cols>
    <col min="1" max="1" width="26.5" style="416" bestFit="1" customWidth="1"/>
    <col min="2" max="9" width="6" style="416" hidden="1" customWidth="1" outlineLevel="1"/>
    <col min="10" max="10" width="6" style="416" hidden="1" customWidth="1" outlineLevel="1" collapsed="1"/>
    <col min="11" max="14" width="6" style="416" hidden="1" customWidth="1" outlineLevel="1"/>
    <col min="15" max="15" width="6" style="416" hidden="1" customWidth="1" outlineLevel="1" collapsed="1"/>
    <col min="16" max="34" width="6" style="416" hidden="1" customWidth="1" outlineLevel="1"/>
    <col min="35" max="35" width="6" style="416" customWidth="1" collapsed="1"/>
    <col min="36" max="54" width="6" style="416" customWidth="1"/>
    <col min="55" max="66" width="6" style="416" hidden="1" customWidth="1" outlineLevel="1"/>
    <col min="67" max="67" width="6" style="416" customWidth="1" collapsed="1"/>
    <col min="68" max="73" width="6" style="499" hidden="1" customWidth="1" outlineLevel="1"/>
    <col min="74" max="76" width="6" style="416" hidden="1" customWidth="1" outlineLevel="1"/>
    <col min="77" max="77" width="6" style="499" customWidth="1" collapsed="1"/>
    <col min="78" max="84" width="6" style="499" customWidth="1"/>
    <col min="85" max="16384" width="6" style="416"/>
  </cols>
  <sheetData>
    <row r="1" spans="1:84">
      <c r="A1" s="417" t="s">
        <v>502</v>
      </c>
      <c r="BY1" s="416"/>
      <c r="BZ1" s="416"/>
      <c r="CA1" s="416"/>
      <c r="CB1" s="416"/>
      <c r="CC1" s="416"/>
      <c r="CD1" s="416"/>
      <c r="CE1" s="416"/>
      <c r="CF1" s="416"/>
    </row>
    <row r="2" spans="1:84">
      <c r="A2" s="417" t="s">
        <v>503</v>
      </c>
      <c r="BY2" s="416"/>
      <c r="BZ2" s="416"/>
      <c r="CA2" s="416"/>
      <c r="CB2" s="416"/>
      <c r="CC2" s="416"/>
      <c r="CD2" s="416"/>
      <c r="CE2" s="416"/>
      <c r="CF2" s="416"/>
    </row>
    <row r="3" spans="1:84">
      <c r="A3" s="310" t="s">
        <v>312</v>
      </c>
      <c r="BY3" s="416"/>
      <c r="BZ3" s="416"/>
      <c r="CA3" s="416"/>
      <c r="CB3" s="416"/>
      <c r="CC3" s="416"/>
      <c r="CD3" s="416"/>
      <c r="CE3" s="416"/>
      <c r="CF3" s="416"/>
    </row>
    <row r="4" spans="1:84" s="499" customFormat="1" ht="12.75" customHeight="1">
      <c r="A4" s="418"/>
      <c r="B4" s="500">
        <v>40268</v>
      </c>
      <c r="C4" s="500">
        <v>40359</v>
      </c>
      <c r="D4" s="500">
        <v>40451</v>
      </c>
      <c r="E4" s="500">
        <v>40543</v>
      </c>
      <c r="F4" s="500">
        <v>40633</v>
      </c>
      <c r="G4" s="500">
        <v>40724</v>
      </c>
      <c r="H4" s="500">
        <v>40816</v>
      </c>
      <c r="I4" s="500">
        <v>40908</v>
      </c>
      <c r="J4" s="500">
        <v>40999</v>
      </c>
      <c r="K4" s="500">
        <v>41090</v>
      </c>
      <c r="L4" s="500">
        <v>41182</v>
      </c>
      <c r="M4" s="500">
        <v>41274</v>
      </c>
      <c r="N4" s="500">
        <v>41364</v>
      </c>
      <c r="O4" s="500">
        <v>41455</v>
      </c>
      <c r="P4" s="500">
        <v>41547</v>
      </c>
      <c r="Q4" s="500">
        <v>41639</v>
      </c>
      <c r="R4" s="500">
        <v>41729</v>
      </c>
      <c r="S4" s="500">
        <v>41820</v>
      </c>
      <c r="T4" s="500">
        <v>41912</v>
      </c>
      <c r="U4" s="500">
        <v>42004</v>
      </c>
      <c r="V4" s="500">
        <v>42094</v>
      </c>
      <c r="W4" s="500">
        <v>42185</v>
      </c>
      <c r="X4" s="500">
        <v>42277</v>
      </c>
      <c r="Y4" s="500">
        <v>42369</v>
      </c>
      <c r="Z4" s="500">
        <v>42460</v>
      </c>
      <c r="AA4" s="500">
        <v>42551</v>
      </c>
      <c r="AB4" s="500">
        <v>42643</v>
      </c>
      <c r="AC4" s="500">
        <v>42735</v>
      </c>
      <c r="AD4" s="500">
        <v>42825</v>
      </c>
      <c r="AE4" s="500">
        <v>42916</v>
      </c>
      <c r="AF4" s="500">
        <v>43008</v>
      </c>
      <c r="AG4" s="500">
        <v>43100</v>
      </c>
      <c r="AH4" s="500">
        <v>43190</v>
      </c>
      <c r="AI4" s="500">
        <v>43281</v>
      </c>
      <c r="AJ4" s="500">
        <v>43373</v>
      </c>
      <c r="AK4" s="500">
        <v>43465</v>
      </c>
      <c r="AL4" s="500">
        <v>43555</v>
      </c>
      <c r="AM4" s="500">
        <v>43646</v>
      </c>
      <c r="AN4" s="500">
        <v>43738</v>
      </c>
      <c r="AO4" s="500">
        <v>43830</v>
      </c>
      <c r="AP4" s="500">
        <v>43921</v>
      </c>
      <c r="AQ4" s="500">
        <v>44012</v>
      </c>
      <c r="AR4" s="500">
        <v>44104</v>
      </c>
      <c r="AS4" s="500">
        <v>44196</v>
      </c>
      <c r="AT4" s="500">
        <v>44286</v>
      </c>
      <c r="AU4" s="500">
        <v>44368</v>
      </c>
      <c r="AV4" s="500">
        <v>44460</v>
      </c>
      <c r="AW4" s="501" t="s">
        <v>258</v>
      </c>
      <c r="AX4" s="501" t="s">
        <v>259</v>
      </c>
      <c r="AY4" s="501">
        <v>44742</v>
      </c>
      <c r="AZ4" s="501">
        <v>44834</v>
      </c>
      <c r="BA4" s="501">
        <v>44926</v>
      </c>
      <c r="BB4" s="501">
        <v>45016</v>
      </c>
      <c r="BC4" s="501">
        <v>45107</v>
      </c>
      <c r="BD4" s="501">
        <v>45199</v>
      </c>
      <c r="BE4" s="501">
        <v>45291</v>
      </c>
      <c r="BF4" s="501">
        <v>45382</v>
      </c>
      <c r="BG4" s="501">
        <v>45473</v>
      </c>
      <c r="BH4" s="501">
        <v>45565</v>
      </c>
      <c r="BI4" s="501">
        <v>45657</v>
      </c>
      <c r="BJ4" s="501">
        <v>45747</v>
      </c>
      <c r="BK4" s="501">
        <v>45838</v>
      </c>
      <c r="BL4" s="501">
        <v>45930</v>
      </c>
      <c r="BM4" s="501">
        <v>46022</v>
      </c>
      <c r="BN4" s="501">
        <v>46112</v>
      </c>
      <c r="BO4" s="501"/>
      <c r="BP4" s="418">
        <v>2010</v>
      </c>
      <c r="BQ4" s="418">
        <v>2011</v>
      </c>
      <c r="BR4" s="418">
        <v>2012</v>
      </c>
      <c r="BS4" s="418">
        <v>2013</v>
      </c>
      <c r="BT4" s="418">
        <v>2014</v>
      </c>
      <c r="BU4" s="418">
        <v>2015</v>
      </c>
      <c r="BV4" s="418">
        <v>2016</v>
      </c>
      <c r="BW4" s="418">
        <v>2017</v>
      </c>
      <c r="BX4" s="418">
        <v>2018</v>
      </c>
      <c r="BY4" s="502">
        <v>2019</v>
      </c>
      <c r="BZ4" s="502">
        <v>2020</v>
      </c>
      <c r="CA4" s="502">
        <v>2021</v>
      </c>
      <c r="CB4" s="503">
        <v>2022</v>
      </c>
      <c r="CC4" s="503">
        <v>2023</v>
      </c>
      <c r="CD4" s="503">
        <v>2024</v>
      </c>
      <c r="CE4" s="503">
        <v>2025</v>
      </c>
      <c r="CF4" s="503">
        <v>2026</v>
      </c>
    </row>
    <row r="5" spans="1:84" s="504" customFormat="1">
      <c r="B5" s="504" t="s">
        <v>334</v>
      </c>
      <c r="C5" s="504" t="s">
        <v>335</v>
      </c>
      <c r="D5" s="504" t="s">
        <v>336</v>
      </c>
      <c r="E5" s="504" t="s">
        <v>337</v>
      </c>
      <c r="F5" s="504" t="s">
        <v>338</v>
      </c>
      <c r="G5" s="504" t="s">
        <v>339</v>
      </c>
      <c r="H5" s="504" t="s">
        <v>340</v>
      </c>
      <c r="I5" s="504" t="s">
        <v>341</v>
      </c>
      <c r="J5" s="504" t="s">
        <v>342</v>
      </c>
      <c r="K5" s="504" t="s">
        <v>343</v>
      </c>
      <c r="L5" s="504" t="s">
        <v>344</v>
      </c>
      <c r="M5" s="504" t="s">
        <v>345</v>
      </c>
      <c r="N5" s="504" t="s">
        <v>346</v>
      </c>
      <c r="O5" s="504" t="s">
        <v>347</v>
      </c>
      <c r="P5" s="504" t="s">
        <v>348</v>
      </c>
      <c r="Q5" s="504" t="s">
        <v>349</v>
      </c>
      <c r="R5" s="504" t="s">
        <v>350</v>
      </c>
      <c r="S5" s="504" t="s">
        <v>351</v>
      </c>
      <c r="T5" s="504" t="s">
        <v>352</v>
      </c>
      <c r="U5" s="504" t="s">
        <v>353</v>
      </c>
      <c r="V5" s="504" t="s">
        <v>354</v>
      </c>
      <c r="W5" s="504" t="s">
        <v>355</v>
      </c>
      <c r="X5" s="504" t="s">
        <v>356</v>
      </c>
      <c r="Y5" s="504" t="s">
        <v>357</v>
      </c>
      <c r="Z5" s="504" t="s">
        <v>358</v>
      </c>
      <c r="AA5" s="504" t="s">
        <v>359</v>
      </c>
      <c r="AB5" s="504" t="s">
        <v>360</v>
      </c>
      <c r="AC5" s="504" t="s">
        <v>361</v>
      </c>
      <c r="AD5" s="504" t="s">
        <v>362</v>
      </c>
      <c r="AE5" s="504" t="s">
        <v>363</v>
      </c>
      <c r="AF5" s="504" t="s">
        <v>364</v>
      </c>
      <c r="AG5" s="504" t="s">
        <v>365</v>
      </c>
      <c r="AH5" s="504" t="s">
        <v>366</v>
      </c>
      <c r="AI5" s="504" t="s">
        <v>315</v>
      </c>
      <c r="AJ5" s="504" t="s">
        <v>314</v>
      </c>
      <c r="AK5" s="504" t="s">
        <v>235</v>
      </c>
      <c r="AL5" s="504" t="s">
        <v>236</v>
      </c>
      <c r="AM5" s="504" t="s">
        <v>237</v>
      </c>
      <c r="AN5" s="504" t="s">
        <v>238</v>
      </c>
      <c r="AO5" s="504" t="s">
        <v>239</v>
      </c>
      <c r="AP5" s="504" t="s">
        <v>240</v>
      </c>
      <c r="AQ5" s="504" t="s">
        <v>241</v>
      </c>
      <c r="AR5" s="504" t="s">
        <v>242</v>
      </c>
      <c r="AS5" s="504" t="s">
        <v>243</v>
      </c>
      <c r="AT5" s="504" t="s">
        <v>234</v>
      </c>
      <c r="AU5" s="504" t="s">
        <v>244</v>
      </c>
      <c r="AV5" s="504" t="s">
        <v>296</v>
      </c>
      <c r="AW5" s="504" t="s">
        <v>316</v>
      </c>
      <c r="AX5" s="504" t="s">
        <v>317</v>
      </c>
      <c r="AY5" s="504" t="s">
        <v>318</v>
      </c>
      <c r="AZ5" s="504" t="s">
        <v>319</v>
      </c>
      <c r="BA5" s="504" t="s">
        <v>320</v>
      </c>
      <c r="BB5" s="504" t="s">
        <v>321</v>
      </c>
      <c r="BC5" s="504" t="s">
        <v>322</v>
      </c>
      <c r="BD5" s="504" t="s">
        <v>323</v>
      </c>
      <c r="BE5" s="504" t="s">
        <v>324</v>
      </c>
      <c r="BF5" s="504" t="s">
        <v>325</v>
      </c>
      <c r="BG5" s="504" t="s">
        <v>326</v>
      </c>
      <c r="BH5" s="504" t="s">
        <v>327</v>
      </c>
      <c r="BI5" s="504" t="s">
        <v>328</v>
      </c>
      <c r="BJ5" s="504" t="s">
        <v>329</v>
      </c>
      <c r="BK5" s="504" t="s">
        <v>330</v>
      </c>
      <c r="BL5" s="504" t="s">
        <v>331</v>
      </c>
      <c r="BM5" s="504" t="s">
        <v>332</v>
      </c>
      <c r="BN5" s="504" t="s">
        <v>333</v>
      </c>
    </row>
    <row r="6" spans="1:84" outlineLevel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2"/>
      <c r="R6" s="422"/>
      <c r="S6" s="422"/>
      <c r="T6" s="422"/>
      <c r="U6" s="422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2"/>
      <c r="AH6" s="422"/>
      <c r="AI6" s="422"/>
      <c r="AJ6" s="422"/>
      <c r="AK6" s="422"/>
      <c r="AL6" s="422"/>
      <c r="AM6" s="422"/>
      <c r="AN6" s="422"/>
      <c r="AO6" s="422"/>
      <c r="AP6" s="422"/>
      <c r="AQ6" s="422"/>
      <c r="AR6" s="422"/>
      <c r="AS6" s="422"/>
      <c r="AT6" s="422"/>
      <c r="AU6" s="422"/>
      <c r="AV6" s="422"/>
      <c r="AW6" s="422"/>
      <c r="AX6" s="422"/>
      <c r="AY6" s="422"/>
      <c r="AZ6" s="422"/>
      <c r="BA6" s="422"/>
      <c r="BB6" s="422"/>
      <c r="BC6" s="422"/>
      <c r="BD6" s="422"/>
      <c r="BE6" s="422"/>
      <c r="BF6" s="422"/>
      <c r="BG6" s="422"/>
      <c r="BH6" s="422"/>
      <c r="BI6" s="422"/>
      <c r="BJ6" s="422"/>
      <c r="BK6" s="422"/>
      <c r="BL6" s="422"/>
      <c r="BM6" s="422"/>
      <c r="BN6" s="422"/>
      <c r="BO6" s="422"/>
      <c r="BP6" s="505"/>
      <c r="BQ6" s="505"/>
      <c r="BR6" s="505"/>
      <c r="BS6" s="505"/>
      <c r="BT6" s="505"/>
      <c r="BU6" s="505"/>
      <c r="BV6" s="506"/>
      <c r="BW6" s="506"/>
      <c r="BX6" s="506"/>
      <c r="BY6" s="505"/>
      <c r="BZ6" s="505"/>
      <c r="CA6" s="505"/>
      <c r="CB6" s="505"/>
      <c r="CC6" s="505"/>
      <c r="CD6" s="505"/>
      <c r="CE6" s="505"/>
      <c r="CF6" s="505"/>
    </row>
    <row r="7" spans="1:84" s="419" customFormat="1" outlineLevel="1">
      <c r="A7" s="507" t="s">
        <v>38</v>
      </c>
      <c r="B7" s="508" t="s">
        <v>17</v>
      </c>
      <c r="C7" s="509">
        <f>CF!B45</f>
        <v>1273</v>
      </c>
      <c r="D7" s="509">
        <f>CF!C45</f>
        <v>1057</v>
      </c>
      <c r="E7" s="509">
        <f>CF!D45</f>
        <v>1056</v>
      </c>
      <c r="F7" s="509">
        <f>CF!E45</f>
        <v>1353</v>
      </c>
      <c r="G7" s="509">
        <f>CF!F45</f>
        <v>1579</v>
      </c>
      <c r="H7" s="509">
        <f>CF!G45</f>
        <v>1173</v>
      </c>
      <c r="I7" s="509">
        <f>CF!H45</f>
        <v>930</v>
      </c>
      <c r="J7" s="509">
        <f>CF!I45</f>
        <v>1242</v>
      </c>
      <c r="K7" s="509">
        <f>CF!J45</f>
        <v>1293</v>
      </c>
      <c r="L7" s="509">
        <f>CF!K45</f>
        <v>919</v>
      </c>
      <c r="M7" s="509">
        <f>CF!L45</f>
        <v>871</v>
      </c>
      <c r="N7" s="509">
        <f>CF!M45</f>
        <v>1158</v>
      </c>
      <c r="O7" s="509">
        <f>CF!N45</f>
        <v>1292</v>
      </c>
      <c r="P7" s="509">
        <f>CF!O45</f>
        <v>1056</v>
      </c>
      <c r="Q7" s="509">
        <f>CF!P45</f>
        <v>1090</v>
      </c>
      <c r="R7" s="509">
        <f>CF!Q45</f>
        <v>1746</v>
      </c>
      <c r="S7" s="509">
        <f>CF!R45</f>
        <v>1782</v>
      </c>
      <c r="T7" s="509">
        <f>CF!S45</f>
        <v>1554</v>
      </c>
      <c r="U7" s="509">
        <f>CF!T45</f>
        <v>1624</v>
      </c>
      <c r="V7" s="509">
        <f>CF!U45</f>
        <v>2166</v>
      </c>
      <c r="W7" s="509">
        <f>CF!V45</f>
        <v>2068</v>
      </c>
      <c r="X7" s="509">
        <f>CF!W45</f>
        <v>1810</v>
      </c>
      <c r="Y7" s="509">
        <f>CF!X45</f>
        <v>1598</v>
      </c>
      <c r="Z7" s="509">
        <f>CF!Y45</f>
        <v>2263</v>
      </c>
      <c r="AA7" s="509">
        <f>CF!Z45</f>
        <v>2493</v>
      </c>
      <c r="AB7" s="509">
        <f>CF!AA45</f>
        <v>2042</v>
      </c>
      <c r="AC7" s="509">
        <f>CF!AB45</f>
        <v>1746</v>
      </c>
      <c r="AD7" s="509">
        <f>CF!AC45</f>
        <v>2483</v>
      </c>
      <c r="AE7" s="509">
        <f>CF!AD45</f>
        <v>2565</v>
      </c>
      <c r="AF7" s="509">
        <f>CF!AE45</f>
        <v>2248</v>
      </c>
      <c r="AG7" s="509">
        <f>CF!AF45</f>
        <v>2067</v>
      </c>
      <c r="AH7" s="509">
        <f>CF!AG45</f>
        <v>2566</v>
      </c>
      <c r="AI7" s="509">
        <f>CF!AH45</f>
        <v>4258</v>
      </c>
      <c r="AJ7" s="509">
        <f>CF!AI45</f>
        <v>3876</v>
      </c>
      <c r="AK7" s="509">
        <f>CF!AJ45</f>
        <v>2881</v>
      </c>
      <c r="AL7" s="509">
        <f>CF!AK45</f>
        <v>3887</v>
      </c>
      <c r="AM7" s="509">
        <f>CF!AL45</f>
        <v>4708</v>
      </c>
      <c r="AN7" s="509">
        <f>CF!AM45</f>
        <v>3533</v>
      </c>
      <c r="AO7" s="509">
        <f>CF!AN45</f>
        <v>2940</v>
      </c>
      <c r="AP7" s="509">
        <f>CF!AO45</f>
        <v>3603</v>
      </c>
      <c r="AQ7" s="509">
        <f>CF!AP45</f>
        <v>3768</v>
      </c>
      <c r="AR7" s="509">
        <f>CF!AQ45</f>
        <v>4013</v>
      </c>
      <c r="AS7" s="509">
        <f>CF!AR45</f>
        <v>4059</v>
      </c>
      <c r="AT7" s="509">
        <f>CF!AS45</f>
        <v>4772</v>
      </c>
      <c r="AU7" s="509">
        <f>CF!AT45</f>
        <v>5260</v>
      </c>
      <c r="AV7" s="509">
        <f>CF!AU45</f>
        <v>2838</v>
      </c>
      <c r="AW7" s="509">
        <f>CF!AV45</f>
        <v>1630</v>
      </c>
      <c r="AX7" s="509">
        <f>CF!AW45</f>
        <v>2750.1784937746747</v>
      </c>
      <c r="AY7" s="509">
        <f>CF!AX45</f>
        <v>2877.4178895926138</v>
      </c>
      <c r="AZ7" s="509">
        <f>CF!AY45</f>
        <v>2617.7868347343997</v>
      </c>
      <c r="BA7" s="509">
        <f>CF!AZ45</f>
        <v>2230.1313157178229</v>
      </c>
      <c r="BB7" s="509">
        <f>CF!BA45</f>
        <v>3431.6350056097444</v>
      </c>
      <c r="BC7" s="509">
        <f>CF!BB45</f>
        <v>3953.5799705636864</v>
      </c>
      <c r="BD7" s="509">
        <f>CF!BC45</f>
        <v>3965.8515278773916</v>
      </c>
      <c r="BE7" s="509">
        <f>CF!BD45</f>
        <v>3950.7869153586676</v>
      </c>
      <c r="BF7" s="509">
        <f>CF!BE45</f>
        <v>5636.1905629768244</v>
      </c>
      <c r="BG7" s="509">
        <f>CF!BF45</f>
        <v>6138.7861014268447</v>
      </c>
      <c r="BH7" s="509">
        <f>CF!BG45</f>
        <v>6221.8665335408905</v>
      </c>
      <c r="BI7" s="509">
        <f>CF!BH45</f>
        <v>6278.363104487431</v>
      </c>
      <c r="BJ7" s="509">
        <f>CF!BI45</f>
        <v>8104.6993660625076</v>
      </c>
      <c r="BK7" s="509">
        <f>CF!BJ45</f>
        <v>8652.3163990148969</v>
      </c>
      <c r="BL7" s="509">
        <f>CF!BK45</f>
        <v>8758.4508953769982</v>
      </c>
      <c r="BM7" s="509">
        <f>CF!BL45</f>
        <v>8759.4570481210212</v>
      </c>
      <c r="BN7" s="509">
        <f>CF!BM45</f>
        <v>10625.340775848017</v>
      </c>
      <c r="BO7" s="509"/>
      <c r="BP7" s="510">
        <v>1621</v>
      </c>
      <c r="BQ7" s="511">
        <f>BP8</f>
        <v>1273</v>
      </c>
      <c r="BR7" s="511">
        <f t="shared" ref="BR7:CF7" si="0">BQ8</f>
        <v>1579</v>
      </c>
      <c r="BS7" s="511">
        <f t="shared" si="0"/>
        <v>1293</v>
      </c>
      <c r="BT7" s="511">
        <f t="shared" si="0"/>
        <v>1292</v>
      </c>
      <c r="BU7" s="511">
        <f t="shared" si="0"/>
        <v>1782</v>
      </c>
      <c r="BV7" s="512">
        <f t="shared" si="0"/>
        <v>2068</v>
      </c>
      <c r="BW7" s="512">
        <f t="shared" si="0"/>
        <v>2493</v>
      </c>
      <c r="BX7" s="512">
        <f t="shared" si="0"/>
        <v>2565</v>
      </c>
      <c r="BY7" s="511">
        <f t="shared" si="0"/>
        <v>4258</v>
      </c>
      <c r="BZ7" s="511">
        <f t="shared" si="0"/>
        <v>4708</v>
      </c>
      <c r="CA7" s="511">
        <f t="shared" si="0"/>
        <v>3768</v>
      </c>
      <c r="CB7" s="511">
        <f t="shared" si="0"/>
        <v>5260</v>
      </c>
      <c r="CC7" s="511">
        <f t="shared" si="0"/>
        <v>2877.4178895926138</v>
      </c>
      <c r="CD7" s="511">
        <f t="shared" si="0"/>
        <v>3953.5799705636864</v>
      </c>
      <c r="CE7" s="511">
        <f t="shared" si="0"/>
        <v>6138.7861014268447</v>
      </c>
      <c r="CF7" s="511">
        <f t="shared" si="0"/>
        <v>8652.3163990148969</v>
      </c>
    </row>
    <row r="8" spans="1:84" s="419" customFormat="1" outlineLevel="1">
      <c r="A8" s="507" t="s">
        <v>39</v>
      </c>
      <c r="B8" s="509">
        <f>CF!B45</f>
        <v>1273</v>
      </c>
      <c r="C8" s="509">
        <f>CF!C45</f>
        <v>1057</v>
      </c>
      <c r="D8" s="509">
        <f>CF!D45</f>
        <v>1056</v>
      </c>
      <c r="E8" s="509">
        <f>CF!E45</f>
        <v>1353</v>
      </c>
      <c r="F8" s="509">
        <f>CF!F45</f>
        <v>1579</v>
      </c>
      <c r="G8" s="509">
        <f>CF!G45</f>
        <v>1173</v>
      </c>
      <c r="H8" s="509">
        <f>CF!H45</f>
        <v>930</v>
      </c>
      <c r="I8" s="509">
        <f>CF!I45</f>
        <v>1242</v>
      </c>
      <c r="J8" s="509">
        <f>CF!J45</f>
        <v>1293</v>
      </c>
      <c r="K8" s="509">
        <f>CF!K45</f>
        <v>919</v>
      </c>
      <c r="L8" s="509">
        <f>CF!L45</f>
        <v>871</v>
      </c>
      <c r="M8" s="509">
        <f>CF!M45</f>
        <v>1158</v>
      </c>
      <c r="N8" s="509">
        <f>CF!N45</f>
        <v>1292</v>
      </c>
      <c r="O8" s="509">
        <f>CF!O45</f>
        <v>1056</v>
      </c>
      <c r="P8" s="509">
        <f>CF!P45</f>
        <v>1090</v>
      </c>
      <c r="Q8" s="509">
        <f>CF!Q45</f>
        <v>1746</v>
      </c>
      <c r="R8" s="509">
        <f>CF!R45</f>
        <v>1782</v>
      </c>
      <c r="S8" s="509">
        <f>CF!S45</f>
        <v>1554</v>
      </c>
      <c r="T8" s="509">
        <f>CF!T45</f>
        <v>1624</v>
      </c>
      <c r="U8" s="509">
        <f>CF!U45</f>
        <v>2166</v>
      </c>
      <c r="V8" s="509">
        <f>CF!V45</f>
        <v>2068</v>
      </c>
      <c r="W8" s="509">
        <f>CF!W45</f>
        <v>1810</v>
      </c>
      <c r="X8" s="509">
        <f>CF!X45</f>
        <v>1598</v>
      </c>
      <c r="Y8" s="509">
        <f>CF!Y45</f>
        <v>2263</v>
      </c>
      <c r="Z8" s="509">
        <f>CF!Z45</f>
        <v>2493</v>
      </c>
      <c r="AA8" s="509">
        <f>CF!AA45</f>
        <v>2042</v>
      </c>
      <c r="AB8" s="509">
        <f>CF!AB45</f>
        <v>1746</v>
      </c>
      <c r="AC8" s="509">
        <f>CF!AC45</f>
        <v>2483</v>
      </c>
      <c r="AD8" s="509">
        <f>CF!AD45</f>
        <v>2565</v>
      </c>
      <c r="AE8" s="509">
        <f>CF!AE45</f>
        <v>2248</v>
      </c>
      <c r="AF8" s="509">
        <f>CF!AF45</f>
        <v>2067</v>
      </c>
      <c r="AG8" s="509">
        <f>CF!AG45</f>
        <v>2566</v>
      </c>
      <c r="AH8" s="509">
        <f>CF!AH45</f>
        <v>4258</v>
      </c>
      <c r="AI8" s="509">
        <f>CF!AI45</f>
        <v>3876</v>
      </c>
      <c r="AJ8" s="509">
        <f>CF!AJ45</f>
        <v>2881</v>
      </c>
      <c r="AK8" s="509">
        <f>CF!AK45</f>
        <v>3887</v>
      </c>
      <c r="AL8" s="509">
        <f>CF!AL45</f>
        <v>4708</v>
      </c>
      <c r="AM8" s="509">
        <f>CF!AM45</f>
        <v>3533</v>
      </c>
      <c r="AN8" s="509">
        <f>CF!AN45</f>
        <v>2940</v>
      </c>
      <c r="AO8" s="509">
        <f>CF!AO45</f>
        <v>3603</v>
      </c>
      <c r="AP8" s="509">
        <f>CF!AP45</f>
        <v>3768</v>
      </c>
      <c r="AQ8" s="509">
        <f>CF!AQ45</f>
        <v>4013</v>
      </c>
      <c r="AR8" s="509">
        <f>CF!AR45</f>
        <v>4059</v>
      </c>
      <c r="AS8" s="509">
        <f>CF!AS45</f>
        <v>4772</v>
      </c>
      <c r="AT8" s="509">
        <f>CF!AT45</f>
        <v>5260</v>
      </c>
      <c r="AU8" s="509">
        <f>CF!AU45</f>
        <v>2838</v>
      </c>
      <c r="AV8" s="509">
        <f>CF!AV45</f>
        <v>1630</v>
      </c>
      <c r="AW8" s="509">
        <f>CF!AW45</f>
        <v>2750.1784937746747</v>
      </c>
      <c r="AX8" s="509">
        <f>CF!AX45</f>
        <v>2877.4178895926138</v>
      </c>
      <c r="AY8" s="509">
        <f>CF!AY45</f>
        <v>2617.7868347343997</v>
      </c>
      <c r="AZ8" s="509">
        <f>CF!AZ45</f>
        <v>2230.1313157178229</v>
      </c>
      <c r="BA8" s="509">
        <f>CF!BA45</f>
        <v>3431.6350056097444</v>
      </c>
      <c r="BB8" s="509">
        <f>CF!BB45</f>
        <v>3953.5799705636864</v>
      </c>
      <c r="BC8" s="509">
        <f>CF!BC45</f>
        <v>3965.8515278773916</v>
      </c>
      <c r="BD8" s="509">
        <f>CF!BD45</f>
        <v>3950.7869153586676</v>
      </c>
      <c r="BE8" s="509">
        <f>CF!BE45</f>
        <v>5636.1905629768244</v>
      </c>
      <c r="BF8" s="509">
        <f>CF!BF45</f>
        <v>6138.7861014268447</v>
      </c>
      <c r="BG8" s="509">
        <f>CF!BG45</f>
        <v>6221.8665335408905</v>
      </c>
      <c r="BH8" s="509">
        <f>CF!BH45</f>
        <v>6278.363104487431</v>
      </c>
      <c r="BI8" s="509">
        <f>CF!BI45</f>
        <v>8104.6993660625076</v>
      </c>
      <c r="BJ8" s="509">
        <f>CF!BJ45</f>
        <v>8652.3163990148969</v>
      </c>
      <c r="BK8" s="509">
        <f>CF!BK45</f>
        <v>8758.4508953769982</v>
      </c>
      <c r="BL8" s="509">
        <f>CF!BL45</f>
        <v>8759.4570481210212</v>
      </c>
      <c r="BM8" s="509">
        <f>CF!BM45</f>
        <v>10625.340775848017</v>
      </c>
      <c r="BN8" s="509">
        <f>CF!BN45</f>
        <v>11221.946496285762</v>
      </c>
      <c r="BO8" s="509"/>
      <c r="BP8" s="510">
        <v>1273</v>
      </c>
      <c r="BQ8" s="511">
        <f>F8</f>
        <v>1579</v>
      </c>
      <c r="BR8" s="511">
        <f>J8</f>
        <v>1293</v>
      </c>
      <c r="BS8" s="511">
        <f>N8</f>
        <v>1292</v>
      </c>
      <c r="BT8" s="511">
        <f>R8</f>
        <v>1782</v>
      </c>
      <c r="BU8" s="511">
        <f>V8</f>
        <v>2068</v>
      </c>
      <c r="BV8" s="512">
        <f>Z8</f>
        <v>2493</v>
      </c>
      <c r="BW8" s="512">
        <f>AD8</f>
        <v>2565</v>
      </c>
      <c r="BX8" s="512">
        <f>AH8</f>
        <v>4258</v>
      </c>
      <c r="BY8" s="511">
        <f>AL8</f>
        <v>4708</v>
      </c>
      <c r="BZ8" s="511">
        <f>AP8</f>
        <v>3768</v>
      </c>
      <c r="CA8" s="511">
        <f>AT8</f>
        <v>5260</v>
      </c>
      <c r="CB8" s="511">
        <f>AX8</f>
        <v>2877.4178895926138</v>
      </c>
      <c r="CC8" s="511">
        <f>BB8</f>
        <v>3953.5799705636864</v>
      </c>
      <c r="CD8" s="511">
        <f>BF8</f>
        <v>6138.7861014268447</v>
      </c>
      <c r="CE8" s="511">
        <f>BJ8</f>
        <v>8652.3163990148969</v>
      </c>
      <c r="CF8" s="511">
        <f>BN8</f>
        <v>11221.946496285762</v>
      </c>
    </row>
    <row r="9" spans="1:84" s="419" customFormat="1" outlineLevel="1">
      <c r="A9" s="507" t="s">
        <v>40</v>
      </c>
      <c r="B9" s="513">
        <v>0</v>
      </c>
      <c r="C9" s="513">
        <v>0</v>
      </c>
      <c r="D9" s="513">
        <v>0</v>
      </c>
      <c r="E9" s="513">
        <v>0</v>
      </c>
      <c r="F9" s="513">
        <v>0</v>
      </c>
      <c r="G9" s="513">
        <v>0</v>
      </c>
      <c r="H9" s="513">
        <v>0</v>
      </c>
      <c r="I9" s="513">
        <v>0</v>
      </c>
      <c r="J9" s="513">
        <v>0</v>
      </c>
      <c r="K9" s="513">
        <v>0</v>
      </c>
      <c r="L9" s="513">
        <v>0</v>
      </c>
      <c r="M9" s="513">
        <v>0</v>
      </c>
      <c r="N9" s="513">
        <v>0</v>
      </c>
      <c r="O9" s="513">
        <v>0</v>
      </c>
      <c r="P9" s="513">
        <v>0</v>
      </c>
      <c r="Q9" s="513">
        <v>0</v>
      </c>
      <c r="R9" s="513">
        <v>0</v>
      </c>
      <c r="S9" s="513">
        <v>0</v>
      </c>
      <c r="T9" s="513">
        <v>0</v>
      </c>
      <c r="U9" s="513">
        <v>0</v>
      </c>
      <c r="V9" s="513">
        <v>0</v>
      </c>
      <c r="W9" s="513">
        <v>0</v>
      </c>
      <c r="X9" s="513">
        <v>0</v>
      </c>
      <c r="Y9" s="513">
        <v>0</v>
      </c>
      <c r="Z9" s="513">
        <v>0</v>
      </c>
      <c r="AA9" s="513">
        <v>0</v>
      </c>
      <c r="AB9" s="513">
        <v>0</v>
      </c>
      <c r="AC9" s="513">
        <v>0</v>
      </c>
      <c r="AD9" s="513">
        <v>0</v>
      </c>
      <c r="AE9" s="513">
        <v>0</v>
      </c>
      <c r="AF9" s="513">
        <v>0</v>
      </c>
      <c r="AG9" s="513">
        <v>0</v>
      </c>
      <c r="AH9" s="513">
        <v>0</v>
      </c>
      <c r="AI9" s="513">
        <v>0</v>
      </c>
      <c r="AJ9" s="513">
        <v>0</v>
      </c>
      <c r="AK9" s="513">
        <v>0</v>
      </c>
      <c r="AL9" s="513">
        <v>0</v>
      </c>
      <c r="AM9" s="513">
        <v>0</v>
      </c>
      <c r="AN9" s="513">
        <v>0</v>
      </c>
      <c r="AO9" s="513">
        <v>0</v>
      </c>
      <c r="AP9" s="513">
        <v>0</v>
      </c>
      <c r="AQ9" s="513">
        <v>0</v>
      </c>
      <c r="AR9" s="513">
        <v>0</v>
      </c>
      <c r="AS9" s="513">
        <v>0</v>
      </c>
      <c r="AT9" s="513">
        <v>0</v>
      </c>
      <c r="AU9" s="513">
        <v>0</v>
      </c>
      <c r="AV9" s="513">
        <v>0</v>
      </c>
      <c r="AW9" s="513">
        <v>0</v>
      </c>
      <c r="AX9" s="513">
        <v>0</v>
      </c>
      <c r="AY9" s="513">
        <v>0</v>
      </c>
      <c r="AZ9" s="513">
        <v>0</v>
      </c>
      <c r="BA9" s="513">
        <v>0</v>
      </c>
      <c r="BB9" s="513">
        <v>0</v>
      </c>
      <c r="BC9" s="513">
        <v>0</v>
      </c>
      <c r="BD9" s="513">
        <v>0</v>
      </c>
      <c r="BE9" s="513">
        <v>0</v>
      </c>
      <c r="BF9" s="513">
        <v>0</v>
      </c>
      <c r="BG9" s="513">
        <v>0</v>
      </c>
      <c r="BH9" s="513">
        <v>0</v>
      </c>
      <c r="BI9" s="513">
        <v>0</v>
      </c>
      <c r="BJ9" s="513">
        <v>0</v>
      </c>
      <c r="BK9" s="513">
        <v>0</v>
      </c>
      <c r="BL9" s="513">
        <v>0</v>
      </c>
      <c r="BM9" s="513">
        <v>0</v>
      </c>
      <c r="BN9" s="513">
        <v>0</v>
      </c>
      <c r="BO9" s="513"/>
      <c r="BP9" s="511">
        <f>E9</f>
        <v>0</v>
      </c>
      <c r="BQ9" s="511">
        <f>F9</f>
        <v>0</v>
      </c>
      <c r="BR9" s="511">
        <f>J9</f>
        <v>0</v>
      </c>
      <c r="BS9" s="511">
        <f>N9</f>
        <v>0</v>
      </c>
      <c r="BT9" s="511">
        <f>R9</f>
        <v>0</v>
      </c>
      <c r="BU9" s="511">
        <f>V9</f>
        <v>0</v>
      </c>
      <c r="BV9" s="512">
        <f>Z9</f>
        <v>0</v>
      </c>
      <c r="BW9" s="512">
        <f>AD9</f>
        <v>0</v>
      </c>
      <c r="BX9" s="512">
        <f>AH9</f>
        <v>0</v>
      </c>
      <c r="BY9" s="511">
        <f>AL9</f>
        <v>0</v>
      </c>
      <c r="BZ9" s="511">
        <f>AP9</f>
        <v>0</v>
      </c>
      <c r="CA9" s="511">
        <f>AT9</f>
        <v>0</v>
      </c>
      <c r="CB9" s="511">
        <f>AX9</f>
        <v>0</v>
      </c>
      <c r="CC9" s="511">
        <f>BB9</f>
        <v>0</v>
      </c>
      <c r="CD9" s="511">
        <f>BF9</f>
        <v>0</v>
      </c>
      <c r="CE9" s="511">
        <f>BJ9</f>
        <v>0</v>
      </c>
      <c r="CF9" s="511">
        <f>BN9</f>
        <v>0</v>
      </c>
    </row>
    <row r="10" spans="1:84" outlineLevel="1">
      <c r="A10" s="422"/>
      <c r="B10" s="422"/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2"/>
      <c r="BO10" s="422"/>
      <c r="BP10" s="505"/>
      <c r="BQ10" s="505"/>
      <c r="BR10" s="505"/>
      <c r="BS10" s="505"/>
      <c r="BT10" s="505"/>
      <c r="BU10" s="505"/>
      <c r="BV10" s="506"/>
      <c r="BW10" s="506"/>
      <c r="BX10" s="506"/>
      <c r="BY10" s="505"/>
      <c r="BZ10" s="505"/>
      <c r="CA10" s="505"/>
      <c r="CB10" s="505"/>
      <c r="CC10" s="505"/>
      <c r="CD10" s="505"/>
      <c r="CE10" s="505"/>
      <c r="CF10" s="505"/>
    </row>
    <row r="11" spans="1:84" s="419" customFormat="1" outlineLevel="1">
      <c r="A11" s="507" t="s">
        <v>41</v>
      </c>
      <c r="B11" s="509">
        <f t="shared" ref="B11:L11" si="1">B8-B9</f>
        <v>1273</v>
      </c>
      <c r="C11" s="509">
        <f t="shared" si="1"/>
        <v>1057</v>
      </c>
      <c r="D11" s="509">
        <f t="shared" si="1"/>
        <v>1056</v>
      </c>
      <c r="E11" s="509">
        <f t="shared" si="1"/>
        <v>1353</v>
      </c>
      <c r="F11" s="509">
        <f t="shared" si="1"/>
        <v>1579</v>
      </c>
      <c r="G11" s="509">
        <f t="shared" si="1"/>
        <v>1173</v>
      </c>
      <c r="H11" s="509">
        <f t="shared" si="1"/>
        <v>930</v>
      </c>
      <c r="I11" s="509">
        <f t="shared" si="1"/>
        <v>1242</v>
      </c>
      <c r="J11" s="509">
        <f t="shared" si="1"/>
        <v>1293</v>
      </c>
      <c r="K11" s="509">
        <f t="shared" si="1"/>
        <v>919</v>
      </c>
      <c r="L11" s="509">
        <f t="shared" si="1"/>
        <v>871</v>
      </c>
      <c r="M11" s="509">
        <f t="shared" ref="M11:R11" si="2">M8-M9</f>
        <v>1158</v>
      </c>
      <c r="N11" s="509">
        <f t="shared" si="2"/>
        <v>1292</v>
      </c>
      <c r="O11" s="509">
        <f t="shared" si="2"/>
        <v>1056</v>
      </c>
      <c r="P11" s="509">
        <f t="shared" si="2"/>
        <v>1090</v>
      </c>
      <c r="Q11" s="509">
        <f t="shared" si="2"/>
        <v>1746</v>
      </c>
      <c r="R11" s="509">
        <f t="shared" si="2"/>
        <v>1782</v>
      </c>
      <c r="S11" s="509">
        <f>S8-S9</f>
        <v>1554</v>
      </c>
      <c r="T11" s="509">
        <f>T8-T9</f>
        <v>1624</v>
      </c>
      <c r="U11" s="509">
        <f>U8-U9</f>
        <v>2166</v>
      </c>
      <c r="V11" s="509">
        <f>V8-V9</f>
        <v>2068</v>
      </c>
      <c r="W11" s="509">
        <f>W8-W9</f>
        <v>1810</v>
      </c>
      <c r="X11" s="509">
        <f t="shared" ref="X11:AC11" si="3">X8-X9</f>
        <v>1598</v>
      </c>
      <c r="Y11" s="509">
        <f t="shared" si="3"/>
        <v>2263</v>
      </c>
      <c r="Z11" s="509">
        <f t="shared" si="3"/>
        <v>2493</v>
      </c>
      <c r="AA11" s="509">
        <f t="shared" si="3"/>
        <v>2042</v>
      </c>
      <c r="AB11" s="509">
        <f t="shared" si="3"/>
        <v>1746</v>
      </c>
      <c r="AC11" s="509">
        <f t="shared" si="3"/>
        <v>2483</v>
      </c>
      <c r="AD11" s="509">
        <f t="shared" ref="AD11:AI11" si="4">AD8-AD9</f>
        <v>2565</v>
      </c>
      <c r="AE11" s="509">
        <f t="shared" si="4"/>
        <v>2248</v>
      </c>
      <c r="AF11" s="509">
        <f t="shared" si="4"/>
        <v>2067</v>
      </c>
      <c r="AG11" s="509">
        <f t="shared" si="4"/>
        <v>2566</v>
      </c>
      <c r="AH11" s="509">
        <f t="shared" si="4"/>
        <v>4258</v>
      </c>
      <c r="AI11" s="509">
        <f t="shared" si="4"/>
        <v>3876</v>
      </c>
      <c r="AJ11" s="509">
        <f t="shared" ref="AJ11:AP11" si="5">AJ8-AJ9</f>
        <v>2881</v>
      </c>
      <c r="AK11" s="509">
        <f t="shared" si="5"/>
        <v>3887</v>
      </c>
      <c r="AL11" s="509">
        <f t="shared" si="5"/>
        <v>4708</v>
      </c>
      <c r="AM11" s="509">
        <f t="shared" si="5"/>
        <v>3533</v>
      </c>
      <c r="AN11" s="509">
        <f t="shared" si="5"/>
        <v>2940</v>
      </c>
      <c r="AO11" s="509">
        <f t="shared" si="5"/>
        <v>3603</v>
      </c>
      <c r="AP11" s="509">
        <f t="shared" si="5"/>
        <v>3768</v>
      </c>
      <c r="AQ11" s="509">
        <f>AQ8-AQ9</f>
        <v>4013</v>
      </c>
      <c r="AR11" s="509">
        <f>AR8-AR9</f>
        <v>4059</v>
      </c>
      <c r="AS11" s="509">
        <f t="shared" ref="AS11:AX11" si="6">AS8-AS9</f>
        <v>4772</v>
      </c>
      <c r="AT11" s="509">
        <f t="shared" si="6"/>
        <v>5260</v>
      </c>
      <c r="AU11" s="509">
        <f t="shared" si="6"/>
        <v>2838</v>
      </c>
      <c r="AV11" s="509">
        <f t="shared" si="6"/>
        <v>1630</v>
      </c>
      <c r="AW11" s="509">
        <f t="shared" si="6"/>
        <v>2750.1784937746747</v>
      </c>
      <c r="AX11" s="509">
        <f t="shared" si="6"/>
        <v>2877.4178895926138</v>
      </c>
      <c r="AY11" s="509">
        <f t="shared" ref="AY11:BF11" si="7">AY8-AY9</f>
        <v>2617.7868347343997</v>
      </c>
      <c r="AZ11" s="509">
        <f t="shared" si="7"/>
        <v>2230.1313157178229</v>
      </c>
      <c r="BA11" s="509">
        <f t="shared" si="7"/>
        <v>3431.6350056097444</v>
      </c>
      <c r="BB11" s="509">
        <f t="shared" si="7"/>
        <v>3953.5799705636864</v>
      </c>
      <c r="BC11" s="509">
        <f t="shared" si="7"/>
        <v>3965.8515278773916</v>
      </c>
      <c r="BD11" s="509">
        <f t="shared" si="7"/>
        <v>3950.7869153586676</v>
      </c>
      <c r="BE11" s="509">
        <f t="shared" si="7"/>
        <v>5636.1905629768244</v>
      </c>
      <c r="BF11" s="509">
        <f t="shared" si="7"/>
        <v>6138.7861014268447</v>
      </c>
      <c r="BG11" s="509">
        <f t="shared" ref="BG11:BN11" si="8">BG8-BG9</f>
        <v>6221.8665335408905</v>
      </c>
      <c r="BH11" s="509">
        <f t="shared" si="8"/>
        <v>6278.363104487431</v>
      </c>
      <c r="BI11" s="509">
        <f t="shared" si="8"/>
        <v>8104.6993660625076</v>
      </c>
      <c r="BJ11" s="509">
        <f t="shared" si="8"/>
        <v>8652.3163990148969</v>
      </c>
      <c r="BK11" s="509">
        <f t="shared" si="8"/>
        <v>8758.4508953769982</v>
      </c>
      <c r="BL11" s="509">
        <f t="shared" si="8"/>
        <v>8759.4570481210212</v>
      </c>
      <c r="BM11" s="509">
        <f t="shared" si="8"/>
        <v>10625.340775848017</v>
      </c>
      <c r="BN11" s="509">
        <f t="shared" si="8"/>
        <v>11221.946496285762</v>
      </c>
      <c r="BO11" s="509"/>
      <c r="BP11" s="510">
        <v>1273</v>
      </c>
      <c r="BQ11" s="511">
        <f>F11</f>
        <v>1579</v>
      </c>
      <c r="BR11" s="511">
        <f>J11</f>
        <v>1293</v>
      </c>
      <c r="BS11" s="511">
        <f>N11</f>
        <v>1292</v>
      </c>
      <c r="BT11" s="511">
        <f>R11</f>
        <v>1782</v>
      </c>
      <c r="BU11" s="511">
        <f>V11</f>
        <v>2068</v>
      </c>
      <c r="BV11" s="512">
        <f>Z11</f>
        <v>2493</v>
      </c>
      <c r="BW11" s="512">
        <f>AD11</f>
        <v>2565</v>
      </c>
      <c r="BX11" s="512">
        <f>AH11</f>
        <v>4258</v>
      </c>
      <c r="BY11" s="511">
        <f>AL11</f>
        <v>4708</v>
      </c>
      <c r="BZ11" s="511">
        <f>AP11</f>
        <v>3768</v>
      </c>
      <c r="CA11" s="511">
        <f>AT11</f>
        <v>5260</v>
      </c>
      <c r="CB11" s="511">
        <f>AX11</f>
        <v>2877.4178895926138</v>
      </c>
      <c r="CC11" s="511">
        <f>BB11</f>
        <v>3953.5799705636864</v>
      </c>
      <c r="CD11" s="511">
        <f>BF11</f>
        <v>6138.7861014268447</v>
      </c>
      <c r="CE11" s="511">
        <f>BJ11</f>
        <v>8652.3163990148969</v>
      </c>
      <c r="CF11" s="511">
        <f>BN11</f>
        <v>11221.946496285762</v>
      </c>
    </row>
    <row r="12" spans="1:84">
      <c r="A12" s="422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505"/>
      <c r="BQ12" s="505"/>
      <c r="BR12" s="505"/>
      <c r="BS12" s="505"/>
      <c r="BT12" s="505"/>
      <c r="BU12" s="505"/>
      <c r="BV12" s="506"/>
      <c r="BW12" s="506"/>
      <c r="BX12" s="506"/>
      <c r="BY12" s="505"/>
      <c r="BZ12" s="505"/>
      <c r="CA12" s="505"/>
      <c r="CB12" s="505"/>
      <c r="CC12" s="505"/>
      <c r="CD12" s="505"/>
      <c r="CE12" s="505"/>
      <c r="CF12" s="505"/>
    </row>
    <row r="13" spans="1:84" s="419" customFormat="1">
      <c r="A13" s="507" t="s">
        <v>179</v>
      </c>
      <c r="B13" s="508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/>
      <c r="AD13" s="507"/>
      <c r="AE13" s="507"/>
      <c r="AF13" s="507"/>
      <c r="AG13" s="507"/>
      <c r="AH13" s="507"/>
      <c r="AI13" s="507"/>
      <c r="AJ13" s="507"/>
      <c r="AK13" s="507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7"/>
      <c r="AX13" s="507"/>
      <c r="AY13" s="507"/>
      <c r="AZ13" s="507"/>
      <c r="BA13" s="507"/>
      <c r="BB13" s="507"/>
      <c r="BC13" s="507"/>
      <c r="BD13" s="507"/>
      <c r="BE13" s="507"/>
      <c r="BF13" s="507"/>
      <c r="BG13" s="507"/>
      <c r="BH13" s="507"/>
      <c r="BI13" s="507"/>
      <c r="BJ13" s="507"/>
      <c r="BK13" s="507"/>
      <c r="BL13" s="507"/>
      <c r="BM13" s="507"/>
      <c r="BN13" s="507"/>
      <c r="BO13" s="507"/>
      <c r="BP13" s="514"/>
      <c r="BQ13" s="514"/>
      <c r="BR13" s="514"/>
      <c r="BS13" s="514"/>
      <c r="BT13" s="514"/>
      <c r="BU13" s="514"/>
      <c r="BV13" s="515"/>
      <c r="BW13" s="515"/>
      <c r="BX13" s="515"/>
      <c r="BY13" s="514"/>
      <c r="BZ13" s="514"/>
      <c r="CA13" s="514"/>
      <c r="CB13" s="514"/>
      <c r="CC13" s="514"/>
      <c r="CD13" s="514"/>
      <c r="CE13" s="514"/>
      <c r="CF13" s="514"/>
    </row>
    <row r="14" spans="1:84" s="419" customFormat="1">
      <c r="A14" s="516" t="s">
        <v>42</v>
      </c>
      <c r="B14" s="508" t="s">
        <v>17</v>
      </c>
      <c r="C14" s="509">
        <f>B16</f>
        <v>0</v>
      </c>
      <c r="D14" s="509">
        <f t="shared" ref="D14:K14" si="9">C16</f>
        <v>0</v>
      </c>
      <c r="E14" s="509">
        <f t="shared" si="9"/>
        <v>0</v>
      </c>
      <c r="F14" s="509">
        <f t="shared" si="9"/>
        <v>0</v>
      </c>
      <c r="G14" s="509">
        <f t="shared" si="9"/>
        <v>0</v>
      </c>
      <c r="H14" s="509">
        <f t="shared" si="9"/>
        <v>0</v>
      </c>
      <c r="I14" s="509">
        <f t="shared" si="9"/>
        <v>529</v>
      </c>
      <c r="J14" s="509">
        <f t="shared" si="9"/>
        <v>534</v>
      </c>
      <c r="K14" s="509">
        <f t="shared" si="9"/>
        <v>539</v>
      </c>
      <c r="L14" s="509">
        <f t="shared" ref="L14:T14" si="10">K16</f>
        <v>544</v>
      </c>
      <c r="M14" s="509">
        <f t="shared" si="10"/>
        <v>549</v>
      </c>
      <c r="N14" s="509">
        <f t="shared" si="10"/>
        <v>554</v>
      </c>
      <c r="O14" s="509">
        <f t="shared" si="10"/>
        <v>559</v>
      </c>
      <c r="P14" s="509">
        <f t="shared" si="10"/>
        <v>564</v>
      </c>
      <c r="Q14" s="509">
        <f t="shared" si="10"/>
        <v>570</v>
      </c>
      <c r="R14" s="509">
        <f t="shared" si="10"/>
        <v>575</v>
      </c>
      <c r="S14" s="509">
        <f t="shared" si="10"/>
        <v>580</v>
      </c>
      <c r="T14" s="509">
        <f t="shared" si="10"/>
        <v>586</v>
      </c>
      <c r="U14" s="509">
        <f>T16</f>
        <v>591</v>
      </c>
      <c r="V14" s="509">
        <f>U16</f>
        <v>596</v>
      </c>
      <c r="W14" s="509">
        <f>V16</f>
        <v>601.57866249999995</v>
      </c>
      <c r="X14" s="509">
        <f t="shared" ref="X14:AU14" si="11">W16</f>
        <v>607.22064281937492</v>
      </c>
      <c r="Y14" s="509">
        <f t="shared" si="11"/>
        <v>420.22064281937492</v>
      </c>
      <c r="Z14" s="509">
        <f t="shared" si="11"/>
        <v>330.22064281937492</v>
      </c>
      <c r="AA14" s="509">
        <f t="shared" si="11"/>
        <v>158.22064281937492</v>
      </c>
      <c r="AB14" s="509">
        <f t="shared" si="11"/>
        <v>133.22064281937492</v>
      </c>
      <c r="AC14" s="509">
        <f t="shared" si="11"/>
        <v>0</v>
      </c>
      <c r="AD14" s="509">
        <f t="shared" si="11"/>
        <v>0</v>
      </c>
      <c r="AE14" s="509">
        <f t="shared" si="11"/>
        <v>0</v>
      </c>
      <c r="AF14" s="509">
        <f t="shared" si="11"/>
        <v>0</v>
      </c>
      <c r="AG14" s="509">
        <f t="shared" si="11"/>
        <v>0</v>
      </c>
      <c r="AH14" s="509">
        <f t="shared" si="11"/>
        <v>0</v>
      </c>
      <c r="AI14" s="509">
        <f t="shared" si="11"/>
        <v>0</v>
      </c>
      <c r="AJ14" s="509">
        <f t="shared" si="11"/>
        <v>0</v>
      </c>
      <c r="AK14" s="509">
        <f t="shared" si="11"/>
        <v>0</v>
      </c>
      <c r="AL14" s="509">
        <f t="shared" si="11"/>
        <v>0</v>
      </c>
      <c r="AM14" s="509">
        <f t="shared" si="11"/>
        <v>0</v>
      </c>
      <c r="AN14" s="509">
        <f t="shared" si="11"/>
        <v>0</v>
      </c>
      <c r="AO14" s="509">
        <f t="shared" si="11"/>
        <v>0</v>
      </c>
      <c r="AP14" s="509">
        <f t="shared" si="11"/>
        <v>0</v>
      </c>
      <c r="AQ14" s="509">
        <f t="shared" si="11"/>
        <v>599</v>
      </c>
      <c r="AR14" s="509">
        <f t="shared" si="11"/>
        <v>599</v>
      </c>
      <c r="AS14" s="509">
        <f t="shared" si="11"/>
        <v>599</v>
      </c>
      <c r="AT14" s="509">
        <f t="shared" si="11"/>
        <v>599</v>
      </c>
      <c r="AU14" s="509">
        <f t="shared" si="11"/>
        <v>0</v>
      </c>
      <c r="AV14" s="509">
        <f>AU16</f>
        <v>0</v>
      </c>
      <c r="AW14" s="509">
        <f>AV16</f>
        <v>0</v>
      </c>
      <c r="AX14" s="509">
        <f>AW16</f>
        <v>0</v>
      </c>
      <c r="AY14" s="509">
        <f t="shared" ref="AY14:BF14" si="12">AX16</f>
        <v>0</v>
      </c>
      <c r="AZ14" s="509">
        <f t="shared" si="12"/>
        <v>0</v>
      </c>
      <c r="BA14" s="509">
        <f t="shared" si="12"/>
        <v>0</v>
      </c>
      <c r="BB14" s="509">
        <f t="shared" si="12"/>
        <v>0</v>
      </c>
      <c r="BC14" s="509">
        <f t="shared" si="12"/>
        <v>0</v>
      </c>
      <c r="BD14" s="509">
        <f t="shared" si="12"/>
        <v>0</v>
      </c>
      <c r="BE14" s="509">
        <f t="shared" si="12"/>
        <v>0</v>
      </c>
      <c r="BF14" s="509">
        <f t="shared" si="12"/>
        <v>0</v>
      </c>
      <c r="BG14" s="509">
        <f t="shared" ref="BG14:BN14" si="13">BF16</f>
        <v>0</v>
      </c>
      <c r="BH14" s="509">
        <f t="shared" si="13"/>
        <v>0</v>
      </c>
      <c r="BI14" s="509">
        <f t="shared" si="13"/>
        <v>0</v>
      </c>
      <c r="BJ14" s="509">
        <f t="shared" si="13"/>
        <v>0</v>
      </c>
      <c r="BK14" s="509">
        <f t="shared" si="13"/>
        <v>0</v>
      </c>
      <c r="BL14" s="509">
        <f t="shared" si="13"/>
        <v>0</v>
      </c>
      <c r="BM14" s="509">
        <f t="shared" si="13"/>
        <v>0</v>
      </c>
      <c r="BN14" s="509">
        <f t="shared" si="13"/>
        <v>0</v>
      </c>
      <c r="BO14" s="509"/>
      <c r="BP14" s="510">
        <v>0</v>
      </c>
      <c r="BQ14" s="510">
        <v>0</v>
      </c>
      <c r="BR14" s="510">
        <v>0</v>
      </c>
      <c r="BS14" s="511">
        <f>K14</f>
        <v>539</v>
      </c>
      <c r="BT14" s="511">
        <f>O14</f>
        <v>559</v>
      </c>
      <c r="BU14" s="511">
        <f>S14</f>
        <v>580</v>
      </c>
      <c r="BV14" s="512">
        <f>W14</f>
        <v>601.57866249999995</v>
      </c>
      <c r="BW14" s="512">
        <f>AA14</f>
        <v>158.22064281937492</v>
      </c>
      <c r="BX14" s="512">
        <f>AE14</f>
        <v>0</v>
      </c>
      <c r="BY14" s="511">
        <f>AI14</f>
        <v>0</v>
      </c>
      <c r="BZ14" s="511">
        <f>AM14</f>
        <v>0</v>
      </c>
      <c r="CA14" s="511">
        <f>AQ14</f>
        <v>599</v>
      </c>
      <c r="CB14" s="511">
        <f>AU14</f>
        <v>0</v>
      </c>
      <c r="CC14" s="511">
        <f>AY14</f>
        <v>0</v>
      </c>
      <c r="CD14" s="511">
        <f>BC14</f>
        <v>0</v>
      </c>
      <c r="CE14" s="511">
        <f>BG14</f>
        <v>0</v>
      </c>
      <c r="CF14" s="511">
        <f>BK14</f>
        <v>0</v>
      </c>
    </row>
    <row r="15" spans="1:84" s="419" customFormat="1">
      <c r="A15" s="517" t="s">
        <v>155</v>
      </c>
      <c r="B15" s="508" t="s">
        <v>17</v>
      </c>
      <c r="C15" s="509">
        <f>C16-C14</f>
        <v>0</v>
      </c>
      <c r="D15" s="509">
        <f t="shared" ref="D15:N15" si="14">D16-D14</f>
        <v>0</v>
      </c>
      <c r="E15" s="509">
        <f t="shared" si="14"/>
        <v>0</v>
      </c>
      <c r="F15" s="509">
        <f t="shared" si="14"/>
        <v>0</v>
      </c>
      <c r="G15" s="509">
        <f t="shared" si="14"/>
        <v>0</v>
      </c>
      <c r="H15" s="509">
        <f t="shared" si="14"/>
        <v>529</v>
      </c>
      <c r="I15" s="509">
        <f t="shared" si="14"/>
        <v>5</v>
      </c>
      <c r="J15" s="509">
        <f t="shared" si="14"/>
        <v>5</v>
      </c>
      <c r="K15" s="509">
        <f t="shared" si="14"/>
        <v>5</v>
      </c>
      <c r="L15" s="509">
        <f t="shared" si="14"/>
        <v>5</v>
      </c>
      <c r="M15" s="509">
        <f t="shared" si="14"/>
        <v>5</v>
      </c>
      <c r="N15" s="509">
        <f t="shared" si="14"/>
        <v>5</v>
      </c>
      <c r="O15" s="509">
        <f t="shared" ref="O15:T15" si="15">O16-O14</f>
        <v>5</v>
      </c>
      <c r="P15" s="509">
        <f t="shared" si="15"/>
        <v>6</v>
      </c>
      <c r="Q15" s="509">
        <f t="shared" si="15"/>
        <v>5</v>
      </c>
      <c r="R15" s="509">
        <f t="shared" si="15"/>
        <v>5</v>
      </c>
      <c r="S15" s="509">
        <f t="shared" si="15"/>
        <v>6</v>
      </c>
      <c r="T15" s="509">
        <f t="shared" si="15"/>
        <v>5</v>
      </c>
      <c r="U15" s="509">
        <f>-U20+CF!U32</f>
        <v>5</v>
      </c>
      <c r="V15" s="509">
        <f>-V20+CF!V32</f>
        <v>5.578662500000001</v>
      </c>
      <c r="W15" s="509">
        <f>-W20+CF!W32</f>
        <v>5.6419803193750004</v>
      </c>
      <c r="X15" s="509">
        <f>-X20+CF!X32</f>
        <v>-187</v>
      </c>
      <c r="Y15" s="509">
        <f>-Y20+CF!Y32</f>
        <v>-90</v>
      </c>
      <c r="Z15" s="509">
        <f>-Z20+CF!Z32</f>
        <v>-172</v>
      </c>
      <c r="AA15" s="509">
        <f>-AA20+CF!AA32</f>
        <v>-25</v>
      </c>
      <c r="AB15" s="509">
        <f>-AB20+CF!AB32</f>
        <v>-136</v>
      </c>
      <c r="AC15" s="509">
        <f>-AC20+CF!AC32</f>
        <v>0</v>
      </c>
      <c r="AD15" s="509">
        <f>-AD20+CF!AD32</f>
        <v>0</v>
      </c>
      <c r="AE15" s="509">
        <f>-AE20+CF!AE32</f>
        <v>0</v>
      </c>
      <c r="AF15" s="509">
        <f>-AF20+CF!AF32</f>
        <v>0</v>
      </c>
      <c r="AG15" s="509">
        <f>-AG20+CF!AG32</f>
        <v>0</v>
      </c>
      <c r="AH15" s="509">
        <f>-AH20+CF!AH32</f>
        <v>0</v>
      </c>
      <c r="AI15" s="509">
        <f>-AI20+CF!AI32</f>
        <v>0</v>
      </c>
      <c r="AJ15" s="509">
        <f>-AJ20+CF!AJ32</f>
        <v>0</v>
      </c>
      <c r="AK15" s="509">
        <f>-AK20+CF!AK32</f>
        <v>0</v>
      </c>
      <c r="AL15" s="509">
        <f>-AL20+CF!AL32</f>
        <v>0</v>
      </c>
      <c r="AM15" s="509">
        <f>-AM20+CF!AM32</f>
        <v>0</v>
      </c>
      <c r="AN15" s="509">
        <f>-AN20+CF!AN32</f>
        <v>0</v>
      </c>
      <c r="AO15" s="509">
        <f>-AO20+CF!AO32</f>
        <v>0</v>
      </c>
      <c r="AP15" s="509">
        <f>-AP20+CF!AP32</f>
        <v>0</v>
      </c>
      <c r="AQ15" s="509">
        <f>-AQ20+CF!AQ32</f>
        <v>0</v>
      </c>
      <c r="AR15" s="509">
        <f>-AR20+CF!AR32</f>
        <v>0</v>
      </c>
      <c r="AS15" s="509">
        <f>-AS20+CF!AS32</f>
        <v>0</v>
      </c>
      <c r="AT15" s="509">
        <f>-AT20+CF!AT32</f>
        <v>-599</v>
      </c>
      <c r="AU15" s="509">
        <f>-AU20+CF!AU32</f>
        <v>0</v>
      </c>
      <c r="AV15" s="509">
        <f>-AV20+CF!AV32</f>
        <v>0</v>
      </c>
      <c r="AW15" s="509">
        <f>-AW20+CF!AW32</f>
        <v>0</v>
      </c>
      <c r="AX15" s="509">
        <f>-AX20+CF!AX32</f>
        <v>0</v>
      </c>
      <c r="AY15" s="509">
        <f>-AY20+CF!AY32</f>
        <v>0</v>
      </c>
      <c r="AZ15" s="509">
        <f>-AZ20+CF!AZ32</f>
        <v>0</v>
      </c>
      <c r="BA15" s="509">
        <f>-BA20+CF!BA32</f>
        <v>0</v>
      </c>
      <c r="BB15" s="509">
        <f>-BB20+CF!BB32</f>
        <v>0</v>
      </c>
      <c r="BC15" s="509">
        <f>-BC20+CF!BC32</f>
        <v>0</v>
      </c>
      <c r="BD15" s="509">
        <f>-BD20+CF!BD32</f>
        <v>0</v>
      </c>
      <c r="BE15" s="509">
        <f>-BE20+CF!BE32</f>
        <v>0</v>
      </c>
      <c r="BF15" s="509">
        <f>-BF20+CF!BF32</f>
        <v>0</v>
      </c>
      <c r="BG15" s="509">
        <f>-BG20+CF!BG32</f>
        <v>0</v>
      </c>
      <c r="BH15" s="509">
        <f>-BH20+CF!BH32</f>
        <v>0</v>
      </c>
      <c r="BI15" s="509">
        <f>-BI20+CF!BI32</f>
        <v>0</v>
      </c>
      <c r="BJ15" s="509">
        <f>-BJ20+CF!BJ32</f>
        <v>0</v>
      </c>
      <c r="BK15" s="509">
        <f>-BK20+CF!BK32</f>
        <v>0</v>
      </c>
      <c r="BL15" s="509">
        <f>-BL20+CF!BL32</f>
        <v>0</v>
      </c>
      <c r="BM15" s="509">
        <f>-BM20+CF!BM32</f>
        <v>0</v>
      </c>
      <c r="BN15" s="509">
        <f>-BN20+CF!BN32</f>
        <v>0</v>
      </c>
      <c r="BO15" s="509"/>
      <c r="BP15" s="518">
        <v>0</v>
      </c>
      <c r="BQ15" s="518">
        <v>0</v>
      </c>
      <c r="BR15" s="514">
        <f>SUM(G15:J15)</f>
        <v>539</v>
      </c>
      <c r="BS15" s="514">
        <f>SUM(K15:N15)</f>
        <v>20</v>
      </c>
      <c r="BT15" s="514">
        <f>SUM(O15:R15)</f>
        <v>21</v>
      </c>
      <c r="BU15" s="514">
        <f>SUM(S15:V15)</f>
        <v>21.5786625</v>
      </c>
      <c r="BV15" s="515">
        <f>SUM(W15:Z15)</f>
        <v>-443.35801968062503</v>
      </c>
      <c r="BW15" s="515">
        <f>SUM(AA15:AD15)</f>
        <v>-161</v>
      </c>
      <c r="BX15" s="515">
        <f>SUM(AE15:AH15)</f>
        <v>0</v>
      </c>
      <c r="BY15" s="514">
        <f>SUM(AI15:AL15)</f>
        <v>0</v>
      </c>
      <c r="BZ15" s="514">
        <f>SUM(AM15:AP15)</f>
        <v>0</v>
      </c>
      <c r="CA15" s="514">
        <f>SUM(AQ15:AT15)</f>
        <v>-599</v>
      </c>
      <c r="CB15" s="514">
        <f>SUM(AU15:AX15)</f>
        <v>0</v>
      </c>
      <c r="CC15" s="514">
        <f>SUM(AY15:BB15)</f>
        <v>0</v>
      </c>
      <c r="CD15" s="514">
        <f>SUM(BC15:BF15)</f>
        <v>0</v>
      </c>
      <c r="CE15" s="514">
        <f>SUM(BG15:BJ15)</f>
        <v>0</v>
      </c>
      <c r="CF15" s="514">
        <f>SUM(BK15:BN15)</f>
        <v>0</v>
      </c>
    </row>
    <row r="16" spans="1:84" s="419" customFormat="1">
      <c r="A16" s="516" t="s">
        <v>43</v>
      </c>
      <c r="B16" s="509">
        <f>BS!B29</f>
        <v>0</v>
      </c>
      <c r="C16" s="509">
        <f>BS!C29</f>
        <v>0</v>
      </c>
      <c r="D16" s="509">
        <f>BS!D29</f>
        <v>0</v>
      </c>
      <c r="E16" s="509">
        <f>BS!E29</f>
        <v>0</v>
      </c>
      <c r="F16" s="509">
        <f>BS!F29</f>
        <v>0</v>
      </c>
      <c r="G16" s="509">
        <f>BS!G29</f>
        <v>0</v>
      </c>
      <c r="H16" s="509">
        <f>BS!H29</f>
        <v>529</v>
      </c>
      <c r="I16" s="509">
        <f>BS!I29</f>
        <v>534</v>
      </c>
      <c r="J16" s="509">
        <f>BS!J29</f>
        <v>539</v>
      </c>
      <c r="K16" s="509">
        <f>BS!K29</f>
        <v>544</v>
      </c>
      <c r="L16" s="509">
        <f>BS!L29</f>
        <v>549</v>
      </c>
      <c r="M16" s="509">
        <f>BS!M29</f>
        <v>554</v>
      </c>
      <c r="N16" s="509">
        <f>BS!N29</f>
        <v>559</v>
      </c>
      <c r="O16" s="509">
        <f>BS!O29</f>
        <v>564</v>
      </c>
      <c r="P16" s="509">
        <f>BS!P29</f>
        <v>570</v>
      </c>
      <c r="Q16" s="509">
        <f>BS!Q29</f>
        <v>575</v>
      </c>
      <c r="R16" s="509">
        <f>BS!R29</f>
        <v>580</v>
      </c>
      <c r="S16" s="509">
        <f>BS!S29</f>
        <v>586</v>
      </c>
      <c r="T16" s="509">
        <f>BS!T29</f>
        <v>591</v>
      </c>
      <c r="U16" s="509">
        <f>U14+U15</f>
        <v>596</v>
      </c>
      <c r="V16" s="509">
        <f t="shared" ref="V16:AA16" si="16">V14+V15</f>
        <v>601.57866249999995</v>
      </c>
      <c r="W16" s="509">
        <f t="shared" si="16"/>
        <v>607.22064281937492</v>
      </c>
      <c r="X16" s="509">
        <f t="shared" si="16"/>
        <v>420.22064281937492</v>
      </c>
      <c r="Y16" s="509">
        <f t="shared" si="16"/>
        <v>330.22064281937492</v>
      </c>
      <c r="Z16" s="509">
        <f t="shared" si="16"/>
        <v>158.22064281937492</v>
      </c>
      <c r="AA16" s="509">
        <f t="shared" si="16"/>
        <v>133.22064281937492</v>
      </c>
      <c r="AB16" s="519">
        <v>0</v>
      </c>
      <c r="AC16" s="509">
        <f t="shared" ref="AC16:AH16" si="17">AC14+AC15</f>
        <v>0</v>
      </c>
      <c r="AD16" s="509">
        <f t="shared" si="17"/>
        <v>0</v>
      </c>
      <c r="AE16" s="509">
        <f t="shared" si="17"/>
        <v>0</v>
      </c>
      <c r="AF16" s="509">
        <f t="shared" si="17"/>
        <v>0</v>
      </c>
      <c r="AG16" s="509">
        <f t="shared" si="17"/>
        <v>0</v>
      </c>
      <c r="AH16" s="509">
        <f t="shared" si="17"/>
        <v>0</v>
      </c>
      <c r="AI16" s="509">
        <f t="shared" ref="AI16:AO16" si="18">AI14+AI15</f>
        <v>0</v>
      </c>
      <c r="AJ16" s="509">
        <f t="shared" si="18"/>
        <v>0</v>
      </c>
      <c r="AK16" s="509">
        <f t="shared" si="18"/>
        <v>0</v>
      </c>
      <c r="AL16" s="509">
        <f t="shared" si="18"/>
        <v>0</v>
      </c>
      <c r="AM16" s="509">
        <f t="shared" si="18"/>
        <v>0</v>
      </c>
      <c r="AN16" s="509">
        <f t="shared" si="18"/>
        <v>0</v>
      </c>
      <c r="AO16" s="509">
        <f t="shared" si="18"/>
        <v>0</v>
      </c>
      <c r="AP16" s="509">
        <f>BS!AP26</f>
        <v>599</v>
      </c>
      <c r="AQ16" s="509">
        <f t="shared" ref="AQ16:AX16" si="19">AQ14+AQ15</f>
        <v>599</v>
      </c>
      <c r="AR16" s="509">
        <f t="shared" si="19"/>
        <v>599</v>
      </c>
      <c r="AS16" s="509">
        <f t="shared" si="19"/>
        <v>599</v>
      </c>
      <c r="AT16" s="509">
        <f>AT14+AT15</f>
        <v>0</v>
      </c>
      <c r="AU16" s="509">
        <f>AU14+AU15</f>
        <v>0</v>
      </c>
      <c r="AV16" s="509">
        <f t="shared" si="19"/>
        <v>0</v>
      </c>
      <c r="AW16" s="509">
        <f t="shared" si="19"/>
        <v>0</v>
      </c>
      <c r="AX16" s="509">
        <f t="shared" si="19"/>
        <v>0</v>
      </c>
      <c r="AY16" s="509">
        <f t="shared" ref="AY16:BF16" si="20">AY14+AY15</f>
        <v>0</v>
      </c>
      <c r="AZ16" s="509">
        <f t="shared" si="20"/>
        <v>0</v>
      </c>
      <c r="BA16" s="509">
        <f t="shared" si="20"/>
        <v>0</v>
      </c>
      <c r="BB16" s="509">
        <f t="shared" si="20"/>
        <v>0</v>
      </c>
      <c r="BC16" s="509">
        <f t="shared" si="20"/>
        <v>0</v>
      </c>
      <c r="BD16" s="509">
        <f t="shared" si="20"/>
        <v>0</v>
      </c>
      <c r="BE16" s="509">
        <f t="shared" si="20"/>
        <v>0</v>
      </c>
      <c r="BF16" s="509">
        <f t="shared" si="20"/>
        <v>0</v>
      </c>
      <c r="BG16" s="509">
        <f t="shared" ref="BG16:BN16" si="21">BG14+BG15</f>
        <v>0</v>
      </c>
      <c r="BH16" s="509">
        <f t="shared" si="21"/>
        <v>0</v>
      </c>
      <c r="BI16" s="509">
        <f t="shared" si="21"/>
        <v>0</v>
      </c>
      <c r="BJ16" s="509">
        <f t="shared" si="21"/>
        <v>0</v>
      </c>
      <c r="BK16" s="509">
        <f t="shared" si="21"/>
        <v>0</v>
      </c>
      <c r="BL16" s="509">
        <f t="shared" si="21"/>
        <v>0</v>
      </c>
      <c r="BM16" s="509">
        <f t="shared" si="21"/>
        <v>0</v>
      </c>
      <c r="BN16" s="509">
        <f t="shared" si="21"/>
        <v>0</v>
      </c>
      <c r="BO16" s="509"/>
      <c r="BP16" s="510">
        <v>0</v>
      </c>
      <c r="BQ16" s="510">
        <v>0</v>
      </c>
      <c r="BR16" s="511">
        <f>J16</f>
        <v>539</v>
      </c>
      <c r="BS16" s="511">
        <f>N16</f>
        <v>559</v>
      </c>
      <c r="BT16" s="511">
        <f>R16</f>
        <v>580</v>
      </c>
      <c r="BU16" s="511">
        <f>V16</f>
        <v>601.57866249999995</v>
      </c>
      <c r="BV16" s="512">
        <f>Z16</f>
        <v>158.22064281937492</v>
      </c>
      <c r="BW16" s="512">
        <f>AD16</f>
        <v>0</v>
      </c>
      <c r="BX16" s="512">
        <f>AH16</f>
        <v>0</v>
      </c>
      <c r="BY16" s="511">
        <f>AL16</f>
        <v>0</v>
      </c>
      <c r="BZ16" s="511">
        <f>AP16</f>
        <v>599</v>
      </c>
      <c r="CA16" s="511">
        <f>AT16</f>
        <v>0</v>
      </c>
      <c r="CB16" s="511">
        <f>AX16</f>
        <v>0</v>
      </c>
      <c r="CC16" s="511">
        <f>BB16</f>
        <v>0</v>
      </c>
      <c r="CD16" s="511">
        <f>BF16</f>
        <v>0</v>
      </c>
      <c r="CE16" s="511">
        <f>BJ16</f>
        <v>0</v>
      </c>
      <c r="CF16" s="511">
        <f>BN16</f>
        <v>0</v>
      </c>
    </row>
    <row r="17" spans="1:84" s="419" customFormat="1">
      <c r="A17" s="516" t="s">
        <v>44</v>
      </c>
      <c r="B17" s="508" t="s">
        <v>17</v>
      </c>
      <c r="C17" s="507">
        <f t="shared" ref="C17:N17" si="22">AVERAGE(C14,C16)</f>
        <v>0</v>
      </c>
      <c r="D17" s="507">
        <f t="shared" si="22"/>
        <v>0</v>
      </c>
      <c r="E17" s="507">
        <f t="shared" si="22"/>
        <v>0</v>
      </c>
      <c r="F17" s="507">
        <f t="shared" si="22"/>
        <v>0</v>
      </c>
      <c r="G17" s="507">
        <f t="shared" si="22"/>
        <v>0</v>
      </c>
      <c r="H17" s="507">
        <f t="shared" si="22"/>
        <v>264.5</v>
      </c>
      <c r="I17" s="507">
        <f t="shared" si="22"/>
        <v>531.5</v>
      </c>
      <c r="J17" s="507">
        <f t="shared" si="22"/>
        <v>536.5</v>
      </c>
      <c r="K17" s="507">
        <f t="shared" si="22"/>
        <v>541.5</v>
      </c>
      <c r="L17" s="507">
        <f t="shared" si="22"/>
        <v>546.5</v>
      </c>
      <c r="M17" s="507">
        <f t="shared" si="22"/>
        <v>551.5</v>
      </c>
      <c r="N17" s="507">
        <f t="shared" si="22"/>
        <v>556.5</v>
      </c>
      <c r="O17" s="507">
        <f t="shared" ref="O17:T17" si="23">AVERAGE(O14,O16)</f>
        <v>561.5</v>
      </c>
      <c r="P17" s="507">
        <f t="shared" si="23"/>
        <v>567</v>
      </c>
      <c r="Q17" s="507">
        <f t="shared" si="23"/>
        <v>572.5</v>
      </c>
      <c r="R17" s="507">
        <f t="shared" si="23"/>
        <v>577.5</v>
      </c>
      <c r="S17" s="507">
        <f t="shared" si="23"/>
        <v>583</v>
      </c>
      <c r="T17" s="507">
        <f t="shared" si="23"/>
        <v>588.5</v>
      </c>
      <c r="U17" s="507">
        <f>AVERAGE(U14,U16)</f>
        <v>593.5</v>
      </c>
      <c r="V17" s="507">
        <f t="shared" ref="V17:AA17" si="24">AVERAGE(V14,V16)</f>
        <v>598.78933125000003</v>
      </c>
      <c r="W17" s="507">
        <f t="shared" si="24"/>
        <v>604.39965265968749</v>
      </c>
      <c r="X17" s="507">
        <f t="shared" si="24"/>
        <v>513.72064281937492</v>
      </c>
      <c r="Y17" s="507">
        <f t="shared" si="24"/>
        <v>375.22064281937492</v>
      </c>
      <c r="Z17" s="507">
        <f t="shared" si="24"/>
        <v>244.22064281937492</v>
      </c>
      <c r="AA17" s="507">
        <f t="shared" si="24"/>
        <v>145.72064281937492</v>
      </c>
      <c r="AB17" s="507">
        <f t="shared" ref="AB17:AH17" si="25">AVERAGE(AB14,AB16)</f>
        <v>66.610321409687458</v>
      </c>
      <c r="AC17" s="507">
        <f t="shared" si="25"/>
        <v>0</v>
      </c>
      <c r="AD17" s="507">
        <f t="shared" si="25"/>
        <v>0</v>
      </c>
      <c r="AE17" s="507">
        <f t="shared" si="25"/>
        <v>0</v>
      </c>
      <c r="AF17" s="507">
        <f t="shared" si="25"/>
        <v>0</v>
      </c>
      <c r="AG17" s="507">
        <f t="shared" si="25"/>
        <v>0</v>
      </c>
      <c r="AH17" s="507">
        <f t="shared" si="25"/>
        <v>0</v>
      </c>
      <c r="AI17" s="507">
        <f t="shared" ref="AI17:AP17" si="26">AVERAGE(AI14,AI16)</f>
        <v>0</v>
      </c>
      <c r="AJ17" s="507">
        <f t="shared" si="26"/>
        <v>0</v>
      </c>
      <c r="AK17" s="507">
        <f t="shared" si="26"/>
        <v>0</v>
      </c>
      <c r="AL17" s="507">
        <f t="shared" si="26"/>
        <v>0</v>
      </c>
      <c r="AM17" s="507">
        <f t="shared" si="26"/>
        <v>0</v>
      </c>
      <c r="AN17" s="507">
        <f t="shared" si="26"/>
        <v>0</v>
      </c>
      <c r="AO17" s="507">
        <f t="shared" si="26"/>
        <v>0</v>
      </c>
      <c r="AP17" s="507">
        <f t="shared" si="26"/>
        <v>299.5</v>
      </c>
      <c r="AQ17" s="507">
        <f t="shared" ref="AQ17:AX17" si="27">AVERAGE(AQ14,AQ16)</f>
        <v>599</v>
      </c>
      <c r="AR17" s="507">
        <f t="shared" si="27"/>
        <v>599</v>
      </c>
      <c r="AS17" s="507">
        <f t="shared" si="27"/>
        <v>599</v>
      </c>
      <c r="AT17" s="507">
        <f>AVERAGE(AT14,AT16)</f>
        <v>299.5</v>
      </c>
      <c r="AU17" s="507">
        <f>AVERAGE(AU14,AU16)</f>
        <v>0</v>
      </c>
      <c r="AV17" s="507">
        <f t="shared" si="27"/>
        <v>0</v>
      </c>
      <c r="AW17" s="507">
        <f t="shared" si="27"/>
        <v>0</v>
      </c>
      <c r="AX17" s="507">
        <f t="shared" si="27"/>
        <v>0</v>
      </c>
      <c r="AY17" s="507">
        <f t="shared" ref="AY17:BF17" si="28">AVERAGE(AY14,AY16)</f>
        <v>0</v>
      </c>
      <c r="AZ17" s="507">
        <f t="shared" si="28"/>
        <v>0</v>
      </c>
      <c r="BA17" s="507">
        <f t="shared" si="28"/>
        <v>0</v>
      </c>
      <c r="BB17" s="507">
        <f t="shared" si="28"/>
        <v>0</v>
      </c>
      <c r="BC17" s="507">
        <f t="shared" si="28"/>
        <v>0</v>
      </c>
      <c r="BD17" s="507">
        <f t="shared" si="28"/>
        <v>0</v>
      </c>
      <c r="BE17" s="507">
        <f t="shared" si="28"/>
        <v>0</v>
      </c>
      <c r="BF17" s="507">
        <f t="shared" si="28"/>
        <v>0</v>
      </c>
      <c r="BG17" s="507">
        <f t="shared" ref="BG17:BN17" si="29">AVERAGE(BG14,BG16)</f>
        <v>0</v>
      </c>
      <c r="BH17" s="507">
        <f t="shared" si="29"/>
        <v>0</v>
      </c>
      <c r="BI17" s="507">
        <f t="shared" si="29"/>
        <v>0</v>
      </c>
      <c r="BJ17" s="507">
        <f t="shared" si="29"/>
        <v>0</v>
      </c>
      <c r="BK17" s="507">
        <f t="shared" si="29"/>
        <v>0</v>
      </c>
      <c r="BL17" s="507">
        <f t="shared" si="29"/>
        <v>0</v>
      </c>
      <c r="BM17" s="507">
        <f t="shared" si="29"/>
        <v>0</v>
      </c>
      <c r="BN17" s="507">
        <f t="shared" si="29"/>
        <v>0</v>
      </c>
      <c r="BO17" s="507"/>
      <c r="BP17" s="510">
        <v>0</v>
      </c>
      <c r="BQ17" s="510">
        <v>0</v>
      </c>
      <c r="BR17" s="511">
        <f t="shared" ref="BR17:BX17" si="30">AVERAGE(BR16,BR14)</f>
        <v>269.5</v>
      </c>
      <c r="BS17" s="511">
        <f t="shared" si="30"/>
        <v>549</v>
      </c>
      <c r="BT17" s="511">
        <f t="shared" si="30"/>
        <v>569.5</v>
      </c>
      <c r="BU17" s="511">
        <f t="shared" si="30"/>
        <v>590.78933125000003</v>
      </c>
      <c r="BV17" s="512">
        <f t="shared" si="30"/>
        <v>379.89965265968743</v>
      </c>
      <c r="BW17" s="512">
        <f t="shared" si="30"/>
        <v>79.110321409687458</v>
      </c>
      <c r="BX17" s="512">
        <f t="shared" si="30"/>
        <v>0</v>
      </c>
      <c r="BY17" s="511">
        <f t="shared" ref="BY17:CD17" si="31">AVERAGE(BY16,BY14)</f>
        <v>0</v>
      </c>
      <c r="BZ17" s="511">
        <f t="shared" si="31"/>
        <v>299.5</v>
      </c>
      <c r="CA17" s="511">
        <f t="shared" si="31"/>
        <v>299.5</v>
      </c>
      <c r="CB17" s="511">
        <f t="shared" si="31"/>
        <v>0</v>
      </c>
      <c r="CC17" s="511">
        <f t="shared" si="31"/>
        <v>0</v>
      </c>
      <c r="CD17" s="511">
        <f t="shared" si="31"/>
        <v>0</v>
      </c>
      <c r="CE17" s="511">
        <f>AVERAGE(CE16,CE14)</f>
        <v>0</v>
      </c>
      <c r="CF17" s="511">
        <f>AVERAGE(CF16,CF14)</f>
        <v>0</v>
      </c>
    </row>
    <row r="18" spans="1:84">
      <c r="A18" s="520" t="s">
        <v>51</v>
      </c>
      <c r="B18" s="418" t="s">
        <v>17</v>
      </c>
      <c r="C18" s="521">
        <v>0</v>
      </c>
      <c r="D18" s="521">
        <v>0</v>
      </c>
      <c r="E18" s="521">
        <v>0</v>
      </c>
      <c r="F18" s="521">
        <v>0</v>
      </c>
      <c r="G18" s="521">
        <v>0</v>
      </c>
      <c r="H18" s="521">
        <f t="shared" ref="H18:BN18" si="32">0.75%/4</f>
        <v>1.8749999999999999E-3</v>
      </c>
      <c r="I18" s="521">
        <f t="shared" si="32"/>
        <v>1.8749999999999999E-3</v>
      </c>
      <c r="J18" s="521">
        <f t="shared" si="32"/>
        <v>1.8749999999999999E-3</v>
      </c>
      <c r="K18" s="521">
        <f t="shared" si="32"/>
        <v>1.8749999999999999E-3</v>
      </c>
      <c r="L18" s="521">
        <f t="shared" si="32"/>
        <v>1.8749999999999999E-3</v>
      </c>
      <c r="M18" s="521">
        <f t="shared" si="32"/>
        <v>1.8749999999999999E-3</v>
      </c>
      <c r="N18" s="521">
        <f t="shared" si="32"/>
        <v>1.8749999999999999E-3</v>
      </c>
      <c r="O18" s="521">
        <f t="shared" si="32"/>
        <v>1.8749999999999999E-3</v>
      </c>
      <c r="P18" s="521">
        <f t="shared" si="32"/>
        <v>1.8749999999999999E-3</v>
      </c>
      <c r="Q18" s="521">
        <f t="shared" si="32"/>
        <v>1.8749999999999999E-3</v>
      </c>
      <c r="R18" s="521">
        <f t="shared" si="32"/>
        <v>1.8749999999999999E-3</v>
      </c>
      <c r="S18" s="521">
        <f t="shared" si="32"/>
        <v>1.8749999999999999E-3</v>
      </c>
      <c r="T18" s="521">
        <f t="shared" si="32"/>
        <v>1.8749999999999999E-3</v>
      </c>
      <c r="U18" s="521">
        <f t="shared" si="32"/>
        <v>1.8749999999999999E-3</v>
      </c>
      <c r="V18" s="521">
        <f t="shared" si="32"/>
        <v>1.8749999999999999E-3</v>
      </c>
      <c r="W18" s="521">
        <f t="shared" si="32"/>
        <v>1.8749999999999999E-3</v>
      </c>
      <c r="X18" s="521">
        <f t="shared" si="32"/>
        <v>1.8749999999999999E-3</v>
      </c>
      <c r="Y18" s="521">
        <f t="shared" si="32"/>
        <v>1.8749999999999999E-3</v>
      </c>
      <c r="Z18" s="521">
        <f t="shared" si="32"/>
        <v>1.8749999999999999E-3</v>
      </c>
      <c r="AA18" s="521">
        <v>1.8749999999999999E-3</v>
      </c>
      <c r="AB18" s="521">
        <v>1.8749999999999999E-3</v>
      </c>
      <c r="AC18" s="521">
        <v>1.8749999999999999E-3</v>
      </c>
      <c r="AD18" s="521">
        <v>1.8749999999999999E-3</v>
      </c>
      <c r="AE18" s="521">
        <f t="shared" si="32"/>
        <v>1.8749999999999999E-3</v>
      </c>
      <c r="AF18" s="521">
        <v>1.8749999999999999E-3</v>
      </c>
      <c r="AG18" s="521">
        <v>1.8749999999999999E-3</v>
      </c>
      <c r="AH18" s="521">
        <v>1.8749999999999999E-3</v>
      </c>
      <c r="AI18" s="521">
        <v>1.8749999999999999E-3</v>
      </c>
      <c r="AJ18" s="521">
        <v>1.8749999999999999E-3</v>
      </c>
      <c r="AK18" s="521">
        <v>1.8749999999999999E-3</v>
      </c>
      <c r="AL18" s="521">
        <v>1.8749999999999999E-3</v>
      </c>
      <c r="AM18" s="521">
        <v>1.8749999999999999E-3</v>
      </c>
      <c r="AN18" s="521">
        <v>1.8749999999999999E-3</v>
      </c>
      <c r="AO18" s="521">
        <v>1.8749999999999999E-3</v>
      </c>
      <c r="AP18" s="521">
        <v>1.8749999999999999E-3</v>
      </c>
      <c r="AQ18" s="521">
        <v>1.8749999999999999E-3</v>
      </c>
      <c r="AR18" s="521">
        <v>3.0000000000000001E-3</v>
      </c>
      <c r="AS18" s="521">
        <v>3.0000000000000001E-3</v>
      </c>
      <c r="AT18" s="521">
        <v>3.0000000000000001E-3</v>
      </c>
      <c r="AU18" s="521">
        <v>1.8749999999999999E-3</v>
      </c>
      <c r="AV18" s="521">
        <v>1.8749999999999999E-3</v>
      </c>
      <c r="AW18" s="522">
        <f t="shared" si="32"/>
        <v>1.8749999999999999E-3</v>
      </c>
      <c r="AX18" s="522">
        <f t="shared" si="32"/>
        <v>1.8749999999999999E-3</v>
      </c>
      <c r="AY18" s="522">
        <f t="shared" si="32"/>
        <v>1.8749999999999999E-3</v>
      </c>
      <c r="AZ18" s="522">
        <f t="shared" si="32"/>
        <v>1.8749999999999999E-3</v>
      </c>
      <c r="BA18" s="522">
        <f t="shared" si="32"/>
        <v>1.8749999999999999E-3</v>
      </c>
      <c r="BB18" s="522">
        <f t="shared" si="32"/>
        <v>1.8749999999999999E-3</v>
      </c>
      <c r="BC18" s="522">
        <f t="shared" si="32"/>
        <v>1.8749999999999999E-3</v>
      </c>
      <c r="BD18" s="522">
        <f t="shared" si="32"/>
        <v>1.8749999999999999E-3</v>
      </c>
      <c r="BE18" s="522">
        <f t="shared" si="32"/>
        <v>1.8749999999999999E-3</v>
      </c>
      <c r="BF18" s="522">
        <f t="shared" si="32"/>
        <v>1.8749999999999999E-3</v>
      </c>
      <c r="BG18" s="522">
        <f t="shared" si="32"/>
        <v>1.8749999999999999E-3</v>
      </c>
      <c r="BH18" s="522">
        <f t="shared" si="32"/>
        <v>1.8749999999999999E-3</v>
      </c>
      <c r="BI18" s="522">
        <f t="shared" si="32"/>
        <v>1.8749999999999999E-3</v>
      </c>
      <c r="BJ18" s="522">
        <f t="shared" si="32"/>
        <v>1.8749999999999999E-3</v>
      </c>
      <c r="BK18" s="522">
        <f t="shared" si="32"/>
        <v>1.8749999999999999E-3</v>
      </c>
      <c r="BL18" s="522">
        <f t="shared" si="32"/>
        <v>1.8749999999999999E-3</v>
      </c>
      <c r="BM18" s="522">
        <f t="shared" si="32"/>
        <v>1.8749999999999999E-3</v>
      </c>
      <c r="BN18" s="522">
        <f t="shared" si="32"/>
        <v>1.8749999999999999E-3</v>
      </c>
      <c r="BO18" s="522"/>
      <c r="BP18" s="523" t="s">
        <v>17</v>
      </c>
      <c r="BQ18" s="523" t="s">
        <v>17</v>
      </c>
      <c r="BR18" s="523" t="s">
        <v>17</v>
      </c>
      <c r="BS18" s="524">
        <f t="shared" ref="BS18:BZ18" si="33">IF(BS14&gt;0,-BS19/BS14,"n/a")</f>
        <v>7.6391465677179962E-3</v>
      </c>
      <c r="BT18" s="524">
        <f t="shared" si="33"/>
        <v>7.6425536672629704E-3</v>
      </c>
      <c r="BU18" s="524">
        <f t="shared" si="33"/>
        <v>7.6415603380926714E-3</v>
      </c>
      <c r="BV18" s="524">
        <f t="shared" si="33"/>
        <v>5.4156308520930925E-3</v>
      </c>
      <c r="BW18" s="524">
        <f t="shared" si="33"/>
        <v>2.5162365089363681E-3</v>
      </c>
      <c r="BX18" s="524" t="str">
        <f t="shared" si="33"/>
        <v>n/a</v>
      </c>
      <c r="BY18" s="524" t="str">
        <f t="shared" si="33"/>
        <v>n/a</v>
      </c>
      <c r="BZ18" s="524" t="str">
        <f t="shared" si="33"/>
        <v>n/a</v>
      </c>
      <c r="CA18" s="524">
        <f t="shared" ref="CA18:CF18" si="34">IF(CA14&gt;0,-CA19/CA14,"n/a")</f>
        <v>9.3749999999999997E-3</v>
      </c>
      <c r="CB18" s="524" t="str">
        <f t="shared" si="34"/>
        <v>n/a</v>
      </c>
      <c r="CC18" s="524" t="str">
        <f t="shared" si="34"/>
        <v>n/a</v>
      </c>
      <c r="CD18" s="524" t="str">
        <f t="shared" si="34"/>
        <v>n/a</v>
      </c>
      <c r="CE18" s="524" t="str">
        <f t="shared" si="34"/>
        <v>n/a</v>
      </c>
      <c r="CF18" s="524" t="str">
        <f t="shared" si="34"/>
        <v>n/a</v>
      </c>
    </row>
    <row r="19" spans="1:84" s="419" customFormat="1">
      <c r="A19" s="516" t="s">
        <v>101</v>
      </c>
      <c r="B19" s="519">
        <v>0</v>
      </c>
      <c r="C19" s="507">
        <f t="shared" ref="C19:N19" si="35">C17*C18*-1</f>
        <v>0</v>
      </c>
      <c r="D19" s="507">
        <f t="shared" si="35"/>
        <v>0</v>
      </c>
      <c r="E19" s="507">
        <f t="shared" si="35"/>
        <v>0</v>
      </c>
      <c r="F19" s="507">
        <f t="shared" si="35"/>
        <v>0</v>
      </c>
      <c r="G19" s="507">
        <f t="shared" si="35"/>
        <v>0</v>
      </c>
      <c r="H19" s="507">
        <f t="shared" si="35"/>
        <v>-0.49593749999999998</v>
      </c>
      <c r="I19" s="507">
        <f t="shared" si="35"/>
        <v>-0.99656250000000002</v>
      </c>
      <c r="J19" s="507">
        <f t="shared" si="35"/>
        <v>-1.0059374999999999</v>
      </c>
      <c r="K19" s="507">
        <f t="shared" si="35"/>
        <v>-1.0153125000000001</v>
      </c>
      <c r="L19" s="507">
        <f t="shared" si="35"/>
        <v>-1.0246875</v>
      </c>
      <c r="M19" s="507">
        <f t="shared" si="35"/>
        <v>-1.0340624999999999</v>
      </c>
      <c r="N19" s="507">
        <f t="shared" si="35"/>
        <v>-1.0434375</v>
      </c>
      <c r="O19" s="507">
        <f t="shared" ref="O19:U19" si="36">O17*O18*-1</f>
        <v>-1.0528124999999999</v>
      </c>
      <c r="P19" s="507">
        <f t="shared" si="36"/>
        <v>-1.0631249999999999</v>
      </c>
      <c r="Q19" s="507">
        <f t="shared" si="36"/>
        <v>-1.0734375</v>
      </c>
      <c r="R19" s="507">
        <f t="shared" si="36"/>
        <v>-1.0828125</v>
      </c>
      <c r="S19" s="507">
        <f t="shared" si="36"/>
        <v>-1.0931249999999999</v>
      </c>
      <c r="T19" s="507">
        <f t="shared" si="36"/>
        <v>-1.1034374999999998</v>
      </c>
      <c r="U19" s="507">
        <f t="shared" si="36"/>
        <v>-1.1128125</v>
      </c>
      <c r="V19" s="507">
        <f t="shared" ref="V19:AA19" si="37">V17*V18*-1</f>
        <v>-1.12272999609375</v>
      </c>
      <c r="W19" s="507">
        <f t="shared" si="37"/>
        <v>-1.133249348736914</v>
      </c>
      <c r="X19" s="507">
        <f t="shared" si="37"/>
        <v>-0.96322620528632796</v>
      </c>
      <c r="Y19" s="507">
        <f t="shared" si="37"/>
        <v>-0.70353870528632789</v>
      </c>
      <c r="Z19" s="507">
        <f t="shared" si="37"/>
        <v>-0.45791370528632797</v>
      </c>
      <c r="AA19" s="507">
        <f t="shared" si="37"/>
        <v>-0.27322620528632796</v>
      </c>
      <c r="AB19" s="507">
        <f t="shared" ref="AB19:AH19" si="38">AB17*AB18*-1</f>
        <v>-0.12489435264316398</v>
      </c>
      <c r="AC19" s="507">
        <f t="shared" si="38"/>
        <v>0</v>
      </c>
      <c r="AD19" s="507">
        <f t="shared" si="38"/>
        <v>0</v>
      </c>
      <c r="AE19" s="507">
        <f t="shared" si="38"/>
        <v>0</v>
      </c>
      <c r="AF19" s="507">
        <f t="shared" si="38"/>
        <v>0</v>
      </c>
      <c r="AG19" s="507">
        <f t="shared" si="38"/>
        <v>0</v>
      </c>
      <c r="AH19" s="507">
        <f t="shared" si="38"/>
        <v>0</v>
      </c>
      <c r="AI19" s="507">
        <f t="shared" ref="AI19:AP19" si="39">AI17*AI18*-1</f>
        <v>0</v>
      </c>
      <c r="AJ19" s="507">
        <f t="shared" si="39"/>
        <v>0</v>
      </c>
      <c r="AK19" s="507">
        <f t="shared" si="39"/>
        <v>0</v>
      </c>
      <c r="AL19" s="507">
        <f t="shared" si="39"/>
        <v>0</v>
      </c>
      <c r="AM19" s="507">
        <f t="shared" si="39"/>
        <v>0</v>
      </c>
      <c r="AN19" s="507">
        <f t="shared" si="39"/>
        <v>0</v>
      </c>
      <c r="AO19" s="507">
        <f t="shared" si="39"/>
        <v>0</v>
      </c>
      <c r="AP19" s="507">
        <f t="shared" si="39"/>
        <v>-0.56156249999999996</v>
      </c>
      <c r="AQ19" s="507">
        <f t="shared" ref="AQ19:AX19" si="40">AQ17*AQ18*-1</f>
        <v>-1.1231249999999999</v>
      </c>
      <c r="AR19" s="507">
        <f t="shared" si="40"/>
        <v>-1.7969999999999999</v>
      </c>
      <c r="AS19" s="507">
        <f t="shared" si="40"/>
        <v>-1.7969999999999999</v>
      </c>
      <c r="AT19" s="507">
        <f>AT17*AT18*-1</f>
        <v>-0.89849999999999997</v>
      </c>
      <c r="AU19" s="507">
        <f>AU17*AU18*-1</f>
        <v>0</v>
      </c>
      <c r="AV19" s="507">
        <f>AV17*AV18*-1</f>
        <v>0</v>
      </c>
      <c r="AW19" s="507">
        <f t="shared" si="40"/>
        <v>0</v>
      </c>
      <c r="AX19" s="507">
        <f t="shared" si="40"/>
        <v>0</v>
      </c>
      <c r="AY19" s="507">
        <f t="shared" ref="AY19:BF19" si="41">AY17*AY18*-1</f>
        <v>0</v>
      </c>
      <c r="AZ19" s="507">
        <f t="shared" si="41"/>
        <v>0</v>
      </c>
      <c r="BA19" s="507">
        <f t="shared" si="41"/>
        <v>0</v>
      </c>
      <c r="BB19" s="507">
        <f t="shared" si="41"/>
        <v>0</v>
      </c>
      <c r="BC19" s="507">
        <f t="shared" si="41"/>
        <v>0</v>
      </c>
      <c r="BD19" s="507">
        <f t="shared" si="41"/>
        <v>0</v>
      </c>
      <c r="BE19" s="507">
        <f t="shared" si="41"/>
        <v>0</v>
      </c>
      <c r="BF19" s="507">
        <f t="shared" si="41"/>
        <v>0</v>
      </c>
      <c r="BG19" s="507">
        <f t="shared" ref="BG19:BN19" si="42">BG17*BG18*-1</f>
        <v>0</v>
      </c>
      <c r="BH19" s="507">
        <f t="shared" si="42"/>
        <v>0</v>
      </c>
      <c r="BI19" s="507">
        <f t="shared" si="42"/>
        <v>0</v>
      </c>
      <c r="BJ19" s="507">
        <f t="shared" si="42"/>
        <v>0</v>
      </c>
      <c r="BK19" s="507">
        <f t="shared" si="42"/>
        <v>0</v>
      </c>
      <c r="BL19" s="507">
        <f t="shared" si="42"/>
        <v>0</v>
      </c>
      <c r="BM19" s="507">
        <f t="shared" si="42"/>
        <v>0</v>
      </c>
      <c r="BN19" s="507">
        <f t="shared" si="42"/>
        <v>0</v>
      </c>
      <c r="BO19" s="507"/>
      <c r="BP19" s="518">
        <v>0</v>
      </c>
      <c r="BQ19" s="518">
        <v>0</v>
      </c>
      <c r="BR19" s="514">
        <f>SUM(G19:J19)</f>
        <v>-2.4984374999999996</v>
      </c>
      <c r="BS19" s="514">
        <f>SUM(K19:N19)</f>
        <v>-4.1174999999999997</v>
      </c>
      <c r="BT19" s="514">
        <f>SUM(O19:R19)</f>
        <v>-4.2721875000000002</v>
      </c>
      <c r="BU19" s="514">
        <f>SUM(S19:V19)</f>
        <v>-4.4321049960937495</v>
      </c>
      <c r="BV19" s="515">
        <f>SUM(W19:Z19)</f>
        <v>-3.2579279645958978</v>
      </c>
      <c r="BW19" s="515">
        <f>SUM(AA19:AD19)</f>
        <v>-0.39812055792949197</v>
      </c>
      <c r="BX19" s="515">
        <f>SUM(AE19:AH19)</f>
        <v>0</v>
      </c>
      <c r="BY19" s="514">
        <f>SUM(AI19:AL19)</f>
        <v>0</v>
      </c>
      <c r="BZ19" s="514">
        <f>SUM(AM19:AP19)</f>
        <v>-0.56156249999999996</v>
      </c>
      <c r="CA19" s="514">
        <f>SUM(AQ19:AT19)</f>
        <v>-5.6156249999999996</v>
      </c>
      <c r="CB19" s="514">
        <f>SUM(AU19:AX19)</f>
        <v>0</v>
      </c>
      <c r="CC19" s="514">
        <f>SUM(AY19:BB19)</f>
        <v>0</v>
      </c>
      <c r="CD19" s="514">
        <f>SUM(BC19:BF19)</f>
        <v>0</v>
      </c>
      <c r="CE19" s="514">
        <f>SUM(BG19:BJ19)</f>
        <v>0</v>
      </c>
      <c r="CF19" s="514">
        <f>SUM(BK19:BN19)</f>
        <v>0</v>
      </c>
    </row>
    <row r="20" spans="1:84" s="419" customFormat="1">
      <c r="A20" s="517" t="s">
        <v>120</v>
      </c>
      <c r="B20" s="509">
        <f>-Drivers!B$288</f>
        <v>0</v>
      </c>
      <c r="C20" s="509">
        <f>-Drivers!C$288</f>
        <v>0</v>
      </c>
      <c r="D20" s="509">
        <f>-Drivers!D$288</f>
        <v>0</v>
      </c>
      <c r="E20" s="509">
        <f>-Drivers!E$288</f>
        <v>0</v>
      </c>
      <c r="F20" s="509">
        <f>-Drivers!F$288</f>
        <v>0</v>
      </c>
      <c r="G20" s="509">
        <f>-Drivers!G$288</f>
        <v>0</v>
      </c>
      <c r="H20" s="509">
        <f>-Drivers!H$288</f>
        <v>-4</v>
      </c>
      <c r="I20" s="509">
        <f>-Drivers!I$288</f>
        <v>-5</v>
      </c>
      <c r="J20" s="509">
        <f>-Drivers!J$288</f>
        <v>-5</v>
      </c>
      <c r="K20" s="509">
        <f>-Drivers!K$288</f>
        <v>-5</v>
      </c>
      <c r="L20" s="509">
        <f>-Drivers!L$288</f>
        <v>-5</v>
      </c>
      <c r="M20" s="509">
        <f>-Drivers!M$288</f>
        <v>-5</v>
      </c>
      <c r="N20" s="509">
        <f>-Drivers!N$288</f>
        <v>-5</v>
      </c>
      <c r="O20" s="509">
        <f>-Drivers!O$288</f>
        <v>-5</v>
      </c>
      <c r="P20" s="509">
        <f>-Drivers!P$288</f>
        <v>-5</v>
      </c>
      <c r="Q20" s="509">
        <f>-Drivers!Q$288</f>
        <v>-6</v>
      </c>
      <c r="R20" s="509">
        <f>-Drivers!R$288</f>
        <v>-5</v>
      </c>
      <c r="S20" s="509">
        <f>-Drivers!S$288</f>
        <v>-5</v>
      </c>
      <c r="T20" s="509">
        <f>-Drivers!T$288</f>
        <v>-6</v>
      </c>
      <c r="U20" s="509">
        <f>-Drivers!U$288</f>
        <v>-5</v>
      </c>
      <c r="V20" s="509">
        <f>-Drivers!V$288</f>
        <v>-5.578662500000001</v>
      </c>
      <c r="W20" s="509">
        <f>-Drivers!W$288</f>
        <v>-5.6419803193750004</v>
      </c>
      <c r="X20" s="509">
        <f>-Drivers!X$288</f>
        <v>-11</v>
      </c>
      <c r="Y20" s="509">
        <f>-Drivers!Y$288</f>
        <v>-5</v>
      </c>
      <c r="Z20" s="509">
        <f>-Drivers!Z$288</f>
        <v>-5</v>
      </c>
      <c r="AA20" s="509">
        <f>-Drivers!AA$288</f>
        <v>-2</v>
      </c>
      <c r="AB20" s="509">
        <f>-Drivers!AB$288</f>
        <v>0</v>
      </c>
      <c r="AC20" s="509">
        <f>-Drivers!AC$288</f>
        <v>0</v>
      </c>
      <c r="AD20" s="509">
        <f>-Drivers!AD$288</f>
        <v>0</v>
      </c>
      <c r="AE20" s="509">
        <f>-Drivers!AE$288</f>
        <v>0</v>
      </c>
      <c r="AF20" s="509">
        <f>-Drivers!AF$288</f>
        <v>0</v>
      </c>
      <c r="AG20" s="509">
        <f>-Drivers!AG$288</f>
        <v>0</v>
      </c>
      <c r="AH20" s="509">
        <f>-Drivers!AH$288</f>
        <v>0</v>
      </c>
      <c r="AI20" s="509">
        <f>-Drivers!AI$288</f>
        <v>0</v>
      </c>
      <c r="AJ20" s="509">
        <f>-Drivers!AJ$288</f>
        <v>0</v>
      </c>
      <c r="AK20" s="509">
        <f>-Drivers!AK$288</f>
        <v>0</v>
      </c>
      <c r="AL20" s="509">
        <f>-Drivers!AL$288</f>
        <v>0</v>
      </c>
      <c r="AM20" s="509">
        <f>-Drivers!AM$288</f>
        <v>0</v>
      </c>
      <c r="AN20" s="509">
        <f>-Drivers!AN$288</f>
        <v>0</v>
      </c>
      <c r="AO20" s="509">
        <f>-Drivers!AO$288</f>
        <v>0</v>
      </c>
      <c r="AP20" s="509">
        <f>-Drivers!AP$288</f>
        <v>0</v>
      </c>
      <c r="AQ20" s="509">
        <f>-Drivers!AQ$288</f>
        <v>0</v>
      </c>
      <c r="AR20" s="509">
        <f>-Drivers!AR$288</f>
        <v>0</v>
      </c>
      <c r="AS20" s="509">
        <f>-Drivers!AS$288</f>
        <v>0</v>
      </c>
      <c r="AT20" s="509">
        <v>-1</v>
      </c>
      <c r="AU20" s="509">
        <v>0</v>
      </c>
      <c r="AV20" s="509">
        <v>0</v>
      </c>
      <c r="AW20" s="513">
        <v>0</v>
      </c>
      <c r="AX20" s="513">
        <v>0</v>
      </c>
      <c r="AY20" s="513">
        <v>0</v>
      </c>
      <c r="AZ20" s="513">
        <v>0</v>
      </c>
      <c r="BA20" s="513">
        <v>0</v>
      </c>
      <c r="BB20" s="513">
        <v>0</v>
      </c>
      <c r="BC20" s="513">
        <v>0</v>
      </c>
      <c r="BD20" s="513">
        <v>0</v>
      </c>
      <c r="BE20" s="513">
        <v>0</v>
      </c>
      <c r="BF20" s="513">
        <v>0</v>
      </c>
      <c r="BG20" s="513">
        <v>0</v>
      </c>
      <c r="BH20" s="513">
        <v>0</v>
      </c>
      <c r="BI20" s="513">
        <v>0</v>
      </c>
      <c r="BJ20" s="513">
        <v>0</v>
      </c>
      <c r="BK20" s="513">
        <v>0</v>
      </c>
      <c r="BL20" s="513">
        <v>0</v>
      </c>
      <c r="BM20" s="513">
        <v>0</v>
      </c>
      <c r="BN20" s="513">
        <v>0</v>
      </c>
      <c r="BO20" s="513"/>
      <c r="BP20" s="518">
        <v>0</v>
      </c>
      <c r="BQ20" s="518">
        <v>0</v>
      </c>
      <c r="BR20" s="514">
        <f>SUM(G20:J20)</f>
        <v>-14</v>
      </c>
      <c r="BS20" s="514">
        <f>SUM(K20:N20)</f>
        <v>-20</v>
      </c>
      <c r="BT20" s="514">
        <f>SUM(O20:R20)</f>
        <v>-21</v>
      </c>
      <c r="BU20" s="514">
        <f>SUM(S20:V20)</f>
        <v>-21.5786625</v>
      </c>
      <c r="BV20" s="515">
        <f>SUM(W20:Z20)</f>
        <v>-26.641980319375001</v>
      </c>
      <c r="BW20" s="515">
        <f>SUM(AA20:AD20)</f>
        <v>-2</v>
      </c>
      <c r="BX20" s="515">
        <f>SUM(AE20:AH20)</f>
        <v>0</v>
      </c>
      <c r="BY20" s="514">
        <f>SUM(AI20:AL20)</f>
        <v>0</v>
      </c>
      <c r="BZ20" s="514">
        <f>SUM(AM20:AP20)</f>
        <v>0</v>
      </c>
      <c r="CA20" s="514">
        <f>SUM(AQ20:AT20)</f>
        <v>-1</v>
      </c>
      <c r="CB20" s="514">
        <f>SUM(AU20:AX20)</f>
        <v>0</v>
      </c>
      <c r="CC20" s="514">
        <f>SUM(AY20:BB20)</f>
        <v>0</v>
      </c>
      <c r="CD20" s="514">
        <f>SUM(BC20:BF20)</f>
        <v>0</v>
      </c>
      <c r="CE20" s="514">
        <f>SUM(BG20:BJ20)</f>
        <v>0</v>
      </c>
      <c r="CF20" s="514">
        <f>SUM(BK20:BN20)</f>
        <v>0</v>
      </c>
    </row>
    <row r="21" spans="1:84" s="419" customFormat="1">
      <c r="A21" s="517" t="s">
        <v>144</v>
      </c>
      <c r="B21" s="509">
        <f>CF!B$31</f>
        <v>0</v>
      </c>
      <c r="C21" s="509">
        <f>CF!C$31</f>
        <v>0</v>
      </c>
      <c r="D21" s="509">
        <f>CF!D$31</f>
        <v>0</v>
      </c>
      <c r="E21" s="509">
        <f>CF!E$31</f>
        <v>0</v>
      </c>
      <c r="F21" s="509">
        <f>CF!F$31</f>
        <v>0</v>
      </c>
      <c r="G21" s="509">
        <f>CF!G$31</f>
        <v>0</v>
      </c>
      <c r="H21" s="509">
        <f>CF!H$31</f>
        <v>0</v>
      </c>
      <c r="I21" s="509">
        <f>CF!I$31</f>
        <v>0</v>
      </c>
      <c r="J21" s="509">
        <f>CF!J$31</f>
        <v>0</v>
      </c>
      <c r="K21" s="509">
        <f>CF!K$31</f>
        <v>0</v>
      </c>
      <c r="L21" s="509">
        <f>CF!L$31</f>
        <v>-2</v>
      </c>
      <c r="M21" s="509">
        <f>CF!M$31</f>
        <v>0</v>
      </c>
      <c r="N21" s="509">
        <f>CF!N$31</f>
        <v>0</v>
      </c>
      <c r="O21" s="509">
        <f>CF!O$31</f>
        <v>0</v>
      </c>
      <c r="P21" s="509">
        <f>CF!P$31</f>
        <v>0</v>
      </c>
      <c r="Q21" s="509">
        <f>CF!Q$31</f>
        <v>0</v>
      </c>
      <c r="R21" s="509">
        <f>CF!R$31</f>
        <v>0</v>
      </c>
      <c r="S21" s="509">
        <f>CF!S$31</f>
        <v>0</v>
      </c>
      <c r="T21" s="509">
        <f>CF!T$31</f>
        <v>0</v>
      </c>
      <c r="U21" s="509">
        <f>CF!U$31</f>
        <v>0</v>
      </c>
      <c r="V21" s="509">
        <f>CF!V$31</f>
        <v>0</v>
      </c>
      <c r="W21" s="509">
        <f>CF!W$31</f>
        <v>0</v>
      </c>
      <c r="X21" s="509">
        <f>CF!X$31</f>
        <v>0</v>
      </c>
      <c r="Y21" s="509">
        <f>CF!Y$31</f>
        <v>0</v>
      </c>
      <c r="Z21" s="509">
        <f>CF!Z$31</f>
        <v>0</v>
      </c>
      <c r="AA21" s="509">
        <f>CF!AA$31</f>
        <v>0</v>
      </c>
      <c r="AB21" s="509">
        <f>CF!AB$31</f>
        <v>0</v>
      </c>
      <c r="AC21" s="509">
        <f>CF!AC$31</f>
        <v>0</v>
      </c>
      <c r="AD21" s="509">
        <f>CF!AD$31</f>
        <v>0</v>
      </c>
      <c r="AE21" s="509">
        <f>CF!AE$31</f>
        <v>0</v>
      </c>
      <c r="AF21" s="509">
        <f>CF!AF$31</f>
        <v>0</v>
      </c>
      <c r="AG21" s="509">
        <f>CF!AG$31</f>
        <v>0</v>
      </c>
      <c r="AH21" s="509">
        <f>CF!AH$31</f>
        <v>0</v>
      </c>
      <c r="AI21" s="509">
        <f>CF!AI$31</f>
        <v>0</v>
      </c>
      <c r="AJ21" s="509">
        <f>CF!AJ$31</f>
        <v>0</v>
      </c>
      <c r="AK21" s="509">
        <f>CF!AK$31</f>
        <v>0</v>
      </c>
      <c r="AL21" s="509">
        <f>CF!AL$31</f>
        <v>0</v>
      </c>
      <c r="AM21" s="509">
        <f>CF!AM$31</f>
        <v>0</v>
      </c>
      <c r="AN21" s="509">
        <f>CF!AN$31</f>
        <v>0</v>
      </c>
      <c r="AO21" s="509">
        <f>CF!AO$31</f>
        <v>0</v>
      </c>
      <c r="AP21" s="509">
        <f>CF!AP$31</f>
        <v>0</v>
      </c>
      <c r="AQ21" s="509">
        <f>CF!AQ$31</f>
        <v>0</v>
      </c>
      <c r="AR21" s="509">
        <f>CF!AR$31</f>
        <v>0</v>
      </c>
      <c r="AS21" s="509">
        <f>CF!AS$31</f>
        <v>0</v>
      </c>
      <c r="AT21" s="509">
        <f>CF!AT$31</f>
        <v>0</v>
      </c>
      <c r="AU21" s="509">
        <f>CF!AU$31</f>
        <v>0</v>
      </c>
      <c r="AV21" s="509">
        <f>CF!AV$31</f>
        <v>0</v>
      </c>
      <c r="AW21" s="513">
        <v>0</v>
      </c>
      <c r="AX21" s="513">
        <v>0</v>
      </c>
      <c r="AY21" s="513">
        <v>0</v>
      </c>
      <c r="AZ21" s="513">
        <v>0</v>
      </c>
      <c r="BA21" s="513">
        <v>0</v>
      </c>
      <c r="BB21" s="513">
        <v>0</v>
      </c>
      <c r="BC21" s="513">
        <v>0</v>
      </c>
      <c r="BD21" s="513">
        <v>0</v>
      </c>
      <c r="BE21" s="513">
        <v>0</v>
      </c>
      <c r="BF21" s="513">
        <v>0</v>
      </c>
      <c r="BG21" s="513">
        <v>0</v>
      </c>
      <c r="BH21" s="513">
        <v>0</v>
      </c>
      <c r="BI21" s="513">
        <v>0</v>
      </c>
      <c r="BJ21" s="513">
        <v>0</v>
      </c>
      <c r="BK21" s="513">
        <v>0</v>
      </c>
      <c r="BL21" s="513">
        <v>0</v>
      </c>
      <c r="BM21" s="513">
        <v>0</v>
      </c>
      <c r="BN21" s="513">
        <v>0</v>
      </c>
      <c r="BO21" s="513"/>
      <c r="BP21" s="518">
        <v>0</v>
      </c>
      <c r="BQ21" s="518">
        <v>0</v>
      </c>
      <c r="BR21" s="514">
        <f>SUM(G21:J21)</f>
        <v>0</v>
      </c>
      <c r="BS21" s="514">
        <f>SUM(K21:N21)</f>
        <v>-2</v>
      </c>
      <c r="BT21" s="514">
        <f>SUM(O21:R21)</f>
        <v>0</v>
      </c>
      <c r="BU21" s="514">
        <f>SUM(S21:V21)</f>
        <v>0</v>
      </c>
      <c r="BV21" s="515">
        <f>SUM(W21:Z21)</f>
        <v>0</v>
      </c>
      <c r="BW21" s="515">
        <f>SUM(AA21:AD21)</f>
        <v>0</v>
      </c>
      <c r="BX21" s="515">
        <f>SUM(AE21:AH21)</f>
        <v>0</v>
      </c>
      <c r="BY21" s="514">
        <f>SUM(AI21:AL21)</f>
        <v>0</v>
      </c>
      <c r="BZ21" s="514">
        <f>SUM(AM21:AP21)</f>
        <v>0</v>
      </c>
      <c r="CA21" s="514">
        <f>SUM(AQ21:AT21)</f>
        <v>0</v>
      </c>
      <c r="CB21" s="514">
        <f>SUM(AU21:AX21)</f>
        <v>0</v>
      </c>
      <c r="CC21" s="514">
        <f>SUM(AY21:BB21)</f>
        <v>0</v>
      </c>
      <c r="CD21" s="514">
        <f>SUM(BC21:BF21)</f>
        <v>0</v>
      </c>
      <c r="CE21" s="514">
        <f>SUM(BG21:BJ21)</f>
        <v>0</v>
      </c>
      <c r="CF21" s="514">
        <f>SUM(BK21:BN21)</f>
        <v>0</v>
      </c>
    </row>
    <row r="22" spans="1:84" s="419" customFormat="1">
      <c r="A22" s="516" t="s">
        <v>186</v>
      </c>
      <c r="B22" s="519">
        <v>0</v>
      </c>
      <c r="C22" s="507">
        <f t="shared" ref="C22:H22" si="43">SUM(C19:C21)</f>
        <v>0</v>
      </c>
      <c r="D22" s="507">
        <f t="shared" si="43"/>
        <v>0</v>
      </c>
      <c r="E22" s="507">
        <f t="shared" si="43"/>
        <v>0</v>
      </c>
      <c r="F22" s="507">
        <f t="shared" si="43"/>
        <v>0</v>
      </c>
      <c r="G22" s="507">
        <f t="shared" si="43"/>
        <v>0</v>
      </c>
      <c r="H22" s="507">
        <f t="shared" si="43"/>
        <v>-4.4959375000000001</v>
      </c>
      <c r="I22" s="507">
        <f t="shared" ref="I22:N22" si="44">SUM(I19:I21)</f>
        <v>-5.9965624999999996</v>
      </c>
      <c r="J22" s="507">
        <f t="shared" si="44"/>
        <v>-6.0059374999999999</v>
      </c>
      <c r="K22" s="507">
        <f t="shared" si="44"/>
        <v>-6.0153125000000003</v>
      </c>
      <c r="L22" s="507">
        <f t="shared" si="44"/>
        <v>-8.0246874999999989</v>
      </c>
      <c r="M22" s="507">
        <f t="shared" si="44"/>
        <v>-6.0340625000000001</v>
      </c>
      <c r="N22" s="507">
        <f t="shared" si="44"/>
        <v>-6.0434374999999996</v>
      </c>
      <c r="O22" s="507">
        <f t="shared" ref="O22:T22" si="45">SUM(O19:O21)</f>
        <v>-6.0528124999999999</v>
      </c>
      <c r="P22" s="507">
        <f t="shared" si="45"/>
        <v>-6.0631249999999994</v>
      </c>
      <c r="Q22" s="507">
        <f t="shared" si="45"/>
        <v>-7.0734374999999998</v>
      </c>
      <c r="R22" s="507">
        <f t="shared" si="45"/>
        <v>-6.0828125000000002</v>
      </c>
      <c r="S22" s="507">
        <f t="shared" si="45"/>
        <v>-6.0931249999999997</v>
      </c>
      <c r="T22" s="507">
        <f t="shared" si="45"/>
        <v>-7.1034375000000001</v>
      </c>
      <c r="U22" s="507">
        <f>SUM(U19:U21)</f>
        <v>-6.1128125000000004</v>
      </c>
      <c r="V22" s="507">
        <f t="shared" ref="V22:AA22" si="46">SUM(V19:V21)</f>
        <v>-6.7013924960937512</v>
      </c>
      <c r="W22" s="507">
        <f t="shared" si="46"/>
        <v>-6.7752296681119146</v>
      </c>
      <c r="X22" s="507">
        <f t="shared" si="46"/>
        <v>-11.963226205286327</v>
      </c>
      <c r="Y22" s="507">
        <f t="shared" si="46"/>
        <v>-5.703538705286328</v>
      </c>
      <c r="Z22" s="507">
        <f t="shared" si="46"/>
        <v>-5.4579137052863276</v>
      </c>
      <c r="AA22" s="507">
        <f t="shared" si="46"/>
        <v>-2.2732262052863281</v>
      </c>
      <c r="AB22" s="507">
        <f t="shared" ref="AB22:AH22" si="47">SUM(AB19:AB21)</f>
        <v>-0.12489435264316398</v>
      </c>
      <c r="AC22" s="507">
        <f t="shared" si="47"/>
        <v>0</v>
      </c>
      <c r="AD22" s="507">
        <f t="shared" si="47"/>
        <v>0</v>
      </c>
      <c r="AE22" s="507">
        <f t="shared" si="47"/>
        <v>0</v>
      </c>
      <c r="AF22" s="507">
        <f t="shared" si="47"/>
        <v>0</v>
      </c>
      <c r="AG22" s="507">
        <f t="shared" si="47"/>
        <v>0</v>
      </c>
      <c r="AH22" s="507">
        <f t="shared" si="47"/>
        <v>0</v>
      </c>
      <c r="AI22" s="507">
        <f t="shared" ref="AI22:AP22" si="48">SUM(AI19:AI21)</f>
        <v>0</v>
      </c>
      <c r="AJ22" s="507">
        <f t="shared" si="48"/>
        <v>0</v>
      </c>
      <c r="AK22" s="507">
        <f t="shared" si="48"/>
        <v>0</v>
      </c>
      <c r="AL22" s="507">
        <f t="shared" si="48"/>
        <v>0</v>
      </c>
      <c r="AM22" s="507">
        <f t="shared" si="48"/>
        <v>0</v>
      </c>
      <c r="AN22" s="507">
        <f t="shared" si="48"/>
        <v>0</v>
      </c>
      <c r="AO22" s="507">
        <f t="shared" si="48"/>
        <v>0</v>
      </c>
      <c r="AP22" s="507">
        <f t="shared" si="48"/>
        <v>-0.56156249999999996</v>
      </c>
      <c r="AQ22" s="507">
        <f t="shared" ref="AQ22:AX22" si="49">SUM(AQ19:AQ21)</f>
        <v>-1.1231249999999999</v>
      </c>
      <c r="AR22" s="507">
        <f t="shared" si="49"/>
        <v>-1.7969999999999999</v>
      </c>
      <c r="AS22" s="507">
        <f t="shared" si="49"/>
        <v>-1.7969999999999999</v>
      </c>
      <c r="AT22" s="507">
        <f>SUM(AT19:AT21)</f>
        <v>-1.8984999999999999</v>
      </c>
      <c r="AU22" s="507">
        <f>SUM(AU19:AU21)</f>
        <v>0</v>
      </c>
      <c r="AV22" s="507">
        <f>SUM(AV19:AV21)</f>
        <v>0</v>
      </c>
      <c r="AW22" s="507">
        <f t="shared" si="49"/>
        <v>0</v>
      </c>
      <c r="AX22" s="507">
        <f t="shared" si="49"/>
        <v>0</v>
      </c>
      <c r="AY22" s="507">
        <f t="shared" ref="AY22:BF22" si="50">SUM(AY19:AY21)</f>
        <v>0</v>
      </c>
      <c r="AZ22" s="507">
        <f t="shared" si="50"/>
        <v>0</v>
      </c>
      <c r="BA22" s="507">
        <f t="shared" si="50"/>
        <v>0</v>
      </c>
      <c r="BB22" s="507">
        <f t="shared" si="50"/>
        <v>0</v>
      </c>
      <c r="BC22" s="507">
        <f t="shared" si="50"/>
        <v>0</v>
      </c>
      <c r="BD22" s="507">
        <f t="shared" si="50"/>
        <v>0</v>
      </c>
      <c r="BE22" s="507">
        <f t="shared" si="50"/>
        <v>0</v>
      </c>
      <c r="BF22" s="507">
        <f t="shared" si="50"/>
        <v>0</v>
      </c>
      <c r="BG22" s="507">
        <f t="shared" ref="BG22:BN22" si="51">SUM(BG19:BG21)</f>
        <v>0</v>
      </c>
      <c r="BH22" s="507">
        <f t="shared" si="51"/>
        <v>0</v>
      </c>
      <c r="BI22" s="507">
        <f t="shared" si="51"/>
        <v>0</v>
      </c>
      <c r="BJ22" s="507">
        <f t="shared" si="51"/>
        <v>0</v>
      </c>
      <c r="BK22" s="507">
        <f t="shared" si="51"/>
        <v>0</v>
      </c>
      <c r="BL22" s="507">
        <f t="shared" si="51"/>
        <v>0</v>
      </c>
      <c r="BM22" s="507">
        <f t="shared" si="51"/>
        <v>0</v>
      </c>
      <c r="BN22" s="507">
        <f t="shared" si="51"/>
        <v>0</v>
      </c>
      <c r="BO22" s="507"/>
      <c r="BP22" s="518">
        <v>0</v>
      </c>
      <c r="BQ22" s="518">
        <v>0</v>
      </c>
      <c r="BR22" s="514">
        <f>SUM(G22:J22)</f>
        <v>-16.498437500000001</v>
      </c>
      <c r="BS22" s="514">
        <f>SUM(K22:N22)</f>
        <v>-26.1175</v>
      </c>
      <c r="BT22" s="514">
        <f>SUM(O22:R22)</f>
        <v>-25.272187499999998</v>
      </c>
      <c r="BU22" s="514">
        <f>SUM(S22:V22)</f>
        <v>-26.010767496093749</v>
      </c>
      <c r="BV22" s="515">
        <f>SUM(W22:Z22)</f>
        <v>-29.899908283970895</v>
      </c>
      <c r="BW22" s="515">
        <f>SUM(AA22:AD22)</f>
        <v>-2.398120557929492</v>
      </c>
      <c r="BX22" s="515">
        <f>SUM(AE22:AH22)</f>
        <v>0</v>
      </c>
      <c r="BY22" s="514">
        <f>SUM(AI22:AL22)</f>
        <v>0</v>
      </c>
      <c r="BZ22" s="514">
        <f>SUM(AM22:AP22)</f>
        <v>-0.56156249999999996</v>
      </c>
      <c r="CA22" s="514">
        <f>SUM(AQ22:AT22)</f>
        <v>-6.6156249999999996</v>
      </c>
      <c r="CB22" s="514">
        <f>SUM(AU22:AX22)</f>
        <v>0</v>
      </c>
      <c r="CC22" s="514">
        <f>SUM(AY22:BB22)</f>
        <v>0</v>
      </c>
      <c r="CD22" s="514">
        <f>SUM(BC22:BF22)</f>
        <v>0</v>
      </c>
      <c r="CE22" s="514">
        <f>SUM(BG22:BJ22)</f>
        <v>0</v>
      </c>
      <c r="CF22" s="514">
        <f>SUM(BK22:BN22)</f>
        <v>0</v>
      </c>
    </row>
    <row r="23" spans="1:84" s="419" customFormat="1">
      <c r="A23" s="507" t="s">
        <v>184</v>
      </c>
      <c r="B23" s="519"/>
      <c r="C23" s="507"/>
      <c r="D23" s="507"/>
      <c r="E23" s="507"/>
      <c r="F23" s="507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/>
      <c r="AD23" s="507"/>
      <c r="AE23" s="507"/>
      <c r="AF23" s="507"/>
      <c r="AG23" s="507"/>
      <c r="AH23" s="507"/>
      <c r="AI23" s="507"/>
      <c r="AJ23" s="507"/>
      <c r="AK23" s="507"/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507"/>
      <c r="AW23" s="507"/>
      <c r="AX23" s="507"/>
      <c r="AY23" s="507"/>
      <c r="AZ23" s="507"/>
      <c r="BA23" s="507"/>
      <c r="BB23" s="507"/>
      <c r="BC23" s="507"/>
      <c r="BD23" s="507"/>
      <c r="BE23" s="507"/>
      <c r="BF23" s="507"/>
      <c r="BG23" s="507"/>
      <c r="BH23" s="507"/>
      <c r="BI23" s="507"/>
      <c r="BJ23" s="507"/>
      <c r="BK23" s="507"/>
      <c r="BL23" s="507"/>
      <c r="BM23" s="507"/>
      <c r="BN23" s="507"/>
      <c r="BO23" s="507"/>
      <c r="BP23" s="518"/>
      <c r="BQ23" s="518"/>
      <c r="BR23" s="514"/>
      <c r="BS23" s="514"/>
      <c r="BT23" s="514"/>
      <c r="BU23" s="514"/>
      <c r="BV23" s="515"/>
      <c r="BW23" s="515"/>
      <c r="BX23" s="515"/>
      <c r="BY23" s="514"/>
      <c r="BZ23" s="514"/>
      <c r="CA23" s="514"/>
      <c r="CB23" s="514"/>
      <c r="CC23" s="514"/>
      <c r="CD23" s="514"/>
      <c r="CE23" s="514"/>
      <c r="CF23" s="514"/>
    </row>
    <row r="24" spans="1:84" s="419" customFormat="1">
      <c r="A24" s="516" t="s">
        <v>42</v>
      </c>
      <c r="B24" s="519">
        <v>0</v>
      </c>
      <c r="C24" s="420">
        <f>B26</f>
        <v>0</v>
      </c>
      <c r="D24" s="420">
        <f t="shared" ref="D24:AU24" si="52">C26</f>
        <v>0</v>
      </c>
      <c r="E24" s="420">
        <f t="shared" si="52"/>
        <v>0</v>
      </c>
      <c r="F24" s="420">
        <f t="shared" si="52"/>
        <v>0</v>
      </c>
      <c r="G24" s="420">
        <f t="shared" si="52"/>
        <v>0</v>
      </c>
      <c r="H24" s="420">
        <f t="shared" si="52"/>
        <v>0</v>
      </c>
      <c r="I24" s="420">
        <f t="shared" si="52"/>
        <v>0</v>
      </c>
      <c r="J24" s="420">
        <f t="shared" si="52"/>
        <v>0</v>
      </c>
      <c r="K24" s="420">
        <f t="shared" si="52"/>
        <v>0</v>
      </c>
      <c r="L24" s="420">
        <f t="shared" si="52"/>
        <v>0</v>
      </c>
      <c r="M24" s="420">
        <f t="shared" si="52"/>
        <v>0</v>
      </c>
      <c r="N24" s="420">
        <f t="shared" si="52"/>
        <v>0</v>
      </c>
      <c r="O24" s="420">
        <f t="shared" si="52"/>
        <v>0</v>
      </c>
      <c r="P24" s="420">
        <f t="shared" si="52"/>
        <v>0</v>
      </c>
      <c r="Q24" s="420">
        <f t="shared" si="52"/>
        <v>0</v>
      </c>
      <c r="R24" s="420">
        <f t="shared" si="52"/>
        <v>0</v>
      </c>
      <c r="S24" s="420">
        <f t="shared" si="52"/>
        <v>0</v>
      </c>
      <c r="T24" s="420">
        <f t="shared" si="52"/>
        <v>0</v>
      </c>
      <c r="U24" s="420">
        <f t="shared" si="52"/>
        <v>0</v>
      </c>
      <c r="V24" s="420">
        <f t="shared" si="52"/>
        <v>0</v>
      </c>
      <c r="W24" s="420">
        <f t="shared" si="52"/>
        <v>0</v>
      </c>
      <c r="X24" s="420">
        <f t="shared" si="52"/>
        <v>0</v>
      </c>
      <c r="Y24" s="420">
        <f t="shared" si="52"/>
        <v>0</v>
      </c>
      <c r="Z24" s="420">
        <f t="shared" si="52"/>
        <v>0</v>
      </c>
      <c r="AA24" s="420">
        <f t="shared" si="52"/>
        <v>989</v>
      </c>
      <c r="AB24" s="420">
        <f t="shared" si="52"/>
        <v>989</v>
      </c>
      <c r="AC24" s="420">
        <f t="shared" si="52"/>
        <v>990</v>
      </c>
      <c r="AD24" s="420">
        <f t="shared" si="52"/>
        <v>990</v>
      </c>
      <c r="AE24" s="420">
        <f t="shared" si="52"/>
        <v>990</v>
      </c>
      <c r="AF24" s="420">
        <f t="shared" si="52"/>
        <v>991</v>
      </c>
      <c r="AG24" s="420">
        <f t="shared" si="52"/>
        <v>991</v>
      </c>
      <c r="AH24" s="420">
        <f t="shared" si="52"/>
        <v>992</v>
      </c>
      <c r="AI24" s="420">
        <f t="shared" si="52"/>
        <v>992</v>
      </c>
      <c r="AJ24" s="420">
        <f t="shared" si="52"/>
        <v>993</v>
      </c>
      <c r="AK24" s="420">
        <f t="shared" si="52"/>
        <v>993</v>
      </c>
      <c r="AL24" s="420">
        <f t="shared" si="52"/>
        <v>994</v>
      </c>
      <c r="AM24" s="420">
        <f t="shared" si="52"/>
        <v>994</v>
      </c>
      <c r="AN24" s="420">
        <f t="shared" si="52"/>
        <v>995</v>
      </c>
      <c r="AO24" s="420">
        <f t="shared" si="52"/>
        <v>995</v>
      </c>
      <c r="AP24" s="420">
        <f t="shared" si="52"/>
        <v>995</v>
      </c>
      <c r="AQ24" s="420">
        <f t="shared" si="52"/>
        <v>397</v>
      </c>
      <c r="AR24" s="420">
        <f t="shared" si="52"/>
        <v>397</v>
      </c>
      <c r="AS24" s="420">
        <f t="shared" si="52"/>
        <v>397</v>
      </c>
      <c r="AT24" s="420">
        <f t="shared" si="52"/>
        <v>397</v>
      </c>
      <c r="AU24" s="420">
        <f t="shared" si="52"/>
        <v>1876</v>
      </c>
      <c r="AV24" s="420">
        <f>AU26</f>
        <v>1877</v>
      </c>
      <c r="AW24" s="420">
        <f>AV26</f>
        <v>1877</v>
      </c>
      <c r="AX24" s="420">
        <f>AW26</f>
        <v>1877</v>
      </c>
      <c r="AY24" s="420">
        <f t="shared" ref="AY24:BF24" si="53">AX26</f>
        <v>1877</v>
      </c>
      <c r="AZ24" s="420">
        <f t="shared" si="53"/>
        <v>1877</v>
      </c>
      <c r="BA24" s="420">
        <f t="shared" si="53"/>
        <v>1877</v>
      </c>
      <c r="BB24" s="420">
        <f t="shared" si="53"/>
        <v>1877</v>
      </c>
      <c r="BC24" s="420">
        <f t="shared" si="53"/>
        <v>1877</v>
      </c>
      <c r="BD24" s="420">
        <f t="shared" si="53"/>
        <v>1877</v>
      </c>
      <c r="BE24" s="420">
        <f t="shared" si="53"/>
        <v>1877</v>
      </c>
      <c r="BF24" s="420">
        <f t="shared" si="53"/>
        <v>1877</v>
      </c>
      <c r="BG24" s="420">
        <f t="shared" ref="BG24:BN24" si="54">BF26</f>
        <v>1877</v>
      </c>
      <c r="BH24" s="420">
        <f t="shared" si="54"/>
        <v>1877</v>
      </c>
      <c r="BI24" s="420">
        <f t="shared" si="54"/>
        <v>1877</v>
      </c>
      <c r="BJ24" s="420">
        <f t="shared" si="54"/>
        <v>1877</v>
      </c>
      <c r="BK24" s="420">
        <f t="shared" si="54"/>
        <v>1877</v>
      </c>
      <c r="BL24" s="420">
        <f t="shared" si="54"/>
        <v>1877</v>
      </c>
      <c r="BM24" s="420">
        <f t="shared" si="54"/>
        <v>1877</v>
      </c>
      <c r="BN24" s="420">
        <f t="shared" si="54"/>
        <v>1877</v>
      </c>
      <c r="BO24" s="420"/>
      <c r="BP24" s="510">
        <v>0</v>
      </c>
      <c r="BQ24" s="511">
        <f>C24</f>
        <v>0</v>
      </c>
      <c r="BR24" s="511">
        <f>G24</f>
        <v>0</v>
      </c>
      <c r="BS24" s="511">
        <f>K24</f>
        <v>0</v>
      </c>
      <c r="BT24" s="511">
        <f>O24</f>
        <v>0</v>
      </c>
      <c r="BU24" s="511">
        <f>S24</f>
        <v>0</v>
      </c>
      <c r="BV24" s="512">
        <f>W24</f>
        <v>0</v>
      </c>
      <c r="BW24" s="512">
        <f>AA24</f>
        <v>989</v>
      </c>
      <c r="BX24" s="512">
        <f>AE24</f>
        <v>990</v>
      </c>
      <c r="BY24" s="511">
        <f>AI24</f>
        <v>992</v>
      </c>
      <c r="BZ24" s="511">
        <f>AM24</f>
        <v>994</v>
      </c>
      <c r="CA24" s="511">
        <f>AQ24</f>
        <v>397</v>
      </c>
      <c r="CB24" s="511">
        <f>AU24</f>
        <v>1876</v>
      </c>
      <c r="CC24" s="511">
        <f>AY24</f>
        <v>1877</v>
      </c>
      <c r="CD24" s="511">
        <f>BC24</f>
        <v>1877</v>
      </c>
      <c r="CE24" s="511">
        <f>BG24</f>
        <v>1877</v>
      </c>
      <c r="CF24" s="511">
        <f>BK24</f>
        <v>1877</v>
      </c>
    </row>
    <row r="25" spans="1:84" s="419" customFormat="1">
      <c r="A25" s="517" t="s">
        <v>155</v>
      </c>
      <c r="B25" s="420">
        <f>B26-B24</f>
        <v>0</v>
      </c>
      <c r="C25" s="420">
        <f t="shared" ref="C25:Y25" si="55">C26-C24</f>
        <v>0</v>
      </c>
      <c r="D25" s="420">
        <f t="shared" si="55"/>
        <v>0</v>
      </c>
      <c r="E25" s="420">
        <f t="shared" si="55"/>
        <v>0</v>
      </c>
      <c r="F25" s="420">
        <f t="shared" si="55"/>
        <v>0</v>
      </c>
      <c r="G25" s="420">
        <f t="shared" si="55"/>
        <v>0</v>
      </c>
      <c r="H25" s="420">
        <f t="shared" si="55"/>
        <v>0</v>
      </c>
      <c r="I25" s="420">
        <f t="shared" si="55"/>
        <v>0</v>
      </c>
      <c r="J25" s="420">
        <f t="shared" si="55"/>
        <v>0</v>
      </c>
      <c r="K25" s="420">
        <f t="shared" si="55"/>
        <v>0</v>
      </c>
      <c r="L25" s="420">
        <f t="shared" si="55"/>
        <v>0</v>
      </c>
      <c r="M25" s="420">
        <f t="shared" si="55"/>
        <v>0</v>
      </c>
      <c r="N25" s="420">
        <f t="shared" si="55"/>
        <v>0</v>
      </c>
      <c r="O25" s="420">
        <f t="shared" si="55"/>
        <v>0</v>
      </c>
      <c r="P25" s="420">
        <f t="shared" si="55"/>
        <v>0</v>
      </c>
      <c r="Q25" s="420">
        <f t="shared" si="55"/>
        <v>0</v>
      </c>
      <c r="R25" s="420">
        <f t="shared" si="55"/>
        <v>0</v>
      </c>
      <c r="S25" s="420">
        <f t="shared" si="55"/>
        <v>0</v>
      </c>
      <c r="T25" s="420">
        <f t="shared" si="55"/>
        <v>0</v>
      </c>
      <c r="U25" s="420">
        <f t="shared" si="55"/>
        <v>0</v>
      </c>
      <c r="V25" s="420">
        <f t="shared" si="55"/>
        <v>0</v>
      </c>
      <c r="W25" s="420">
        <f t="shared" si="55"/>
        <v>0</v>
      </c>
      <c r="X25" s="420">
        <f t="shared" si="55"/>
        <v>0</v>
      </c>
      <c r="Y25" s="420">
        <f t="shared" si="55"/>
        <v>0</v>
      </c>
      <c r="Z25" s="420">
        <f t="shared" ref="Z25:AE25" si="56">Z26-Z24</f>
        <v>989</v>
      </c>
      <c r="AA25" s="420">
        <f t="shared" si="56"/>
        <v>0</v>
      </c>
      <c r="AB25" s="420">
        <f t="shared" si="56"/>
        <v>1</v>
      </c>
      <c r="AC25" s="420">
        <f t="shared" si="56"/>
        <v>0</v>
      </c>
      <c r="AD25" s="420">
        <f t="shared" si="56"/>
        <v>0</v>
      </c>
      <c r="AE25" s="420">
        <f t="shared" si="56"/>
        <v>1</v>
      </c>
      <c r="AF25" s="420">
        <f t="shared" ref="AF25:AK25" si="57">AF26-AF24</f>
        <v>0</v>
      </c>
      <c r="AG25" s="420">
        <f t="shared" si="57"/>
        <v>1</v>
      </c>
      <c r="AH25" s="420">
        <f t="shared" si="57"/>
        <v>0</v>
      </c>
      <c r="AI25" s="420">
        <f t="shared" si="57"/>
        <v>1</v>
      </c>
      <c r="AJ25" s="420">
        <f t="shared" si="57"/>
        <v>0</v>
      </c>
      <c r="AK25" s="420">
        <f t="shared" si="57"/>
        <v>1</v>
      </c>
      <c r="AL25" s="420">
        <f t="shared" ref="AL25:AQ25" si="58">AL26-AL24</f>
        <v>0</v>
      </c>
      <c r="AM25" s="420">
        <f t="shared" si="58"/>
        <v>1</v>
      </c>
      <c r="AN25" s="420">
        <f t="shared" si="58"/>
        <v>0</v>
      </c>
      <c r="AO25" s="420">
        <f t="shared" si="58"/>
        <v>0</v>
      </c>
      <c r="AP25" s="420">
        <f t="shared" si="58"/>
        <v>-598</v>
      </c>
      <c r="AQ25" s="420">
        <f t="shared" si="58"/>
        <v>0</v>
      </c>
      <c r="AR25" s="420">
        <f>AR26-AR24</f>
        <v>0</v>
      </c>
      <c r="AS25" s="420">
        <f>AS26-AS24</f>
        <v>0</v>
      </c>
      <c r="AT25" s="420">
        <f>AT26-AT24</f>
        <v>1479</v>
      </c>
      <c r="AU25" s="420">
        <f>AU26-AU24</f>
        <v>1</v>
      </c>
      <c r="AV25" s="420">
        <f>CF!AV33</f>
        <v>0</v>
      </c>
      <c r="AW25" s="420">
        <f>CF!AW33</f>
        <v>0</v>
      </c>
      <c r="AX25" s="420">
        <f>CF!AX33</f>
        <v>0</v>
      </c>
      <c r="AY25" s="420">
        <f>CF!AY33</f>
        <v>0</v>
      </c>
      <c r="AZ25" s="420">
        <f>CF!AZ33</f>
        <v>0</v>
      </c>
      <c r="BA25" s="420">
        <f>CF!BA33</f>
        <v>0</v>
      </c>
      <c r="BB25" s="420">
        <f>CF!BB33</f>
        <v>0</v>
      </c>
      <c r="BC25" s="420">
        <f>CF!BC33</f>
        <v>0</v>
      </c>
      <c r="BD25" s="420">
        <f>CF!BD33</f>
        <v>0</v>
      </c>
      <c r="BE25" s="420">
        <f>CF!BE33</f>
        <v>0</v>
      </c>
      <c r="BF25" s="420">
        <f>CF!BF33</f>
        <v>0</v>
      </c>
      <c r="BG25" s="420">
        <f>CF!BG33</f>
        <v>0</v>
      </c>
      <c r="BH25" s="420">
        <f>CF!BH33</f>
        <v>0</v>
      </c>
      <c r="BI25" s="420">
        <f>CF!BI33</f>
        <v>0</v>
      </c>
      <c r="BJ25" s="420">
        <f>CF!BJ33</f>
        <v>0</v>
      </c>
      <c r="BK25" s="420">
        <f>CF!BK33</f>
        <v>0</v>
      </c>
      <c r="BL25" s="420">
        <f>CF!BL33</f>
        <v>0</v>
      </c>
      <c r="BM25" s="420">
        <f>CF!BM33</f>
        <v>0</v>
      </c>
      <c r="BN25" s="420">
        <f>CF!BN33</f>
        <v>0</v>
      </c>
      <c r="BO25" s="420"/>
      <c r="BP25" s="511">
        <f>BP26-BP24</f>
        <v>0</v>
      </c>
      <c r="BQ25" s="511">
        <f t="shared" ref="BQ25:BZ25" si="59">BQ26-BQ24</f>
        <v>0</v>
      </c>
      <c r="BR25" s="511">
        <f t="shared" si="59"/>
        <v>0</v>
      </c>
      <c r="BS25" s="511">
        <f t="shared" si="59"/>
        <v>0</v>
      </c>
      <c r="BT25" s="511">
        <f t="shared" si="59"/>
        <v>0</v>
      </c>
      <c r="BU25" s="511">
        <f t="shared" si="59"/>
        <v>0</v>
      </c>
      <c r="BV25" s="512">
        <f t="shared" si="59"/>
        <v>989</v>
      </c>
      <c r="BW25" s="512">
        <f t="shared" si="59"/>
        <v>1</v>
      </c>
      <c r="BX25" s="512">
        <f t="shared" si="59"/>
        <v>2</v>
      </c>
      <c r="BY25" s="511">
        <f t="shared" si="59"/>
        <v>2</v>
      </c>
      <c r="BZ25" s="511">
        <f t="shared" si="59"/>
        <v>-597</v>
      </c>
      <c r="CA25" s="511">
        <f t="shared" ref="CA25:CF25" si="60">CA26-CA24</f>
        <v>1479</v>
      </c>
      <c r="CB25" s="511">
        <f t="shared" si="60"/>
        <v>1</v>
      </c>
      <c r="CC25" s="511">
        <f t="shared" si="60"/>
        <v>0</v>
      </c>
      <c r="CD25" s="511">
        <f t="shared" si="60"/>
        <v>0</v>
      </c>
      <c r="CE25" s="511">
        <f t="shared" si="60"/>
        <v>0</v>
      </c>
      <c r="CF25" s="511">
        <f t="shared" si="60"/>
        <v>0</v>
      </c>
    </row>
    <row r="26" spans="1:84" s="419" customFormat="1">
      <c r="A26" s="516" t="s">
        <v>43</v>
      </c>
      <c r="B26" s="420">
        <f>BS!B30</f>
        <v>0</v>
      </c>
      <c r="C26" s="420">
        <f>BS!C30</f>
        <v>0</v>
      </c>
      <c r="D26" s="420">
        <f>BS!D30</f>
        <v>0</v>
      </c>
      <c r="E26" s="420">
        <f>BS!E30</f>
        <v>0</v>
      </c>
      <c r="F26" s="420">
        <f>BS!F30</f>
        <v>0</v>
      </c>
      <c r="G26" s="420">
        <f>BS!G30</f>
        <v>0</v>
      </c>
      <c r="H26" s="420">
        <f>BS!H30</f>
        <v>0</v>
      </c>
      <c r="I26" s="420">
        <f>BS!I30</f>
        <v>0</v>
      </c>
      <c r="J26" s="420">
        <f>BS!J30</f>
        <v>0</v>
      </c>
      <c r="K26" s="420">
        <f>BS!K30</f>
        <v>0</v>
      </c>
      <c r="L26" s="420">
        <f>BS!L30</f>
        <v>0</v>
      </c>
      <c r="M26" s="420">
        <f>BS!M30</f>
        <v>0</v>
      </c>
      <c r="N26" s="420">
        <f>BS!N30</f>
        <v>0</v>
      </c>
      <c r="O26" s="420">
        <f>BS!O30</f>
        <v>0</v>
      </c>
      <c r="P26" s="420">
        <f>BS!P30</f>
        <v>0</v>
      </c>
      <c r="Q26" s="420">
        <f>BS!Q30</f>
        <v>0</v>
      </c>
      <c r="R26" s="420">
        <f>BS!R30</f>
        <v>0</v>
      </c>
      <c r="S26" s="420">
        <f>BS!S30</f>
        <v>0</v>
      </c>
      <c r="T26" s="420">
        <f>BS!T30</f>
        <v>0</v>
      </c>
      <c r="U26" s="420">
        <f>BS!U30</f>
        <v>0</v>
      </c>
      <c r="V26" s="420">
        <f>BS!V30</f>
        <v>0</v>
      </c>
      <c r="W26" s="420">
        <f>BS!W30</f>
        <v>0</v>
      </c>
      <c r="X26" s="420">
        <f>BS!X30</f>
        <v>0</v>
      </c>
      <c r="Y26" s="420">
        <f>BS!Y30</f>
        <v>0</v>
      </c>
      <c r="Z26" s="420">
        <f>BS!Z30</f>
        <v>989</v>
      </c>
      <c r="AA26" s="420">
        <f>BS!AA30</f>
        <v>989</v>
      </c>
      <c r="AB26" s="420">
        <f>BS!AB30</f>
        <v>990</v>
      </c>
      <c r="AC26" s="420">
        <f>BS!AC30</f>
        <v>990</v>
      </c>
      <c r="AD26" s="420">
        <f>BS!AD30</f>
        <v>990</v>
      </c>
      <c r="AE26" s="420">
        <f>BS!AE30</f>
        <v>991</v>
      </c>
      <c r="AF26" s="420">
        <f>BS!AF30</f>
        <v>991</v>
      </c>
      <c r="AG26" s="420">
        <f>BS!AG30</f>
        <v>992</v>
      </c>
      <c r="AH26" s="420">
        <f>BS!AH30</f>
        <v>992</v>
      </c>
      <c r="AI26" s="420">
        <f>BS!AI30</f>
        <v>993</v>
      </c>
      <c r="AJ26" s="420">
        <f>BS!AJ30</f>
        <v>993</v>
      </c>
      <c r="AK26" s="420">
        <f>BS!AK30</f>
        <v>994</v>
      </c>
      <c r="AL26" s="420">
        <f>BS!AL30</f>
        <v>994</v>
      </c>
      <c r="AM26" s="420">
        <f>BS!AM30</f>
        <v>995</v>
      </c>
      <c r="AN26" s="420">
        <f>BS!AN30</f>
        <v>995</v>
      </c>
      <c r="AO26" s="420">
        <f>BS!AO30</f>
        <v>995</v>
      </c>
      <c r="AP26" s="420">
        <f>BS!AP30</f>
        <v>397</v>
      </c>
      <c r="AQ26" s="420">
        <f>BS!AQ30</f>
        <v>397</v>
      </c>
      <c r="AR26" s="420">
        <f>BS!AR30</f>
        <v>397</v>
      </c>
      <c r="AS26" s="420">
        <f>BS!AS30</f>
        <v>397</v>
      </c>
      <c r="AT26" s="420">
        <f>BS!AT30</f>
        <v>1876</v>
      </c>
      <c r="AU26" s="420">
        <f>BS!AU30</f>
        <v>1877</v>
      </c>
      <c r="AV26" s="420">
        <f>AV24+AV25</f>
        <v>1877</v>
      </c>
      <c r="AW26" s="420">
        <f>AW24+AW25</f>
        <v>1877</v>
      </c>
      <c r="AX26" s="420">
        <f>AX24+AX25</f>
        <v>1877</v>
      </c>
      <c r="AY26" s="420">
        <f t="shared" ref="AY26:BF26" si="61">AY24+AY25</f>
        <v>1877</v>
      </c>
      <c r="AZ26" s="420">
        <f t="shared" si="61"/>
        <v>1877</v>
      </c>
      <c r="BA26" s="420">
        <f t="shared" si="61"/>
        <v>1877</v>
      </c>
      <c r="BB26" s="420">
        <f t="shared" si="61"/>
        <v>1877</v>
      </c>
      <c r="BC26" s="420">
        <f t="shared" si="61"/>
        <v>1877</v>
      </c>
      <c r="BD26" s="420">
        <f t="shared" si="61"/>
        <v>1877</v>
      </c>
      <c r="BE26" s="420">
        <f t="shared" si="61"/>
        <v>1877</v>
      </c>
      <c r="BF26" s="420">
        <f t="shared" si="61"/>
        <v>1877</v>
      </c>
      <c r="BG26" s="420">
        <f t="shared" ref="BG26:BN26" si="62">BG24+BG25</f>
        <v>1877</v>
      </c>
      <c r="BH26" s="420">
        <f t="shared" si="62"/>
        <v>1877</v>
      </c>
      <c r="BI26" s="420">
        <f t="shared" si="62"/>
        <v>1877</v>
      </c>
      <c r="BJ26" s="420">
        <f t="shared" si="62"/>
        <v>1877</v>
      </c>
      <c r="BK26" s="420">
        <f t="shared" si="62"/>
        <v>1877</v>
      </c>
      <c r="BL26" s="420">
        <f t="shared" si="62"/>
        <v>1877</v>
      </c>
      <c r="BM26" s="420">
        <f t="shared" si="62"/>
        <v>1877</v>
      </c>
      <c r="BN26" s="420">
        <f t="shared" si="62"/>
        <v>1877</v>
      </c>
      <c r="BO26" s="420"/>
      <c r="BP26" s="510">
        <v>0</v>
      </c>
      <c r="BQ26" s="511">
        <f>F26</f>
        <v>0</v>
      </c>
      <c r="BR26" s="511">
        <f>J26</f>
        <v>0</v>
      </c>
      <c r="BS26" s="511">
        <f>N26</f>
        <v>0</v>
      </c>
      <c r="BT26" s="511">
        <f>R26</f>
        <v>0</v>
      </c>
      <c r="BU26" s="511">
        <f>V26</f>
        <v>0</v>
      </c>
      <c r="BV26" s="512">
        <f>Z26</f>
        <v>989</v>
      </c>
      <c r="BW26" s="512">
        <f>AD26</f>
        <v>990</v>
      </c>
      <c r="BX26" s="512">
        <f>AH26</f>
        <v>992</v>
      </c>
      <c r="BY26" s="511">
        <f>AL26</f>
        <v>994</v>
      </c>
      <c r="BZ26" s="511">
        <f>AP26</f>
        <v>397</v>
      </c>
      <c r="CA26" s="511">
        <f>AT26</f>
        <v>1876</v>
      </c>
      <c r="CB26" s="511">
        <f>AX26</f>
        <v>1877</v>
      </c>
      <c r="CC26" s="511">
        <f>BB26</f>
        <v>1877</v>
      </c>
      <c r="CD26" s="511">
        <f>BF26</f>
        <v>1877</v>
      </c>
      <c r="CE26" s="511">
        <f>BJ26</f>
        <v>1877</v>
      </c>
      <c r="CF26" s="511">
        <f>BN26</f>
        <v>1877</v>
      </c>
    </row>
    <row r="27" spans="1:84" s="419" customFormat="1">
      <c r="A27" s="516" t="s">
        <v>44</v>
      </c>
      <c r="B27" s="507">
        <f t="shared" ref="B27:Y27" si="63">AVERAGE(B24,B26)</f>
        <v>0</v>
      </c>
      <c r="C27" s="507">
        <f t="shared" si="63"/>
        <v>0</v>
      </c>
      <c r="D27" s="507">
        <f t="shared" si="63"/>
        <v>0</v>
      </c>
      <c r="E27" s="507">
        <f t="shared" si="63"/>
        <v>0</v>
      </c>
      <c r="F27" s="507">
        <f t="shared" si="63"/>
        <v>0</v>
      </c>
      <c r="G27" s="507">
        <f t="shared" si="63"/>
        <v>0</v>
      </c>
      <c r="H27" s="507">
        <f t="shared" si="63"/>
        <v>0</v>
      </c>
      <c r="I27" s="507">
        <f t="shared" si="63"/>
        <v>0</v>
      </c>
      <c r="J27" s="507">
        <f t="shared" si="63"/>
        <v>0</v>
      </c>
      <c r="K27" s="507">
        <f t="shared" si="63"/>
        <v>0</v>
      </c>
      <c r="L27" s="507">
        <f t="shared" si="63"/>
        <v>0</v>
      </c>
      <c r="M27" s="507">
        <f t="shared" si="63"/>
        <v>0</v>
      </c>
      <c r="N27" s="507">
        <f t="shared" si="63"/>
        <v>0</v>
      </c>
      <c r="O27" s="507">
        <f t="shared" si="63"/>
        <v>0</v>
      </c>
      <c r="P27" s="507">
        <f t="shared" si="63"/>
        <v>0</v>
      </c>
      <c r="Q27" s="507">
        <f t="shared" si="63"/>
        <v>0</v>
      </c>
      <c r="R27" s="507">
        <f t="shared" si="63"/>
        <v>0</v>
      </c>
      <c r="S27" s="507">
        <f t="shared" si="63"/>
        <v>0</v>
      </c>
      <c r="T27" s="507">
        <f t="shared" si="63"/>
        <v>0</v>
      </c>
      <c r="U27" s="507">
        <f t="shared" si="63"/>
        <v>0</v>
      </c>
      <c r="V27" s="507">
        <f t="shared" si="63"/>
        <v>0</v>
      </c>
      <c r="W27" s="507">
        <f t="shared" si="63"/>
        <v>0</v>
      </c>
      <c r="X27" s="507">
        <f t="shared" si="63"/>
        <v>0</v>
      </c>
      <c r="Y27" s="507">
        <f t="shared" si="63"/>
        <v>0</v>
      </c>
      <c r="Z27" s="507">
        <f t="shared" ref="Z27:AE27" si="64">AVERAGE(Z24,Z26)</f>
        <v>494.5</v>
      </c>
      <c r="AA27" s="507">
        <f t="shared" si="64"/>
        <v>989</v>
      </c>
      <c r="AB27" s="507">
        <f t="shared" si="64"/>
        <v>989.5</v>
      </c>
      <c r="AC27" s="507">
        <f t="shared" si="64"/>
        <v>990</v>
      </c>
      <c r="AD27" s="507">
        <f t="shared" si="64"/>
        <v>990</v>
      </c>
      <c r="AE27" s="507">
        <f t="shared" si="64"/>
        <v>990.5</v>
      </c>
      <c r="AF27" s="507">
        <f t="shared" ref="AF27:AK27" si="65">AVERAGE(AF24,AF26)</f>
        <v>991</v>
      </c>
      <c r="AG27" s="507">
        <f t="shared" si="65"/>
        <v>991.5</v>
      </c>
      <c r="AH27" s="507">
        <f t="shared" si="65"/>
        <v>992</v>
      </c>
      <c r="AI27" s="507">
        <f t="shared" si="65"/>
        <v>992.5</v>
      </c>
      <c r="AJ27" s="507">
        <f t="shared" si="65"/>
        <v>993</v>
      </c>
      <c r="AK27" s="507">
        <f t="shared" si="65"/>
        <v>993.5</v>
      </c>
      <c r="AL27" s="507">
        <f t="shared" ref="AL27:AQ27" si="66">AVERAGE(AL24,AL26)</f>
        <v>994</v>
      </c>
      <c r="AM27" s="507">
        <f t="shared" si="66"/>
        <v>994.5</v>
      </c>
      <c r="AN27" s="507">
        <f t="shared" si="66"/>
        <v>995</v>
      </c>
      <c r="AO27" s="507">
        <f t="shared" si="66"/>
        <v>995</v>
      </c>
      <c r="AP27" s="507">
        <f t="shared" si="66"/>
        <v>696</v>
      </c>
      <c r="AQ27" s="507">
        <f t="shared" si="66"/>
        <v>397</v>
      </c>
      <c r="AR27" s="507">
        <f t="shared" ref="AR27:AX27" si="67">AVERAGE(AR24,AR26)</f>
        <v>397</v>
      </c>
      <c r="AS27" s="507">
        <f t="shared" si="67"/>
        <v>397</v>
      </c>
      <c r="AT27" s="507">
        <f>AVERAGE(AT24,AT26)</f>
        <v>1136.5</v>
      </c>
      <c r="AU27" s="507">
        <f>AVERAGE(AU24,AU26)</f>
        <v>1876.5</v>
      </c>
      <c r="AV27" s="507">
        <f t="shared" si="67"/>
        <v>1877</v>
      </c>
      <c r="AW27" s="507">
        <f t="shared" si="67"/>
        <v>1877</v>
      </c>
      <c r="AX27" s="507">
        <f t="shared" si="67"/>
        <v>1877</v>
      </c>
      <c r="AY27" s="507">
        <f t="shared" ref="AY27:BF27" si="68">AVERAGE(AY24,AY26)</f>
        <v>1877</v>
      </c>
      <c r="AZ27" s="507">
        <f t="shared" si="68"/>
        <v>1877</v>
      </c>
      <c r="BA27" s="507">
        <f t="shared" si="68"/>
        <v>1877</v>
      </c>
      <c r="BB27" s="507">
        <f t="shared" si="68"/>
        <v>1877</v>
      </c>
      <c r="BC27" s="507">
        <f t="shared" si="68"/>
        <v>1877</v>
      </c>
      <c r="BD27" s="507">
        <f t="shared" si="68"/>
        <v>1877</v>
      </c>
      <c r="BE27" s="507">
        <f t="shared" si="68"/>
        <v>1877</v>
      </c>
      <c r="BF27" s="507">
        <f t="shared" si="68"/>
        <v>1877</v>
      </c>
      <c r="BG27" s="507">
        <f t="shared" ref="BG27:BN27" si="69">AVERAGE(BG24,BG26)</f>
        <v>1877</v>
      </c>
      <c r="BH27" s="507">
        <f t="shared" si="69"/>
        <v>1877</v>
      </c>
      <c r="BI27" s="507">
        <f t="shared" si="69"/>
        <v>1877</v>
      </c>
      <c r="BJ27" s="507">
        <f t="shared" si="69"/>
        <v>1877</v>
      </c>
      <c r="BK27" s="507">
        <f t="shared" si="69"/>
        <v>1877</v>
      </c>
      <c r="BL27" s="507">
        <f t="shared" si="69"/>
        <v>1877</v>
      </c>
      <c r="BM27" s="507">
        <f t="shared" si="69"/>
        <v>1877</v>
      </c>
      <c r="BN27" s="507">
        <f t="shared" si="69"/>
        <v>1877</v>
      </c>
      <c r="BO27" s="507"/>
      <c r="BP27" s="511">
        <f t="shared" ref="BP27:BZ27" si="70">AVERAGE(BP26,BP24)</f>
        <v>0</v>
      </c>
      <c r="BQ27" s="511">
        <f t="shared" si="70"/>
        <v>0</v>
      </c>
      <c r="BR27" s="511">
        <f t="shared" si="70"/>
        <v>0</v>
      </c>
      <c r="BS27" s="511">
        <f t="shared" si="70"/>
        <v>0</v>
      </c>
      <c r="BT27" s="511">
        <f t="shared" si="70"/>
        <v>0</v>
      </c>
      <c r="BU27" s="511">
        <f t="shared" si="70"/>
        <v>0</v>
      </c>
      <c r="BV27" s="512">
        <f t="shared" si="70"/>
        <v>494.5</v>
      </c>
      <c r="BW27" s="512">
        <f t="shared" si="70"/>
        <v>989.5</v>
      </c>
      <c r="BX27" s="512">
        <f t="shared" si="70"/>
        <v>991</v>
      </c>
      <c r="BY27" s="511">
        <f t="shared" si="70"/>
        <v>993</v>
      </c>
      <c r="BZ27" s="511">
        <f t="shared" si="70"/>
        <v>695.5</v>
      </c>
      <c r="CA27" s="511">
        <f t="shared" ref="CA27:CF27" si="71">AVERAGE(CA26,CA24)</f>
        <v>1136.5</v>
      </c>
      <c r="CB27" s="511">
        <f t="shared" si="71"/>
        <v>1876.5</v>
      </c>
      <c r="CC27" s="511">
        <f t="shared" si="71"/>
        <v>1877</v>
      </c>
      <c r="CD27" s="511">
        <f t="shared" si="71"/>
        <v>1877</v>
      </c>
      <c r="CE27" s="511">
        <f t="shared" si="71"/>
        <v>1877</v>
      </c>
      <c r="CF27" s="511">
        <f t="shared" si="71"/>
        <v>1877</v>
      </c>
    </row>
    <row r="28" spans="1:84">
      <c r="A28" s="520" t="s">
        <v>51</v>
      </c>
      <c r="B28" s="521">
        <v>0</v>
      </c>
      <c r="C28" s="521">
        <v>0</v>
      </c>
      <c r="D28" s="521">
        <v>0</v>
      </c>
      <c r="E28" s="521">
        <v>0</v>
      </c>
      <c r="F28" s="521">
        <v>0</v>
      </c>
      <c r="G28" s="521">
        <v>0</v>
      </c>
      <c r="H28" s="521">
        <v>0</v>
      </c>
      <c r="I28" s="521">
        <v>0</v>
      </c>
      <c r="J28" s="521">
        <v>0</v>
      </c>
      <c r="K28" s="521">
        <v>0</v>
      </c>
      <c r="L28" s="521">
        <v>0</v>
      </c>
      <c r="M28" s="521">
        <v>0</v>
      </c>
      <c r="N28" s="521">
        <v>0</v>
      </c>
      <c r="O28" s="521">
        <v>0</v>
      </c>
      <c r="P28" s="521">
        <v>0</v>
      </c>
      <c r="Q28" s="521">
        <v>0</v>
      </c>
      <c r="R28" s="521">
        <v>0</v>
      </c>
      <c r="S28" s="521">
        <v>0</v>
      </c>
      <c r="T28" s="521">
        <v>0</v>
      </c>
      <c r="U28" s="521">
        <v>0</v>
      </c>
      <c r="V28" s="521">
        <v>0</v>
      </c>
      <c r="W28" s="521">
        <v>0</v>
      </c>
      <c r="X28" s="521">
        <v>0</v>
      </c>
      <c r="Y28" s="521">
        <v>0</v>
      </c>
      <c r="Z28" s="521">
        <v>4.0945054945054939E-3</v>
      </c>
      <c r="AA28" s="521">
        <v>1.035E-2</v>
      </c>
      <c r="AB28" s="521">
        <v>1.035E-2</v>
      </c>
      <c r="AC28" s="521">
        <v>1.035E-2</v>
      </c>
      <c r="AD28" s="521">
        <v>1.035E-2</v>
      </c>
      <c r="AE28" s="521">
        <v>1.035E-2</v>
      </c>
      <c r="AF28" s="521">
        <v>1.035E-2</v>
      </c>
      <c r="AG28" s="521">
        <v>1.035E-2</v>
      </c>
      <c r="AH28" s="521">
        <v>1.035E-2</v>
      </c>
      <c r="AI28" s="521">
        <v>1.035E-2</v>
      </c>
      <c r="AJ28" s="521">
        <v>1.035E-2</v>
      </c>
      <c r="AK28" s="521">
        <v>1.035E-2</v>
      </c>
      <c r="AL28" s="521">
        <v>1.035E-2</v>
      </c>
      <c r="AM28" s="521">
        <v>1.035E-2</v>
      </c>
      <c r="AN28" s="521">
        <v>1.035E-2</v>
      </c>
      <c r="AO28" s="521">
        <v>1.035E-2</v>
      </c>
      <c r="AP28" s="521">
        <v>1.035E-2</v>
      </c>
      <c r="AQ28" s="521">
        <v>1.035E-2</v>
      </c>
      <c r="AR28" s="521">
        <v>1.035E-2</v>
      </c>
      <c r="AS28" s="521">
        <v>1.035E-2</v>
      </c>
      <c r="AT28" s="521">
        <v>1.035E-2</v>
      </c>
      <c r="AU28" s="521">
        <v>1.035E-2</v>
      </c>
      <c r="AV28" s="521">
        <v>1.035E-2</v>
      </c>
      <c r="AW28" s="522">
        <f t="shared" ref="AW28:BN28" si="72">(($B$46*$D$46+$B$47*$D$47)/($B$46+$B$47))/4</f>
        <v>1.035E-2</v>
      </c>
      <c r="AX28" s="522">
        <f t="shared" si="72"/>
        <v>1.035E-2</v>
      </c>
      <c r="AY28" s="522">
        <f t="shared" si="72"/>
        <v>1.035E-2</v>
      </c>
      <c r="AZ28" s="522">
        <f t="shared" si="72"/>
        <v>1.035E-2</v>
      </c>
      <c r="BA28" s="522">
        <f t="shared" si="72"/>
        <v>1.035E-2</v>
      </c>
      <c r="BB28" s="522">
        <f t="shared" si="72"/>
        <v>1.035E-2</v>
      </c>
      <c r="BC28" s="522">
        <f t="shared" si="72"/>
        <v>1.035E-2</v>
      </c>
      <c r="BD28" s="522">
        <f t="shared" si="72"/>
        <v>1.035E-2</v>
      </c>
      <c r="BE28" s="522">
        <f t="shared" si="72"/>
        <v>1.035E-2</v>
      </c>
      <c r="BF28" s="522">
        <f t="shared" si="72"/>
        <v>1.035E-2</v>
      </c>
      <c r="BG28" s="522">
        <f t="shared" si="72"/>
        <v>1.035E-2</v>
      </c>
      <c r="BH28" s="522">
        <f t="shared" si="72"/>
        <v>1.035E-2</v>
      </c>
      <c r="BI28" s="522">
        <f t="shared" si="72"/>
        <v>1.035E-2</v>
      </c>
      <c r="BJ28" s="522">
        <f t="shared" si="72"/>
        <v>1.035E-2</v>
      </c>
      <c r="BK28" s="522">
        <f t="shared" si="72"/>
        <v>1.035E-2</v>
      </c>
      <c r="BL28" s="522">
        <f t="shared" si="72"/>
        <v>1.035E-2</v>
      </c>
      <c r="BM28" s="522">
        <f t="shared" si="72"/>
        <v>1.035E-2</v>
      </c>
      <c r="BN28" s="522">
        <f t="shared" si="72"/>
        <v>1.035E-2</v>
      </c>
      <c r="BO28" s="522"/>
      <c r="BP28" s="523" t="s">
        <v>17</v>
      </c>
      <c r="BQ28" s="523" t="s">
        <v>17</v>
      </c>
      <c r="BR28" s="523" t="s">
        <v>17</v>
      </c>
      <c r="BS28" s="523" t="s">
        <v>17</v>
      </c>
      <c r="BT28" s="523" t="s">
        <v>17</v>
      </c>
      <c r="BU28" s="523" t="s">
        <v>17</v>
      </c>
      <c r="BV28" s="524">
        <f t="shared" ref="BV28:CA28" si="73">IF(BV27&gt;0,-BV29/BV27,"n/a")</f>
        <v>4.0945054945054939E-3</v>
      </c>
      <c r="BW28" s="524">
        <f t="shared" si="73"/>
        <v>4.1405229914098021E-2</v>
      </c>
      <c r="BX28" s="524">
        <f t="shared" si="73"/>
        <v>4.1410443995963678E-2</v>
      </c>
      <c r="BY28" s="524">
        <f t="shared" si="73"/>
        <v>4.1410422960725078E-2</v>
      </c>
      <c r="BZ28" s="525">
        <f t="shared" si="73"/>
        <v>5.4770920201294024E-2</v>
      </c>
      <c r="CA28" s="525">
        <f t="shared" si="73"/>
        <v>2.1196326440827098E-2</v>
      </c>
      <c r="CB28" s="525">
        <f>IF(CB27&gt;0,-CB29/CB27,"n/a")</f>
        <v>4.1408273381294963E-2</v>
      </c>
      <c r="CC28" s="525">
        <f>IF(CC27&gt;0,-CC29/CC27,"n/a")</f>
        <v>4.1399999999999992E-2</v>
      </c>
      <c r="CD28" s="525">
        <f>IF(CD27&gt;0,-CD29/CD27,"n/a")</f>
        <v>4.1399999999999992E-2</v>
      </c>
      <c r="CE28" s="525">
        <f>IF(CE27&gt;0,-CE29/CE27,"n/a")</f>
        <v>4.1399999999999992E-2</v>
      </c>
      <c r="CF28" s="525">
        <f>IF(CF27&gt;0,-CF29/CF27,"n/a")</f>
        <v>4.1399999999999992E-2</v>
      </c>
    </row>
    <row r="29" spans="1:84" s="419" customFormat="1">
      <c r="A29" s="516" t="s">
        <v>185</v>
      </c>
      <c r="B29" s="507">
        <f t="shared" ref="B29:Y29" si="74">B27*B28*-1</f>
        <v>0</v>
      </c>
      <c r="C29" s="507">
        <f t="shared" si="74"/>
        <v>0</v>
      </c>
      <c r="D29" s="507">
        <f t="shared" si="74"/>
        <v>0</v>
      </c>
      <c r="E29" s="507">
        <f t="shared" si="74"/>
        <v>0</v>
      </c>
      <c r="F29" s="507">
        <f t="shared" si="74"/>
        <v>0</v>
      </c>
      <c r="G29" s="507">
        <f t="shared" si="74"/>
        <v>0</v>
      </c>
      <c r="H29" s="507">
        <f t="shared" si="74"/>
        <v>0</v>
      </c>
      <c r="I29" s="507">
        <f t="shared" si="74"/>
        <v>0</v>
      </c>
      <c r="J29" s="507">
        <f t="shared" si="74"/>
        <v>0</v>
      </c>
      <c r="K29" s="507">
        <f t="shared" si="74"/>
        <v>0</v>
      </c>
      <c r="L29" s="507">
        <f t="shared" si="74"/>
        <v>0</v>
      </c>
      <c r="M29" s="507">
        <f t="shared" si="74"/>
        <v>0</v>
      </c>
      <c r="N29" s="507">
        <f t="shared" si="74"/>
        <v>0</v>
      </c>
      <c r="O29" s="507">
        <f t="shared" si="74"/>
        <v>0</v>
      </c>
      <c r="P29" s="507">
        <f t="shared" si="74"/>
        <v>0</v>
      </c>
      <c r="Q29" s="507">
        <f t="shared" si="74"/>
        <v>0</v>
      </c>
      <c r="R29" s="507">
        <f t="shared" si="74"/>
        <v>0</v>
      </c>
      <c r="S29" s="507">
        <f t="shared" si="74"/>
        <v>0</v>
      </c>
      <c r="T29" s="507">
        <f t="shared" si="74"/>
        <v>0</v>
      </c>
      <c r="U29" s="507">
        <f t="shared" si="74"/>
        <v>0</v>
      </c>
      <c r="V29" s="507">
        <f t="shared" si="74"/>
        <v>0</v>
      </c>
      <c r="W29" s="507">
        <f t="shared" si="74"/>
        <v>0</v>
      </c>
      <c r="X29" s="507">
        <f t="shared" si="74"/>
        <v>0</v>
      </c>
      <c r="Y29" s="507">
        <f t="shared" si="74"/>
        <v>0</v>
      </c>
      <c r="Z29" s="507">
        <f t="shared" ref="Z29:AE29" si="75">Z27*Z28*-1</f>
        <v>-2.0247329670329668</v>
      </c>
      <c r="AA29" s="507">
        <f t="shared" si="75"/>
        <v>-10.23615</v>
      </c>
      <c r="AB29" s="507">
        <f t="shared" si="75"/>
        <v>-10.241325</v>
      </c>
      <c r="AC29" s="507">
        <f t="shared" si="75"/>
        <v>-10.246499999999999</v>
      </c>
      <c r="AD29" s="507">
        <f t="shared" si="75"/>
        <v>-10.246499999999999</v>
      </c>
      <c r="AE29" s="507">
        <f t="shared" si="75"/>
        <v>-10.251675000000001</v>
      </c>
      <c r="AF29" s="507">
        <f t="shared" ref="AF29:AK29" si="76">AF27*AF28*-1</f>
        <v>-10.25685</v>
      </c>
      <c r="AG29" s="507">
        <f t="shared" si="76"/>
        <v>-10.262025</v>
      </c>
      <c r="AH29" s="507">
        <f t="shared" si="76"/>
        <v>-10.267199999999999</v>
      </c>
      <c r="AI29" s="507">
        <f t="shared" si="76"/>
        <v>-10.272375</v>
      </c>
      <c r="AJ29" s="507">
        <f t="shared" si="76"/>
        <v>-10.27755</v>
      </c>
      <c r="AK29" s="507">
        <f t="shared" si="76"/>
        <v>-10.282724999999999</v>
      </c>
      <c r="AL29" s="507">
        <f t="shared" ref="AL29:AQ29" si="77">AL27*AL28*-1</f>
        <v>-10.2879</v>
      </c>
      <c r="AM29" s="507">
        <f t="shared" si="77"/>
        <v>-10.293075</v>
      </c>
      <c r="AN29" s="507">
        <f t="shared" si="77"/>
        <v>-10.298249999999999</v>
      </c>
      <c r="AO29" s="507">
        <f t="shared" si="77"/>
        <v>-10.298249999999999</v>
      </c>
      <c r="AP29" s="507">
        <f t="shared" si="77"/>
        <v>-7.2035999999999998</v>
      </c>
      <c r="AQ29" s="507">
        <f t="shared" si="77"/>
        <v>-4.1089500000000001</v>
      </c>
      <c r="AR29" s="507">
        <f t="shared" ref="AR29:AX29" si="78">AR27*AR28*-1</f>
        <v>-4.1089500000000001</v>
      </c>
      <c r="AS29" s="507">
        <f t="shared" si="78"/>
        <v>-4.1089500000000001</v>
      </c>
      <c r="AT29" s="507">
        <f t="shared" si="78"/>
        <v>-11.762775</v>
      </c>
      <c r="AU29" s="507">
        <f>AU27*AU28*-1</f>
        <v>-19.421775</v>
      </c>
      <c r="AV29" s="507">
        <f t="shared" si="78"/>
        <v>-19.426949999999998</v>
      </c>
      <c r="AW29" s="507">
        <f t="shared" si="78"/>
        <v>-19.426949999999998</v>
      </c>
      <c r="AX29" s="507">
        <f t="shared" si="78"/>
        <v>-19.426949999999998</v>
      </c>
      <c r="AY29" s="507">
        <f t="shared" ref="AY29:BF29" si="79">AY27*AY28*-1</f>
        <v>-19.426949999999998</v>
      </c>
      <c r="AZ29" s="507">
        <f t="shared" si="79"/>
        <v>-19.426949999999998</v>
      </c>
      <c r="BA29" s="507">
        <f t="shared" si="79"/>
        <v>-19.426949999999998</v>
      </c>
      <c r="BB29" s="507">
        <f t="shared" si="79"/>
        <v>-19.426949999999998</v>
      </c>
      <c r="BC29" s="507">
        <f t="shared" si="79"/>
        <v>-19.426949999999998</v>
      </c>
      <c r="BD29" s="507">
        <f t="shared" si="79"/>
        <v>-19.426949999999998</v>
      </c>
      <c r="BE29" s="507">
        <f t="shared" si="79"/>
        <v>-19.426949999999998</v>
      </c>
      <c r="BF29" s="507">
        <f t="shared" si="79"/>
        <v>-19.426949999999998</v>
      </c>
      <c r="BG29" s="507">
        <f t="shared" ref="BG29:BN29" si="80">BG27*BG28*-1</f>
        <v>-19.426949999999998</v>
      </c>
      <c r="BH29" s="507">
        <f t="shared" si="80"/>
        <v>-19.426949999999998</v>
      </c>
      <c r="BI29" s="507">
        <f t="shared" si="80"/>
        <v>-19.426949999999998</v>
      </c>
      <c r="BJ29" s="507">
        <f t="shared" si="80"/>
        <v>-19.426949999999998</v>
      </c>
      <c r="BK29" s="507">
        <f t="shared" si="80"/>
        <v>-19.426949999999998</v>
      </c>
      <c r="BL29" s="507">
        <f t="shared" si="80"/>
        <v>-19.426949999999998</v>
      </c>
      <c r="BM29" s="507">
        <f t="shared" si="80"/>
        <v>-19.426949999999998</v>
      </c>
      <c r="BN29" s="507">
        <f t="shared" si="80"/>
        <v>-19.426949999999998</v>
      </c>
      <c r="BO29" s="507"/>
      <c r="BP29" s="510">
        <v>0</v>
      </c>
      <c r="BQ29" s="510">
        <v>0</v>
      </c>
      <c r="BR29" s="514">
        <f>SUM(G29:J29)</f>
        <v>0</v>
      </c>
      <c r="BS29" s="514">
        <f>SUM(K29:N29)</f>
        <v>0</v>
      </c>
      <c r="BT29" s="514">
        <f>SUM(O29:R29)</f>
        <v>0</v>
      </c>
      <c r="BU29" s="514">
        <f>SUM(S29:V29)</f>
        <v>0</v>
      </c>
      <c r="BV29" s="515">
        <f>SUM(W29:Z29)</f>
        <v>-2.0247329670329668</v>
      </c>
      <c r="BW29" s="515">
        <f>SUM(AA29:AD29)</f>
        <v>-40.970474999999993</v>
      </c>
      <c r="BX29" s="515">
        <f>SUM(AE29:AH29)</f>
        <v>-41.037750000000003</v>
      </c>
      <c r="BY29" s="514">
        <f>SUM(AI29:AL29)</f>
        <v>-41.120550000000001</v>
      </c>
      <c r="BZ29" s="514">
        <f>SUM(AM29:AP29)</f>
        <v>-38.093174999999995</v>
      </c>
      <c r="CA29" s="514">
        <f>SUM(AQ29:AT29)</f>
        <v>-24.089624999999998</v>
      </c>
      <c r="CB29" s="514">
        <f>SUM(AU29:AX29)</f>
        <v>-77.702624999999998</v>
      </c>
      <c r="CC29" s="514">
        <f>SUM(AY29:BB29)</f>
        <v>-77.707799999999992</v>
      </c>
      <c r="CD29" s="514">
        <f>SUM(BC29:BF29)</f>
        <v>-77.707799999999992</v>
      </c>
      <c r="CE29" s="514">
        <f>SUM(BG29:BJ29)</f>
        <v>-77.707799999999992</v>
      </c>
      <c r="CF29" s="514">
        <f>SUM(BK29:BN29)</f>
        <v>-77.707799999999992</v>
      </c>
    </row>
    <row r="30" spans="1:84" s="419" customFormat="1">
      <c r="A30" s="526" t="s">
        <v>156</v>
      </c>
      <c r="B30" s="507">
        <f>B22+B29</f>
        <v>0</v>
      </c>
      <c r="C30" s="507">
        <f t="shared" ref="C30:Y30" si="81">C22+C29</f>
        <v>0</v>
      </c>
      <c r="D30" s="507">
        <f t="shared" si="81"/>
        <v>0</v>
      </c>
      <c r="E30" s="507">
        <f t="shared" si="81"/>
        <v>0</v>
      </c>
      <c r="F30" s="507">
        <f t="shared" si="81"/>
        <v>0</v>
      </c>
      <c r="G30" s="507">
        <f t="shared" si="81"/>
        <v>0</v>
      </c>
      <c r="H30" s="507">
        <f t="shared" si="81"/>
        <v>-4.4959375000000001</v>
      </c>
      <c r="I30" s="507">
        <f t="shared" si="81"/>
        <v>-5.9965624999999996</v>
      </c>
      <c r="J30" s="507">
        <f t="shared" si="81"/>
        <v>-6.0059374999999999</v>
      </c>
      <c r="K30" s="507">
        <f t="shared" si="81"/>
        <v>-6.0153125000000003</v>
      </c>
      <c r="L30" s="507">
        <f t="shared" si="81"/>
        <v>-8.0246874999999989</v>
      </c>
      <c r="M30" s="507">
        <f t="shared" si="81"/>
        <v>-6.0340625000000001</v>
      </c>
      <c r="N30" s="507">
        <f t="shared" si="81"/>
        <v>-6.0434374999999996</v>
      </c>
      <c r="O30" s="507">
        <f t="shared" si="81"/>
        <v>-6.0528124999999999</v>
      </c>
      <c r="P30" s="507">
        <f t="shared" si="81"/>
        <v>-6.0631249999999994</v>
      </c>
      <c r="Q30" s="507">
        <f t="shared" si="81"/>
        <v>-7.0734374999999998</v>
      </c>
      <c r="R30" s="507">
        <f t="shared" si="81"/>
        <v>-6.0828125000000002</v>
      </c>
      <c r="S30" s="507">
        <f t="shared" si="81"/>
        <v>-6.0931249999999997</v>
      </c>
      <c r="T30" s="507">
        <f t="shared" si="81"/>
        <v>-7.1034375000000001</v>
      </c>
      <c r="U30" s="507">
        <f t="shared" si="81"/>
        <v>-6.1128125000000004</v>
      </c>
      <c r="V30" s="507">
        <f t="shared" si="81"/>
        <v>-6.7013924960937512</v>
      </c>
      <c r="W30" s="507">
        <f t="shared" si="81"/>
        <v>-6.7752296681119146</v>
      </c>
      <c r="X30" s="507">
        <f t="shared" si="81"/>
        <v>-11.963226205286327</v>
      </c>
      <c r="Y30" s="507">
        <f t="shared" si="81"/>
        <v>-5.703538705286328</v>
      </c>
      <c r="Z30" s="507">
        <f t="shared" ref="Z30:AE30" si="82">Z22+Z29</f>
        <v>-7.4826466723192944</v>
      </c>
      <c r="AA30" s="507">
        <f t="shared" si="82"/>
        <v>-12.509376205286328</v>
      </c>
      <c r="AB30" s="507">
        <f t="shared" si="82"/>
        <v>-10.366219352643164</v>
      </c>
      <c r="AC30" s="507">
        <f t="shared" si="82"/>
        <v>-10.246499999999999</v>
      </c>
      <c r="AD30" s="507">
        <f t="shared" si="82"/>
        <v>-10.246499999999999</v>
      </c>
      <c r="AE30" s="507">
        <f t="shared" si="82"/>
        <v>-10.251675000000001</v>
      </c>
      <c r="AF30" s="507">
        <f t="shared" ref="AF30:AK30" si="83">AF22+AF29</f>
        <v>-10.25685</v>
      </c>
      <c r="AG30" s="507">
        <f t="shared" si="83"/>
        <v>-10.262025</v>
      </c>
      <c r="AH30" s="507">
        <f t="shared" si="83"/>
        <v>-10.267199999999999</v>
      </c>
      <c r="AI30" s="507">
        <f t="shared" si="83"/>
        <v>-10.272375</v>
      </c>
      <c r="AJ30" s="507">
        <f t="shared" si="83"/>
        <v>-10.27755</v>
      </c>
      <c r="AK30" s="507">
        <f t="shared" si="83"/>
        <v>-10.282724999999999</v>
      </c>
      <c r="AL30" s="507">
        <f t="shared" ref="AL30:AQ30" si="84">AL22+AL29</f>
        <v>-10.2879</v>
      </c>
      <c r="AM30" s="507">
        <f t="shared" si="84"/>
        <v>-10.293075</v>
      </c>
      <c r="AN30" s="507">
        <f t="shared" si="84"/>
        <v>-10.298249999999999</v>
      </c>
      <c r="AO30" s="507">
        <f t="shared" si="84"/>
        <v>-10.298249999999999</v>
      </c>
      <c r="AP30" s="507">
        <f t="shared" si="84"/>
        <v>-7.7651624999999997</v>
      </c>
      <c r="AQ30" s="507">
        <f t="shared" si="84"/>
        <v>-5.232075</v>
      </c>
      <c r="AR30" s="507">
        <f t="shared" ref="AR30:AX30" si="85">AR22+AR29</f>
        <v>-5.9059499999999998</v>
      </c>
      <c r="AS30" s="507">
        <f t="shared" si="85"/>
        <v>-5.9059499999999998</v>
      </c>
      <c r="AT30" s="507">
        <f t="shared" si="85"/>
        <v>-13.661275</v>
      </c>
      <c r="AU30" s="507">
        <f>AU22+AU29</f>
        <v>-19.421775</v>
      </c>
      <c r="AV30" s="507">
        <f t="shared" si="85"/>
        <v>-19.426949999999998</v>
      </c>
      <c r="AW30" s="507">
        <f t="shared" si="85"/>
        <v>-19.426949999999998</v>
      </c>
      <c r="AX30" s="507">
        <f t="shared" si="85"/>
        <v>-19.426949999999998</v>
      </c>
      <c r="AY30" s="507">
        <f t="shared" ref="AY30:BF30" si="86">AY22+AY29</f>
        <v>-19.426949999999998</v>
      </c>
      <c r="AZ30" s="507">
        <f t="shared" si="86"/>
        <v>-19.426949999999998</v>
      </c>
      <c r="BA30" s="507">
        <f t="shared" si="86"/>
        <v>-19.426949999999998</v>
      </c>
      <c r="BB30" s="507">
        <f t="shared" si="86"/>
        <v>-19.426949999999998</v>
      </c>
      <c r="BC30" s="507">
        <f t="shared" si="86"/>
        <v>-19.426949999999998</v>
      </c>
      <c r="BD30" s="507">
        <f t="shared" si="86"/>
        <v>-19.426949999999998</v>
      </c>
      <c r="BE30" s="507">
        <f t="shared" si="86"/>
        <v>-19.426949999999998</v>
      </c>
      <c r="BF30" s="507">
        <f t="shared" si="86"/>
        <v>-19.426949999999998</v>
      </c>
      <c r="BG30" s="507">
        <f t="shared" ref="BG30:BN30" si="87">BG22+BG29</f>
        <v>-19.426949999999998</v>
      </c>
      <c r="BH30" s="507">
        <f t="shared" si="87"/>
        <v>-19.426949999999998</v>
      </c>
      <c r="BI30" s="507">
        <f t="shared" si="87"/>
        <v>-19.426949999999998</v>
      </c>
      <c r="BJ30" s="507">
        <f t="shared" si="87"/>
        <v>-19.426949999999998</v>
      </c>
      <c r="BK30" s="507">
        <f t="shared" si="87"/>
        <v>-19.426949999999998</v>
      </c>
      <c r="BL30" s="507">
        <f t="shared" si="87"/>
        <v>-19.426949999999998</v>
      </c>
      <c r="BM30" s="507">
        <f t="shared" si="87"/>
        <v>-19.426949999999998</v>
      </c>
      <c r="BN30" s="507">
        <f t="shared" si="87"/>
        <v>-19.426949999999998</v>
      </c>
      <c r="BO30" s="507"/>
      <c r="BP30" s="518">
        <v>0</v>
      </c>
      <c r="BQ30" s="518">
        <v>0</v>
      </c>
      <c r="BR30" s="514">
        <f t="shared" ref="BR30:BZ30" si="88">BR22+BR29</f>
        <v>-16.498437500000001</v>
      </c>
      <c r="BS30" s="514">
        <f t="shared" si="88"/>
        <v>-26.1175</v>
      </c>
      <c r="BT30" s="514">
        <f t="shared" si="88"/>
        <v>-25.272187499999998</v>
      </c>
      <c r="BU30" s="514">
        <f t="shared" si="88"/>
        <v>-26.010767496093749</v>
      </c>
      <c r="BV30" s="515">
        <f t="shared" si="88"/>
        <v>-31.924641251003862</v>
      </c>
      <c r="BW30" s="515">
        <f t="shared" si="88"/>
        <v>-43.368595557929488</v>
      </c>
      <c r="BX30" s="515">
        <f t="shared" si="88"/>
        <v>-41.037750000000003</v>
      </c>
      <c r="BY30" s="514">
        <f t="shared" si="88"/>
        <v>-41.120550000000001</v>
      </c>
      <c r="BZ30" s="514">
        <f t="shared" si="88"/>
        <v>-38.654737499999996</v>
      </c>
      <c r="CA30" s="514">
        <f t="shared" ref="CA30:CF30" si="89">CA22+CA29</f>
        <v>-30.705249999999999</v>
      </c>
      <c r="CB30" s="514">
        <f t="shared" si="89"/>
        <v>-77.702624999999998</v>
      </c>
      <c r="CC30" s="514">
        <f t="shared" si="89"/>
        <v>-77.707799999999992</v>
      </c>
      <c r="CD30" s="514">
        <f t="shared" si="89"/>
        <v>-77.707799999999992</v>
      </c>
      <c r="CE30" s="514">
        <f t="shared" si="89"/>
        <v>-77.707799999999992</v>
      </c>
      <c r="CF30" s="514">
        <f t="shared" si="89"/>
        <v>-77.707799999999992</v>
      </c>
    </row>
    <row r="31" spans="1:84">
      <c r="A31" s="422"/>
      <c r="B31" s="422"/>
      <c r="C31" s="422"/>
      <c r="D31" s="422"/>
      <c r="E31" s="422"/>
      <c r="F31" s="422"/>
      <c r="G31" s="422"/>
      <c r="H31" s="422"/>
      <c r="I31" s="527"/>
      <c r="J31" s="527"/>
      <c r="K31" s="527"/>
      <c r="L31" s="527"/>
      <c r="M31" s="527"/>
      <c r="N31" s="527"/>
      <c r="O31" s="527"/>
      <c r="P31" s="527"/>
      <c r="Q31" s="527"/>
      <c r="R31" s="527"/>
      <c r="S31" s="527"/>
      <c r="T31" s="527"/>
      <c r="U31" s="527"/>
      <c r="V31" s="527"/>
      <c r="W31" s="527"/>
      <c r="X31" s="527"/>
      <c r="Y31" s="527"/>
      <c r="Z31" s="527"/>
      <c r="AA31" s="527"/>
      <c r="AB31" s="527"/>
      <c r="AC31" s="528"/>
      <c r="AD31" s="528"/>
      <c r="AE31" s="528"/>
      <c r="AF31" s="528"/>
      <c r="AG31" s="528"/>
      <c r="AH31" s="528"/>
      <c r="AI31" s="528"/>
      <c r="AJ31" s="528"/>
      <c r="AK31" s="528"/>
      <c r="AL31" s="528"/>
      <c r="AM31" s="528"/>
      <c r="AN31" s="528"/>
      <c r="AO31" s="528"/>
      <c r="AP31" s="528"/>
      <c r="AQ31" s="528"/>
      <c r="AR31" s="528"/>
      <c r="AS31" s="528"/>
      <c r="AT31" s="528"/>
      <c r="AU31" s="528"/>
      <c r="AV31" s="528"/>
      <c r="AW31" s="528"/>
      <c r="AX31" s="528"/>
      <c r="AY31" s="528"/>
      <c r="AZ31" s="528"/>
      <c r="BA31" s="528"/>
      <c r="BB31" s="528"/>
      <c r="BC31" s="528"/>
      <c r="BD31" s="528"/>
      <c r="BE31" s="528"/>
      <c r="BF31" s="528"/>
      <c r="BG31" s="528"/>
      <c r="BH31" s="528"/>
      <c r="BI31" s="528"/>
      <c r="BJ31" s="528"/>
      <c r="BK31" s="528"/>
      <c r="BL31" s="528"/>
      <c r="BM31" s="528"/>
      <c r="BN31" s="528"/>
      <c r="BO31" s="528"/>
      <c r="BP31" s="505"/>
      <c r="BQ31" s="505"/>
      <c r="BR31" s="505"/>
      <c r="BS31" s="505"/>
      <c r="BT31" s="505"/>
      <c r="BU31" s="505"/>
      <c r="BV31" s="506"/>
      <c r="BW31" s="506"/>
      <c r="BX31" s="506"/>
      <c r="BY31" s="505"/>
      <c r="BZ31" s="505"/>
      <c r="CA31" s="505"/>
      <c r="CB31" s="505"/>
      <c r="CC31" s="505"/>
      <c r="CD31" s="505"/>
      <c r="CE31" s="505"/>
      <c r="CF31" s="505"/>
    </row>
    <row r="32" spans="1:84">
      <c r="A32" s="422" t="s">
        <v>99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2"/>
      <c r="BG32" s="422"/>
      <c r="BH32" s="422"/>
      <c r="BI32" s="422"/>
      <c r="BJ32" s="422"/>
      <c r="BK32" s="422"/>
      <c r="BL32" s="422"/>
      <c r="BM32" s="422"/>
      <c r="BN32" s="422"/>
      <c r="BO32" s="422"/>
      <c r="BP32" s="505"/>
      <c r="BQ32" s="505"/>
      <c r="BR32" s="505"/>
      <c r="BS32" s="505"/>
      <c r="BT32" s="505"/>
      <c r="BU32" s="505"/>
      <c r="BV32" s="506"/>
      <c r="BW32" s="506"/>
      <c r="BX32" s="506"/>
      <c r="BY32" s="505"/>
      <c r="BZ32" s="505"/>
      <c r="CA32" s="505"/>
      <c r="CB32" s="505"/>
      <c r="CC32" s="505"/>
      <c r="CD32" s="505"/>
      <c r="CE32" s="505"/>
      <c r="CF32" s="505"/>
    </row>
    <row r="33" spans="1:84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2"/>
      <c r="AM33" s="422"/>
      <c r="AN33" s="422"/>
      <c r="AO33" s="422"/>
      <c r="AP33" s="422"/>
      <c r="AQ33" s="422"/>
      <c r="AR33" s="422"/>
      <c r="AS33" s="529"/>
      <c r="AT33" s="529"/>
      <c r="AU33" s="529"/>
      <c r="AV33" s="529"/>
      <c r="AW33" s="529"/>
      <c r="AX33" s="529"/>
      <c r="AY33" s="529"/>
      <c r="AZ33" s="529"/>
      <c r="BA33" s="529"/>
      <c r="BB33" s="529"/>
      <c r="BC33" s="529"/>
      <c r="BD33" s="529"/>
      <c r="BE33" s="529"/>
      <c r="BF33" s="529"/>
      <c r="BG33" s="529"/>
      <c r="BH33" s="529"/>
      <c r="BI33" s="529"/>
      <c r="BJ33" s="529"/>
      <c r="BK33" s="529"/>
      <c r="BL33" s="529"/>
      <c r="BM33" s="529"/>
      <c r="BN33" s="529"/>
      <c r="BO33" s="529"/>
      <c r="BP33" s="530"/>
      <c r="BQ33" s="531"/>
      <c r="BR33" s="531"/>
      <c r="BS33" s="531"/>
      <c r="BT33" s="531"/>
      <c r="BU33" s="531"/>
      <c r="BV33" s="532"/>
      <c r="BW33" s="532"/>
      <c r="BX33" s="532"/>
      <c r="BY33" s="531"/>
      <c r="BZ33" s="531"/>
      <c r="CA33" s="531"/>
      <c r="CB33" s="531"/>
      <c r="CC33" s="531"/>
      <c r="CD33" s="531"/>
      <c r="CE33" s="531"/>
      <c r="CF33" s="531"/>
    </row>
    <row r="34" spans="1:84" s="419" customFormat="1">
      <c r="A34" s="507" t="s">
        <v>42</v>
      </c>
      <c r="B34" s="508" t="s">
        <v>17</v>
      </c>
      <c r="C34" s="533">
        <f>B36</f>
        <v>1996</v>
      </c>
      <c r="D34" s="533">
        <f>C36</f>
        <v>1730</v>
      </c>
      <c r="E34" s="533">
        <f t="shared" ref="E34:T34" si="90">D36</f>
        <v>1657</v>
      </c>
      <c r="F34" s="533">
        <f t="shared" si="90"/>
        <v>1971</v>
      </c>
      <c r="G34" s="533">
        <f t="shared" si="90"/>
        <v>2237</v>
      </c>
      <c r="H34" s="533">
        <f t="shared" si="90"/>
        <v>1848</v>
      </c>
      <c r="I34" s="533">
        <f t="shared" si="90"/>
        <v>1499</v>
      </c>
      <c r="J34" s="533">
        <f t="shared" si="90"/>
        <v>1791</v>
      </c>
      <c r="K34" s="533">
        <f t="shared" si="90"/>
        <v>1849</v>
      </c>
      <c r="L34" s="533">
        <f t="shared" si="90"/>
        <v>1439</v>
      </c>
      <c r="M34" s="533">
        <f t="shared" si="90"/>
        <v>1315</v>
      </c>
      <c r="N34" s="533">
        <f t="shared" si="90"/>
        <v>1492</v>
      </c>
      <c r="O34" s="533">
        <f t="shared" si="90"/>
        <v>1680</v>
      </c>
      <c r="P34" s="533">
        <f t="shared" si="90"/>
        <v>1411</v>
      </c>
      <c r="Q34" s="533">
        <f t="shared" si="90"/>
        <v>1418</v>
      </c>
      <c r="R34" s="533">
        <f t="shared" si="90"/>
        <v>2070</v>
      </c>
      <c r="S34" s="533">
        <f t="shared" si="90"/>
        <v>2365</v>
      </c>
      <c r="T34" s="533">
        <f t="shared" si="90"/>
        <v>2316</v>
      </c>
      <c r="U34" s="533">
        <f t="shared" ref="U34:AF34" si="91">T36</f>
        <v>2388</v>
      </c>
      <c r="V34" s="533">
        <f t="shared" si="91"/>
        <v>2940</v>
      </c>
      <c r="W34" s="533">
        <f t="shared" si="91"/>
        <v>3021</v>
      </c>
      <c r="X34" s="533">
        <f t="shared" si="91"/>
        <v>2879</v>
      </c>
      <c r="Y34" s="533">
        <f t="shared" si="91"/>
        <v>2588</v>
      </c>
      <c r="Z34" s="533">
        <f t="shared" si="91"/>
        <v>3229</v>
      </c>
      <c r="AA34" s="533">
        <f t="shared" si="91"/>
        <v>3834</v>
      </c>
      <c r="AB34" s="533">
        <f t="shared" si="91"/>
        <v>3427</v>
      </c>
      <c r="AC34" s="533">
        <f t="shared" si="91"/>
        <v>3266</v>
      </c>
      <c r="AD34" s="533">
        <f t="shared" si="91"/>
        <v>4219</v>
      </c>
      <c r="AE34" s="533">
        <f t="shared" si="91"/>
        <v>4532</v>
      </c>
      <c r="AF34" s="533">
        <f t="shared" si="91"/>
        <v>4470</v>
      </c>
      <c r="AG34" s="533">
        <f t="shared" ref="AG34:AS34" si="92">AF36</f>
        <v>4355</v>
      </c>
      <c r="AH34" s="533">
        <f t="shared" si="92"/>
        <v>4884</v>
      </c>
      <c r="AI34" s="533">
        <f t="shared" si="92"/>
        <v>5331</v>
      </c>
      <c r="AJ34" s="533">
        <f t="shared" si="92"/>
        <v>4971</v>
      </c>
      <c r="AK34" s="533">
        <f t="shared" si="92"/>
        <v>4545</v>
      </c>
      <c r="AL34" s="533">
        <f t="shared" si="92"/>
        <v>5161</v>
      </c>
      <c r="AM34" s="533">
        <f t="shared" si="92"/>
        <v>5445</v>
      </c>
      <c r="AN34" s="533">
        <f t="shared" si="92"/>
        <v>5187</v>
      </c>
      <c r="AO34" s="533">
        <f t="shared" si="92"/>
        <v>4883</v>
      </c>
      <c r="AP34" s="533">
        <f t="shared" si="92"/>
        <v>5602</v>
      </c>
      <c r="AQ34" s="533">
        <f t="shared" si="92"/>
        <v>5735</v>
      </c>
      <c r="AR34" s="533">
        <f t="shared" si="92"/>
        <v>5960</v>
      </c>
      <c r="AS34" s="533">
        <f t="shared" si="92"/>
        <v>6031</v>
      </c>
      <c r="AT34" s="533">
        <f>AS36</f>
        <v>6710</v>
      </c>
      <c r="AU34" s="533">
        <f>AT36</f>
        <v>6366</v>
      </c>
      <c r="AV34" s="533">
        <f>AU36</f>
        <v>3719</v>
      </c>
      <c r="AW34" s="533">
        <f>AV36</f>
        <v>1972</v>
      </c>
      <c r="AX34" s="533">
        <f>AW36</f>
        <v>3061.4817392107802</v>
      </c>
      <c r="AY34" s="533">
        <f t="shared" ref="AY34:BF34" si="93">AX36</f>
        <v>3009.858305414115</v>
      </c>
      <c r="AZ34" s="533">
        <f t="shared" si="93"/>
        <v>2722.6255183254702</v>
      </c>
      <c r="BA34" s="533">
        <f t="shared" si="93"/>
        <v>2287.2808932372459</v>
      </c>
      <c r="BB34" s="533">
        <f t="shared" si="93"/>
        <v>3483.6550318000914</v>
      </c>
      <c r="BC34" s="533">
        <f t="shared" si="93"/>
        <v>3975.7112974955444</v>
      </c>
      <c r="BD34" s="533">
        <f t="shared" si="93"/>
        <v>3983.3704941783335</v>
      </c>
      <c r="BE34" s="533">
        <f t="shared" si="93"/>
        <v>3960.3368399512074</v>
      </c>
      <c r="BF34" s="533">
        <f t="shared" si="93"/>
        <v>5644.8833188812914</v>
      </c>
      <c r="BG34" s="533">
        <f t="shared" ref="BG34:BN34" si="94">BF36</f>
        <v>6142.4843352984817</v>
      </c>
      <c r="BH34" s="533">
        <f t="shared" si="94"/>
        <v>6224.7940233732761</v>
      </c>
      <c r="BI34" s="533">
        <f t="shared" si="94"/>
        <v>6279.9589353523606</v>
      </c>
      <c r="BJ34" s="533">
        <f t="shared" si="94"/>
        <v>8106.1519605871272</v>
      </c>
      <c r="BK34" s="533">
        <f t="shared" si="94"/>
        <v>8652.9343887907216</v>
      </c>
      <c r="BL34" s="533">
        <f t="shared" si="94"/>
        <v>8758.940090719434</v>
      </c>
      <c r="BM34" s="533">
        <f t="shared" si="94"/>
        <v>8759.7237178862943</v>
      </c>
      <c r="BN34" s="533">
        <f t="shared" si="94"/>
        <v>10625.58351024389</v>
      </c>
      <c r="BO34" s="533"/>
      <c r="BP34" s="510" t="s">
        <v>17</v>
      </c>
      <c r="BQ34" s="511">
        <f>C34</f>
        <v>1996</v>
      </c>
      <c r="BR34" s="511">
        <f>G34</f>
        <v>2237</v>
      </c>
      <c r="BS34" s="511">
        <f>K34</f>
        <v>1849</v>
      </c>
      <c r="BT34" s="511">
        <f>O34</f>
        <v>1680</v>
      </c>
      <c r="BU34" s="511">
        <f>S34</f>
        <v>2365</v>
      </c>
      <c r="BV34" s="512">
        <f>W34</f>
        <v>3021</v>
      </c>
      <c r="BW34" s="512">
        <f>AA34</f>
        <v>3834</v>
      </c>
      <c r="BX34" s="512">
        <f>AE34</f>
        <v>4532</v>
      </c>
      <c r="BY34" s="511">
        <f>AI34</f>
        <v>5331</v>
      </c>
      <c r="BZ34" s="511">
        <f>AM34</f>
        <v>5445</v>
      </c>
      <c r="CA34" s="511">
        <f>AQ34</f>
        <v>5735</v>
      </c>
      <c r="CB34" s="511">
        <f>AU34</f>
        <v>6366</v>
      </c>
      <c r="CC34" s="511">
        <f>AY34</f>
        <v>3009.858305414115</v>
      </c>
      <c r="CD34" s="511">
        <f>BC34</f>
        <v>3975.7112974955444</v>
      </c>
      <c r="CE34" s="511">
        <f>BG34</f>
        <v>6142.4843352984817</v>
      </c>
      <c r="CF34" s="511">
        <f>BK34</f>
        <v>8652.9343887907216</v>
      </c>
    </row>
    <row r="35" spans="1:84" s="419" customFormat="1">
      <c r="A35" s="516" t="s">
        <v>166</v>
      </c>
      <c r="B35" s="508" t="s">
        <v>17</v>
      </c>
      <c r="C35" s="533">
        <f>C36-C34</f>
        <v>-266</v>
      </c>
      <c r="D35" s="533">
        <f t="shared" ref="D35:N35" si="95">D36-D34</f>
        <v>-73</v>
      </c>
      <c r="E35" s="533">
        <f t="shared" si="95"/>
        <v>314</v>
      </c>
      <c r="F35" s="533">
        <f t="shared" si="95"/>
        <v>266</v>
      </c>
      <c r="G35" s="533">
        <f t="shared" si="95"/>
        <v>-389</v>
      </c>
      <c r="H35" s="533">
        <f t="shared" si="95"/>
        <v>-349</v>
      </c>
      <c r="I35" s="533">
        <f t="shared" si="95"/>
        <v>292</v>
      </c>
      <c r="J35" s="533">
        <f t="shared" si="95"/>
        <v>58</v>
      </c>
      <c r="K35" s="533">
        <f t="shared" si="95"/>
        <v>-410</v>
      </c>
      <c r="L35" s="533">
        <f t="shared" si="95"/>
        <v>-124</v>
      </c>
      <c r="M35" s="533">
        <f t="shared" si="95"/>
        <v>177</v>
      </c>
      <c r="N35" s="533">
        <f t="shared" si="95"/>
        <v>188</v>
      </c>
      <c r="O35" s="533">
        <f t="shared" ref="O35:T35" si="96">O36-O34</f>
        <v>-269</v>
      </c>
      <c r="P35" s="533">
        <f t="shared" si="96"/>
        <v>7</v>
      </c>
      <c r="Q35" s="533">
        <f t="shared" si="96"/>
        <v>652</v>
      </c>
      <c r="R35" s="533">
        <f t="shared" si="96"/>
        <v>295</v>
      </c>
      <c r="S35" s="533">
        <f t="shared" si="96"/>
        <v>-49</v>
      </c>
      <c r="T35" s="533">
        <f t="shared" si="96"/>
        <v>72</v>
      </c>
      <c r="U35" s="533">
        <f>U36-U34</f>
        <v>552</v>
      </c>
      <c r="V35" s="533">
        <f t="shared" ref="V35:AA35" si="97">V36-V34</f>
        <v>81</v>
      </c>
      <c r="W35" s="533">
        <f t="shared" si="97"/>
        <v>-142</v>
      </c>
      <c r="X35" s="533">
        <f t="shared" si="97"/>
        <v>-291</v>
      </c>
      <c r="Y35" s="533">
        <f t="shared" si="97"/>
        <v>641</v>
      </c>
      <c r="Z35" s="533">
        <f t="shared" si="97"/>
        <v>605</v>
      </c>
      <c r="AA35" s="533">
        <f t="shared" si="97"/>
        <v>-407</v>
      </c>
      <c r="AB35" s="533">
        <f t="shared" ref="AB35:AH35" si="98">AB36-AB34</f>
        <v>-161</v>
      </c>
      <c r="AC35" s="533">
        <f t="shared" si="98"/>
        <v>953</v>
      </c>
      <c r="AD35" s="533">
        <f t="shared" si="98"/>
        <v>313</v>
      </c>
      <c r="AE35" s="533">
        <f t="shared" si="98"/>
        <v>-62</v>
      </c>
      <c r="AF35" s="533">
        <f t="shared" si="98"/>
        <v>-115</v>
      </c>
      <c r="AG35" s="533">
        <f t="shared" si="98"/>
        <v>529</v>
      </c>
      <c r="AH35" s="533">
        <f t="shared" si="98"/>
        <v>447</v>
      </c>
      <c r="AI35" s="533">
        <f t="shared" ref="AI35:AP35" si="99">AI36-AI34</f>
        <v>-360</v>
      </c>
      <c r="AJ35" s="533">
        <f t="shared" si="99"/>
        <v>-426</v>
      </c>
      <c r="AK35" s="533">
        <f t="shared" si="99"/>
        <v>616</v>
      </c>
      <c r="AL35" s="533">
        <f t="shared" si="99"/>
        <v>284</v>
      </c>
      <c r="AM35" s="533">
        <f t="shared" si="99"/>
        <v>-258</v>
      </c>
      <c r="AN35" s="533">
        <f t="shared" si="99"/>
        <v>-304</v>
      </c>
      <c r="AO35" s="533">
        <f t="shared" si="99"/>
        <v>719</v>
      </c>
      <c r="AP35" s="533">
        <f t="shared" si="99"/>
        <v>133</v>
      </c>
      <c r="AQ35" s="533">
        <f t="shared" ref="AQ35:AX35" si="100">AQ36-AQ34</f>
        <v>225</v>
      </c>
      <c r="AR35" s="533">
        <f t="shared" si="100"/>
        <v>71</v>
      </c>
      <c r="AS35" s="533">
        <f t="shared" si="100"/>
        <v>679</v>
      </c>
      <c r="AT35" s="533">
        <f t="shared" si="100"/>
        <v>-344</v>
      </c>
      <c r="AU35" s="533">
        <f>AU36-AU34</f>
        <v>-2647</v>
      </c>
      <c r="AV35" s="533">
        <f>AV36-AV34</f>
        <v>-1747</v>
      </c>
      <c r="AW35" s="533">
        <f t="shared" si="100"/>
        <v>1089.4817392107802</v>
      </c>
      <c r="AX35" s="533">
        <f t="shared" si="100"/>
        <v>-51.623433796665267</v>
      </c>
      <c r="AY35" s="533">
        <f t="shared" ref="AY35:BF35" si="101">AY36-AY34</f>
        <v>-287.23278708864473</v>
      </c>
      <c r="AZ35" s="533">
        <f t="shared" si="101"/>
        <v>-435.34462508822435</v>
      </c>
      <c r="BA35" s="533">
        <f t="shared" si="101"/>
        <v>1196.3741385628455</v>
      </c>
      <c r="BB35" s="533">
        <f t="shared" si="101"/>
        <v>492.05626569545302</v>
      </c>
      <c r="BC35" s="533">
        <f t="shared" si="101"/>
        <v>7.6591966827891156</v>
      </c>
      <c r="BD35" s="533">
        <f t="shared" si="101"/>
        <v>-23.033654227126135</v>
      </c>
      <c r="BE35" s="533">
        <f t="shared" si="101"/>
        <v>1684.546478930084</v>
      </c>
      <c r="BF35" s="533">
        <f t="shared" si="101"/>
        <v>497.60101641719029</v>
      </c>
      <c r="BG35" s="533">
        <f t="shared" ref="BG35:BN35" si="102">BG36-BG34</f>
        <v>82.309688074794394</v>
      </c>
      <c r="BH35" s="533">
        <f t="shared" si="102"/>
        <v>55.164911979084536</v>
      </c>
      <c r="BI35" s="533">
        <f t="shared" si="102"/>
        <v>1826.1930252347665</v>
      </c>
      <c r="BJ35" s="533">
        <f t="shared" si="102"/>
        <v>546.78242820359446</v>
      </c>
      <c r="BK35" s="533">
        <f t="shared" si="102"/>
        <v>106.00570192871237</v>
      </c>
      <c r="BL35" s="533">
        <f t="shared" si="102"/>
        <v>0.78362716686024214</v>
      </c>
      <c r="BM35" s="533">
        <f t="shared" si="102"/>
        <v>1865.8597923575962</v>
      </c>
      <c r="BN35" s="533">
        <f t="shared" si="102"/>
        <v>596.4662546225718</v>
      </c>
      <c r="BO35" s="533"/>
      <c r="BP35" s="510" t="s">
        <v>17</v>
      </c>
      <c r="BQ35" s="514">
        <f>SUM(C35:F35)</f>
        <v>241</v>
      </c>
      <c r="BR35" s="514">
        <f>SUM(G35:J35)</f>
        <v>-388</v>
      </c>
      <c r="BS35" s="514">
        <f>SUM(K35:N35)</f>
        <v>-169</v>
      </c>
      <c r="BT35" s="514">
        <f>SUM(O35:R35)</f>
        <v>685</v>
      </c>
      <c r="BU35" s="514">
        <f>SUM(S35:V35)</f>
        <v>656</v>
      </c>
      <c r="BV35" s="515">
        <f>SUM(W35:Z35)</f>
        <v>813</v>
      </c>
      <c r="BW35" s="515">
        <f>SUM(AA35:AD35)</f>
        <v>698</v>
      </c>
      <c r="BX35" s="515">
        <f>SUM(AE35:AH35)</f>
        <v>799</v>
      </c>
      <c r="BY35" s="514">
        <f>SUM(AI35:AL35)</f>
        <v>114</v>
      </c>
      <c r="BZ35" s="514">
        <f>SUM(AM35:AP35)</f>
        <v>290</v>
      </c>
      <c r="CA35" s="514">
        <f>SUM(AQ35:AT35)</f>
        <v>631</v>
      </c>
      <c r="CB35" s="514">
        <f>SUM(AU35:AX35)</f>
        <v>-3356.141694585885</v>
      </c>
      <c r="CC35" s="514">
        <f>SUM(AY35:BB35)</f>
        <v>965.85299208142942</v>
      </c>
      <c r="CD35" s="514">
        <f>SUM(BC35:BF35)</f>
        <v>2166.7730378029373</v>
      </c>
      <c r="CE35" s="514">
        <f>SUM(BG35:BJ35)</f>
        <v>2510.4500534922399</v>
      </c>
      <c r="CF35" s="514">
        <f>SUM(BK35:BN35)</f>
        <v>2569.1153760757406</v>
      </c>
    </row>
    <row r="36" spans="1:84" s="419" customFormat="1">
      <c r="A36" s="507" t="s">
        <v>43</v>
      </c>
      <c r="B36" s="533">
        <f>SUM(BS!B7:B9)</f>
        <v>1996</v>
      </c>
      <c r="C36" s="533">
        <f>SUM(BS!C7:C9)</f>
        <v>1730</v>
      </c>
      <c r="D36" s="533">
        <f>SUM(BS!D7:D9)</f>
        <v>1657</v>
      </c>
      <c r="E36" s="533">
        <f>SUM(BS!E7:E9)</f>
        <v>1971</v>
      </c>
      <c r="F36" s="533">
        <f>SUM(BS!F7:F9)</f>
        <v>2237</v>
      </c>
      <c r="G36" s="533">
        <f>SUM(BS!G7:G9)</f>
        <v>1848</v>
      </c>
      <c r="H36" s="533">
        <f>SUM(BS!H7:H9)</f>
        <v>1499</v>
      </c>
      <c r="I36" s="533">
        <f>SUM(BS!I7:I9)</f>
        <v>1791</v>
      </c>
      <c r="J36" s="533">
        <f>SUM(BS!J7:J9)</f>
        <v>1849</v>
      </c>
      <c r="K36" s="533">
        <f>SUM(BS!K7:K9)</f>
        <v>1439</v>
      </c>
      <c r="L36" s="533">
        <f>SUM(BS!L7:L9)</f>
        <v>1315</v>
      </c>
      <c r="M36" s="533">
        <f>SUM(BS!M7:M9)</f>
        <v>1492</v>
      </c>
      <c r="N36" s="533">
        <f>SUM(BS!N7:N9)</f>
        <v>1680</v>
      </c>
      <c r="O36" s="533">
        <f>SUM(BS!O7:O9)</f>
        <v>1411</v>
      </c>
      <c r="P36" s="533">
        <f>SUM(BS!P7:P9)</f>
        <v>1418</v>
      </c>
      <c r="Q36" s="533">
        <f>SUM(BS!Q7:Q9)</f>
        <v>2070</v>
      </c>
      <c r="R36" s="533">
        <f>SUM(BS!R7:R9)</f>
        <v>2365</v>
      </c>
      <c r="S36" s="533">
        <f>SUM(BS!S7:S9)</f>
        <v>2316</v>
      </c>
      <c r="T36" s="533">
        <f>SUM(BS!T7:T9)</f>
        <v>2388</v>
      </c>
      <c r="U36" s="533">
        <f>SUM(BS!U7:U9)</f>
        <v>2940</v>
      </c>
      <c r="V36" s="533">
        <f>SUM(BS!V7:V9)</f>
        <v>3021</v>
      </c>
      <c r="W36" s="533">
        <f>SUM(BS!W7:W9)</f>
        <v>2879</v>
      </c>
      <c r="X36" s="533">
        <f>SUM(BS!X7:X9)</f>
        <v>2588</v>
      </c>
      <c r="Y36" s="533">
        <f>SUM(BS!Y7:Y9)</f>
        <v>3229</v>
      </c>
      <c r="Z36" s="533">
        <f>SUM(BS!Z7:Z9)</f>
        <v>3834</v>
      </c>
      <c r="AA36" s="533">
        <f>SUM(BS!AA7:AA9)</f>
        <v>3427</v>
      </c>
      <c r="AB36" s="533">
        <f>SUM(BS!AB7:AB9)</f>
        <v>3266</v>
      </c>
      <c r="AC36" s="533">
        <f>SUM(BS!AC7:AC9)</f>
        <v>4219</v>
      </c>
      <c r="AD36" s="533">
        <f>SUM(BS!AD7:AD9)</f>
        <v>4532</v>
      </c>
      <c r="AE36" s="533">
        <f>SUM(BS!AE7:AE9)</f>
        <v>4470</v>
      </c>
      <c r="AF36" s="533">
        <f>SUM(BS!AF7:AF9)</f>
        <v>4355</v>
      </c>
      <c r="AG36" s="533">
        <f>SUM(BS!AG7:AG9)</f>
        <v>4884</v>
      </c>
      <c r="AH36" s="533">
        <f>SUM(BS!AH7:AH9)</f>
        <v>5331</v>
      </c>
      <c r="AI36" s="533">
        <f>SUM(BS!AI7:AI9)</f>
        <v>4971</v>
      </c>
      <c r="AJ36" s="533">
        <f>SUM(BS!AJ7:AJ9)</f>
        <v>4545</v>
      </c>
      <c r="AK36" s="533">
        <f>SUM(BS!AK7:AK9)</f>
        <v>5161</v>
      </c>
      <c r="AL36" s="533">
        <f>SUM(BS!AL7:AL9)</f>
        <v>5445</v>
      </c>
      <c r="AM36" s="533">
        <f>SUM(BS!AM7:AM9)</f>
        <v>5187</v>
      </c>
      <c r="AN36" s="533">
        <f>SUM(BS!AN7:AN9)</f>
        <v>4883</v>
      </c>
      <c r="AO36" s="533">
        <f>SUM(BS!AO7:AO9)</f>
        <v>5602</v>
      </c>
      <c r="AP36" s="533">
        <f>SUM(BS!AP7:AP9)</f>
        <v>5735</v>
      </c>
      <c r="AQ36" s="533">
        <f>SUM(BS!AQ7:AQ9)</f>
        <v>5960</v>
      </c>
      <c r="AR36" s="533">
        <f>SUM(BS!AR7:AR9)</f>
        <v>6031</v>
      </c>
      <c r="AS36" s="533">
        <f>SUM(BS!AS7:AS9)</f>
        <v>6710</v>
      </c>
      <c r="AT36" s="533">
        <f>SUM(BS!AT7:AT9)</f>
        <v>6366</v>
      </c>
      <c r="AU36" s="533">
        <f>SUM(BS!AU7:AU9)</f>
        <v>3719</v>
      </c>
      <c r="AV36" s="533">
        <f>SUM(BS!AV7:AV9)</f>
        <v>1972</v>
      </c>
      <c r="AW36" s="533">
        <f>SUM(BS!AW7:AW9)</f>
        <v>3061.4817392107802</v>
      </c>
      <c r="AX36" s="533">
        <f>SUM(BS!AX7:AX9)</f>
        <v>3009.858305414115</v>
      </c>
      <c r="AY36" s="533">
        <f>SUM(BS!AY7:AY9)</f>
        <v>2722.6255183254702</v>
      </c>
      <c r="AZ36" s="533">
        <f>SUM(BS!AZ7:AZ9)</f>
        <v>2287.2808932372459</v>
      </c>
      <c r="BA36" s="533">
        <f>SUM(BS!BA7:BA9)</f>
        <v>3483.6550318000914</v>
      </c>
      <c r="BB36" s="533">
        <f>SUM(BS!BB7:BB9)</f>
        <v>3975.7112974955444</v>
      </c>
      <c r="BC36" s="533">
        <f>SUM(BS!BC7:BC9)</f>
        <v>3983.3704941783335</v>
      </c>
      <c r="BD36" s="533">
        <f>SUM(BS!BD7:BD9)</f>
        <v>3960.3368399512074</v>
      </c>
      <c r="BE36" s="533">
        <f>SUM(BS!BE7:BE9)</f>
        <v>5644.8833188812914</v>
      </c>
      <c r="BF36" s="533">
        <f>SUM(BS!BF7:BF9)</f>
        <v>6142.4843352984817</v>
      </c>
      <c r="BG36" s="533">
        <f>SUM(BS!BG7:BG9)</f>
        <v>6224.7940233732761</v>
      </c>
      <c r="BH36" s="533">
        <f>SUM(BS!BH7:BH9)</f>
        <v>6279.9589353523606</v>
      </c>
      <c r="BI36" s="533">
        <f>SUM(BS!BI7:BI9)</f>
        <v>8106.1519605871272</v>
      </c>
      <c r="BJ36" s="533">
        <f>SUM(BS!BJ7:BJ9)</f>
        <v>8652.9343887907216</v>
      </c>
      <c r="BK36" s="533">
        <f>SUM(BS!BK7:BK9)</f>
        <v>8758.940090719434</v>
      </c>
      <c r="BL36" s="533">
        <f>SUM(BS!BL7:BL9)</f>
        <v>8759.7237178862943</v>
      </c>
      <c r="BM36" s="533">
        <f>SUM(BS!BM7:BM9)</f>
        <v>10625.58351024389</v>
      </c>
      <c r="BN36" s="533">
        <f>SUM(BS!BN7:BN9)</f>
        <v>11222.049764866462</v>
      </c>
      <c r="BO36" s="533"/>
      <c r="BP36" s="510">
        <f>SUM(BS!BP7:BP9)</f>
        <v>1996</v>
      </c>
      <c r="BQ36" s="511">
        <f>F36</f>
        <v>2237</v>
      </c>
      <c r="BR36" s="511">
        <f>J36</f>
        <v>1849</v>
      </c>
      <c r="BS36" s="511">
        <f>N36</f>
        <v>1680</v>
      </c>
      <c r="BT36" s="511">
        <f>R36</f>
        <v>2365</v>
      </c>
      <c r="BU36" s="511">
        <f>V36</f>
        <v>3021</v>
      </c>
      <c r="BV36" s="512">
        <f>Z36</f>
        <v>3834</v>
      </c>
      <c r="BW36" s="512">
        <f>AD36</f>
        <v>4532</v>
      </c>
      <c r="BX36" s="512">
        <f>AH36</f>
        <v>5331</v>
      </c>
      <c r="BY36" s="511">
        <f>AL36</f>
        <v>5445</v>
      </c>
      <c r="BZ36" s="511">
        <f>AP36</f>
        <v>5735</v>
      </c>
      <c r="CA36" s="511">
        <f>AT36</f>
        <v>6366</v>
      </c>
      <c r="CB36" s="511">
        <f>AX36</f>
        <v>3009.858305414115</v>
      </c>
      <c r="CC36" s="511">
        <f>BB36</f>
        <v>3975.7112974955444</v>
      </c>
      <c r="CD36" s="511">
        <f>BF36</f>
        <v>6142.4843352984817</v>
      </c>
      <c r="CE36" s="511">
        <f>BJ36</f>
        <v>8652.9343887907216</v>
      </c>
      <c r="CF36" s="511">
        <f>BN36</f>
        <v>11222.049764866462</v>
      </c>
    </row>
    <row r="37" spans="1:84" s="419" customFormat="1">
      <c r="A37" s="507" t="s">
        <v>44</v>
      </c>
      <c r="B37" s="508" t="s">
        <v>17</v>
      </c>
      <c r="C37" s="507">
        <f>AVERAGE(C36,C34)</f>
        <v>1863</v>
      </c>
      <c r="D37" s="507">
        <f t="shared" ref="D37:N37" si="103">AVERAGE(D36,D34)</f>
        <v>1693.5</v>
      </c>
      <c r="E37" s="507">
        <f t="shared" si="103"/>
        <v>1814</v>
      </c>
      <c r="F37" s="507">
        <f t="shared" si="103"/>
        <v>2104</v>
      </c>
      <c r="G37" s="507">
        <f t="shared" si="103"/>
        <v>2042.5</v>
      </c>
      <c r="H37" s="507">
        <f t="shared" si="103"/>
        <v>1673.5</v>
      </c>
      <c r="I37" s="507">
        <f t="shared" si="103"/>
        <v>1645</v>
      </c>
      <c r="J37" s="507">
        <f t="shared" si="103"/>
        <v>1820</v>
      </c>
      <c r="K37" s="507">
        <f t="shared" si="103"/>
        <v>1644</v>
      </c>
      <c r="L37" s="507">
        <f t="shared" si="103"/>
        <v>1377</v>
      </c>
      <c r="M37" s="507">
        <f t="shared" si="103"/>
        <v>1403.5</v>
      </c>
      <c r="N37" s="507">
        <f t="shared" si="103"/>
        <v>1586</v>
      </c>
      <c r="O37" s="507">
        <f t="shared" ref="O37:T37" si="104">AVERAGE(O36,O34)</f>
        <v>1545.5</v>
      </c>
      <c r="P37" s="507">
        <f t="shared" si="104"/>
        <v>1414.5</v>
      </c>
      <c r="Q37" s="507">
        <f t="shared" si="104"/>
        <v>1744</v>
      </c>
      <c r="R37" s="507">
        <f t="shared" si="104"/>
        <v>2217.5</v>
      </c>
      <c r="S37" s="507">
        <f t="shared" si="104"/>
        <v>2340.5</v>
      </c>
      <c r="T37" s="507">
        <f t="shared" si="104"/>
        <v>2352</v>
      </c>
      <c r="U37" s="507">
        <f>AVERAGE(U36,U34)</f>
        <v>2664</v>
      </c>
      <c r="V37" s="507">
        <f t="shared" ref="V37:AA37" si="105">AVERAGE(V36,V34)</f>
        <v>2980.5</v>
      </c>
      <c r="W37" s="507">
        <f t="shared" si="105"/>
        <v>2950</v>
      </c>
      <c r="X37" s="507">
        <f t="shared" si="105"/>
        <v>2733.5</v>
      </c>
      <c r="Y37" s="507">
        <f t="shared" si="105"/>
        <v>2908.5</v>
      </c>
      <c r="Z37" s="507">
        <f t="shared" si="105"/>
        <v>3531.5</v>
      </c>
      <c r="AA37" s="507">
        <f t="shared" si="105"/>
        <v>3630.5</v>
      </c>
      <c r="AB37" s="507">
        <f t="shared" ref="AB37:AH37" si="106">AVERAGE(AB36,AB34)</f>
        <v>3346.5</v>
      </c>
      <c r="AC37" s="507">
        <f t="shared" si="106"/>
        <v>3742.5</v>
      </c>
      <c r="AD37" s="507">
        <f t="shared" si="106"/>
        <v>4375.5</v>
      </c>
      <c r="AE37" s="507">
        <f t="shared" si="106"/>
        <v>4501</v>
      </c>
      <c r="AF37" s="507">
        <f t="shared" si="106"/>
        <v>4412.5</v>
      </c>
      <c r="AG37" s="507">
        <f t="shared" si="106"/>
        <v>4619.5</v>
      </c>
      <c r="AH37" s="507">
        <f t="shared" si="106"/>
        <v>5107.5</v>
      </c>
      <c r="AI37" s="507">
        <f t="shared" ref="AI37:AP37" si="107">AVERAGE(AI36,AI34)</f>
        <v>5151</v>
      </c>
      <c r="AJ37" s="507">
        <f t="shared" si="107"/>
        <v>4758</v>
      </c>
      <c r="AK37" s="507">
        <f t="shared" si="107"/>
        <v>4853</v>
      </c>
      <c r="AL37" s="507">
        <f t="shared" si="107"/>
        <v>5303</v>
      </c>
      <c r="AM37" s="507">
        <f t="shared" si="107"/>
        <v>5316</v>
      </c>
      <c r="AN37" s="507">
        <f t="shared" si="107"/>
        <v>5035</v>
      </c>
      <c r="AO37" s="507">
        <f t="shared" si="107"/>
        <v>5242.5</v>
      </c>
      <c r="AP37" s="507">
        <f t="shared" si="107"/>
        <v>5668.5</v>
      </c>
      <c r="AQ37" s="507">
        <f t="shared" ref="AQ37:AX37" si="108">AVERAGE(AQ36,AQ34)</f>
        <v>5847.5</v>
      </c>
      <c r="AR37" s="507">
        <f t="shared" si="108"/>
        <v>5995.5</v>
      </c>
      <c r="AS37" s="507">
        <f t="shared" si="108"/>
        <v>6370.5</v>
      </c>
      <c r="AT37" s="507">
        <f t="shared" si="108"/>
        <v>6538</v>
      </c>
      <c r="AU37" s="507">
        <f>AVERAGE(AU36,AU34)</f>
        <v>5042.5</v>
      </c>
      <c r="AV37" s="507">
        <f>AVERAGE(AV36,AV34)</f>
        <v>2845.5</v>
      </c>
      <c r="AW37" s="507">
        <f t="shared" si="108"/>
        <v>2516.7408696053899</v>
      </c>
      <c r="AX37" s="507">
        <f t="shared" si="108"/>
        <v>3035.6700223124476</v>
      </c>
      <c r="AY37" s="507">
        <f t="shared" ref="AY37:BF37" si="109">AVERAGE(AY36,AY34)</f>
        <v>2866.2419118697926</v>
      </c>
      <c r="AZ37" s="507">
        <f t="shared" si="109"/>
        <v>2504.9532057813581</v>
      </c>
      <c r="BA37" s="507">
        <f t="shared" si="109"/>
        <v>2885.4679625186686</v>
      </c>
      <c r="BB37" s="507">
        <f t="shared" si="109"/>
        <v>3729.6831646478176</v>
      </c>
      <c r="BC37" s="507">
        <f t="shared" si="109"/>
        <v>3979.5408958369389</v>
      </c>
      <c r="BD37" s="507">
        <f t="shared" si="109"/>
        <v>3971.8536670647704</v>
      </c>
      <c r="BE37" s="507">
        <f t="shared" si="109"/>
        <v>4802.6100794162494</v>
      </c>
      <c r="BF37" s="507">
        <f t="shared" si="109"/>
        <v>5893.6838270898861</v>
      </c>
      <c r="BG37" s="507">
        <f t="shared" ref="BG37:BN37" si="110">AVERAGE(BG36,BG34)</f>
        <v>6183.6391793358789</v>
      </c>
      <c r="BH37" s="507">
        <f t="shared" si="110"/>
        <v>6252.3764793628179</v>
      </c>
      <c r="BI37" s="507">
        <f t="shared" si="110"/>
        <v>7193.0554479697439</v>
      </c>
      <c r="BJ37" s="507">
        <f t="shared" si="110"/>
        <v>8379.5431746889244</v>
      </c>
      <c r="BK37" s="507">
        <f t="shared" si="110"/>
        <v>8705.9372397550778</v>
      </c>
      <c r="BL37" s="507">
        <f t="shared" si="110"/>
        <v>8759.3319043028641</v>
      </c>
      <c r="BM37" s="507">
        <f t="shared" si="110"/>
        <v>9692.6536140650933</v>
      </c>
      <c r="BN37" s="507">
        <f t="shared" si="110"/>
        <v>10923.816637555177</v>
      </c>
      <c r="BO37" s="507"/>
      <c r="BP37" s="510" t="s">
        <v>17</v>
      </c>
      <c r="BQ37" s="511">
        <f t="shared" ref="BQ37:BX37" si="111">AVERAGE(BQ36,BQ34)</f>
        <v>2116.5</v>
      </c>
      <c r="BR37" s="511">
        <f t="shared" si="111"/>
        <v>2043</v>
      </c>
      <c r="BS37" s="511">
        <f t="shared" si="111"/>
        <v>1764.5</v>
      </c>
      <c r="BT37" s="511">
        <f t="shared" si="111"/>
        <v>2022.5</v>
      </c>
      <c r="BU37" s="511">
        <f t="shared" si="111"/>
        <v>2693</v>
      </c>
      <c r="BV37" s="512">
        <f t="shared" si="111"/>
        <v>3427.5</v>
      </c>
      <c r="BW37" s="512">
        <f t="shared" si="111"/>
        <v>4183</v>
      </c>
      <c r="BX37" s="512">
        <f t="shared" si="111"/>
        <v>4931.5</v>
      </c>
      <c r="BY37" s="511">
        <f t="shared" ref="BY37:CD37" si="112">AVERAGE(BY36,BY34)</f>
        <v>5388</v>
      </c>
      <c r="BZ37" s="511">
        <f t="shared" si="112"/>
        <v>5590</v>
      </c>
      <c r="CA37" s="511">
        <f t="shared" si="112"/>
        <v>6050.5</v>
      </c>
      <c r="CB37" s="511">
        <f t="shared" si="112"/>
        <v>4687.9291527070573</v>
      </c>
      <c r="CC37" s="511">
        <f t="shared" si="112"/>
        <v>3492.7848014548299</v>
      </c>
      <c r="CD37" s="511">
        <f t="shared" si="112"/>
        <v>5059.097816397013</v>
      </c>
      <c r="CE37" s="511">
        <f>AVERAGE(CE36,CE34)</f>
        <v>7397.7093620446012</v>
      </c>
      <c r="CF37" s="511">
        <f>AVERAGE(CF36,CF34)</f>
        <v>9937.492076828592</v>
      </c>
    </row>
    <row r="38" spans="1:84">
      <c r="A38" s="422" t="s">
        <v>52</v>
      </c>
      <c r="B38" s="418" t="s">
        <v>17</v>
      </c>
      <c r="C38" s="534">
        <f>C39/B36</f>
        <v>0</v>
      </c>
      <c r="D38" s="534">
        <f t="shared" ref="D38:AF38" si="113">D39/C36</f>
        <v>3.4682080924855491E-3</v>
      </c>
      <c r="E38" s="534">
        <f t="shared" si="113"/>
        <v>0</v>
      </c>
      <c r="F38" s="534">
        <f t="shared" si="113"/>
        <v>2.0294266869609334E-3</v>
      </c>
      <c r="G38" s="534">
        <f t="shared" si="113"/>
        <v>1.3410818059901655E-3</v>
      </c>
      <c r="H38" s="534">
        <f t="shared" si="113"/>
        <v>-8.1388663419913417E-4</v>
      </c>
      <c r="I38" s="534">
        <f t="shared" si="113"/>
        <v>-2.6707388258839231E-3</v>
      </c>
      <c r="J38" s="534">
        <f t="shared" si="113"/>
        <v>1.1200097710776103E-3</v>
      </c>
      <c r="K38" s="534">
        <f t="shared" si="113"/>
        <v>5.491143861546784E-4</v>
      </c>
      <c r="L38" s="534">
        <f t="shared" si="113"/>
        <v>2.796864141765114E-3</v>
      </c>
      <c r="M38" s="534">
        <f t="shared" si="113"/>
        <v>-1.4950095057034219E-3</v>
      </c>
      <c r="N38" s="534">
        <f t="shared" si="113"/>
        <v>1.3695961796246646E-3</v>
      </c>
      <c r="O38" s="534">
        <f t="shared" si="113"/>
        <v>6.2667410714285711E-4</v>
      </c>
      <c r="P38" s="534">
        <f t="shared" si="113"/>
        <v>-1.3726966690290577E-3</v>
      </c>
      <c r="Q38" s="534">
        <f t="shared" si="113"/>
        <v>7.5700811001410426E-4</v>
      </c>
      <c r="R38" s="534">
        <f t="shared" si="113"/>
        <v>-4.4308574879227045E-4</v>
      </c>
      <c r="S38" s="534">
        <f t="shared" si="113"/>
        <v>-8.0628964059196626E-4</v>
      </c>
      <c r="T38" s="534">
        <f t="shared" si="113"/>
        <v>4.7644106217616583E-4</v>
      </c>
      <c r="U38" s="534">
        <f t="shared" si="113"/>
        <v>4.7241415410385436E-5</v>
      </c>
      <c r="V38" s="534">
        <f t="shared" si="113"/>
        <v>1.2589770394876704E-3</v>
      </c>
      <c r="W38" s="534">
        <f t="shared" si="113"/>
        <v>1.2496622535954698E-3</v>
      </c>
      <c r="X38" s="534">
        <f t="shared" si="113"/>
        <v>1.0292553682828508E-3</v>
      </c>
      <c r="Y38" s="534">
        <f t="shared" si="113"/>
        <v>2.5902390669576229E-3</v>
      </c>
      <c r="Z38" s="534">
        <f t="shared" si="113"/>
        <v>-7.7960771993827987E-4</v>
      </c>
      <c r="AA38" s="534">
        <f t="shared" si="113"/>
        <v>1.176154461472699E-3</v>
      </c>
      <c r="AB38" s="534">
        <f t="shared" si="113"/>
        <v>2.1494658163534182E-3</v>
      </c>
      <c r="AC38" s="534">
        <f t="shared" si="113"/>
        <v>2.5249540722596447E-3</v>
      </c>
      <c r="AD38" s="534">
        <f t="shared" si="113"/>
        <v>2.1916330884095754E-3</v>
      </c>
      <c r="AE38" s="534">
        <f t="shared" si="113"/>
        <v>3.5859830097087378E-3</v>
      </c>
      <c r="AF38" s="534">
        <f t="shared" si="113"/>
        <v>2.9657382550335571E-3</v>
      </c>
      <c r="AG38" s="534">
        <f t="shared" ref="AG38:AV38" si="114">AG39/AF36</f>
        <v>3.5044833524684269E-3</v>
      </c>
      <c r="AH38" s="534">
        <f t="shared" si="114"/>
        <v>2.3069615069615068E-3</v>
      </c>
      <c r="AI38" s="534">
        <f t="shared" si="114"/>
        <v>5.4909726130181954E-3</v>
      </c>
      <c r="AJ38" s="534">
        <f t="shared" si="114"/>
        <v>5.6885033192516591E-3</v>
      </c>
      <c r="AK38" s="534">
        <f t="shared" si="114"/>
        <v>7.3229317931793178E-3</v>
      </c>
      <c r="AL38" s="534">
        <f t="shared" si="114"/>
        <v>6.4498934315055222E-3</v>
      </c>
      <c r="AM38" s="534">
        <f t="shared" si="114"/>
        <v>5.7471212121212121E-3</v>
      </c>
      <c r="AN38" s="534">
        <f t="shared" si="114"/>
        <v>5.0700308463466357E-3</v>
      </c>
      <c r="AO38" s="534">
        <f t="shared" si="114"/>
        <v>4.7712983821421254E-3</v>
      </c>
      <c r="AP38" s="534">
        <f t="shared" si="114"/>
        <v>3.7067408961085325E-3</v>
      </c>
      <c r="AQ38" s="534">
        <f t="shared" si="114"/>
        <v>3.8920226678291196E-4</v>
      </c>
      <c r="AR38" s="534">
        <f t="shared" si="114"/>
        <v>-6.869211409395974E-4</v>
      </c>
      <c r="AS38" s="534">
        <f t="shared" si="114"/>
        <v>-1.5594428784612864E-5</v>
      </c>
      <c r="AT38" s="534">
        <f t="shared" si="114"/>
        <v>5.4564456035767505E-4</v>
      </c>
      <c r="AU38" s="534">
        <f t="shared" si="114"/>
        <v>8.5167687715991208E-4</v>
      </c>
      <c r="AV38" s="534">
        <f t="shared" si="114"/>
        <v>1.4592497983328845E-3</v>
      </c>
      <c r="AW38" s="522">
        <f t="shared" ref="AW38:BB38" si="115">AS38</f>
        <v>-1.5594428784612864E-5</v>
      </c>
      <c r="AX38" s="522">
        <f t="shared" si="115"/>
        <v>5.4564456035767505E-4</v>
      </c>
      <c r="AY38" s="522">
        <f t="shared" si="115"/>
        <v>8.5167687715991208E-4</v>
      </c>
      <c r="AZ38" s="522">
        <f t="shared" si="115"/>
        <v>1.4592497983328845E-3</v>
      </c>
      <c r="BA38" s="522">
        <f t="shared" si="115"/>
        <v>-1.5594428784612864E-5</v>
      </c>
      <c r="BB38" s="522">
        <f t="shared" si="115"/>
        <v>5.4564456035767505E-4</v>
      </c>
      <c r="BC38" s="522">
        <f t="shared" ref="BC38:BJ38" si="116">BB38</f>
        <v>5.4564456035767505E-4</v>
      </c>
      <c r="BD38" s="522">
        <f t="shared" si="116"/>
        <v>5.4564456035767505E-4</v>
      </c>
      <c r="BE38" s="522">
        <f t="shared" si="116"/>
        <v>5.4564456035767505E-4</v>
      </c>
      <c r="BF38" s="522">
        <f t="shared" si="116"/>
        <v>5.4564456035767505E-4</v>
      </c>
      <c r="BG38" s="522">
        <f t="shared" si="116"/>
        <v>5.4564456035767505E-4</v>
      </c>
      <c r="BH38" s="522">
        <f t="shared" si="116"/>
        <v>5.4564456035767505E-4</v>
      </c>
      <c r="BI38" s="522">
        <f t="shared" si="116"/>
        <v>5.4564456035767505E-4</v>
      </c>
      <c r="BJ38" s="522">
        <f t="shared" si="116"/>
        <v>5.4564456035767505E-4</v>
      </c>
      <c r="BK38" s="522">
        <f>BJ38</f>
        <v>5.4564456035767505E-4</v>
      </c>
      <c r="BL38" s="522">
        <f>BK38</f>
        <v>5.4564456035767505E-4</v>
      </c>
      <c r="BM38" s="522">
        <f>BL38</f>
        <v>5.4564456035767505E-4</v>
      </c>
      <c r="BN38" s="522">
        <f>BM38</f>
        <v>5.4564456035767505E-4</v>
      </c>
      <c r="BO38" s="535"/>
      <c r="BP38" s="536" t="s">
        <v>17</v>
      </c>
      <c r="BQ38" s="524">
        <f t="shared" ref="BQ38:CF38" si="117">BQ39/BP36</f>
        <v>5.0100200400801601E-3</v>
      </c>
      <c r="BR38" s="524">
        <f t="shared" si="117"/>
        <v>-2.2421211443898094E-4</v>
      </c>
      <c r="BS38" s="524">
        <f t="shared" si="117"/>
        <v>2.7677122769064351E-3</v>
      </c>
      <c r="BT38" s="524">
        <f t="shared" si="117"/>
        <v>-4.3322172619047659E-4</v>
      </c>
      <c r="BU38" s="524">
        <f t="shared" si="117"/>
        <v>1.2730517953884785E-3</v>
      </c>
      <c r="BV38" s="524">
        <f t="shared" si="117"/>
        <v>3.6162334495213055E-3</v>
      </c>
      <c r="BW38" s="524">
        <f t="shared" si="117"/>
        <v>7.6600405732732101E-3</v>
      </c>
      <c r="BX38" s="524">
        <f t="shared" si="117"/>
        <v>1.2364905119152692E-2</v>
      </c>
      <c r="BY38" s="524">
        <f t="shared" si="117"/>
        <v>2.3282789345338586E-2</v>
      </c>
      <c r="BZ38" s="524">
        <f t="shared" si="117"/>
        <v>1.8669373278236912E-2</v>
      </c>
      <c r="CA38" s="524">
        <f t="shared" si="117"/>
        <v>2.9734088927637308E-4</v>
      </c>
      <c r="CB38" s="524">
        <f t="shared" si="117"/>
        <v>1.9617426396593557E-3</v>
      </c>
      <c r="CC38" s="524">
        <f t="shared" si="117"/>
        <v>2.7913560000326172E-3</v>
      </c>
      <c r="CD38" s="524">
        <f t="shared" si="117"/>
        <v>2.4106040651922481E-3</v>
      </c>
      <c r="CE38" s="524">
        <f t="shared" si="117"/>
        <v>2.376537003769298E-3</v>
      </c>
      <c r="CF38" s="524">
        <f t="shared" si="117"/>
        <v>2.320389954796929E-3</v>
      </c>
    </row>
    <row r="39" spans="1:84" s="419" customFormat="1">
      <c r="A39" s="507" t="s">
        <v>79</v>
      </c>
      <c r="B39" s="507">
        <f t="shared" ref="B39:X39" si="118">B41-B30</f>
        <v>-2</v>
      </c>
      <c r="C39" s="507">
        <f t="shared" si="118"/>
        <v>0</v>
      </c>
      <c r="D39" s="507">
        <f t="shared" si="118"/>
        <v>6</v>
      </c>
      <c r="E39" s="507">
        <f t="shared" si="118"/>
        <v>0</v>
      </c>
      <c r="F39" s="507">
        <f t="shared" si="118"/>
        <v>4</v>
      </c>
      <c r="G39" s="507">
        <f t="shared" si="118"/>
        <v>3</v>
      </c>
      <c r="H39" s="507">
        <f t="shared" si="118"/>
        <v>-1.5040624999999999</v>
      </c>
      <c r="I39" s="507">
        <f t="shared" si="118"/>
        <v>-4.0034375000000004</v>
      </c>
      <c r="J39" s="507">
        <f t="shared" si="118"/>
        <v>2.0059374999999999</v>
      </c>
      <c r="K39" s="507">
        <f t="shared" si="118"/>
        <v>1.0153125000000003</v>
      </c>
      <c r="L39" s="507">
        <f t="shared" si="118"/>
        <v>4.0246874999999989</v>
      </c>
      <c r="M39" s="507">
        <f t="shared" si="118"/>
        <v>-1.9659374999999999</v>
      </c>
      <c r="N39" s="507">
        <f t="shared" si="118"/>
        <v>2.0434374999999996</v>
      </c>
      <c r="O39" s="507">
        <f t="shared" si="118"/>
        <v>1.0528124999999999</v>
      </c>
      <c r="P39" s="507">
        <f t="shared" si="118"/>
        <v>-1.9368750000000006</v>
      </c>
      <c r="Q39" s="507">
        <f t="shared" si="118"/>
        <v>1.0734374999999998</v>
      </c>
      <c r="R39" s="507">
        <f t="shared" si="118"/>
        <v>-0.91718749999999982</v>
      </c>
      <c r="S39" s="507">
        <f t="shared" si="118"/>
        <v>-1.9068750000000003</v>
      </c>
      <c r="T39" s="507">
        <f t="shared" si="118"/>
        <v>1.1034375000000001</v>
      </c>
      <c r="U39" s="507">
        <f t="shared" si="118"/>
        <v>0.11281250000000043</v>
      </c>
      <c r="V39" s="507">
        <f t="shared" si="118"/>
        <v>3.7013924960937512</v>
      </c>
      <c r="W39" s="507">
        <f t="shared" si="118"/>
        <v>3.7752296681119146</v>
      </c>
      <c r="X39" s="507">
        <f t="shared" si="118"/>
        <v>2.9632262052863272</v>
      </c>
      <c r="Y39" s="507">
        <f t="shared" ref="Y39:AD39" si="119">Y41-Y30</f>
        <v>6.703538705286328</v>
      </c>
      <c r="Z39" s="507">
        <f t="shared" si="119"/>
        <v>-2.5173533276807056</v>
      </c>
      <c r="AA39" s="507">
        <f t="shared" si="119"/>
        <v>4.509376205286328</v>
      </c>
      <c r="AB39" s="507">
        <f t="shared" si="119"/>
        <v>7.3662193526431636</v>
      </c>
      <c r="AC39" s="507">
        <f t="shared" si="119"/>
        <v>8.2464999999999993</v>
      </c>
      <c r="AD39" s="507">
        <f t="shared" si="119"/>
        <v>9.2464999999999993</v>
      </c>
      <c r="AE39" s="507">
        <f t="shared" ref="AE39:AJ39" si="120">AE41-AE30</f>
        <v>16.251674999999999</v>
      </c>
      <c r="AF39" s="507">
        <f t="shared" si="120"/>
        <v>13.25685</v>
      </c>
      <c r="AG39" s="507">
        <f t="shared" si="120"/>
        <v>15.262025</v>
      </c>
      <c r="AH39" s="507">
        <f t="shared" si="120"/>
        <v>11.267199999999999</v>
      </c>
      <c r="AI39" s="507">
        <f t="shared" si="120"/>
        <v>29.272375</v>
      </c>
      <c r="AJ39" s="507">
        <f t="shared" si="120"/>
        <v>28.277549999999998</v>
      </c>
      <c r="AK39" s="507">
        <f t="shared" ref="AK39:AP39" si="121">AK41-AK30</f>
        <v>33.282724999999999</v>
      </c>
      <c r="AL39" s="507">
        <f t="shared" si="121"/>
        <v>33.2879</v>
      </c>
      <c r="AM39" s="507">
        <f t="shared" si="121"/>
        <v>31.293075000000002</v>
      </c>
      <c r="AN39" s="507">
        <f t="shared" si="121"/>
        <v>26.298249999999999</v>
      </c>
      <c r="AO39" s="507">
        <f t="shared" si="121"/>
        <v>23.298249999999999</v>
      </c>
      <c r="AP39" s="507">
        <f t="shared" si="121"/>
        <v>20.765162499999999</v>
      </c>
      <c r="AQ39" s="507">
        <f t="shared" ref="AQ39:AV39" si="122">AQ41-AQ30</f>
        <v>2.232075</v>
      </c>
      <c r="AR39" s="507">
        <f t="shared" si="122"/>
        <v>-4.0940500000000002</v>
      </c>
      <c r="AS39" s="507">
        <f t="shared" si="122"/>
        <v>-9.4050000000000189E-2</v>
      </c>
      <c r="AT39" s="507">
        <f t="shared" si="122"/>
        <v>3.6612749999999998</v>
      </c>
      <c r="AU39" s="507">
        <f t="shared" si="122"/>
        <v>5.4217750000000002</v>
      </c>
      <c r="AV39" s="507">
        <f t="shared" si="122"/>
        <v>5.4269499999999979</v>
      </c>
      <c r="AW39" s="507">
        <f>AV36*AW38</f>
        <v>-3.0752213563256567E-2</v>
      </c>
      <c r="AX39" s="507">
        <f>AW36*AX38</f>
        <v>1.6704808576347165</v>
      </c>
      <c r="AY39" s="507">
        <f t="shared" ref="AY39:BF39" si="123">AX36*AY38</f>
        <v>2.5634267222489182</v>
      </c>
      <c r="AZ39" s="507">
        <f t="shared" si="123"/>
        <v>3.9729907385524075</v>
      </c>
      <c r="BA39" s="507">
        <f t="shared" si="123"/>
        <v>-3.5668838999993929E-2</v>
      </c>
      <c r="BB39" s="507">
        <f t="shared" si="123"/>
        <v>1.9008374182643633</v>
      </c>
      <c r="BC39" s="507">
        <f t="shared" si="123"/>
        <v>2.1693252430309982</v>
      </c>
      <c r="BD39" s="507">
        <f>BC36*BD38</f>
        <v>2.1735044420376717</v>
      </c>
      <c r="BE39" s="507">
        <f t="shared" si="123"/>
        <v>2.1609362539034804</v>
      </c>
      <c r="BF39" s="507">
        <f t="shared" si="123"/>
        <v>3.0800998768013557</v>
      </c>
      <c r="BG39" s="507">
        <f t="shared" ref="BG39:BN39" si="124">BF36*BG38</f>
        <v>3.351613164637846</v>
      </c>
      <c r="BH39" s="507">
        <f t="shared" si="124"/>
        <v>3.3965249982005945</v>
      </c>
      <c r="BI39" s="507">
        <f t="shared" si="124"/>
        <v>3.4266254323445917</v>
      </c>
      <c r="BJ39" s="507">
        <f t="shared" si="124"/>
        <v>4.4230777227270686</v>
      </c>
      <c r="BK39" s="507">
        <f t="shared" si="124"/>
        <v>4.7214265803755211</v>
      </c>
      <c r="BL39" s="507">
        <f t="shared" si="124"/>
        <v>4.7792680149998201</v>
      </c>
      <c r="BM39" s="507">
        <f t="shared" si="124"/>
        <v>4.7796955969007655</v>
      </c>
      <c r="BN39" s="507">
        <f t="shared" si="124"/>
        <v>5.7977918429907893</v>
      </c>
      <c r="BO39" s="507"/>
      <c r="BP39" s="510">
        <v>6</v>
      </c>
      <c r="BQ39" s="514">
        <f>SUM(C39:F39)</f>
        <v>10</v>
      </c>
      <c r="BR39" s="514">
        <f>SUM(G39:J39)</f>
        <v>-0.50156250000000036</v>
      </c>
      <c r="BS39" s="514">
        <f>SUM(K39:N39)</f>
        <v>5.1174999999999988</v>
      </c>
      <c r="BT39" s="514">
        <f>SUM(O39:R39)</f>
        <v>-0.72781250000000064</v>
      </c>
      <c r="BU39" s="514">
        <f>SUM(S39:V39)</f>
        <v>3.0107674960937514</v>
      </c>
      <c r="BV39" s="515">
        <f>SUM(W39:Z39)</f>
        <v>10.924641251003864</v>
      </c>
      <c r="BW39" s="515">
        <f>SUM(AA39:AD39)</f>
        <v>29.368595557929488</v>
      </c>
      <c r="BX39" s="515">
        <f>SUM(AE39:AH39)</f>
        <v>56.037750000000003</v>
      </c>
      <c r="BY39" s="514">
        <f>SUM(AI39:AL39)</f>
        <v>124.12055000000001</v>
      </c>
      <c r="BZ39" s="514">
        <f>SUM(AM39:AP39)</f>
        <v>101.6547375</v>
      </c>
      <c r="CA39" s="514">
        <f>SUM(AQ39:AT39)</f>
        <v>1.7052499999999995</v>
      </c>
      <c r="CB39" s="514">
        <f>SUM(AU39:AX39)</f>
        <v>12.488453644071457</v>
      </c>
      <c r="CC39" s="514">
        <f>SUM(AY39:BB39)</f>
        <v>8.4015860400656948</v>
      </c>
      <c r="CD39" s="514">
        <f>SUM(BC39:BF39)</f>
        <v>9.5838658157735068</v>
      </c>
      <c r="CE39" s="514">
        <f>SUM(BG39:BJ39)</f>
        <v>14.597841317910101</v>
      </c>
      <c r="CF39" s="514">
        <f>SUM(BK39:BN39)</f>
        <v>20.078182035266895</v>
      </c>
    </row>
    <row r="40" spans="1:84">
      <c r="A40" s="422"/>
      <c r="B40" s="418"/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34"/>
      <c r="R40" s="534"/>
      <c r="S40" s="534"/>
      <c r="T40" s="534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  <c r="AE40" s="535"/>
      <c r="AF40" s="537"/>
      <c r="AG40" s="537"/>
      <c r="AH40" s="537"/>
      <c r="AI40" s="537"/>
      <c r="AJ40" s="537"/>
      <c r="AK40" s="537"/>
      <c r="AL40" s="537"/>
      <c r="AM40" s="537"/>
      <c r="AN40" s="537"/>
      <c r="AO40" s="537"/>
      <c r="AP40" s="537"/>
      <c r="AQ40" s="537"/>
      <c r="AR40" s="537"/>
      <c r="AS40" s="538"/>
      <c r="AT40" s="538"/>
      <c r="AU40" s="538"/>
      <c r="AV40" s="538"/>
      <c r="AW40" s="539"/>
      <c r="AX40" s="539"/>
      <c r="AY40" s="539"/>
      <c r="AZ40" s="539"/>
      <c r="BA40" s="539"/>
      <c r="BB40" s="539"/>
      <c r="BC40" s="539"/>
      <c r="BD40" s="539"/>
      <c r="BE40" s="539"/>
      <c r="BF40" s="539"/>
      <c r="BG40" s="539"/>
      <c r="BH40" s="539"/>
      <c r="BI40" s="539"/>
      <c r="BJ40" s="539"/>
      <c r="BK40" s="539"/>
      <c r="BL40" s="539"/>
      <c r="BM40" s="539"/>
      <c r="BN40" s="539"/>
      <c r="BO40" s="535"/>
      <c r="BP40" s="524"/>
      <c r="BQ40" s="524"/>
      <c r="BR40" s="524"/>
      <c r="BS40" s="524"/>
      <c r="BT40" s="524"/>
      <c r="BU40" s="524"/>
      <c r="BV40" s="524"/>
      <c r="BW40" s="524"/>
      <c r="BX40" s="524"/>
      <c r="BY40" s="524"/>
      <c r="BZ40" s="540"/>
      <c r="CA40" s="540"/>
      <c r="CB40" s="540"/>
      <c r="CC40" s="540"/>
      <c r="CD40" s="540"/>
      <c r="CE40" s="540"/>
      <c r="CF40" s="540"/>
    </row>
    <row r="41" spans="1:84" s="419" customFormat="1">
      <c r="A41" s="507" t="s">
        <v>102</v>
      </c>
      <c r="B41" s="507">
        <f>Drivers!B198</f>
        <v>-2</v>
      </c>
      <c r="C41" s="507">
        <f>Drivers!C198</f>
        <v>0</v>
      </c>
      <c r="D41" s="507">
        <f>Drivers!D198</f>
        <v>6</v>
      </c>
      <c r="E41" s="507">
        <f>Drivers!E198</f>
        <v>0</v>
      </c>
      <c r="F41" s="507">
        <f>Drivers!F198</f>
        <v>4</v>
      </c>
      <c r="G41" s="507">
        <f>Drivers!G198</f>
        <v>3</v>
      </c>
      <c r="H41" s="507">
        <f>Drivers!H198</f>
        <v>-6</v>
      </c>
      <c r="I41" s="507">
        <f>Drivers!I198</f>
        <v>-10</v>
      </c>
      <c r="J41" s="507">
        <f>Drivers!J198</f>
        <v>-4</v>
      </c>
      <c r="K41" s="507">
        <f>Drivers!K198</f>
        <v>-5</v>
      </c>
      <c r="L41" s="507">
        <f>Drivers!L198</f>
        <v>-4</v>
      </c>
      <c r="M41" s="507">
        <f>Drivers!M198</f>
        <v>-8</v>
      </c>
      <c r="N41" s="507">
        <f>Drivers!N198</f>
        <v>-4</v>
      </c>
      <c r="O41" s="507">
        <f>Drivers!O198</f>
        <v>-5</v>
      </c>
      <c r="P41" s="507">
        <f>Drivers!P198</f>
        <v>-8</v>
      </c>
      <c r="Q41" s="507">
        <f>Drivers!Q198</f>
        <v>-6</v>
      </c>
      <c r="R41" s="507">
        <f>Drivers!R198</f>
        <v>-7</v>
      </c>
      <c r="S41" s="507">
        <f>Drivers!S198</f>
        <v>-8</v>
      </c>
      <c r="T41" s="507">
        <f>Drivers!T198</f>
        <v>-6</v>
      </c>
      <c r="U41" s="507">
        <f>Drivers!U198</f>
        <v>-6</v>
      </c>
      <c r="V41" s="507">
        <f>Drivers!V198</f>
        <v>-3</v>
      </c>
      <c r="W41" s="507">
        <f>Drivers!W198</f>
        <v>-3</v>
      </c>
      <c r="X41" s="507">
        <f>Drivers!X198</f>
        <v>-9</v>
      </c>
      <c r="Y41" s="507">
        <f>Drivers!Y198</f>
        <v>1</v>
      </c>
      <c r="Z41" s="507">
        <f>Drivers!Z198</f>
        <v>-10</v>
      </c>
      <c r="AA41" s="507">
        <f>Drivers!AA198</f>
        <v>-8</v>
      </c>
      <c r="AB41" s="507">
        <f>Drivers!AB198</f>
        <v>-3</v>
      </c>
      <c r="AC41" s="507">
        <f>Drivers!AC198</f>
        <v>-2</v>
      </c>
      <c r="AD41" s="507">
        <f>Drivers!AD198</f>
        <v>-1</v>
      </c>
      <c r="AE41" s="507">
        <f>Drivers!AE198</f>
        <v>6</v>
      </c>
      <c r="AF41" s="507">
        <f>Drivers!AF198</f>
        <v>3</v>
      </c>
      <c r="AG41" s="507">
        <f>Drivers!AG198</f>
        <v>5</v>
      </c>
      <c r="AH41" s="507">
        <f>Drivers!AH198</f>
        <v>1</v>
      </c>
      <c r="AI41" s="507">
        <f>Drivers!AI198</f>
        <v>19</v>
      </c>
      <c r="AJ41" s="507">
        <f>Drivers!AJ198</f>
        <v>18</v>
      </c>
      <c r="AK41" s="507">
        <f>Drivers!AK198</f>
        <v>23</v>
      </c>
      <c r="AL41" s="507">
        <f>Drivers!AL198</f>
        <v>23</v>
      </c>
      <c r="AM41" s="507">
        <f>Drivers!AM198</f>
        <v>21</v>
      </c>
      <c r="AN41" s="507">
        <f>Drivers!AN198</f>
        <v>16</v>
      </c>
      <c r="AO41" s="507">
        <f>Drivers!AO198</f>
        <v>13</v>
      </c>
      <c r="AP41" s="507">
        <f>Drivers!AP198</f>
        <v>13</v>
      </c>
      <c r="AQ41" s="507">
        <f>Drivers!AQ198</f>
        <v>-3</v>
      </c>
      <c r="AR41" s="507">
        <f>Drivers!AR198</f>
        <v>-10</v>
      </c>
      <c r="AS41" s="507">
        <f>Drivers!AS198</f>
        <v>-6</v>
      </c>
      <c r="AT41" s="507">
        <f>Drivers!AT198</f>
        <v>-10</v>
      </c>
      <c r="AU41" s="507">
        <f>Drivers!AU198</f>
        <v>-14</v>
      </c>
      <c r="AV41" s="507">
        <f>Drivers!AV198</f>
        <v>-14</v>
      </c>
      <c r="AW41" s="507">
        <f>AW30+AW39</f>
        <v>-19.457702213563255</v>
      </c>
      <c r="AX41" s="507">
        <f>AX30+AX39</f>
        <v>-17.756469142365283</v>
      </c>
      <c r="AY41" s="507">
        <f t="shared" ref="AY41:BF41" si="125">AY30+AY39</f>
        <v>-16.863523277751078</v>
      </c>
      <c r="AZ41" s="507">
        <f t="shared" si="125"/>
        <v>-15.45395926144759</v>
      </c>
      <c r="BA41" s="507">
        <f t="shared" si="125"/>
        <v>-19.46261883899999</v>
      </c>
      <c r="BB41" s="507">
        <f t="shared" si="125"/>
        <v>-17.526112581735635</v>
      </c>
      <c r="BC41" s="507">
        <f t="shared" si="125"/>
        <v>-17.257624756969001</v>
      </c>
      <c r="BD41" s="507">
        <f>BD30+BD39</f>
        <v>-17.253445557962326</v>
      </c>
      <c r="BE41" s="507">
        <f t="shared" si="125"/>
        <v>-17.266013746096519</v>
      </c>
      <c r="BF41" s="507">
        <f t="shared" si="125"/>
        <v>-16.346850123198642</v>
      </c>
      <c r="BG41" s="507">
        <f t="shared" ref="BG41:BN41" si="126">BG30+BG39</f>
        <v>-16.075336835362151</v>
      </c>
      <c r="BH41" s="507">
        <f t="shared" si="126"/>
        <v>-16.030425001799404</v>
      </c>
      <c r="BI41" s="507">
        <f t="shared" si="126"/>
        <v>-16.000324567655404</v>
      </c>
      <c r="BJ41" s="507">
        <f t="shared" si="126"/>
        <v>-15.003872277272929</v>
      </c>
      <c r="BK41" s="507">
        <f t="shared" si="126"/>
        <v>-14.705523419624477</v>
      </c>
      <c r="BL41" s="507">
        <f t="shared" si="126"/>
        <v>-14.647681985000178</v>
      </c>
      <c r="BM41" s="507">
        <f t="shared" si="126"/>
        <v>-14.647254403099232</v>
      </c>
      <c r="BN41" s="507">
        <f t="shared" si="126"/>
        <v>-13.629158157009208</v>
      </c>
      <c r="BO41" s="507"/>
      <c r="BP41" s="518">
        <v>6</v>
      </c>
      <c r="BQ41" s="514">
        <f>SUM(C41:F41)</f>
        <v>10</v>
      </c>
      <c r="BR41" s="514">
        <f>SUM(G41:J41)</f>
        <v>-17</v>
      </c>
      <c r="BS41" s="514">
        <f>SUM(K41:N41)</f>
        <v>-21</v>
      </c>
      <c r="BT41" s="514">
        <f>SUM(O41:R41)</f>
        <v>-26</v>
      </c>
      <c r="BU41" s="514">
        <f>SUM(S41:V41)</f>
        <v>-23</v>
      </c>
      <c r="BV41" s="515">
        <f>SUM(W41:Z41)</f>
        <v>-21</v>
      </c>
      <c r="BW41" s="515">
        <f>SUM(AA41:AD41)</f>
        <v>-14</v>
      </c>
      <c r="BX41" s="515">
        <f>SUM(AE41:AH41)</f>
        <v>15</v>
      </c>
      <c r="BY41" s="514">
        <f>SUM(AI41:AL41)</f>
        <v>83</v>
      </c>
      <c r="BZ41" s="514">
        <f>SUM(AM41:AP41)</f>
        <v>63</v>
      </c>
      <c r="CA41" s="514">
        <f>SUM(AQ41:AT41)</f>
        <v>-29</v>
      </c>
      <c r="CB41" s="514">
        <f>SUM(AU41:AX41)</f>
        <v>-65.214171355928528</v>
      </c>
      <c r="CC41" s="514">
        <f>SUM(AY41:BB41)</f>
        <v>-69.306213959934283</v>
      </c>
      <c r="CD41" s="514">
        <f>SUM(BC41:BF41)</f>
        <v>-68.123934184226499</v>
      </c>
      <c r="CE41" s="514">
        <f>SUM(BG41:BJ41)</f>
        <v>-63.109958682089882</v>
      </c>
      <c r="CF41" s="514">
        <f>SUM(BK41:BN41)</f>
        <v>-57.629617964733093</v>
      </c>
    </row>
    <row r="42" spans="1:84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537"/>
      <c r="AB42" s="537"/>
      <c r="AC42" s="537"/>
      <c r="AD42" s="537"/>
      <c r="AE42" s="537"/>
      <c r="AF42" s="422"/>
      <c r="AG42" s="422"/>
      <c r="AH42" s="422"/>
      <c r="AI42" s="422"/>
      <c r="AJ42" s="422"/>
      <c r="AK42" s="422"/>
      <c r="AL42" s="422"/>
      <c r="AM42" s="422"/>
      <c r="AN42" s="422"/>
      <c r="AO42" s="422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2"/>
      <c r="BG42" s="422"/>
      <c r="BH42" s="422"/>
      <c r="BI42" s="422"/>
      <c r="BJ42" s="422"/>
      <c r="BK42" s="422"/>
      <c r="BL42" s="422"/>
      <c r="BM42" s="422"/>
      <c r="BN42" s="422"/>
      <c r="BO42" s="422"/>
      <c r="BP42" s="418"/>
      <c r="BQ42" s="418"/>
      <c r="BR42" s="418"/>
      <c r="BS42" s="418"/>
      <c r="BT42" s="418"/>
      <c r="BU42" s="418"/>
      <c r="BV42" s="422"/>
      <c r="BW42" s="422"/>
      <c r="BX42" s="422"/>
      <c r="BY42" s="418"/>
      <c r="BZ42" s="418"/>
      <c r="CA42" s="418"/>
      <c r="CB42" s="418"/>
      <c r="CC42" s="418"/>
      <c r="CD42" s="418"/>
      <c r="CE42" s="418"/>
      <c r="CF42" s="418"/>
    </row>
    <row r="43" spans="1:84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422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2"/>
      <c r="BG43" s="422"/>
      <c r="BH43" s="422"/>
      <c r="BI43" s="422"/>
      <c r="BJ43" s="422"/>
      <c r="BK43" s="422"/>
      <c r="BL43" s="422"/>
      <c r="BM43" s="422"/>
      <c r="BN43" s="422"/>
      <c r="BO43" s="422"/>
      <c r="BP43" s="418"/>
      <c r="BQ43" s="418"/>
      <c r="BR43" s="418"/>
      <c r="BS43" s="418"/>
      <c r="BT43" s="418"/>
      <c r="BU43" s="418"/>
      <c r="BV43" s="422"/>
      <c r="BW43" s="422"/>
      <c r="BX43" s="422"/>
      <c r="BY43" s="418"/>
      <c r="BZ43" s="418"/>
      <c r="CA43" s="418"/>
      <c r="CB43" s="418"/>
      <c r="CC43" s="418"/>
      <c r="CD43" s="418"/>
      <c r="CE43" s="418"/>
      <c r="CF43" s="418"/>
    </row>
    <row r="44" spans="1:84">
      <c r="A44" s="421" t="s">
        <v>100</v>
      </c>
      <c r="B44" s="422" t="s">
        <v>153</v>
      </c>
      <c r="C44" s="422" t="s">
        <v>154</v>
      </c>
      <c r="D44" s="422" t="s">
        <v>187</v>
      </c>
      <c r="E44" s="422" t="s">
        <v>188</v>
      </c>
      <c r="F44" s="422" t="s">
        <v>189</v>
      </c>
      <c r="G44" s="422" t="s">
        <v>200</v>
      </c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2"/>
      <c r="AJ44" s="422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2"/>
      <c r="BG44" s="422"/>
      <c r="BH44" s="422"/>
      <c r="BI44" s="422"/>
      <c r="BJ44" s="422"/>
      <c r="BK44" s="422"/>
      <c r="BL44" s="422"/>
      <c r="BM44" s="422"/>
      <c r="BN44" s="422"/>
      <c r="BO44" s="422"/>
      <c r="BP44" s="418"/>
      <c r="BQ44" s="418"/>
      <c r="BR44" s="418"/>
      <c r="BS44" s="418"/>
      <c r="BT44" s="418"/>
      <c r="BU44" s="418"/>
      <c r="BV44" s="422"/>
      <c r="BW44" s="422"/>
      <c r="BX44" s="422"/>
      <c r="BY44" s="418"/>
      <c r="BZ44" s="418"/>
      <c r="CA44" s="418"/>
      <c r="CB44" s="418"/>
      <c r="CC44" s="418"/>
      <c r="CD44" s="418"/>
      <c r="CE44" s="418"/>
      <c r="CF44" s="418"/>
    </row>
    <row r="45" spans="1:84">
      <c r="A45" s="422" t="s">
        <v>152</v>
      </c>
      <c r="B45" s="541">
        <v>632.5</v>
      </c>
      <c r="C45" s="542" t="s">
        <v>190</v>
      </c>
      <c r="D45" s="543">
        <v>7.4999999999999997E-3</v>
      </c>
      <c r="E45" s="544">
        <v>0.97750000000000004</v>
      </c>
      <c r="F45" s="545">
        <f>(B45-525)/20+(B45-E45*B45)/20</f>
        <v>6.0865624999999968</v>
      </c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2"/>
      <c r="BG45" s="422"/>
      <c r="BH45" s="422"/>
      <c r="BI45" s="422"/>
      <c r="BJ45" s="422"/>
      <c r="BK45" s="422"/>
      <c r="BL45" s="422"/>
      <c r="BM45" s="422"/>
      <c r="BN45" s="422"/>
      <c r="BO45" s="422"/>
      <c r="BP45" s="418"/>
      <c r="BQ45" s="418"/>
      <c r="BR45" s="418"/>
      <c r="BS45" s="418"/>
      <c r="BT45" s="418"/>
      <c r="BU45" s="418"/>
      <c r="BV45" s="422"/>
      <c r="BW45" s="422"/>
      <c r="BX45" s="422"/>
      <c r="BY45" s="418"/>
      <c r="BZ45" s="418"/>
      <c r="CA45" s="418"/>
      <c r="CB45" s="418"/>
      <c r="CC45" s="418"/>
      <c r="CD45" s="418"/>
      <c r="CE45" s="418"/>
      <c r="CF45" s="418"/>
    </row>
    <row r="46" spans="1:84">
      <c r="A46" s="422" t="s">
        <v>180</v>
      </c>
      <c r="B46" s="546">
        <v>600</v>
      </c>
      <c r="C46" s="542" t="s">
        <v>182</v>
      </c>
      <c r="D46" s="544">
        <v>3.6999999999999998E-2</v>
      </c>
      <c r="E46" s="544">
        <v>0.99850000000000005</v>
      </c>
      <c r="F46" s="545">
        <f>(B46-E46*B46)/20</f>
        <v>4.499999999999886E-2</v>
      </c>
      <c r="G46" s="547">
        <v>44256</v>
      </c>
    </row>
    <row r="47" spans="1:84">
      <c r="A47" s="422" t="s">
        <v>181</v>
      </c>
      <c r="B47" s="546">
        <v>400</v>
      </c>
      <c r="C47" s="542" t="s">
        <v>183</v>
      </c>
      <c r="D47" s="544">
        <v>4.8000000000000001E-2</v>
      </c>
      <c r="E47" s="544">
        <v>0.99668999999999996</v>
      </c>
      <c r="F47" s="545">
        <f>(B47-E47*B47)/40</f>
        <v>3.310000000000031E-2</v>
      </c>
      <c r="G47" s="547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zoomScaleNormal="100" workbookViewId="0">
      <selection activeCell="A3" sqref="A3"/>
    </sheetView>
  </sheetViews>
  <sheetFormatPr baseColWidth="10" defaultColWidth="9" defaultRowHeight="16"/>
  <cols>
    <col min="1" max="1" width="20.1640625" style="394" customWidth="1"/>
    <col min="2" max="10" width="6.1640625" style="394" customWidth="1"/>
    <col min="11" max="11" width="5.6640625" style="394" customWidth="1"/>
    <col min="12" max="15" width="5.6640625" style="394"/>
    <col min="16" max="16" width="6.6640625" style="394" bestFit="1" customWidth="1"/>
    <col min="17" max="19" width="6" style="394" customWidth="1"/>
    <col min="20" max="16384" width="9" style="394"/>
  </cols>
  <sheetData>
    <row r="1" spans="1:34">
      <c r="A1" s="309" t="s">
        <v>499</v>
      </c>
    </row>
    <row r="2" spans="1:34">
      <c r="A2" s="394" t="s">
        <v>504</v>
      </c>
    </row>
    <row r="3" spans="1:34">
      <c r="A3" s="444" t="s">
        <v>312</v>
      </c>
    </row>
    <row r="4" spans="1:34">
      <c r="A4" s="309" t="s">
        <v>386</v>
      </c>
      <c r="B4" s="309"/>
      <c r="C4" s="309"/>
      <c r="D4" s="432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5">
        <f>Model!BX4</f>
        <v>43160</v>
      </c>
      <c r="C5" s="445">
        <f>Model!BY4</f>
        <v>43555</v>
      </c>
      <c r="D5" s="445">
        <f>Model!BZ4</f>
        <v>43921</v>
      </c>
      <c r="E5" s="445">
        <f>Model!CA4</f>
        <v>44286</v>
      </c>
      <c r="F5" s="445" t="str">
        <f>Model!CB4</f>
        <v>Mar 22E</v>
      </c>
      <c r="G5" s="445">
        <f>Model!CC4</f>
        <v>45016</v>
      </c>
      <c r="H5" s="445">
        <f>Model!CD4</f>
        <v>45382</v>
      </c>
      <c r="I5" s="445">
        <f>Model!CE4</f>
        <v>45747</v>
      </c>
      <c r="J5" s="445">
        <f>Model!CF4</f>
        <v>46112</v>
      </c>
    </row>
    <row r="6" spans="1:34">
      <c r="B6" s="446" t="str">
        <f>Model!BX5</f>
        <v>F2018</v>
      </c>
      <c r="C6" s="446" t="str">
        <f>Model!BY5</f>
        <v>FY2019</v>
      </c>
      <c r="D6" s="446" t="str">
        <f>Model!BZ5</f>
        <v>FY2020</v>
      </c>
      <c r="E6" s="446" t="str">
        <f>Model!CA5</f>
        <v>FY2021</v>
      </c>
      <c r="F6" s="446" t="str">
        <f>Model!CB5</f>
        <v>FY2022E</v>
      </c>
      <c r="G6" s="446" t="str">
        <f>Model!CC5</f>
        <v>FY2023E</v>
      </c>
      <c r="H6" s="446" t="str">
        <f>Model!CD5</f>
        <v>FY2024E</v>
      </c>
      <c r="I6" s="446" t="str">
        <f>Model!CE5</f>
        <v>FY2025E</v>
      </c>
      <c r="J6" s="446" t="str">
        <f>Model!CF5</f>
        <v>FY2026E</v>
      </c>
    </row>
    <row r="7" spans="1:34" ht="17" thickBot="1">
      <c r="A7" s="423" t="s">
        <v>387</v>
      </c>
      <c r="B7" s="424"/>
      <c r="C7" s="424"/>
      <c r="D7" s="424"/>
      <c r="E7" s="424"/>
      <c r="F7" s="424"/>
      <c r="G7" s="424"/>
      <c r="H7" s="424"/>
      <c r="I7" s="424"/>
    </row>
    <row r="8" spans="1:34">
      <c r="A8" s="394" t="s">
        <v>380</v>
      </c>
      <c r="B8" s="425">
        <f>Model!BX9</f>
        <v>5180</v>
      </c>
      <c r="C8" s="425">
        <f>Model!BY9</f>
        <v>4944</v>
      </c>
      <c r="D8" s="425">
        <f>Model!BZ9</f>
        <v>5372</v>
      </c>
      <c r="E8" s="425">
        <f>Model!CA9</f>
        <v>6190</v>
      </c>
      <c r="F8" s="425">
        <f>Model!CB9</f>
        <v>7620.0806249999996</v>
      </c>
      <c r="G8" s="425">
        <f>Model!CC9</f>
        <v>8050.3377238647909</v>
      </c>
      <c r="H8" s="425">
        <f>Model!CD9</f>
        <v>8334.9986497916143</v>
      </c>
      <c r="I8" s="425">
        <f>Model!CE9</f>
        <v>9244.1656220368441</v>
      </c>
      <c r="J8" s="426">
        <f>Model!CF9</f>
        <v>9334.8961643746843</v>
      </c>
      <c r="L8" s="447" t="s">
        <v>481</v>
      </c>
      <c r="M8" s="448"/>
      <c r="N8" s="448"/>
      <c r="O8" s="448"/>
      <c r="P8" s="449"/>
      <c r="Q8" s="450"/>
      <c r="R8" s="451" t="s">
        <v>473</v>
      </c>
      <c r="S8" s="451" t="s">
        <v>474</v>
      </c>
      <c r="U8" s="423"/>
      <c r="V8" s="452"/>
      <c r="W8" s="452"/>
      <c r="X8" s="452"/>
      <c r="Y8" s="424"/>
      <c r="AA8" s="453"/>
    </row>
    <row r="9" spans="1:34" ht="12.75" customHeight="1">
      <c r="A9" s="394" t="s">
        <v>375</v>
      </c>
      <c r="B9" s="426">
        <f>Model!BX19</f>
        <v>1852.1602522615385</v>
      </c>
      <c r="C9" s="426">
        <f>Model!BY19</f>
        <v>1648</v>
      </c>
      <c r="D9" s="426">
        <f>Model!BZ19</f>
        <v>1977</v>
      </c>
      <c r="E9" s="426">
        <f>Model!CA19</f>
        <v>2257</v>
      </c>
      <c r="F9" s="426">
        <f>Model!CB19</f>
        <v>2904.4869853496275</v>
      </c>
      <c r="G9" s="426">
        <f>Model!CC19</f>
        <v>2999.9678707163944</v>
      </c>
      <c r="H9" s="426">
        <f>Model!CD19</f>
        <v>3177.1029955708691</v>
      </c>
      <c r="I9" s="426">
        <f>Model!CE19</f>
        <v>3534.1504707511085</v>
      </c>
      <c r="J9" s="427">
        <f>Model!CF19</f>
        <v>3626.8219799108047</v>
      </c>
      <c r="L9" s="428" t="s">
        <v>482</v>
      </c>
      <c r="P9" s="454">
        <f>AVERAGE(G11:H11)</f>
        <v>1824.1771543117759</v>
      </c>
      <c r="Q9" s="455"/>
      <c r="R9" s="456">
        <f>P9*1.1</f>
        <v>2006.5948697429537</v>
      </c>
      <c r="S9" s="456">
        <f>P9*0.9</f>
        <v>1641.7594388805983</v>
      </c>
      <c r="V9" s="457"/>
      <c r="W9" s="457"/>
      <c r="X9" s="457"/>
      <c r="AA9" s="458"/>
    </row>
    <row r="10" spans="1:34">
      <c r="A10" s="394" t="s">
        <v>388</v>
      </c>
      <c r="B10" s="427">
        <f>CF!BX77</f>
        <v>1543.96225</v>
      </c>
      <c r="C10" s="427">
        <f>CF!BY77</f>
        <v>1428</v>
      </c>
      <c r="D10" s="427">
        <f>CF!BZ77</f>
        <v>1656.4384375</v>
      </c>
      <c r="E10" s="427">
        <f>CF!CA77</f>
        <v>1804.3843750000001</v>
      </c>
      <c r="F10" s="427">
        <f>CF!CB77</f>
        <v>1744.0682308947489</v>
      </c>
      <c r="G10" s="427">
        <f>CF!CC77</f>
        <v>2415.6961258657061</v>
      </c>
      <c r="H10" s="427">
        <f>CF!CD77</f>
        <v>2477.4328751799144</v>
      </c>
      <c r="I10" s="427">
        <f>CF!CE77</f>
        <v>2831.9371763594427</v>
      </c>
      <c r="J10" s="427">
        <f>CF!CF77</f>
        <v>2894.8306316900075</v>
      </c>
      <c r="L10" s="428" t="s">
        <v>402</v>
      </c>
      <c r="P10" s="459">
        <v>27</v>
      </c>
      <c r="Q10" s="460"/>
      <c r="R10" s="456">
        <v>32</v>
      </c>
      <c r="S10" s="456">
        <v>20</v>
      </c>
      <c r="U10" s="461"/>
      <c r="V10" s="462"/>
      <c r="W10" s="462"/>
      <c r="X10" s="462"/>
      <c r="AA10" s="462"/>
    </row>
    <row r="11" spans="1:34" ht="12.75" customHeight="1">
      <c r="A11" s="394" t="s">
        <v>389</v>
      </c>
      <c r="B11" s="427">
        <f>CF!BX81</f>
        <v>1301.96225</v>
      </c>
      <c r="C11" s="427">
        <f>CF!BY81</f>
        <v>1144</v>
      </c>
      <c r="D11" s="427">
        <f>CF!BZ81</f>
        <v>1309.4384375</v>
      </c>
      <c r="E11" s="427">
        <f>CF!CA81</f>
        <v>1369.3843750000001</v>
      </c>
      <c r="F11" s="427">
        <f>CF!CB81</f>
        <v>1166.4546023792168</v>
      </c>
      <c r="G11" s="427">
        <f>CF!CC81</f>
        <v>1797.0789621113149</v>
      </c>
      <c r="H11" s="427">
        <f>CF!CD81</f>
        <v>1851.2753465122369</v>
      </c>
      <c r="I11" s="427">
        <f>CF!CE81</f>
        <v>2146.9256124381318</v>
      </c>
      <c r="J11" s="427">
        <f>CF!CF81</f>
        <v>2215.276488060571</v>
      </c>
      <c r="L11" s="429" t="s">
        <v>394</v>
      </c>
      <c r="P11" s="430">
        <f>P9*P10</f>
        <v>49252.783166417947</v>
      </c>
      <c r="Q11" s="431"/>
      <c r="R11" s="463">
        <f>R9*R10</f>
        <v>64211.035831774519</v>
      </c>
      <c r="S11" s="463">
        <f>S9*S10</f>
        <v>32835.188777611969</v>
      </c>
      <c r="U11" s="464"/>
      <c r="V11" s="465"/>
      <c r="W11" s="465"/>
      <c r="X11" s="465"/>
      <c r="AA11" s="462"/>
      <c r="AE11" s="466"/>
    </row>
    <row r="12" spans="1:34">
      <c r="A12" s="394" t="s">
        <v>288</v>
      </c>
      <c r="B12" s="467">
        <f>Model!BX32</f>
        <v>4.3869016817533772</v>
      </c>
      <c r="C12" s="467">
        <f>Model!BY32</f>
        <v>4.2570212765957445</v>
      </c>
      <c r="D12" s="467">
        <f>Model!BZ32</f>
        <v>5.249110922946655</v>
      </c>
      <c r="E12" s="467">
        <f>Model!CA32</f>
        <v>5.7632274678111584</v>
      </c>
      <c r="F12" s="467">
        <f>Model!CB32</f>
        <v>6.9720619743642507</v>
      </c>
      <c r="G12" s="467">
        <f>Model!CC32</f>
        <v>7.4926680035848205</v>
      </c>
      <c r="H12" s="467">
        <f>Model!CD32</f>
        <v>8.1134337280697437</v>
      </c>
      <c r="I12" s="467">
        <f>Model!CE32</f>
        <v>9.1228420305272167</v>
      </c>
      <c r="J12" s="467">
        <f>Model!CF32</f>
        <v>9.3245434187670622</v>
      </c>
      <c r="L12" s="428" t="s">
        <v>403</v>
      </c>
      <c r="M12" s="432"/>
      <c r="N12" s="432"/>
      <c r="O12" s="450"/>
      <c r="P12" s="433">
        <f>AVERAGE(F15:G15)</f>
        <v>-1615.7848014548297</v>
      </c>
      <c r="Q12" s="427"/>
      <c r="R12" s="456">
        <f>P12</f>
        <v>-1615.7848014548297</v>
      </c>
      <c r="S12" s="456">
        <f>P12</f>
        <v>-1615.7848014548297</v>
      </c>
      <c r="U12" s="461"/>
      <c r="V12" s="466"/>
      <c r="W12" s="466"/>
      <c r="X12" s="466"/>
      <c r="AA12" s="462"/>
      <c r="AE12" s="440"/>
      <c r="AF12" s="440"/>
      <c r="AG12" s="440"/>
      <c r="AH12" s="440"/>
    </row>
    <row r="13" spans="1:34">
      <c r="L13" s="428" t="s">
        <v>404</v>
      </c>
      <c r="P13" s="433">
        <f>AVERAGE(F16:G16)</f>
        <v>0</v>
      </c>
      <c r="Q13" s="427"/>
      <c r="R13" s="456">
        <f>P13</f>
        <v>0</v>
      </c>
      <c r="S13" s="456">
        <f>P13</f>
        <v>0</v>
      </c>
      <c r="U13" s="468"/>
      <c r="V13" s="469"/>
      <c r="W13" s="470"/>
      <c r="X13" s="469"/>
      <c r="AA13" s="440"/>
      <c r="AB13" s="440"/>
      <c r="AC13" s="440"/>
      <c r="AD13" s="440"/>
      <c r="AE13" s="440"/>
      <c r="AF13" s="440"/>
      <c r="AG13" s="440"/>
      <c r="AH13" s="440"/>
    </row>
    <row r="14" spans="1:34">
      <c r="A14" s="423" t="s">
        <v>390</v>
      </c>
      <c r="L14" s="429" t="s">
        <v>405</v>
      </c>
      <c r="M14" s="432"/>
      <c r="N14" s="432"/>
      <c r="O14" s="450"/>
      <c r="P14" s="471">
        <f>P11-P12-P13</f>
        <v>50868.567967872776</v>
      </c>
      <c r="Q14" s="472"/>
      <c r="R14" s="473">
        <f>R11-R12+-R13</f>
        <v>65826.820633229348</v>
      </c>
      <c r="S14" s="473">
        <f>S11-S12+-S13</f>
        <v>34450.973579066798</v>
      </c>
      <c r="U14" s="461"/>
      <c r="V14" s="474"/>
      <c r="W14" s="474"/>
      <c r="X14" s="474"/>
      <c r="AA14" s="475"/>
      <c r="AB14" s="475"/>
      <c r="AC14" s="475"/>
      <c r="AD14" s="475"/>
      <c r="AE14" s="475"/>
      <c r="AF14" s="475"/>
      <c r="AG14" s="475"/>
      <c r="AH14" s="475"/>
    </row>
    <row r="15" spans="1:34">
      <c r="A15" s="394" t="s">
        <v>391</v>
      </c>
      <c r="B15" s="427">
        <f>BS!BX48</f>
        <v>-4339</v>
      </c>
      <c r="C15" s="427">
        <f>BS!BY48</f>
        <v>-4451</v>
      </c>
      <c r="D15" s="427">
        <f>BS!BZ48</f>
        <v>-4739</v>
      </c>
      <c r="E15" s="427">
        <f>BS!CA48</f>
        <v>-4490</v>
      </c>
      <c r="F15" s="427">
        <f>BS!CB48</f>
        <v>-1132.858305414115</v>
      </c>
      <c r="G15" s="427">
        <f>BS!CC48</f>
        <v>-2098.7112974955444</v>
      </c>
      <c r="H15" s="427">
        <f>BS!CD48</f>
        <v>-4265.4843352984817</v>
      </c>
      <c r="I15" s="427">
        <f>BS!CE48</f>
        <v>-6775.9343887907216</v>
      </c>
      <c r="J15" s="427">
        <f>BS!CF48</f>
        <v>-9345.0497648664623</v>
      </c>
      <c r="L15" s="428" t="s">
        <v>406</v>
      </c>
      <c r="M15" s="432"/>
      <c r="N15" s="432"/>
      <c r="O15" s="450"/>
      <c r="P15" s="434">
        <f>AVERAGE(F17:G17)</f>
        <v>281.8924313767742</v>
      </c>
      <c r="Q15" s="337"/>
      <c r="R15" s="456">
        <f>P15</f>
        <v>281.8924313767742</v>
      </c>
      <c r="S15" s="456">
        <f>P15</f>
        <v>281.8924313767742</v>
      </c>
      <c r="U15" s="468"/>
      <c r="V15" s="469"/>
      <c r="W15" s="470"/>
      <c r="X15" s="469"/>
      <c r="AA15" s="462"/>
      <c r="AB15" s="462"/>
      <c r="AC15" s="462"/>
      <c r="AD15" s="462"/>
      <c r="AE15" s="462"/>
      <c r="AF15" s="462"/>
      <c r="AG15" s="462"/>
      <c r="AH15" s="462"/>
    </row>
    <row r="16" spans="1:34">
      <c r="A16" s="394" t="s">
        <v>392</v>
      </c>
      <c r="B16" s="394">
        <v>0</v>
      </c>
      <c r="C16" s="394">
        <v>0</v>
      </c>
      <c r="D16" s="394">
        <v>0</v>
      </c>
      <c r="E16" s="394">
        <v>0</v>
      </c>
      <c r="F16" s="394">
        <v>0</v>
      </c>
      <c r="G16" s="394">
        <v>0</v>
      </c>
      <c r="H16" s="394">
        <v>0</v>
      </c>
      <c r="I16" s="394">
        <v>0</v>
      </c>
      <c r="J16" s="394">
        <v>0</v>
      </c>
      <c r="L16" s="435" t="s">
        <v>407</v>
      </c>
      <c r="M16" s="436"/>
      <c r="N16" s="436"/>
      <c r="O16" s="476"/>
      <c r="P16" s="477">
        <f>P14/P15</f>
        <v>180.45382672897105</v>
      </c>
      <c r="Q16" s="478"/>
      <c r="R16" s="473">
        <f>R14/R15</f>
        <v>233.51751698947169</v>
      </c>
      <c r="S16" s="473">
        <f>S14/S15</f>
        <v>122.21319107720214</v>
      </c>
      <c r="U16" s="464"/>
      <c r="V16" s="479"/>
      <c r="W16" s="479"/>
      <c r="X16" s="479"/>
      <c r="Z16" s="480"/>
      <c r="AA16" s="481"/>
      <c r="AB16" s="481"/>
      <c r="AC16" s="481"/>
      <c r="AD16" s="481"/>
      <c r="AE16" s="481"/>
      <c r="AF16" s="481"/>
      <c r="AG16" s="481"/>
      <c r="AH16" s="481"/>
    </row>
    <row r="17" spans="1:34">
      <c r="A17" s="394" t="s">
        <v>393</v>
      </c>
      <c r="B17" s="482">
        <f>Drivers!AH254</f>
        <v>311</v>
      </c>
      <c r="C17" s="482">
        <f>Drivers!AL254</f>
        <v>301</v>
      </c>
      <c r="D17" s="482">
        <f>Drivers!AP254</f>
        <v>292</v>
      </c>
      <c r="E17" s="482">
        <f>Drivers!AT254</f>
        <v>288</v>
      </c>
      <c r="F17" s="482">
        <f>Drivers!AX254</f>
        <v>285.7227450214657</v>
      </c>
      <c r="G17" s="482">
        <f>Drivers!BB254</f>
        <v>278.06211773208264</v>
      </c>
      <c r="H17" s="482">
        <f>Drivers!BF254</f>
        <v>281.86990043360186</v>
      </c>
      <c r="I17" s="482">
        <f>Drivers!BJ254</f>
        <v>285.7108557284937</v>
      </c>
      <c r="J17" s="482">
        <f>Drivers!BN254</f>
        <v>289.24744391288357</v>
      </c>
      <c r="L17" s="428" t="s">
        <v>408</v>
      </c>
      <c r="P17" s="483">
        <v>139.5</v>
      </c>
      <c r="Q17" s="482"/>
      <c r="R17" s="473"/>
      <c r="S17" s="473"/>
      <c r="U17" s="464"/>
      <c r="V17" s="484"/>
      <c r="W17" s="485"/>
      <c r="X17" s="484"/>
      <c r="Z17" s="309"/>
      <c r="AA17" s="486"/>
      <c r="AB17" s="486"/>
      <c r="AC17" s="486"/>
      <c r="AD17" s="486"/>
      <c r="AE17" s="486"/>
      <c r="AF17" s="486"/>
      <c r="AG17" s="486"/>
      <c r="AH17" s="486"/>
    </row>
    <row r="18" spans="1:34" ht="17" thickBot="1">
      <c r="A18" s="394" t="s">
        <v>394</v>
      </c>
      <c r="B18" s="487">
        <f>$P$17*B17+B15+B16</f>
        <v>39045.5</v>
      </c>
      <c r="C18" s="487">
        <f t="shared" ref="C18:J18" si="0">$P$17*C17+C15+C16</f>
        <v>37538.5</v>
      </c>
      <c r="D18" s="487">
        <f t="shared" si="0"/>
        <v>35995</v>
      </c>
      <c r="E18" s="487">
        <f t="shared" si="0"/>
        <v>35686</v>
      </c>
      <c r="F18" s="487">
        <f t="shared" si="0"/>
        <v>38725.464625080349</v>
      </c>
      <c r="G18" s="487">
        <f t="shared" si="0"/>
        <v>36690.954126129982</v>
      </c>
      <c r="H18" s="487">
        <f t="shared" si="0"/>
        <v>35055.366775188973</v>
      </c>
      <c r="I18" s="487">
        <f t="shared" si="0"/>
        <v>33080.729985334146</v>
      </c>
      <c r="J18" s="487">
        <f t="shared" si="0"/>
        <v>31004.968660980798</v>
      </c>
      <c r="L18" s="437" t="s">
        <v>409</v>
      </c>
      <c r="M18" s="438"/>
      <c r="N18" s="438"/>
      <c r="O18" s="438"/>
      <c r="P18" s="439">
        <f>P16/P17-1</f>
        <v>0.29357581884567052</v>
      </c>
      <c r="Q18" s="440"/>
      <c r="R18" s="440"/>
      <c r="S18" s="440"/>
      <c r="U18" s="464"/>
      <c r="V18" s="488"/>
      <c r="W18" s="488"/>
      <c r="X18" s="488"/>
      <c r="Z18" s="309"/>
      <c r="AA18" s="489"/>
      <c r="AB18" s="489"/>
      <c r="AC18" s="489"/>
      <c r="AD18" s="489"/>
      <c r="AE18" s="489"/>
      <c r="AF18" s="489"/>
      <c r="AG18" s="489"/>
      <c r="AH18" s="489"/>
    </row>
    <row r="19" spans="1:34" s="480" customFormat="1">
      <c r="A19" s="394"/>
      <c r="L19" s="394"/>
      <c r="M19" s="394"/>
      <c r="N19" s="394"/>
      <c r="O19" s="394"/>
      <c r="P19" s="394"/>
      <c r="Q19" s="394"/>
      <c r="R19" s="394"/>
      <c r="S19" s="394"/>
      <c r="U19" s="464"/>
      <c r="V19" s="474"/>
      <c r="W19" s="474"/>
      <c r="X19" s="474"/>
      <c r="Z19" s="309"/>
      <c r="AA19" s="440"/>
      <c r="AB19" s="440"/>
      <c r="AC19" s="440"/>
      <c r="AD19" s="440"/>
      <c r="AE19" s="440"/>
      <c r="AF19" s="440"/>
      <c r="AG19" s="440"/>
      <c r="AH19" s="440"/>
    </row>
    <row r="20" spans="1:34">
      <c r="A20" s="423" t="s">
        <v>395</v>
      </c>
      <c r="U20" s="461"/>
      <c r="V20" s="466"/>
      <c r="W20" s="466"/>
      <c r="X20" s="466"/>
      <c r="AA20" s="462"/>
      <c r="AB20" s="462"/>
      <c r="AC20" s="462"/>
      <c r="AD20" s="462"/>
      <c r="AE20" s="462"/>
      <c r="AF20" s="462"/>
      <c r="AG20" s="462"/>
      <c r="AH20" s="462"/>
    </row>
    <row r="21" spans="1:34">
      <c r="A21" s="394" t="s">
        <v>396</v>
      </c>
      <c r="B21" s="443"/>
      <c r="C21" s="443">
        <f t="shared" ref="C21:H21" si="1">B18/C8</f>
        <v>7.8975525889967635</v>
      </c>
      <c r="D21" s="443">
        <f t="shared" si="1"/>
        <v>6.987807148175726</v>
      </c>
      <c r="E21" s="443">
        <f t="shared" si="1"/>
        <v>5.8150242326332791</v>
      </c>
      <c r="F21" s="443">
        <f t="shared" si="1"/>
        <v>4.6831525486647987</v>
      </c>
      <c r="G21" s="443">
        <f t="shared" si="1"/>
        <v>4.8104149109522201</v>
      </c>
      <c r="H21" s="443">
        <f t="shared" si="1"/>
        <v>4.4020348014150308</v>
      </c>
      <c r="I21" s="443">
        <f>H18/I8</f>
        <v>3.79216126240985</v>
      </c>
      <c r="J21" s="443">
        <f>I18/J8</f>
        <v>3.5437705361503742</v>
      </c>
      <c r="U21" s="468"/>
      <c r="V21" s="469"/>
      <c r="W21" s="490"/>
      <c r="X21" s="469"/>
      <c r="Z21" s="480"/>
      <c r="AA21" s="481"/>
      <c r="AB21" s="481"/>
      <c r="AC21" s="481"/>
      <c r="AD21" s="481"/>
      <c r="AE21" s="481"/>
      <c r="AF21" s="481"/>
      <c r="AG21" s="481"/>
      <c r="AH21" s="481"/>
    </row>
    <row r="22" spans="1:34" ht="14.25" customHeight="1">
      <c r="A22" s="394" t="s">
        <v>397</v>
      </c>
      <c r="C22" s="443">
        <f t="shared" ref="C22:H22" si="2">B18/C9</f>
        <v>23.69265776699029</v>
      </c>
      <c r="D22" s="443">
        <f t="shared" si="2"/>
        <v>18.987607486090035</v>
      </c>
      <c r="E22" s="443">
        <f t="shared" si="2"/>
        <v>15.948161276030129</v>
      </c>
      <c r="F22" s="443">
        <f t="shared" si="2"/>
        <v>12.286507111239233</v>
      </c>
      <c r="G22" s="443">
        <f t="shared" si="2"/>
        <v>12.908626456666912</v>
      </c>
      <c r="H22" s="443">
        <f t="shared" si="2"/>
        <v>11.548556712602661</v>
      </c>
      <c r="I22" s="443">
        <f>H18/I9</f>
        <v>9.9190362904210758</v>
      </c>
      <c r="J22" s="443">
        <f>I18/J9</f>
        <v>9.1211341964315853</v>
      </c>
      <c r="U22" s="461"/>
      <c r="V22" s="474"/>
      <c r="W22" s="474"/>
      <c r="X22" s="474"/>
      <c r="Z22" s="309"/>
      <c r="AA22" s="486"/>
      <c r="AB22" s="486"/>
      <c r="AC22" s="486"/>
      <c r="AD22" s="486"/>
      <c r="AE22" s="486"/>
      <c r="AF22" s="486"/>
      <c r="AG22" s="486"/>
      <c r="AH22" s="486"/>
    </row>
    <row r="23" spans="1:34">
      <c r="A23" s="394" t="s">
        <v>398</v>
      </c>
      <c r="C23" s="443">
        <f t="shared" ref="C23:H23" si="3">B18/C10</f>
        <v>27.342787114845937</v>
      </c>
      <c r="D23" s="443">
        <f t="shared" si="3"/>
        <v>22.6621763599349</v>
      </c>
      <c r="E23" s="443">
        <f t="shared" si="3"/>
        <v>19.948632064606521</v>
      </c>
      <c r="F23" s="443">
        <f t="shared" si="3"/>
        <v>20.461355449202937</v>
      </c>
      <c r="G23" s="443">
        <f t="shared" si="3"/>
        <v>16.030768195731742</v>
      </c>
      <c r="H23" s="443">
        <f t="shared" si="3"/>
        <v>14.810069929125905</v>
      </c>
      <c r="I23" s="443">
        <f>H18/I10</f>
        <v>12.378582077252826</v>
      </c>
      <c r="J23" s="443">
        <f>I18/J10</f>
        <v>11.427518288357186</v>
      </c>
      <c r="U23" s="468"/>
      <c r="V23" s="469"/>
      <c r="W23" s="490"/>
      <c r="X23" s="469"/>
      <c r="Z23" s="309"/>
      <c r="AA23" s="489"/>
      <c r="AB23" s="489"/>
      <c r="AC23" s="489"/>
      <c r="AD23" s="489"/>
      <c r="AE23" s="489"/>
      <c r="AF23" s="489"/>
      <c r="AG23" s="489"/>
      <c r="AH23" s="489"/>
    </row>
    <row r="24" spans="1:34" s="480" customFormat="1">
      <c r="A24" s="394" t="s">
        <v>399</v>
      </c>
      <c r="B24" s="394"/>
      <c r="C24" s="443">
        <f t="shared" ref="C24:H24" si="4">B18/C11</f>
        <v>34.13068181818182</v>
      </c>
      <c r="D24" s="443">
        <f t="shared" si="4"/>
        <v>28.667632570546104</v>
      </c>
      <c r="E24" s="443">
        <f t="shared" si="4"/>
        <v>26.285534329979484</v>
      </c>
      <c r="F24" s="443">
        <f t="shared" si="4"/>
        <v>30.593560972892803</v>
      </c>
      <c r="G24" s="443">
        <f t="shared" si="4"/>
        <v>21.549116895555539</v>
      </c>
      <c r="H24" s="443">
        <f t="shared" si="4"/>
        <v>19.819285226940959</v>
      </c>
      <c r="I24" s="443">
        <f>H18/I11</f>
        <v>16.328170185355766</v>
      </c>
      <c r="J24" s="443">
        <f>I18/J11</f>
        <v>14.933002793838906</v>
      </c>
      <c r="L24" s="394"/>
      <c r="M24" s="394"/>
      <c r="N24" s="394"/>
      <c r="O24" s="394"/>
      <c r="P24" s="394"/>
      <c r="Q24" s="394"/>
      <c r="R24" s="394"/>
      <c r="S24" s="394"/>
      <c r="U24" s="464"/>
      <c r="V24" s="479"/>
      <c r="W24" s="479"/>
      <c r="X24" s="479"/>
      <c r="Z24" s="309"/>
      <c r="AA24" s="440"/>
      <c r="AB24" s="440"/>
      <c r="AC24" s="440"/>
      <c r="AD24" s="440"/>
      <c r="AE24" s="440"/>
      <c r="AF24" s="440"/>
      <c r="AG24" s="440"/>
      <c r="AH24" s="440"/>
    </row>
    <row r="25" spans="1:34">
      <c r="A25" s="394" t="s">
        <v>400</v>
      </c>
      <c r="C25" s="443"/>
      <c r="D25" s="443">
        <f>$P$17/D12</f>
        <v>26.575929152148667</v>
      </c>
      <c r="E25" s="443">
        <f t="shared" ref="E25:J25" si="5">$P$17/E12</f>
        <v>24.205187246059076</v>
      </c>
      <c r="F25" s="443">
        <f t="shared" si="5"/>
        <v>20.008427996327491</v>
      </c>
      <c r="G25" s="443">
        <f t="shared" si="5"/>
        <v>18.618201144539846</v>
      </c>
      <c r="H25" s="443">
        <f t="shared" si="5"/>
        <v>17.193706718448574</v>
      </c>
      <c r="I25" s="443">
        <f t="shared" si="5"/>
        <v>15.291287466471474</v>
      </c>
      <c r="J25" s="443">
        <f t="shared" si="5"/>
        <v>14.960518036650999</v>
      </c>
      <c r="U25" s="464"/>
      <c r="V25" s="484"/>
      <c r="W25" s="485"/>
      <c r="X25" s="484"/>
      <c r="AA25" s="462"/>
      <c r="AB25" s="462"/>
      <c r="AC25" s="462"/>
      <c r="AD25" s="462"/>
      <c r="AE25" s="462"/>
      <c r="AF25" s="462"/>
      <c r="AG25" s="462"/>
      <c r="AH25" s="462"/>
    </row>
    <row r="26" spans="1:34">
      <c r="U26" s="464"/>
      <c r="V26" s="491"/>
      <c r="W26" s="492"/>
      <c r="X26" s="488"/>
      <c r="Z26" s="480"/>
      <c r="AA26" s="481"/>
      <c r="AB26" s="481"/>
      <c r="AC26" s="481"/>
      <c r="AD26" s="481"/>
      <c r="AE26" s="481"/>
      <c r="AF26" s="481"/>
      <c r="AG26" s="481"/>
      <c r="AH26" s="481"/>
    </row>
    <row r="27" spans="1:34">
      <c r="A27" s="423" t="s">
        <v>401</v>
      </c>
      <c r="B27" s="423"/>
      <c r="C27" s="423"/>
      <c r="U27" s="464"/>
      <c r="V27" s="474"/>
      <c r="W27" s="474"/>
      <c r="X27" s="474"/>
      <c r="Z27" s="480"/>
      <c r="AA27" s="481"/>
      <c r="AB27" s="481"/>
      <c r="AC27" s="481"/>
      <c r="AD27" s="481"/>
      <c r="AE27" s="481"/>
      <c r="AF27" s="481"/>
      <c r="AG27" s="481"/>
      <c r="AH27" s="481"/>
    </row>
    <row r="28" spans="1:34">
      <c r="A28" s="394" t="s">
        <v>396</v>
      </c>
      <c r="C28" s="443">
        <f>(B17*$P$16+B15+B16)/C8</f>
        <v>10.473733841567556</v>
      </c>
      <c r="D28" s="443">
        <f t="shared" ref="D28:I28" si="6">(C17*$P$16+C15+C16)/D8</f>
        <v>9.2825022050298376</v>
      </c>
      <c r="E28" s="443">
        <f t="shared" si="6"/>
        <v>7.7469333448884559</v>
      </c>
      <c r="F28" s="443">
        <f t="shared" si="6"/>
        <v>6.2309973390791606</v>
      </c>
      <c r="G28" s="443">
        <f t="shared" si="6"/>
        <v>6.2639489356735432</v>
      </c>
      <c r="H28" s="443">
        <f t="shared" si="6"/>
        <v>5.7682867071397155</v>
      </c>
      <c r="I28" s="443">
        <f t="shared" si="6"/>
        <v>5.0409111804069422</v>
      </c>
      <c r="J28" s="443">
        <f t="shared" ref="J28" si="7">(I17*$P$16+I15+I16)/J8</f>
        <v>4.7972341713160036</v>
      </c>
      <c r="U28" s="461"/>
      <c r="V28" s="466"/>
      <c r="W28" s="466"/>
      <c r="X28" s="466"/>
      <c r="Z28" s="309"/>
      <c r="AA28" s="486"/>
      <c r="AB28" s="486"/>
      <c r="AC28" s="486"/>
      <c r="AD28" s="486"/>
      <c r="AE28" s="486"/>
      <c r="AF28" s="486"/>
      <c r="AG28" s="486"/>
      <c r="AH28" s="486"/>
    </row>
    <row r="29" spans="1:34">
      <c r="A29" s="394" t="s">
        <v>397</v>
      </c>
      <c r="C29" s="443">
        <f>(B17*$P$16+B15+B16)/C9</f>
        <v>31.421201524702667</v>
      </c>
      <c r="D29" s="443">
        <f t="shared" ref="D29:I29" si="8">(C17*$P$16+C15+C16)/D9</f>
        <v>25.222863857066407</v>
      </c>
      <c r="E29" s="443">
        <f t="shared" si="8"/>
        <v>21.246573949871308</v>
      </c>
      <c r="F29" s="443">
        <f t="shared" si="8"/>
        <v>16.347362662473138</v>
      </c>
      <c r="G29" s="443">
        <f t="shared" si="8"/>
        <v>16.809148161034621</v>
      </c>
      <c r="H29" s="443">
        <f t="shared" si="8"/>
        <v>15.132862227836451</v>
      </c>
      <c r="I29" s="443">
        <f t="shared" si="8"/>
        <v>13.185351960341235</v>
      </c>
      <c r="J29" s="443">
        <f t="shared" ref="J29" si="9">(I17*$P$16+I15+I16)/J9</f>
        <v>12.347361715979854</v>
      </c>
      <c r="U29" s="468"/>
      <c r="V29" s="469"/>
      <c r="W29" s="490"/>
      <c r="X29" s="469"/>
      <c r="Z29" s="309"/>
      <c r="AA29" s="489"/>
      <c r="AB29" s="489"/>
      <c r="AC29" s="489"/>
      <c r="AD29" s="489"/>
      <c r="AE29" s="489"/>
      <c r="AF29" s="489"/>
      <c r="AG29" s="489"/>
      <c r="AH29" s="489"/>
    </row>
    <row r="30" spans="1:34">
      <c r="A30" s="394" t="s">
        <v>398</v>
      </c>
      <c r="C30" s="443">
        <f>(B17*$P$16+B15+B16)/C10</f>
        <v>36.262002880049018</v>
      </c>
      <c r="D30" s="443">
        <f t="shared" ref="D30:I30" si="10">(C17*$P$16+C15+C16)/D10</f>
        <v>30.104108137384543</v>
      </c>
      <c r="E30" s="443">
        <f t="shared" si="10"/>
        <v>26.576109873961606</v>
      </c>
      <c r="F30" s="443">
        <f t="shared" si="10"/>
        <v>27.224108126540969</v>
      </c>
      <c r="G30" s="443">
        <f t="shared" si="10"/>
        <v>20.874688615541032</v>
      </c>
      <c r="H30" s="443">
        <f t="shared" si="10"/>
        <v>19.406645644083863</v>
      </c>
      <c r="I30" s="443">
        <f t="shared" si="10"/>
        <v>16.454820476478133</v>
      </c>
      <c r="J30" s="443">
        <f t="shared" ref="J30" si="11">(I17*$P$16+I15+I16)/J10</f>
        <v>15.469534685447657</v>
      </c>
      <c r="U30" s="461"/>
      <c r="V30" s="474"/>
      <c r="W30" s="474"/>
      <c r="X30" s="474"/>
      <c r="Z30" s="309"/>
      <c r="AA30" s="440"/>
      <c r="AB30" s="440"/>
      <c r="AC30" s="440"/>
      <c r="AD30" s="440"/>
      <c r="AE30" s="440"/>
      <c r="AF30" s="440"/>
      <c r="AG30" s="440"/>
      <c r="AH30" s="440"/>
    </row>
    <row r="31" spans="1:34">
      <c r="A31" s="394" t="s">
        <v>399</v>
      </c>
      <c r="C31" s="443">
        <f>(B17*$P$16+B15+B16)/C11</f>
        <v>45.264108490131115</v>
      </c>
      <c r="D31" s="443">
        <f t="shared" ref="D31:I31" si="12">(C17*$P$16+C15+C16)/D11</f>
        <v>38.081669528981038</v>
      </c>
      <c r="E31" s="443">
        <f t="shared" si="12"/>
        <v>35.018303319591723</v>
      </c>
      <c r="F31" s="443">
        <f t="shared" si="12"/>
        <v>40.705143604472305</v>
      </c>
      <c r="G31" s="443">
        <f t="shared" si="12"/>
        <v>28.060483418030177</v>
      </c>
      <c r="H31" s="443">
        <f t="shared" si="12"/>
        <v>25.970562405100686</v>
      </c>
      <c r="I31" s="443">
        <f t="shared" si="12"/>
        <v>21.704998798136923</v>
      </c>
      <c r="J31" s="443">
        <f t="shared" ref="J31" si="13">(I17*$P$16+I15+I16)/J11</f>
        <v>20.214940711364822</v>
      </c>
      <c r="U31" s="468"/>
      <c r="V31" s="469"/>
      <c r="W31" s="490"/>
      <c r="X31" s="469"/>
      <c r="AA31" s="462"/>
      <c r="AB31" s="462"/>
      <c r="AC31" s="462"/>
      <c r="AD31" s="462"/>
      <c r="AE31" s="462"/>
      <c r="AF31" s="462"/>
      <c r="AG31" s="462"/>
      <c r="AH31" s="462"/>
    </row>
    <row r="32" spans="1:34">
      <c r="A32" s="394" t="s">
        <v>400</v>
      </c>
      <c r="D32" s="443">
        <f>$P$16/D12</f>
        <v>34.377979314575242</v>
      </c>
      <c r="E32" s="443">
        <f t="shared" ref="E32:I32" si="14">$P$16/E12</f>
        <v>31.311244912133652</v>
      </c>
      <c r="F32" s="443">
        <f t="shared" si="14"/>
        <v>25.882418629163976</v>
      </c>
      <c r="G32" s="443">
        <f t="shared" si="14"/>
        <v>24.084054790981536</v>
      </c>
      <c r="H32" s="443">
        <f t="shared" si="14"/>
        <v>22.241363247309419</v>
      </c>
      <c r="I32" s="443">
        <f t="shared" si="14"/>
        <v>19.780439705645378</v>
      </c>
      <c r="J32" s="443">
        <f t="shared" ref="J32" si="15">$P$16/J12</f>
        <v>19.352564369616239</v>
      </c>
      <c r="U32" s="464"/>
      <c r="V32" s="479"/>
      <c r="W32" s="479"/>
      <c r="X32" s="479"/>
      <c r="Z32" s="480"/>
      <c r="AA32" s="481"/>
      <c r="AB32" s="481"/>
      <c r="AC32" s="481"/>
      <c r="AD32" s="481"/>
      <c r="AE32" s="481"/>
      <c r="AF32" s="481"/>
      <c r="AG32" s="481"/>
      <c r="AH32" s="481"/>
    </row>
    <row r="33" spans="12:34">
      <c r="U33" s="464"/>
      <c r="V33" s="484"/>
      <c r="W33" s="493"/>
      <c r="X33" s="484"/>
      <c r="Z33" s="480"/>
      <c r="AA33" s="481"/>
      <c r="AB33" s="481"/>
      <c r="AC33" s="481"/>
      <c r="AD33" s="481"/>
      <c r="AE33" s="481"/>
      <c r="AF33" s="481"/>
      <c r="AG33" s="481"/>
      <c r="AH33" s="481"/>
    </row>
    <row r="34" spans="12:34">
      <c r="U34" s="464"/>
      <c r="V34" s="491"/>
      <c r="W34" s="492"/>
      <c r="X34" s="488"/>
      <c r="Z34" s="309"/>
      <c r="AA34" s="486"/>
      <c r="AB34" s="486"/>
      <c r="AC34" s="486"/>
      <c r="AD34" s="486"/>
      <c r="AE34" s="486"/>
      <c r="AF34" s="486"/>
      <c r="AG34" s="486"/>
      <c r="AH34" s="486"/>
    </row>
    <row r="35" spans="12:34">
      <c r="U35" s="464"/>
      <c r="V35" s="474"/>
      <c r="W35" s="474"/>
      <c r="X35" s="474"/>
      <c r="Z35" s="309"/>
      <c r="AA35" s="489"/>
      <c r="AB35" s="489"/>
      <c r="AC35" s="489"/>
      <c r="AD35" s="489"/>
      <c r="AE35" s="489"/>
      <c r="AF35" s="489"/>
      <c r="AG35" s="489"/>
      <c r="AH35" s="489"/>
    </row>
    <row r="36" spans="12:34">
      <c r="U36" s="494"/>
      <c r="Z36" s="309"/>
      <c r="AA36" s="440"/>
      <c r="AB36" s="440"/>
      <c r="AC36" s="440"/>
      <c r="AD36" s="440"/>
      <c r="AE36" s="440"/>
      <c r="AF36" s="440"/>
      <c r="AG36" s="440"/>
      <c r="AH36" s="440"/>
    </row>
    <row r="37" spans="12:34">
      <c r="U37" s="495"/>
      <c r="V37" s="469"/>
      <c r="W37" s="469"/>
      <c r="X37" s="469"/>
      <c r="AA37" s="462"/>
      <c r="AB37" s="462"/>
      <c r="AC37" s="462"/>
      <c r="AD37" s="462"/>
      <c r="AE37" s="462"/>
      <c r="AF37" s="462"/>
      <c r="AG37" s="462"/>
      <c r="AH37" s="462"/>
    </row>
    <row r="38" spans="12:34">
      <c r="U38" s="495"/>
      <c r="V38" s="469"/>
      <c r="W38" s="469"/>
      <c r="X38" s="469"/>
      <c r="Z38" s="480"/>
      <c r="AA38" s="481"/>
      <c r="AB38" s="481"/>
      <c r="AC38" s="481"/>
      <c r="AD38" s="481"/>
      <c r="AE38" s="481"/>
      <c r="AF38" s="481"/>
      <c r="AG38" s="481"/>
      <c r="AH38" s="481"/>
    </row>
    <row r="39" spans="12:34">
      <c r="U39" s="495"/>
      <c r="V39" s="469"/>
      <c r="W39" s="469"/>
      <c r="X39" s="469"/>
      <c r="AA39" s="496"/>
      <c r="AB39" s="496"/>
      <c r="AC39" s="496"/>
      <c r="AD39" s="496"/>
      <c r="AE39" s="496"/>
      <c r="AF39" s="496"/>
      <c r="AG39" s="496"/>
      <c r="AH39" s="496"/>
    </row>
    <row r="40" spans="12:34">
      <c r="U40" s="497"/>
      <c r="V40" s="474"/>
      <c r="W40" s="474"/>
      <c r="X40" s="474"/>
      <c r="AA40" s="440"/>
      <c r="AB40" s="440"/>
      <c r="AC40" s="440"/>
      <c r="AD40" s="440"/>
      <c r="AE40" s="440"/>
      <c r="AF40" s="440"/>
      <c r="AG40" s="440"/>
      <c r="AH40" s="440"/>
    </row>
    <row r="41" spans="12:34" s="480" customFormat="1">
      <c r="L41" s="394"/>
      <c r="M41" s="394"/>
      <c r="N41" s="394"/>
      <c r="O41" s="394"/>
      <c r="P41" s="394"/>
      <c r="Q41" s="394"/>
      <c r="R41" s="394"/>
      <c r="S41" s="394"/>
      <c r="U41" s="494"/>
      <c r="V41" s="466"/>
      <c r="W41" s="394"/>
      <c r="X41" s="394"/>
      <c r="Z41" s="309"/>
      <c r="AA41" s="486"/>
      <c r="AB41" s="486"/>
      <c r="AC41" s="486"/>
      <c r="AD41" s="486"/>
      <c r="AE41" s="486"/>
      <c r="AF41" s="486"/>
      <c r="AG41" s="486"/>
      <c r="AH41" s="486"/>
    </row>
    <row r="42" spans="12:34">
      <c r="U42" s="497"/>
      <c r="V42" s="466"/>
      <c r="W42" s="466"/>
      <c r="X42" s="466"/>
      <c r="Z42" s="309"/>
      <c r="AA42" s="489"/>
      <c r="AB42" s="489"/>
      <c r="AC42" s="489"/>
      <c r="AD42" s="489"/>
      <c r="AE42" s="489"/>
      <c r="AF42" s="489"/>
      <c r="AG42" s="489"/>
      <c r="AH42" s="489"/>
    </row>
    <row r="43" spans="12:34">
      <c r="U43" s="497"/>
      <c r="V43" s="496"/>
      <c r="W43" s="496"/>
      <c r="X43" s="496"/>
      <c r="Z43" s="309"/>
      <c r="AA43" s="440"/>
      <c r="AB43" s="440"/>
      <c r="AC43" s="440"/>
      <c r="AD43" s="440"/>
      <c r="AE43" s="440"/>
      <c r="AF43" s="440"/>
      <c r="AG43" s="440"/>
      <c r="AH43" s="440"/>
    </row>
    <row r="44" spans="12:34">
      <c r="U44" s="497"/>
      <c r="AA44" s="462"/>
      <c r="AB44" s="462"/>
      <c r="AC44" s="462"/>
      <c r="AD44" s="462"/>
      <c r="AE44" s="462"/>
      <c r="AF44" s="462"/>
      <c r="AG44" s="462"/>
      <c r="AH44" s="462"/>
    </row>
    <row r="45" spans="12:34">
      <c r="U45" s="497"/>
      <c r="V45" s="458"/>
      <c r="W45" s="458"/>
      <c r="X45" s="458"/>
      <c r="Z45" s="480"/>
      <c r="AA45" s="481"/>
      <c r="AB45" s="481"/>
      <c r="AC45" s="481"/>
      <c r="AD45" s="481"/>
      <c r="AE45" s="481"/>
      <c r="AF45" s="481"/>
      <c r="AG45" s="481"/>
      <c r="AH45" s="481"/>
    </row>
    <row r="46" spans="12:34">
      <c r="AA46" s="496"/>
      <c r="AB46" s="496"/>
      <c r="AC46" s="496"/>
      <c r="AD46" s="496"/>
      <c r="AE46" s="496"/>
      <c r="AF46" s="496"/>
      <c r="AG46" s="496"/>
      <c r="AH46" s="496"/>
    </row>
    <row r="47" spans="12:34">
      <c r="AA47" s="440"/>
      <c r="AB47" s="440"/>
      <c r="AC47" s="440"/>
      <c r="AD47" s="440"/>
      <c r="AE47" s="440"/>
      <c r="AF47" s="440"/>
      <c r="AG47" s="440"/>
      <c r="AH47" s="440"/>
    </row>
    <row r="48" spans="12:34" s="480" customFormat="1">
      <c r="L48" s="394"/>
      <c r="M48" s="394"/>
      <c r="N48" s="394"/>
      <c r="O48" s="394"/>
      <c r="P48" s="394"/>
      <c r="Q48" s="394"/>
      <c r="R48" s="394"/>
      <c r="S48" s="394"/>
      <c r="Z48" s="309"/>
      <c r="AA48" s="486"/>
      <c r="AB48" s="486"/>
      <c r="AC48" s="486"/>
      <c r="AD48" s="486"/>
      <c r="AE48" s="486"/>
      <c r="AF48" s="486"/>
      <c r="AG48" s="486"/>
      <c r="AH48" s="486"/>
    </row>
    <row r="49" spans="12:34">
      <c r="Z49" s="309"/>
      <c r="AA49" s="489"/>
      <c r="AB49" s="489"/>
      <c r="AC49" s="489"/>
      <c r="AD49" s="489"/>
      <c r="AE49" s="489"/>
      <c r="AF49" s="489"/>
      <c r="AG49" s="489"/>
      <c r="AH49" s="489"/>
    </row>
    <row r="50" spans="12:34">
      <c r="Z50" s="309"/>
      <c r="AA50" s="440"/>
      <c r="AB50" s="440"/>
      <c r="AC50" s="440"/>
      <c r="AD50" s="440"/>
      <c r="AE50" s="440"/>
      <c r="AF50" s="440"/>
      <c r="AG50" s="440"/>
      <c r="AH50" s="440"/>
    </row>
    <row r="51" spans="12:34">
      <c r="AA51" s="462"/>
      <c r="AB51" s="462"/>
      <c r="AC51" s="462"/>
      <c r="AD51" s="462"/>
      <c r="AE51" s="462"/>
      <c r="AF51" s="462"/>
      <c r="AG51" s="462"/>
      <c r="AH51" s="462"/>
    </row>
    <row r="52" spans="12:34">
      <c r="Z52" s="480"/>
      <c r="AA52" s="481"/>
      <c r="AB52" s="481"/>
      <c r="AC52" s="481"/>
      <c r="AD52" s="481"/>
      <c r="AE52" s="481"/>
      <c r="AF52" s="481"/>
      <c r="AG52" s="481"/>
      <c r="AH52" s="481"/>
    </row>
    <row r="53" spans="12:34">
      <c r="Z53" s="480"/>
      <c r="AA53" s="481"/>
      <c r="AB53" s="481"/>
      <c r="AC53" s="481"/>
      <c r="AD53" s="481"/>
      <c r="AE53" s="481"/>
      <c r="AF53" s="481"/>
      <c r="AG53" s="481"/>
      <c r="AH53" s="481"/>
    </row>
    <row r="54" spans="12:34">
      <c r="Z54" s="309"/>
      <c r="AA54" s="486"/>
      <c r="AB54" s="486"/>
      <c r="AC54" s="486"/>
      <c r="AD54" s="486"/>
      <c r="AE54" s="486"/>
      <c r="AF54" s="486"/>
      <c r="AG54" s="486"/>
      <c r="AH54" s="486"/>
    </row>
    <row r="55" spans="12:34">
      <c r="Z55" s="309"/>
      <c r="AA55" s="489"/>
      <c r="AB55" s="489"/>
      <c r="AC55" s="489"/>
      <c r="AD55" s="489"/>
      <c r="AE55" s="489"/>
      <c r="AF55" s="489"/>
      <c r="AG55" s="489"/>
      <c r="AH55" s="489"/>
    </row>
    <row r="56" spans="12:34" s="480" customFormat="1">
      <c r="L56" s="394"/>
      <c r="M56" s="394"/>
      <c r="N56" s="394"/>
      <c r="O56" s="394"/>
      <c r="P56" s="394"/>
      <c r="Q56" s="394"/>
      <c r="R56" s="394"/>
      <c r="S56" s="394"/>
      <c r="Z56" s="309"/>
      <c r="AA56" s="440"/>
      <c r="AB56" s="440"/>
      <c r="AC56" s="440"/>
      <c r="AD56" s="440"/>
      <c r="AE56" s="440"/>
      <c r="AF56" s="440"/>
      <c r="AG56" s="440"/>
      <c r="AH56" s="440"/>
    </row>
    <row r="57" spans="12:34">
      <c r="AA57" s="462"/>
      <c r="AB57" s="462"/>
      <c r="AC57" s="462"/>
      <c r="AD57" s="462"/>
      <c r="AE57" s="462"/>
      <c r="AF57" s="462"/>
      <c r="AG57" s="462"/>
      <c r="AH57" s="462"/>
    </row>
    <row r="58" spans="12:34">
      <c r="Z58" s="480"/>
      <c r="AA58" s="481"/>
      <c r="AB58" s="481"/>
      <c r="AC58" s="481"/>
      <c r="AD58" s="481"/>
      <c r="AE58" s="481"/>
      <c r="AF58" s="481"/>
      <c r="AG58" s="481"/>
      <c r="AH58" s="481"/>
    </row>
    <row r="59" spans="12:34">
      <c r="Z59" s="480"/>
      <c r="AA59" s="481"/>
      <c r="AB59" s="481"/>
      <c r="AC59" s="481"/>
      <c r="AD59" s="481"/>
      <c r="AE59" s="481"/>
      <c r="AF59" s="481"/>
      <c r="AG59" s="481"/>
      <c r="AH59" s="481"/>
    </row>
    <row r="60" spans="12:34">
      <c r="Z60" s="309"/>
      <c r="AA60" s="486"/>
      <c r="AB60" s="486"/>
      <c r="AC60" s="486"/>
      <c r="AD60" s="486"/>
      <c r="AE60" s="486"/>
      <c r="AF60" s="486"/>
      <c r="AG60" s="486"/>
      <c r="AH60" s="486"/>
    </row>
    <row r="61" spans="12:34">
      <c r="Z61" s="309"/>
      <c r="AA61" s="489"/>
      <c r="AB61" s="489"/>
      <c r="AC61" s="489"/>
      <c r="AD61" s="489"/>
      <c r="AE61" s="489"/>
      <c r="AF61" s="489"/>
      <c r="AG61" s="489"/>
      <c r="AH61" s="489"/>
    </row>
    <row r="62" spans="12:34" s="480" customFormat="1">
      <c r="L62" s="394"/>
      <c r="M62" s="394"/>
      <c r="N62" s="394"/>
      <c r="O62" s="394"/>
      <c r="P62" s="394"/>
      <c r="Q62" s="394"/>
      <c r="R62" s="394"/>
      <c r="S62" s="394"/>
      <c r="Z62" s="309"/>
      <c r="AA62" s="440"/>
      <c r="AB62" s="440"/>
      <c r="AC62" s="440"/>
      <c r="AD62" s="440"/>
      <c r="AE62" s="440"/>
      <c r="AF62" s="440"/>
      <c r="AG62" s="440"/>
      <c r="AH62" s="440"/>
    </row>
    <row r="63" spans="12:34">
      <c r="AA63" s="462"/>
      <c r="AB63" s="462"/>
      <c r="AC63" s="462"/>
      <c r="AD63" s="462"/>
      <c r="AE63" s="462"/>
      <c r="AF63" s="462"/>
      <c r="AG63" s="462"/>
      <c r="AH63" s="462"/>
    </row>
    <row r="64" spans="12:34">
      <c r="Z64" s="480"/>
      <c r="AA64" s="481"/>
      <c r="AB64" s="481"/>
      <c r="AC64" s="481"/>
      <c r="AD64" s="481"/>
      <c r="AE64" s="481"/>
      <c r="AF64" s="481"/>
      <c r="AG64" s="481"/>
      <c r="AH64" s="481"/>
    </row>
    <row r="65" spans="12:34">
      <c r="Z65" s="309"/>
      <c r="AA65" s="486"/>
      <c r="AB65" s="486"/>
      <c r="AC65" s="486"/>
      <c r="AD65" s="486"/>
      <c r="AE65" s="486"/>
      <c r="AF65" s="486"/>
      <c r="AG65" s="486"/>
      <c r="AH65" s="486"/>
    </row>
    <row r="66" spans="12:34">
      <c r="Z66" s="480"/>
      <c r="AA66" s="480"/>
      <c r="AB66" s="480"/>
      <c r="AC66" s="480"/>
      <c r="AD66" s="480"/>
      <c r="AE66" s="480"/>
      <c r="AF66" s="480"/>
      <c r="AG66" s="480"/>
      <c r="AH66" s="480"/>
    </row>
    <row r="67" spans="12:34" s="480" customFormat="1">
      <c r="L67" s="394"/>
      <c r="M67" s="394"/>
      <c r="N67" s="394"/>
      <c r="O67" s="394"/>
      <c r="P67" s="394"/>
      <c r="Q67" s="394"/>
      <c r="R67" s="394"/>
      <c r="S67" s="394"/>
      <c r="T67" s="309"/>
      <c r="U67" s="462"/>
      <c r="V67" s="462"/>
      <c r="W67" s="462"/>
      <c r="X67" s="486"/>
      <c r="Y67" s="486"/>
      <c r="Z67" s="394"/>
      <c r="AA67" s="394"/>
      <c r="AB67" s="394"/>
      <c r="AC67" s="394"/>
      <c r="AD67" s="394"/>
      <c r="AE67" s="394"/>
      <c r="AF67" s="394"/>
      <c r="AG67" s="394"/>
      <c r="AH67" s="394"/>
    </row>
    <row r="68" spans="12:34">
      <c r="U68" s="440"/>
      <c r="V68" s="440"/>
      <c r="W68" s="440"/>
      <c r="X68" s="465"/>
      <c r="Y68" s="465"/>
    </row>
    <row r="72" spans="12:34">
      <c r="X72" s="498"/>
      <c r="Y72" s="467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1" customWidth="1"/>
    <col min="2" max="2" width="24.83203125" style="394" customWidth="1"/>
    <col min="3" max="3" width="11.6640625" style="401" customWidth="1"/>
    <col min="4" max="4" width="20.1640625" style="406" bestFit="1" customWidth="1"/>
    <col min="5" max="5" width="61.83203125" style="394" customWidth="1"/>
    <col min="6" max="6" width="14.1640625" style="394" bestFit="1" customWidth="1"/>
    <col min="7" max="7" width="9" style="394"/>
    <col min="8" max="8" width="30" style="394" customWidth="1"/>
    <col min="9" max="9" width="9" style="394"/>
    <col min="10" max="10" width="9" style="407"/>
    <col min="11" max="16384" width="9" style="394"/>
  </cols>
  <sheetData>
    <row r="1" spans="1:10">
      <c r="A1" s="385" t="s">
        <v>216</v>
      </c>
    </row>
    <row r="2" spans="1:10">
      <c r="A2" s="385" t="s">
        <v>471</v>
      </c>
    </row>
    <row r="5" spans="1:10">
      <c r="B5" s="408" t="s">
        <v>221</v>
      </c>
      <c r="C5" s="392" t="s">
        <v>224</v>
      </c>
      <c r="D5" s="408" t="s">
        <v>222</v>
      </c>
      <c r="E5" s="408" t="s">
        <v>225</v>
      </c>
      <c r="F5" s="408" t="s">
        <v>223</v>
      </c>
      <c r="G5" s="408"/>
      <c r="H5" s="408" t="s">
        <v>228</v>
      </c>
    </row>
    <row r="6" spans="1:10" ht="15.75" customHeight="1">
      <c r="B6" s="409" t="s">
        <v>263</v>
      </c>
      <c r="C6" s="410">
        <v>44281</v>
      </c>
      <c r="D6" s="409" t="s">
        <v>282</v>
      </c>
      <c r="E6" s="409" t="s">
        <v>297</v>
      </c>
      <c r="F6" s="406"/>
      <c r="H6" s="409"/>
      <c r="J6" s="407" t="s">
        <v>281</v>
      </c>
    </row>
    <row r="7" spans="1:10">
      <c r="B7" s="394" t="s">
        <v>298</v>
      </c>
      <c r="C7" s="410">
        <v>44330</v>
      </c>
    </row>
    <row r="8" spans="1:10" ht="15.75" customHeight="1">
      <c r="B8" s="409" t="s">
        <v>245</v>
      </c>
      <c r="C8" s="410">
        <v>44337</v>
      </c>
      <c r="D8" s="409" t="s">
        <v>278</v>
      </c>
      <c r="E8" s="409" t="s">
        <v>299</v>
      </c>
      <c r="F8" s="406"/>
      <c r="H8" s="409"/>
    </row>
    <row r="9" spans="1:10" ht="15.75" customHeight="1">
      <c r="B9" s="409" t="s">
        <v>247</v>
      </c>
      <c r="C9" s="410">
        <v>44393</v>
      </c>
      <c r="D9" s="406" t="s">
        <v>260</v>
      </c>
      <c r="E9" s="409" t="s">
        <v>300</v>
      </c>
      <c r="F9" s="406" t="s">
        <v>271</v>
      </c>
      <c r="H9" s="409"/>
      <c r="J9" s="407" t="s">
        <v>261</v>
      </c>
    </row>
    <row r="10" spans="1:10" ht="15.75" customHeight="1">
      <c r="B10" s="409" t="s">
        <v>262</v>
      </c>
      <c r="C10" s="410">
        <v>44399</v>
      </c>
      <c r="D10" s="409" t="s">
        <v>280</v>
      </c>
      <c r="E10" s="409" t="s">
        <v>301</v>
      </c>
      <c r="F10" s="406"/>
      <c r="H10" s="409"/>
      <c r="J10" s="407" t="s">
        <v>264</v>
      </c>
    </row>
    <row r="11" spans="1:10" ht="15.75" customHeight="1">
      <c r="B11" s="409" t="s">
        <v>273</v>
      </c>
      <c r="C11" s="410">
        <v>44404</v>
      </c>
      <c r="D11" s="406" t="s">
        <v>278</v>
      </c>
      <c r="E11" s="409" t="s">
        <v>299</v>
      </c>
      <c r="F11" s="406"/>
      <c r="H11" s="409" t="s">
        <v>274</v>
      </c>
    </row>
    <row r="12" spans="1:10" ht="15.75" customHeight="1">
      <c r="B12" s="409" t="s">
        <v>268</v>
      </c>
      <c r="C12" s="411">
        <v>44411</v>
      </c>
      <c r="D12" s="409" t="s">
        <v>270</v>
      </c>
      <c r="E12" s="409" t="s">
        <v>302</v>
      </c>
      <c r="F12" s="406" t="s">
        <v>284</v>
      </c>
      <c r="H12" s="409" t="s">
        <v>272</v>
      </c>
    </row>
    <row r="13" spans="1:10" ht="15.75" customHeight="1">
      <c r="B13" s="409" t="s">
        <v>230</v>
      </c>
      <c r="C13" s="410">
        <v>44428</v>
      </c>
      <c r="D13" s="406" t="s">
        <v>232</v>
      </c>
      <c r="E13" s="409" t="s">
        <v>303</v>
      </c>
      <c r="F13" s="406" t="s">
        <v>231</v>
      </c>
      <c r="H13" s="409"/>
      <c r="J13" s="407" t="s">
        <v>233</v>
      </c>
    </row>
    <row r="14" spans="1:10" ht="15.75" customHeight="1">
      <c r="B14" s="409" t="s">
        <v>265</v>
      </c>
      <c r="C14" s="410">
        <v>44449</v>
      </c>
      <c r="D14" s="409" t="s">
        <v>283</v>
      </c>
      <c r="E14" s="409" t="s">
        <v>304</v>
      </c>
      <c r="F14" s="406"/>
      <c r="H14" s="409"/>
    </row>
    <row r="15" spans="1:10" ht="15.75" customHeight="1">
      <c r="B15" s="409" t="s">
        <v>246</v>
      </c>
      <c r="C15" s="410">
        <v>44470</v>
      </c>
      <c r="D15" s="409" t="s">
        <v>256</v>
      </c>
      <c r="E15" s="409" t="s">
        <v>305</v>
      </c>
      <c r="F15" s="406" t="s">
        <v>231</v>
      </c>
      <c r="H15" s="409"/>
      <c r="J15" s="407" t="s">
        <v>255</v>
      </c>
    </row>
    <row r="16" spans="1:10" ht="15.75" customHeight="1">
      <c r="B16" s="409" t="s">
        <v>248</v>
      </c>
      <c r="C16" s="411">
        <v>44484</v>
      </c>
      <c r="D16" s="409" t="s">
        <v>472</v>
      </c>
      <c r="E16" s="409" t="s">
        <v>277</v>
      </c>
      <c r="F16" s="406"/>
      <c r="H16" s="409"/>
    </row>
    <row r="17" spans="2:10" ht="15.75" customHeight="1">
      <c r="B17" s="412" t="s">
        <v>227</v>
      </c>
      <c r="C17" s="413">
        <v>44519</v>
      </c>
      <c r="D17" s="408" t="s">
        <v>229</v>
      </c>
      <c r="E17" s="412" t="s">
        <v>306</v>
      </c>
      <c r="F17" s="406" t="s">
        <v>226</v>
      </c>
      <c r="H17" s="409" t="s">
        <v>275</v>
      </c>
    </row>
    <row r="18" spans="2:10" ht="15.75" customHeight="1">
      <c r="B18" s="409" t="s">
        <v>266</v>
      </c>
      <c r="C18" s="411" t="s">
        <v>269</v>
      </c>
      <c r="D18" s="409" t="s">
        <v>260</v>
      </c>
      <c r="E18" s="409" t="s">
        <v>308</v>
      </c>
      <c r="F18" s="406" t="s">
        <v>271</v>
      </c>
      <c r="H18" s="409"/>
      <c r="J18" s="407" t="s">
        <v>267</v>
      </c>
    </row>
    <row r="19" spans="2:10" ht="15.75" customHeight="1">
      <c r="B19" s="409" t="s">
        <v>279</v>
      </c>
      <c r="C19" s="401" t="s">
        <v>277</v>
      </c>
      <c r="D19" s="406" t="s">
        <v>307</v>
      </c>
      <c r="E19" s="406"/>
      <c r="F19" s="406"/>
    </row>
    <row r="20" spans="2:10" ht="15.75" customHeight="1">
      <c r="B20" s="412" t="s">
        <v>276</v>
      </c>
      <c r="C20" s="414" t="s">
        <v>277</v>
      </c>
      <c r="D20" s="412" t="s">
        <v>285</v>
      </c>
      <c r="E20" s="412" t="s">
        <v>309</v>
      </c>
      <c r="F20" s="406"/>
      <c r="H20" s="409"/>
    </row>
    <row r="21" spans="2:10" ht="15.75" customHeight="1">
      <c r="B21" s="394" t="s">
        <v>310</v>
      </c>
      <c r="C21" s="411" t="s">
        <v>277</v>
      </c>
      <c r="D21" s="408" t="s">
        <v>229</v>
      </c>
      <c r="E21" s="394" t="s">
        <v>251</v>
      </c>
    </row>
    <row r="22" spans="2:10" ht="15.75" customHeight="1">
      <c r="B22" s="394" t="s">
        <v>311</v>
      </c>
      <c r="C22" s="411" t="s">
        <v>277</v>
      </c>
      <c r="D22" s="409" t="s">
        <v>270</v>
      </c>
      <c r="E22" s="394" t="s">
        <v>251</v>
      </c>
    </row>
    <row r="23" spans="2:10" ht="15.75" customHeight="1"/>
    <row r="24" spans="2:10" ht="15.75" customHeight="1">
      <c r="E24" s="409"/>
    </row>
    <row r="25" spans="2:10" ht="15.75" customHeight="1"/>
    <row r="26" spans="2:10" ht="15.75" customHeight="1">
      <c r="E26" s="409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H28" sqref="H28"/>
    </sheetView>
  </sheetViews>
  <sheetFormatPr baseColWidth="10" defaultColWidth="9" defaultRowHeight="16" outlineLevelRow="1"/>
  <cols>
    <col min="1" max="1" width="19.6640625" style="394" bestFit="1" customWidth="1"/>
    <col min="2" max="3" width="9" style="394"/>
    <col min="4" max="4" width="1.1640625" style="394" customWidth="1"/>
    <col min="5" max="6" width="9" style="394"/>
    <col min="7" max="7" width="1.1640625" style="394" customWidth="1"/>
    <col min="8" max="9" width="9" style="394"/>
    <col min="10" max="11" width="9" style="401"/>
    <col min="12" max="16384" width="9" style="394"/>
  </cols>
  <sheetData>
    <row r="1" spans="1:12" s="386" customFormat="1">
      <c r="A1" s="385"/>
      <c r="J1" s="387"/>
      <c r="K1" s="387"/>
    </row>
    <row r="2" spans="1:12" s="388" customFormat="1">
      <c r="A2" s="385" t="s">
        <v>499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655" t="s">
        <v>485</v>
      </c>
      <c r="C5" s="655"/>
      <c r="D5" s="655"/>
      <c r="E5" s="655"/>
      <c r="F5" s="655"/>
      <c r="G5" s="392"/>
      <c r="J5" s="393"/>
      <c r="K5" s="393"/>
    </row>
    <row r="6" spans="1:12" s="391" customFormat="1">
      <c r="B6" s="392" t="s">
        <v>486</v>
      </c>
      <c r="C6" s="392" t="s">
        <v>286</v>
      </c>
      <c r="D6" s="394"/>
      <c r="E6" s="392" t="s">
        <v>487</v>
      </c>
      <c r="F6" s="392" t="s">
        <v>286</v>
      </c>
      <c r="G6" s="392"/>
      <c r="J6" s="393"/>
      <c r="K6" s="393"/>
    </row>
    <row r="7" spans="1:12" s="386" customFormat="1">
      <c r="A7" s="395" t="s">
        <v>207</v>
      </c>
      <c r="B7" s="392"/>
      <c r="C7" s="392"/>
      <c r="D7" s="394"/>
      <c r="E7" s="392"/>
      <c r="F7" s="392"/>
      <c r="G7" s="392"/>
      <c r="J7" s="387" t="s">
        <v>488</v>
      </c>
      <c r="K7" s="387">
        <v>2023</v>
      </c>
    </row>
    <row r="8" spans="1:12" s="386" customFormat="1">
      <c r="A8" s="396" t="s">
        <v>475</v>
      </c>
      <c r="B8" s="397">
        <v>1750</v>
      </c>
      <c r="C8" s="397">
        <f>Model!AW63</f>
        <v>1742.456375</v>
      </c>
      <c r="E8" s="397">
        <v>6925</v>
      </c>
      <c r="F8" s="397">
        <f>Model!CB63</f>
        <v>6925.1372874999997</v>
      </c>
      <c r="G8" s="397">
        <f>Model!CC63</f>
        <v>8076.2197193704915</v>
      </c>
      <c r="J8" s="397">
        <f>Model!AX63</f>
        <v>1805.6809125000002</v>
      </c>
      <c r="K8" s="397">
        <f>Model!CC63</f>
        <v>8076.2197193704915</v>
      </c>
      <c r="L8" s="397"/>
    </row>
    <row r="9" spans="1:12" s="386" customFormat="1">
      <c r="A9" s="396" t="s">
        <v>210</v>
      </c>
      <c r="B9" s="397">
        <v>625</v>
      </c>
      <c r="C9" s="397">
        <f>Model!AW65</f>
        <v>-627.78655614583352</v>
      </c>
      <c r="E9" s="397">
        <v>1848</v>
      </c>
      <c r="F9" s="397">
        <f>Model!CB65</f>
        <v>-1843.4914713270414</v>
      </c>
      <c r="G9" s="397">
        <f>Model!CC65</f>
        <v>-1943.2771836962841</v>
      </c>
      <c r="J9" s="397">
        <f>Model!AX65</f>
        <v>-406.70491518120792</v>
      </c>
      <c r="K9" s="397">
        <f>Model!CC65</f>
        <v>-1943.2771836962841</v>
      </c>
      <c r="L9" s="397"/>
    </row>
    <row r="10" spans="1:12" s="386" customFormat="1">
      <c r="A10" s="396" t="s">
        <v>219</v>
      </c>
      <c r="B10" s="397">
        <v>1100</v>
      </c>
      <c r="C10" s="397">
        <f>Model!AW74</f>
        <v>-1093.2691296689356</v>
      </c>
      <c r="E10" s="397">
        <v>4110</v>
      </c>
      <c r="F10" s="397">
        <f>Model!CB74</f>
        <v>-4104.6377797242885</v>
      </c>
      <c r="G10" s="397">
        <f>Model!CC74</f>
        <v>-4340.9634052392003</v>
      </c>
      <c r="J10" s="397">
        <f>Model!AX74</f>
        <v>-1105.3686500553529</v>
      </c>
      <c r="K10" s="397">
        <f>Model!CC74</f>
        <v>-4340.9634052392003</v>
      </c>
      <c r="L10" s="397"/>
    </row>
    <row r="11" spans="1:12" s="386" customFormat="1">
      <c r="A11" s="396" t="s">
        <v>176</v>
      </c>
      <c r="B11" s="397">
        <v>25</v>
      </c>
      <c r="C11" s="397">
        <f>Model!AW78</f>
        <v>21.400689185230704</v>
      </c>
      <c r="E11" s="397">
        <v>967</v>
      </c>
      <c r="F11" s="397">
        <f>Model!CB78</f>
        <v>977.00803644867028</v>
      </c>
      <c r="G11" s="397">
        <f>Model!CC78</f>
        <v>1791.9791304350074</v>
      </c>
      <c r="J11" s="397">
        <f>Model!AX78</f>
        <v>293.60734726343935</v>
      </c>
      <c r="K11" s="397">
        <f>Model!CC78</f>
        <v>1791.9791304350074</v>
      </c>
      <c r="L11" s="397"/>
    </row>
    <row r="12" spans="1:12">
      <c r="A12" s="396" t="s">
        <v>212</v>
      </c>
      <c r="B12" s="397">
        <v>8</v>
      </c>
      <c r="C12" s="397">
        <f>Model!AW81</f>
        <v>1.9429869716674482</v>
      </c>
      <c r="E12" s="397">
        <v>908</v>
      </c>
      <c r="F12" s="397">
        <f>Model!CB81</f>
        <v>911.79386509274173</v>
      </c>
      <c r="G12" s="397">
        <f>Model!CC81</f>
        <v>1722.6729164750732</v>
      </c>
      <c r="J12" s="397">
        <f>Model!AX81</f>
        <v>275.85087812107406</v>
      </c>
      <c r="K12" s="397">
        <f>Model!CC81</f>
        <v>1722.6729164750732</v>
      </c>
      <c r="L12" s="397"/>
    </row>
    <row r="13" spans="1:12" s="386" customFormat="1">
      <c r="A13" s="396" t="s">
        <v>220</v>
      </c>
      <c r="B13" s="397">
        <v>5</v>
      </c>
      <c r="C13" s="397">
        <f>Model!AW84</f>
        <v>1.2046519224338179</v>
      </c>
      <c r="E13" s="397">
        <v>583</v>
      </c>
      <c r="F13" s="397">
        <f>Model!CB84</f>
        <v>609.54500317086365</v>
      </c>
      <c r="G13" s="397">
        <f>Model!CC84</f>
        <v>1412.5917915095597</v>
      </c>
      <c r="J13" s="397">
        <f>Model!AX84</f>
        <v>110.34035124842964</v>
      </c>
      <c r="K13" s="397">
        <f>Model!CC84</f>
        <v>1412.5917915095597</v>
      </c>
      <c r="L13" s="397"/>
    </row>
    <row r="14" spans="1:12" s="386" customFormat="1">
      <c r="A14" s="396" t="s">
        <v>213</v>
      </c>
      <c r="B14" s="397">
        <v>287</v>
      </c>
      <c r="C14" s="397">
        <f>Model!AW87</f>
        <v>287.17395906154815</v>
      </c>
      <c r="E14" s="397">
        <v>287</v>
      </c>
      <c r="F14" s="397">
        <f>Model!CB87</f>
        <v>287.22417602075348</v>
      </c>
      <c r="G14" s="397">
        <f>Model!CC87</f>
        <v>279.33637712700545</v>
      </c>
      <c r="J14" s="397">
        <f>Model!AX87</f>
        <v>285.7227450214657</v>
      </c>
      <c r="K14" s="397">
        <f>Model!CC87</f>
        <v>279.33637712700545</v>
      </c>
      <c r="L14" s="397"/>
    </row>
    <row r="15" spans="1:12" s="386" customFormat="1">
      <c r="A15" s="396" t="s">
        <v>214</v>
      </c>
      <c r="B15" s="398">
        <v>0.02</v>
      </c>
      <c r="C15" s="398">
        <f>Model!AW86</f>
        <v>4.1948508366513575E-3</v>
      </c>
      <c r="E15" s="398">
        <v>2.0299999999999998</v>
      </c>
      <c r="F15" s="398">
        <f>Model!CB86</f>
        <v>2.1221925383008871</v>
      </c>
      <c r="G15" s="398">
        <f>Model!CC86</f>
        <v>5.0569560829784042</v>
      </c>
      <c r="J15" s="398">
        <f>Model!AX86</f>
        <v>0.38617979552219417</v>
      </c>
      <c r="K15" s="398">
        <f>Model!CC86</f>
        <v>5.0569560829784042</v>
      </c>
      <c r="L15" s="398"/>
    </row>
    <row r="16" spans="1:12">
      <c r="A16" s="396" t="s">
        <v>215</v>
      </c>
      <c r="B16" s="399">
        <v>0.375</v>
      </c>
      <c r="C16" s="399">
        <f>Model!AW83</f>
        <v>-0.38</v>
      </c>
      <c r="E16" s="399">
        <v>0.35792951541850221</v>
      </c>
      <c r="F16" s="399">
        <f>Model!CB83</f>
        <v>-0.33148815043972168</v>
      </c>
      <c r="G16" s="399">
        <f>Model!CC83</f>
        <v>-0.1800000000000001</v>
      </c>
      <c r="J16" s="399">
        <f>Model!AX83</f>
        <v>-0.6</v>
      </c>
      <c r="K16" s="399">
        <f>Model!CC83</f>
        <v>-0.1800000000000001</v>
      </c>
      <c r="L16" s="399"/>
    </row>
    <row r="17" spans="1:12" s="386" customFormat="1">
      <c r="A17" s="394" t="s">
        <v>484</v>
      </c>
      <c r="B17" s="397"/>
      <c r="C17" s="397">
        <f>CF!AW20</f>
        <v>1587.9404192621371</v>
      </c>
      <c r="E17" s="397">
        <v>1950</v>
      </c>
      <c r="F17" s="397">
        <f>CF!CB20</f>
        <v>1970.8234449847059</v>
      </c>
      <c r="G17" s="397">
        <f>CF!CC20</f>
        <v>2597.4110695515424</v>
      </c>
      <c r="J17" s="397">
        <f>CF!AX20</f>
        <v>461.88302572256885</v>
      </c>
      <c r="K17" s="397">
        <f>CF!CC20</f>
        <v>2597.4110695515424</v>
      </c>
      <c r="L17" s="397"/>
    </row>
    <row r="19" spans="1:12" s="400" customFormat="1">
      <c r="A19" s="395" t="s">
        <v>209</v>
      </c>
      <c r="B19" s="397"/>
      <c r="C19" s="397"/>
      <c r="E19" s="397"/>
      <c r="F19" s="397"/>
      <c r="G19" s="397"/>
      <c r="J19" s="397"/>
      <c r="K19" s="397"/>
      <c r="L19" s="397"/>
    </row>
    <row r="20" spans="1:12" s="400" customFormat="1">
      <c r="A20" s="396" t="s">
        <v>380</v>
      </c>
      <c r="B20" s="397">
        <v>2625</v>
      </c>
      <c r="C20" s="397">
        <f>Model!AW9</f>
        <v>2638.1281250000002</v>
      </c>
      <c r="E20" s="397">
        <v>7625</v>
      </c>
      <c r="F20" s="397">
        <f>Model!CB9</f>
        <v>7620.0806249999996</v>
      </c>
      <c r="G20" s="397">
        <f>Model!CC9</f>
        <v>8050.3377238647909</v>
      </c>
      <c r="J20" s="397">
        <f>Model!AX9</f>
        <v>1794.9524999999999</v>
      </c>
      <c r="K20" s="397">
        <f>Model!CC9</f>
        <v>8050.3377238647909</v>
      </c>
      <c r="L20" s="397"/>
    </row>
    <row r="21" spans="1:12" s="386" customFormat="1">
      <c r="A21" s="396" t="s">
        <v>210</v>
      </c>
      <c r="B21" s="397">
        <v>575</v>
      </c>
      <c r="C21" s="397">
        <f>Model!AW11</f>
        <v>-580.38818750000019</v>
      </c>
      <c r="E21" s="397">
        <v>1713</v>
      </c>
      <c r="F21" s="397">
        <f>Model!CB11</f>
        <v>-1720.6533452181209</v>
      </c>
      <c r="G21" s="397">
        <f>Model!CC11</f>
        <v>-1827.1079801362011</v>
      </c>
      <c r="J21" s="397">
        <f>Model!AX11</f>
        <v>-378.26515771812069</v>
      </c>
      <c r="K21" s="397">
        <f>Model!CC11</f>
        <v>-1827.1079801362011</v>
      </c>
      <c r="L21" s="397"/>
    </row>
    <row r="22" spans="1:12">
      <c r="A22" s="396" t="s">
        <v>219</v>
      </c>
      <c r="B22" s="397">
        <v>930</v>
      </c>
      <c r="C22" s="397">
        <f>Model!AW17</f>
        <v>-923.34484375000011</v>
      </c>
      <c r="E22" s="397">
        <v>3420</v>
      </c>
      <c r="F22" s="397">
        <f>Model!CB17</f>
        <v>-3392.0853575083893</v>
      </c>
      <c r="G22" s="397">
        <f>Model!CC17</f>
        <v>-3601.5153161871717</v>
      </c>
      <c r="J22" s="397">
        <f>Model!AX17</f>
        <v>-903.74051375838917</v>
      </c>
      <c r="K22" s="397">
        <f>Model!CC17</f>
        <v>-3601.5153161871717</v>
      </c>
      <c r="L22" s="397"/>
    </row>
    <row r="23" spans="1:12" s="386" customFormat="1">
      <c r="A23" s="396" t="s">
        <v>176</v>
      </c>
      <c r="B23" s="397">
        <v>1120</v>
      </c>
      <c r="C23" s="397">
        <f>Model!AW21</f>
        <v>1134.3950937499999</v>
      </c>
      <c r="E23" s="397">
        <v>2492</v>
      </c>
      <c r="F23" s="397">
        <f>Model!CB21</f>
        <v>2507.3419222734892</v>
      </c>
      <c r="G23" s="397">
        <f>Model!CC21</f>
        <v>2621.714427541418</v>
      </c>
      <c r="J23" s="397">
        <f>Model!AX21</f>
        <v>512.94682852349001</v>
      </c>
      <c r="K23" s="397">
        <f>Model!CC21</f>
        <v>2621.714427541418</v>
      </c>
      <c r="L23" s="397"/>
    </row>
    <row r="24" spans="1:12" s="386" customFormat="1">
      <c r="A24" s="396" t="s">
        <v>212</v>
      </c>
      <c r="B24" s="397">
        <v>1103</v>
      </c>
      <c r="C24" s="397">
        <f>Model!AW24</f>
        <v>1114.9373915364367</v>
      </c>
      <c r="E24" s="397">
        <v>2433</v>
      </c>
      <c r="F24" s="397">
        <f>Model!CB24</f>
        <v>2442.1277509175607</v>
      </c>
      <c r="G24" s="397">
        <f>Model!CC24</f>
        <v>2552.4082135814838</v>
      </c>
      <c r="J24" s="397">
        <f>Model!AX24</f>
        <v>495.19035938112472</v>
      </c>
      <c r="K24" s="397">
        <f>Model!CC24</f>
        <v>2552.4082135814838</v>
      </c>
      <c r="L24" s="397"/>
    </row>
    <row r="25" spans="1:12">
      <c r="A25" s="396" t="s">
        <v>220</v>
      </c>
      <c r="B25" s="397">
        <v>904.46</v>
      </c>
      <c r="C25" s="397">
        <f>Model!AW30</f>
        <v>914.24866105987815</v>
      </c>
      <c r="E25" s="397">
        <v>1995.0600000000002</v>
      </c>
      <c r="F25" s="397">
        <f>Model!CB30</f>
        <v>2002.5447557523996</v>
      </c>
      <c r="G25" s="397">
        <f>Model!CC30</f>
        <v>2092.9747351368164</v>
      </c>
      <c r="J25" s="397">
        <f>Model!AX30</f>
        <v>406.05609469252227</v>
      </c>
      <c r="K25" s="397">
        <f>Model!CC30</f>
        <v>2092.9747351368164</v>
      </c>
      <c r="L25" s="397"/>
    </row>
    <row r="26" spans="1:12">
      <c r="A26" s="396" t="s">
        <v>213</v>
      </c>
      <c r="B26" s="397">
        <v>287</v>
      </c>
      <c r="C26" s="397">
        <f>Model!AW33</f>
        <v>287.17395906154815</v>
      </c>
      <c r="E26" s="397">
        <v>287</v>
      </c>
      <c r="F26" s="397">
        <f>Model!CB33</f>
        <v>287.22417602075348</v>
      </c>
      <c r="G26" s="397">
        <f>Model!CC33</f>
        <v>279.33637712700545</v>
      </c>
      <c r="J26" s="397">
        <f>Model!AX33</f>
        <v>285.7227450214657</v>
      </c>
      <c r="K26" s="397">
        <f>Model!CC33</f>
        <v>279.33637712700545</v>
      </c>
      <c r="L26" s="397"/>
    </row>
    <row r="27" spans="1:12" s="386" customFormat="1">
      <c r="A27" s="396" t="s">
        <v>214</v>
      </c>
      <c r="B27" s="398">
        <v>3.1514285714285717</v>
      </c>
      <c r="C27" s="398">
        <f>Model!AW32</f>
        <v>3.1836057282057846</v>
      </c>
      <c r="E27" s="398">
        <v>6.951428571428572</v>
      </c>
      <c r="F27" s="398">
        <f>Model!CB32</f>
        <v>6.9720619743642507</v>
      </c>
      <c r="G27" s="398">
        <f>Model!CC32</f>
        <v>7.4926680035848205</v>
      </c>
      <c r="J27" s="398">
        <f>Model!AX32</f>
        <v>1.4211542544924669</v>
      </c>
      <c r="K27" s="398">
        <f>Model!CC32</f>
        <v>7.4926680035848205</v>
      </c>
      <c r="L27" s="398"/>
    </row>
    <row r="28" spans="1:12" s="386" customFormat="1">
      <c r="A28" s="396" t="s">
        <v>215</v>
      </c>
      <c r="B28" s="399">
        <v>0.18</v>
      </c>
      <c r="C28" s="399">
        <f>Model!AW26</f>
        <v>-0.18</v>
      </c>
      <c r="E28" s="399">
        <v>0.18</v>
      </c>
      <c r="F28" s="399">
        <f>Model!CB26</f>
        <v>-0.18000000000000005</v>
      </c>
      <c r="G28" s="399">
        <f>Model!CC26</f>
        <v>-0.18000000000000005</v>
      </c>
      <c r="J28" s="399">
        <f>Model!AX26</f>
        <v>-0.18</v>
      </c>
      <c r="K28" s="399">
        <f>Model!CC26</f>
        <v>-0.18000000000000005</v>
      </c>
      <c r="L28" s="399"/>
    </row>
    <row r="29" spans="1:12">
      <c r="A29" s="396"/>
    </row>
    <row r="30" spans="1:12">
      <c r="A30" s="402" t="s">
        <v>178</v>
      </c>
    </row>
    <row r="31" spans="1:12" s="386" customFormat="1">
      <c r="A31" s="396" t="s">
        <v>483</v>
      </c>
      <c r="B31" s="397">
        <v>875</v>
      </c>
      <c r="C31" s="397">
        <f>Drivers!AW101</f>
        <v>895.6717500000002</v>
      </c>
      <c r="E31" s="397">
        <v>700</v>
      </c>
      <c r="F31" s="397">
        <f>Drivers!CB101</f>
        <v>694.94333749999987</v>
      </c>
      <c r="G31" s="397">
        <f>Drivers!CC101</f>
        <v>-25.881995505700615</v>
      </c>
      <c r="J31" s="397">
        <f>Drivers!AX101</f>
        <v>-10.728412500000331</v>
      </c>
      <c r="K31" s="397">
        <f>Drivers!CC101</f>
        <v>-25.881995505700615</v>
      </c>
      <c r="L31" s="397"/>
    </row>
    <row r="32" spans="1:12" s="386" customFormat="1">
      <c r="A32" s="396" t="s">
        <v>208</v>
      </c>
      <c r="B32" s="397">
        <f>-50+-35</f>
        <v>-85</v>
      </c>
      <c r="C32" s="397">
        <f>-Drivers!AW272</f>
        <v>82.074619356435647</v>
      </c>
      <c r="E32" s="397">
        <v>275</v>
      </c>
      <c r="F32" s="397">
        <f>-Drivers!CB272</f>
        <v>257.77691980928768</v>
      </c>
      <c r="G32" s="397">
        <f>-Drivers!CC272</f>
        <v>237.00012885771977</v>
      </c>
      <c r="J32" s="397">
        <f>-Drivers!AX272</f>
        <v>61.702300452852022</v>
      </c>
      <c r="K32" s="397">
        <f>-Drivers!CC272</f>
        <v>237.00012885771977</v>
      </c>
      <c r="L32" s="397"/>
    </row>
    <row r="33" spans="1:12">
      <c r="A33" s="396" t="s">
        <v>217</v>
      </c>
      <c r="B33" s="397">
        <v>135</v>
      </c>
      <c r="C33" s="397">
        <f>-Drivers!AW258</f>
        <v>135.24803520833333</v>
      </c>
      <c r="E33" s="397">
        <v>550</v>
      </c>
      <c r="F33" s="397">
        <f>-Drivers!CB258</f>
        <v>577.61362851553213</v>
      </c>
      <c r="G33" s="397">
        <f>-Drivers!CC258</f>
        <v>618.61716375439119</v>
      </c>
      <c r="J33" s="397">
        <f>-Drivers!AX258</f>
        <v>168.36559330719879</v>
      </c>
      <c r="K33" s="397">
        <f>-Drivers!CC258</f>
        <v>618.61716375439119</v>
      </c>
      <c r="L33" s="397"/>
    </row>
    <row r="34" spans="1:12" s="386" customFormat="1">
      <c r="A34" s="396"/>
      <c r="J34" s="387"/>
      <c r="K34" s="387"/>
    </row>
    <row r="35" spans="1:12" s="386" customFormat="1">
      <c r="A35" s="396"/>
      <c r="B35" s="394"/>
      <c r="C35" s="394"/>
      <c r="D35" s="394"/>
      <c r="E35" s="394"/>
      <c r="F35" s="394"/>
      <c r="G35" s="394"/>
      <c r="J35" s="387"/>
      <c r="K35" s="387"/>
    </row>
    <row r="36" spans="1:12">
      <c r="A36" s="396"/>
      <c r="G36" s="386"/>
    </row>
    <row r="37" spans="1:12">
      <c r="A37" s="396"/>
      <c r="B37" s="386"/>
      <c r="C37" s="386"/>
      <c r="D37" s="386"/>
      <c r="E37" s="386"/>
      <c r="F37" s="386"/>
      <c r="G37" s="386"/>
    </row>
    <row r="38" spans="1:12" s="386" customFormat="1">
      <c r="A38" s="396"/>
      <c r="G38" s="394"/>
      <c r="J38" s="387"/>
      <c r="K38" s="387"/>
    </row>
    <row r="39" spans="1:12" s="386" customFormat="1">
      <c r="A39" s="394"/>
      <c r="B39" s="394"/>
      <c r="C39" s="394"/>
      <c r="D39" s="394"/>
      <c r="E39" s="394"/>
      <c r="F39" s="394"/>
      <c r="G39" s="394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4"/>
      <c r="G42" s="394"/>
      <c r="J42" s="387"/>
      <c r="K42" s="387"/>
    </row>
    <row r="43" spans="1:12" s="386" customFormat="1">
      <c r="B43" s="394"/>
      <c r="C43" s="394"/>
      <c r="D43" s="394"/>
      <c r="E43" s="394"/>
      <c r="F43" s="394"/>
      <c r="G43" s="394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4"/>
      <c r="B46" s="394"/>
      <c r="C46" s="394"/>
      <c r="D46" s="394"/>
      <c r="E46" s="394"/>
      <c r="F46" s="394"/>
      <c r="G46" s="394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4"/>
      <c r="B50" s="394"/>
      <c r="C50" s="394"/>
      <c r="D50" s="394"/>
      <c r="E50" s="394"/>
      <c r="F50" s="394"/>
      <c r="G50" s="394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4"/>
      <c r="B54" s="394"/>
      <c r="C54" s="394"/>
      <c r="D54" s="394"/>
      <c r="E54" s="394"/>
      <c r="F54" s="394"/>
      <c r="G54" s="394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0" customFormat="1" hidden="1" outlineLevel="1">
      <c r="A58" s="394"/>
      <c r="B58" s="394"/>
      <c r="C58" s="394"/>
      <c r="D58" s="394"/>
      <c r="E58" s="394"/>
      <c r="F58" s="394"/>
      <c r="G58" s="394"/>
      <c r="J58" s="403"/>
      <c r="K58" s="403"/>
    </row>
    <row r="59" spans="1:11" s="400" customFormat="1" hidden="1" outlineLevel="1">
      <c r="J59" s="403"/>
      <c r="K59" s="403"/>
    </row>
    <row r="60" spans="1:11" hidden="1" outlineLevel="1">
      <c r="A60" s="400"/>
      <c r="B60" s="400"/>
      <c r="C60" s="400"/>
      <c r="D60" s="400"/>
      <c r="E60" s="400"/>
      <c r="F60" s="400"/>
      <c r="G60" s="400"/>
    </row>
    <row r="61" spans="1:11" collapsed="1"/>
    <row r="62" spans="1:11" s="386" customFormat="1">
      <c r="A62" s="394"/>
      <c r="B62" s="394"/>
      <c r="C62" s="394"/>
      <c r="D62" s="394"/>
      <c r="E62" s="394"/>
      <c r="F62" s="394"/>
      <c r="G62" s="394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4"/>
      <c r="B66" s="394"/>
      <c r="C66" s="394"/>
      <c r="D66" s="394"/>
      <c r="E66" s="394"/>
      <c r="F66" s="394"/>
      <c r="G66" s="394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0" customFormat="1" hidden="1" outlineLevel="1">
      <c r="A70" s="394"/>
      <c r="B70" s="394"/>
      <c r="C70" s="394"/>
      <c r="D70" s="394"/>
      <c r="E70" s="394"/>
      <c r="F70" s="394"/>
      <c r="G70" s="394"/>
      <c r="J70" s="403"/>
      <c r="K70" s="403"/>
    </row>
    <row r="71" spans="1:11" s="400" customFormat="1" hidden="1" outlineLevel="1">
      <c r="J71" s="403"/>
      <c r="K71" s="403"/>
    </row>
    <row r="72" spans="1:11" hidden="1" outlineLevel="1">
      <c r="A72" s="400"/>
      <c r="B72" s="400"/>
      <c r="C72" s="400"/>
      <c r="D72" s="400"/>
      <c r="E72" s="400"/>
      <c r="F72" s="400"/>
      <c r="G72" s="400"/>
    </row>
    <row r="73" spans="1:11" collapsed="1"/>
    <row r="74" spans="1:11" s="386" customFormat="1">
      <c r="A74" s="394"/>
      <c r="B74" s="394"/>
      <c r="C74" s="394"/>
      <c r="D74" s="394"/>
      <c r="E74" s="394"/>
      <c r="F74" s="394"/>
      <c r="G74" s="394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4"/>
      <c r="B78" s="394"/>
      <c r="C78" s="394"/>
      <c r="D78" s="394"/>
      <c r="E78" s="394"/>
      <c r="F78" s="394"/>
      <c r="G78" s="394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4" customFormat="1">
      <c r="A82" s="394"/>
      <c r="B82" s="394"/>
      <c r="C82" s="394"/>
      <c r="D82" s="394"/>
      <c r="E82" s="394"/>
      <c r="F82" s="394"/>
      <c r="G82" s="394"/>
      <c r="J82" s="405"/>
      <c r="K82" s="405"/>
    </row>
    <row r="83" spans="1:11" s="404" customFormat="1">
      <c r="J83" s="405"/>
      <c r="K83" s="405"/>
    </row>
    <row r="84" spans="1:11">
      <c r="A84" s="404"/>
      <c r="B84" s="404"/>
      <c r="C84" s="404"/>
      <c r="D84" s="404"/>
      <c r="E84" s="404"/>
      <c r="F84" s="404"/>
      <c r="G84" s="404"/>
    </row>
    <row r="86" spans="1:11" s="404" customFormat="1">
      <c r="A86" s="394"/>
      <c r="B86" s="394"/>
      <c r="C86" s="394"/>
      <c r="D86" s="394"/>
      <c r="E86" s="394"/>
      <c r="F86" s="394"/>
      <c r="G86" s="394"/>
      <c r="J86" s="405"/>
      <c r="K86" s="405"/>
    </row>
    <row r="87" spans="1:11" s="404" customFormat="1">
      <c r="J87" s="405"/>
      <c r="K87" s="405"/>
    </row>
    <row r="88" spans="1:11">
      <c r="A88" s="404"/>
      <c r="B88" s="404"/>
      <c r="C88" s="404"/>
      <c r="D88" s="404"/>
      <c r="E88" s="404"/>
      <c r="F88" s="404"/>
      <c r="G88" s="404"/>
    </row>
    <row r="90" spans="1:11" s="386" customFormat="1">
      <c r="A90" s="394"/>
      <c r="B90" s="394"/>
      <c r="C90" s="394"/>
      <c r="D90" s="394"/>
      <c r="E90" s="394"/>
      <c r="F90" s="394"/>
      <c r="G90" s="394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4"/>
      <c r="B96" s="394"/>
      <c r="C96" s="394"/>
      <c r="D96" s="394"/>
      <c r="E96" s="394"/>
      <c r="F96" s="394"/>
      <c r="G96" s="394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3"/>
      <c r="K97" s="393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4"/>
      <c r="B100" s="394"/>
      <c r="C100" s="394"/>
      <c r="D100" s="394"/>
      <c r="E100" s="394"/>
      <c r="F100" s="394"/>
      <c r="G100" s="394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3"/>
      <c r="K101" s="393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4"/>
      <c r="B104" s="394"/>
      <c r="C104" s="394"/>
      <c r="D104" s="394"/>
      <c r="E104" s="394"/>
      <c r="F104" s="394"/>
      <c r="G104" s="394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3"/>
      <c r="K105" s="393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4"/>
      <c r="B109" s="394"/>
      <c r="C109" s="394"/>
      <c r="D109" s="394"/>
      <c r="E109" s="394"/>
      <c r="F109" s="394"/>
      <c r="G109" s="394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4"/>
      <c r="B113" s="394"/>
      <c r="C113" s="394"/>
      <c r="D113" s="394"/>
      <c r="E113" s="394"/>
      <c r="F113" s="394"/>
      <c r="G113" s="394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4"/>
      <c r="B117" s="394"/>
      <c r="C117" s="394"/>
      <c r="D117" s="394"/>
      <c r="E117" s="394"/>
      <c r="F117" s="394"/>
      <c r="G117" s="394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4"/>
      <c r="B121" s="394"/>
      <c r="C121" s="394"/>
      <c r="D121" s="394"/>
      <c r="E121" s="394"/>
      <c r="F121" s="394"/>
      <c r="G121" s="394"/>
      <c r="J121" s="393"/>
      <c r="K121" s="393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4"/>
      <c r="B125" s="394"/>
      <c r="C125" s="394"/>
      <c r="D125" s="394"/>
      <c r="E125" s="394"/>
      <c r="F125" s="394"/>
      <c r="G125" s="394"/>
      <c r="J125" s="393"/>
      <c r="K125" s="393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4"/>
      <c r="B129" s="394"/>
      <c r="C129" s="394"/>
      <c r="D129" s="394"/>
      <c r="E129" s="394"/>
      <c r="F129" s="394"/>
      <c r="G129" s="394"/>
      <c r="J129" s="393"/>
      <c r="K129" s="393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4"/>
      <c r="B133" s="394"/>
      <c r="C133" s="394"/>
      <c r="D133" s="394"/>
      <c r="E133" s="394"/>
      <c r="F133" s="394"/>
      <c r="G133" s="394"/>
      <c r="J133" s="393"/>
      <c r="K133" s="393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4"/>
      <c r="B137" s="394"/>
      <c r="C137" s="394"/>
      <c r="D137" s="394"/>
      <c r="E137" s="394"/>
      <c r="F137" s="394"/>
      <c r="G137" s="394"/>
      <c r="J137" s="393"/>
      <c r="K137" s="393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4"/>
      <c r="B141" s="394"/>
      <c r="C141" s="394"/>
      <c r="D141" s="394"/>
      <c r="E141" s="394"/>
      <c r="F141" s="394"/>
      <c r="G141" s="394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4"/>
      <c r="B145" s="394"/>
      <c r="C145" s="394"/>
      <c r="D145" s="394"/>
      <c r="E145" s="394"/>
      <c r="F145" s="394"/>
      <c r="G145" s="394"/>
      <c r="J145" s="393"/>
      <c r="K145" s="393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4"/>
      <c r="B149" s="394"/>
      <c r="C149" s="394"/>
      <c r="D149" s="394"/>
      <c r="E149" s="394"/>
      <c r="F149" s="394"/>
      <c r="G149" s="394"/>
      <c r="J149" s="393"/>
      <c r="K149" s="393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4"/>
      <c r="B153" s="394"/>
      <c r="C153" s="394"/>
      <c r="D153" s="394"/>
      <c r="E153" s="394"/>
      <c r="F153" s="394"/>
      <c r="G153" s="394"/>
      <c r="J153" s="393"/>
      <c r="K153" s="393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4"/>
      <c r="B157" s="394"/>
      <c r="C157" s="394"/>
      <c r="D157" s="394"/>
      <c r="E157" s="394"/>
      <c r="F157" s="394"/>
      <c r="G157" s="394"/>
      <c r="J157" s="393"/>
      <c r="K157" s="393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4" customFormat="1">
      <c r="A161" s="394"/>
      <c r="B161" s="394"/>
      <c r="C161" s="394"/>
      <c r="D161" s="394"/>
      <c r="E161" s="394"/>
      <c r="F161" s="394"/>
      <c r="G161" s="394"/>
      <c r="J161" s="405"/>
      <c r="K161" s="405"/>
    </row>
    <row r="162" spans="1:11" s="404" customFormat="1">
      <c r="J162" s="405"/>
      <c r="K162" s="405"/>
    </row>
    <row r="163" spans="1:11">
      <c r="A163" s="404"/>
      <c r="B163" s="404"/>
      <c r="C163" s="404"/>
      <c r="D163" s="404"/>
      <c r="E163" s="404"/>
      <c r="F163" s="404"/>
      <c r="G163" s="404"/>
    </row>
    <row r="165" spans="1:11" s="404" customFormat="1">
      <c r="A165" s="394"/>
      <c r="B165" s="394"/>
      <c r="C165" s="394"/>
      <c r="D165" s="394"/>
      <c r="E165" s="394"/>
      <c r="F165" s="394"/>
      <c r="G165" s="394"/>
      <c r="J165" s="405"/>
      <c r="K165" s="405"/>
    </row>
    <row r="166" spans="1:11" s="404" customFormat="1">
      <c r="J166" s="405"/>
      <c r="K166" s="405"/>
    </row>
    <row r="167" spans="1:11">
      <c r="A167" s="404"/>
      <c r="B167" s="404"/>
      <c r="C167" s="404"/>
      <c r="D167" s="404"/>
      <c r="E167" s="404"/>
      <c r="F167" s="404"/>
      <c r="G167" s="404"/>
    </row>
    <row r="169" spans="1:11" s="391" customFormat="1">
      <c r="A169" s="394"/>
      <c r="B169" s="394"/>
      <c r="C169" s="394"/>
      <c r="D169" s="394"/>
      <c r="E169" s="394"/>
      <c r="F169" s="394"/>
      <c r="G169" s="394"/>
      <c r="J169" s="393"/>
      <c r="K169" s="393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4"/>
      <c r="B173" s="394"/>
      <c r="C173" s="394"/>
      <c r="D173" s="394"/>
      <c r="E173" s="394"/>
      <c r="F173" s="394"/>
      <c r="G173" s="394"/>
      <c r="J173" s="393"/>
      <c r="K173" s="393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2023-05-23T16:41:32Z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