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van/Documents/GitHub/Models/"/>
    </mc:Choice>
  </mc:AlternateContent>
  <xr:revisionPtr revIDLastSave="0" documentId="13_ncr:1_{9D1E9F06-D689-174B-9E5C-D94A42EFC47C}" xr6:coauthVersionLast="47" xr6:coauthVersionMax="47" xr10:uidLastSave="{00000000-0000-0000-0000-000000000000}"/>
  <bookViews>
    <workbookView xWindow="3640" yWindow="980" windowWidth="21060" windowHeight="18660" activeTab="1" xr2:uid="{233F92D4-0F62-CE4C-83A4-0192E412111F}"/>
  </bookViews>
  <sheets>
    <sheet name="Main" sheetId="1" r:id="rId1"/>
    <sheet name="Model" sheetId="2" r:id="rId2"/>
    <sheet name="Schedule" sheetId="3" r:id="rId3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96" i="2" l="1"/>
  <c r="V96" i="2"/>
  <c r="T85" i="2"/>
  <c r="U85" i="2"/>
  <c r="V85" i="2"/>
  <c r="S85" i="2"/>
  <c r="U67" i="2"/>
  <c r="U76" i="2" s="1"/>
  <c r="D6" i="3"/>
  <c r="S96" i="2"/>
  <c r="T96" i="2"/>
  <c r="S76" i="2"/>
  <c r="V76" i="2"/>
  <c r="T76" i="2"/>
  <c r="T50" i="2"/>
  <c r="S50" i="2"/>
  <c r="V50" i="2"/>
  <c r="U50" i="2"/>
  <c r="T46" i="2"/>
  <c r="S46" i="2"/>
  <c r="S44" i="2"/>
  <c r="T44" i="2"/>
  <c r="T35" i="2"/>
  <c r="T38" i="2" s="1"/>
  <c r="S35" i="2"/>
  <c r="S38" i="2" s="1"/>
  <c r="V35" i="2"/>
  <c r="V38" i="2" s="1"/>
  <c r="U35" i="2"/>
  <c r="U38" i="2" s="1"/>
  <c r="T20" i="2"/>
  <c r="T24" i="2" s="1"/>
  <c r="U20" i="2"/>
  <c r="U24" i="2" s="1"/>
  <c r="V20" i="2"/>
  <c r="V24" i="2" s="1"/>
  <c r="S20" i="2"/>
  <c r="S24" i="2" s="1"/>
  <c r="S98" i="2" l="1"/>
  <c r="S100" i="2" s="1"/>
  <c r="T99" i="2" s="1"/>
  <c r="T98" i="2"/>
  <c r="U98" i="2"/>
  <c r="V98" i="2"/>
  <c r="S52" i="2"/>
  <c r="S53" i="2" s="1"/>
  <c r="T52" i="2"/>
  <c r="T53" i="2" s="1"/>
  <c r="V52" i="2"/>
  <c r="V53" i="2" s="1"/>
  <c r="U52" i="2"/>
  <c r="U53" i="2" s="1"/>
  <c r="T10" i="2"/>
  <c r="S10" i="2"/>
  <c r="T100" i="2" l="1"/>
  <c r="U99" i="2" s="1"/>
  <c r="U100" i="2" s="1"/>
  <c r="V99" i="2" s="1"/>
  <c r="V100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tc={0A10EB07-B296-FB40-B79B-E498924ABC62}</author>
    <author>tc={1AEF2BC5-7045-1C4A-865C-7F0BB084F9B3}</author>
    <author>tc={F2C85E34-6D0B-6D47-87DF-E4076E35E538}</author>
  </authors>
  <commentList>
    <comment ref="S10" authorId="0" shapeId="0" xr:uid="{0A10EB07-B296-FB40-B79B-E498924ABC62}">
      <text>
        <t>[Threaded comment]
Your version of Excel allows you to read this threaded comment; however, any edits to it will get removed if the file is opened in a newer version of Excel. Learn more: https://go.microsoft.com/fwlink/?linkid=870924
Comment:
    Split Adjusted 40/1</t>
      </text>
    </comment>
    <comment ref="T10" authorId="1" shapeId="0" xr:uid="{1AEF2BC5-7045-1C4A-865C-7F0BB084F9B3}">
      <text>
        <t>[Threaded comment]
Your version of Excel allows you to read this threaded comment; however, any edits to it will get removed if the file is opened in a newer version of Excel. Learn more: https://go.microsoft.com/fwlink/?linkid=870924
Comment:
    Split Adjusted 40/1</t>
      </text>
    </comment>
    <comment ref="T44" authorId="2" shapeId="0" xr:uid="{F2C85E34-6D0B-6D47-87DF-E4076E35E538}">
      <text>
        <t>[Threaded comment]
Your version of Excel allows you to read this threaded comment; however, any edits to it will get removed if the file is opened in a newer version of Excel. Learn more: https://go.microsoft.com/fwlink/?linkid=870924
Comment:
    40-1 Reverse Split 1 Dec calendar ‘22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tc={9BC4921A-47E7-A54E-9CC7-958804783E0D}</author>
  </authors>
  <commentList>
    <comment ref="D6" authorId="0" shapeId="0" xr:uid="{9BC4921A-47E7-A54E-9CC7-958804783E0D}">
      <text>
        <t>[Threaded comment]
Your version of Excel allows you to read this threaded comment; however, any edits to it will get removed if the file is opened in a newer version of Excel. Learn more: https://go.microsoft.com/fwlink/?linkid=870924
Comment:
    FY20 10K: 5-12 years
Assume average</t>
      </text>
    </comment>
  </commentList>
</comments>
</file>

<file path=xl/sharedStrings.xml><?xml version="1.0" encoding="utf-8"?>
<sst xmlns="http://schemas.openxmlformats.org/spreadsheetml/2006/main" count="180" uniqueCount="167">
  <si>
    <t>ELOXX Pharmaceuticals, Inc.</t>
  </si>
  <si>
    <t>Indication</t>
  </si>
  <si>
    <t>Protein Restored</t>
  </si>
  <si>
    <t xml:space="preserve">Discovery </t>
  </si>
  <si>
    <t>Pipeline</t>
  </si>
  <si>
    <t>Collagen IV</t>
  </si>
  <si>
    <t>Collagen IIV/LAMB3</t>
  </si>
  <si>
    <t>APC</t>
  </si>
  <si>
    <t>CFTR</t>
  </si>
  <si>
    <t>Undisclosed</t>
  </si>
  <si>
    <t>Class 1 CF (Inhaled)</t>
  </si>
  <si>
    <t>Alport Syndrome (nonsense)</t>
  </si>
  <si>
    <t>REDB/JEB (nonsense)</t>
  </si>
  <si>
    <t>FAP (nonsense)</t>
  </si>
  <si>
    <t>Class 1 CF</t>
  </si>
  <si>
    <t>Tergeted oncology</t>
  </si>
  <si>
    <t>Alport syndrome</t>
  </si>
  <si>
    <t>Worldwide Cases</t>
  </si>
  <si>
    <t>Nonsense Mutation</t>
  </si>
  <si>
    <t>Phase</t>
  </si>
  <si>
    <t>II</t>
  </si>
  <si>
    <t xml:space="preserve">Next Reuslts </t>
  </si>
  <si>
    <t>1H23</t>
  </si>
  <si>
    <t>Lead Optimization</t>
  </si>
  <si>
    <t>IND-Enabling</t>
  </si>
  <si>
    <t>Phase I FIH</t>
  </si>
  <si>
    <t>Phase II</t>
  </si>
  <si>
    <t>Key Milestones</t>
  </si>
  <si>
    <t>Phase 3</t>
  </si>
  <si>
    <t>NDA</t>
  </si>
  <si>
    <t>PoC trial start 2H22</t>
  </si>
  <si>
    <t>IND Submission (2H22)</t>
  </si>
  <si>
    <t>IND preparation</t>
  </si>
  <si>
    <t>TBD</t>
  </si>
  <si>
    <t>ELX-02 (SC)</t>
  </si>
  <si>
    <t>ZKN0123 (oral)</t>
  </si>
  <si>
    <t>RMAs (oral)</t>
  </si>
  <si>
    <t>ELX-02 (inhaled)</t>
  </si>
  <si>
    <t>Research &amp; development</t>
  </si>
  <si>
    <t>General &amp; administrative</t>
  </si>
  <si>
    <t>Other Expense</t>
  </si>
  <si>
    <t>Basic shares outstanding</t>
  </si>
  <si>
    <t>FY19A</t>
  </si>
  <si>
    <t>FY20A</t>
  </si>
  <si>
    <t>FY21A</t>
  </si>
  <si>
    <t>FY22A</t>
  </si>
  <si>
    <t>Restructuring charges</t>
  </si>
  <si>
    <t>FY23E</t>
  </si>
  <si>
    <t>FY24E</t>
  </si>
  <si>
    <t>P&amp;L GAAP</t>
  </si>
  <si>
    <t>Consolidated Balance Sheets</t>
  </si>
  <si>
    <t>Assets</t>
  </si>
  <si>
    <t>Current Assets</t>
  </si>
  <si>
    <t>Cash &amp; cash equivalents</t>
  </si>
  <si>
    <t>Prepaid expenses &amp; other current assets</t>
  </si>
  <si>
    <t>Restricted cash</t>
  </si>
  <si>
    <t>Total current assets</t>
  </si>
  <si>
    <t>Net property &amp; equipment</t>
  </si>
  <si>
    <t>Operating lease right-of-use asset</t>
  </si>
  <si>
    <t>Other long-term assets</t>
  </si>
  <si>
    <t>Total assets</t>
  </si>
  <si>
    <t>Liabilities &amp; Stockholders equity</t>
  </si>
  <si>
    <t>Currrent liabilities</t>
  </si>
  <si>
    <t>Accounts payable</t>
  </si>
  <si>
    <t>Accured expenses</t>
  </si>
  <si>
    <t>Current portion of long-term debt</t>
  </si>
  <si>
    <t>Advances form collaboration partners</t>
  </si>
  <si>
    <t>Long-term debt</t>
  </si>
  <si>
    <t>Operating lease liabilities</t>
  </si>
  <si>
    <t>Total liabilities</t>
  </si>
  <si>
    <t>Stockholders' equity</t>
  </si>
  <si>
    <t xml:space="preserve">Preferred </t>
  </si>
  <si>
    <t>Commons</t>
  </si>
  <si>
    <t>Common shares outstanding</t>
  </si>
  <si>
    <t>Current portion of operating lease liabilities</t>
  </si>
  <si>
    <t>Total current liabilities</t>
  </si>
  <si>
    <t>Common stock in treasury (at cost)</t>
  </si>
  <si>
    <t>Common shares in treasury</t>
  </si>
  <si>
    <t>Additional paid-in-capital</t>
  </si>
  <si>
    <t>Accumulated deficit</t>
  </si>
  <si>
    <t>Total liabilities &amp; stockholders' equity</t>
  </si>
  <si>
    <t>Total stockholders' equity</t>
  </si>
  <si>
    <t>Check</t>
  </si>
  <si>
    <t>SEC Edgar</t>
  </si>
  <si>
    <t xml:space="preserve">https://www.sec.gov/edgar/browse/?CIK=1035354&amp;owner=exclude </t>
  </si>
  <si>
    <t xml:space="preserve">Consolidated Statements of Cash Flows </t>
  </si>
  <si>
    <t>Net Income</t>
  </si>
  <si>
    <t xml:space="preserve">Adjustments to reconcile net income  to net cash </t>
  </si>
  <si>
    <t>Acquired in-process reseach &amp; development</t>
  </si>
  <si>
    <t>Stock-based compensation</t>
  </si>
  <si>
    <t>Depreciation &amp; amortization</t>
  </si>
  <si>
    <t>Impairment of property &amp; equipment</t>
  </si>
  <si>
    <t>Amortization of debt discount</t>
  </si>
  <si>
    <t>Gain on extinguishment of PPP debt</t>
  </si>
  <si>
    <t>Loss on extinguishment of term debt</t>
  </si>
  <si>
    <t>Changes in operating assets &amp; liabilities</t>
  </si>
  <si>
    <t>Prepaid expenses &amp; other assets</t>
  </si>
  <si>
    <t>Accrued expenses</t>
  </si>
  <si>
    <t>Merger related costs paid</t>
  </si>
  <si>
    <t>Net cash from operating activities</t>
  </si>
  <si>
    <t>Marketable securities</t>
  </si>
  <si>
    <t>Derivative liabilities</t>
  </si>
  <si>
    <t>Taxes payable</t>
  </si>
  <si>
    <t>Accumulated other comprehensive income</t>
  </si>
  <si>
    <t>Amortization of of operating lease right-of-use asset</t>
  </si>
  <si>
    <t>Changes in fair value of derivative liabilities</t>
  </si>
  <si>
    <t>Loss (gain) on sales and disposal of property &amp; equipment</t>
  </si>
  <si>
    <t>Amortization, net, of premiums and discounts on investments</t>
  </si>
  <si>
    <t>Purchases of marketable securities</t>
  </si>
  <si>
    <t>Proceeds from maturities of marketable securities</t>
  </si>
  <si>
    <t>Purchase of property &amp; equipment</t>
  </si>
  <si>
    <t>Cash flows from investing activities</t>
  </si>
  <si>
    <t>Proceeds from sales of property &amp; equipment</t>
  </si>
  <si>
    <t>Cash received (paid) for long-term deposits</t>
  </si>
  <si>
    <t>Net cash provided by (used in) investing activities</t>
  </si>
  <si>
    <t>Cash flows from financing activities</t>
  </si>
  <si>
    <t>Proceeds from underwritten public offering, net of issuance costs</t>
  </si>
  <si>
    <t>Proceeds from debt financing obligation</t>
  </si>
  <si>
    <t>Payment of debt issuance costs</t>
  </si>
  <si>
    <t>Repayment of term loan principal</t>
  </si>
  <si>
    <t xml:space="preserve">Proceeds from exercise of stock options </t>
  </si>
  <si>
    <t>Proceeds from sale of common stock under at-the-market sales agreement</t>
  </si>
  <si>
    <t xml:space="preserve">Payment for settlement of taxes upon vesting of RSU's </t>
  </si>
  <si>
    <t>Proceeeds from advances from collaboration partners</t>
  </si>
  <si>
    <t>Net cash (used in) provided by financing activities</t>
  </si>
  <si>
    <t>Net Increase in cash, cash equivalents, &amp; restricted cash</t>
  </si>
  <si>
    <t>Beginning cash, cash equivalents, &amp; restricted cash</t>
  </si>
  <si>
    <t>End cash, cash equivalents, &amp; restricted cash</t>
  </si>
  <si>
    <t>Property &amp; equipment</t>
  </si>
  <si>
    <t>Computers &amp; software</t>
  </si>
  <si>
    <t>Office furniture and equipment</t>
  </si>
  <si>
    <t>Laboratory equipment</t>
  </si>
  <si>
    <t>remaining lease</t>
  </si>
  <si>
    <t>Prepaid Expenses &amp; Other Current Assets</t>
  </si>
  <si>
    <t>Insurance</t>
  </si>
  <si>
    <t>VAT recievables</t>
  </si>
  <si>
    <t>Other</t>
  </si>
  <si>
    <t>Totals</t>
  </si>
  <si>
    <t>Leasehold improvement</t>
  </si>
  <si>
    <t>Total property &amp; equipment at cost</t>
  </si>
  <si>
    <t>In-process research &amp; development</t>
  </si>
  <si>
    <t>Cash received in merger activities</t>
  </si>
  <si>
    <t>2Q20A</t>
  </si>
  <si>
    <t>3Q20A</t>
  </si>
  <si>
    <t>4Q20A</t>
  </si>
  <si>
    <t>1Q21A</t>
  </si>
  <si>
    <t>2Q21A</t>
  </si>
  <si>
    <t>3Q21A</t>
  </si>
  <si>
    <t>4Q21A</t>
  </si>
  <si>
    <t>1Q22A</t>
  </si>
  <si>
    <t>2Q22A</t>
  </si>
  <si>
    <t>3Q22A</t>
  </si>
  <si>
    <t>4Q22A</t>
  </si>
  <si>
    <t>1Q23A</t>
  </si>
  <si>
    <t>1Q20A</t>
  </si>
  <si>
    <t>FY2019A</t>
  </si>
  <si>
    <t>FY2020A</t>
  </si>
  <si>
    <t>FY2021A</t>
  </si>
  <si>
    <t>FY2022A</t>
  </si>
  <si>
    <t>FY2023E</t>
  </si>
  <si>
    <t>FY2024E</t>
  </si>
  <si>
    <t>FY2025E</t>
  </si>
  <si>
    <t>FY2026E</t>
  </si>
  <si>
    <t>Fy2027E</t>
  </si>
  <si>
    <t>FY2028E</t>
  </si>
  <si>
    <t>FY2029E</t>
  </si>
  <si>
    <t>FY2030E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</si>
</sst>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2"/>
      <color theme="1"/>
      <name val="Calibri"/>
      <family val="2"/>
      <scheme val="minor"/>
    </font>
    <font>
      <b/>
      <i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0" xfId="0" applyFont="1"/>
    <xf numFmtId="9" fontId="0" fillId="0" borderId="0" xfId="0" applyNumberFormat="1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3" fillId="0" borderId="0" xfId="0" applyFont="1"/>
    <xf numFmtId="0" fontId="0" fillId="2" borderId="1" xfId="0" applyFill="1" applyBorder="1"/>
    <xf numFmtId="0" fontId="0" fillId="2" borderId="2" xfId="0" applyFill="1" applyBorder="1"/>
    <xf numFmtId="0" fontId="0" fillId="3" borderId="4" xfId="0" applyFill="1" applyBorder="1"/>
    <xf numFmtId="0" fontId="0" fillId="3" borderId="0" xfId="0" applyFill="1"/>
    <xf numFmtId="0" fontId="0" fillId="4" borderId="4" xfId="0" applyFill="1" applyBorder="1"/>
    <xf numFmtId="0" fontId="0" fillId="5" borderId="6" xfId="0" applyFill="1" applyBorder="1"/>
    <xf numFmtId="0" fontId="0" fillId="5" borderId="7" xfId="0" applyFill="1" applyBorder="1"/>
    <xf numFmtId="164" fontId="0" fillId="0" borderId="0" xfId="1" applyNumberFormat="1" applyFont="1"/>
    <xf numFmtId="43" fontId="0" fillId="0" borderId="0" xfId="0" applyNumberFormat="1"/>
    <xf numFmtId="0" fontId="4" fillId="0" borderId="0" xfId="2"/>
    <xf numFmtId="0" fontId="0" fillId="6" borderId="0" xfId="0" applyFill="1"/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evan domingos - 2023" id="{AF54F59E-AD96-AD40-AAAB-E41AF7A507FF}" userId="S::domingos_evan@wheatoncollege.edu::2746620b-88c1-4bef-8e72-f7c84af34e29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S10" dT="2023-05-17T12:57:04.26" personId="{AF54F59E-AD96-AD40-AAAB-E41AF7A507FF}" id="{0A10EB07-B296-FB40-B79B-E498924ABC62}">
    <text>Split Adjusted 40/1</text>
  </threadedComment>
  <threadedComment ref="T10" dT="2023-05-17T12:57:34.94" personId="{AF54F59E-AD96-AD40-AAAB-E41AF7A507FF}" id="{1AEF2BC5-7045-1C4A-865C-7F0BB084F9B3}">
    <text>Split Adjusted 40/1</text>
  </threadedComment>
  <threadedComment ref="T44" dT="2023-05-18T18:58:41.60" personId="{AF54F59E-AD96-AD40-AAAB-E41AF7A507FF}" id="{F2C85E34-6D0B-6D47-87DF-E4076E35E538}">
    <text>40-1 Reverse Split 1 Dec calendar ‘22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D6" dT="2023-05-18T19:48:29.20" personId="{AF54F59E-AD96-AD40-AAAB-E41AF7A507FF}" id="{9BC4921A-47E7-A54E-9CC7-958804783E0D}">
    <text>FY20 10K: 5-12 years
Assume average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ec.gov/edgar/browse/?CIK=1035354&amp;owner=exclude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3184A-B12E-EE4E-A1B7-E63938A6B215}">
  <dimension ref="A1:K19"/>
  <sheetViews>
    <sheetView workbookViewId="0">
      <selection activeCell="I20" sqref="I20"/>
    </sheetView>
  </sheetViews>
  <sheetFormatPr baseColWidth="10" defaultRowHeight="16" x14ac:dyDescent="0.2"/>
  <cols>
    <col min="2" max="2" width="23.6640625" customWidth="1"/>
    <col min="3" max="3" width="18.33203125" customWidth="1"/>
  </cols>
  <sheetData>
    <row r="1" spans="1:11" ht="24" x14ac:dyDescent="0.3">
      <c r="A1" s="1" t="s">
        <v>0</v>
      </c>
    </row>
    <row r="4" spans="1:11" x14ac:dyDescent="0.2">
      <c r="B4" s="11" t="s">
        <v>4</v>
      </c>
    </row>
    <row r="5" spans="1:11" x14ac:dyDescent="0.2">
      <c r="B5" s="11" t="s">
        <v>1</v>
      </c>
      <c r="C5" t="s">
        <v>2</v>
      </c>
      <c r="D5" t="s">
        <v>3</v>
      </c>
      <c r="E5" t="s">
        <v>23</v>
      </c>
      <c r="F5" t="s">
        <v>24</v>
      </c>
      <c r="G5" t="s">
        <v>25</v>
      </c>
      <c r="H5" t="s">
        <v>26</v>
      </c>
      <c r="I5" t="s">
        <v>28</v>
      </c>
      <c r="J5" t="s">
        <v>29</v>
      </c>
      <c r="K5" t="s">
        <v>27</v>
      </c>
    </row>
    <row r="6" spans="1:11" x14ac:dyDescent="0.2">
      <c r="B6" s="8" t="s">
        <v>11</v>
      </c>
      <c r="C6" s="8" t="s">
        <v>5</v>
      </c>
      <c r="D6" s="12"/>
      <c r="E6" s="13"/>
      <c r="F6" s="13"/>
      <c r="G6" s="13" t="s">
        <v>34</v>
      </c>
      <c r="H6" s="3"/>
      <c r="I6" s="3"/>
      <c r="J6" s="4"/>
      <c r="K6" t="s">
        <v>30</v>
      </c>
    </row>
    <row r="7" spans="1:11" x14ac:dyDescent="0.2">
      <c r="B7" s="9" t="s">
        <v>12</v>
      </c>
      <c r="C7" s="9" t="s">
        <v>6</v>
      </c>
      <c r="D7" s="14"/>
      <c r="E7" s="15"/>
      <c r="F7" s="15" t="s">
        <v>35</v>
      </c>
      <c r="J7" s="5"/>
      <c r="K7" t="s">
        <v>31</v>
      </c>
    </row>
    <row r="8" spans="1:11" x14ac:dyDescent="0.2">
      <c r="B8" s="9" t="s">
        <v>13</v>
      </c>
      <c r="C8" s="9" t="s">
        <v>7</v>
      </c>
      <c r="D8" s="14"/>
      <c r="E8" s="15"/>
      <c r="F8" s="15" t="s">
        <v>35</v>
      </c>
      <c r="J8" s="5"/>
      <c r="K8" t="s">
        <v>32</v>
      </c>
    </row>
    <row r="9" spans="1:11" x14ac:dyDescent="0.2">
      <c r="B9" s="9" t="s">
        <v>14</v>
      </c>
      <c r="C9" s="9" t="s">
        <v>8</v>
      </c>
      <c r="D9" s="16" t="s">
        <v>36</v>
      </c>
      <c r="J9" s="5"/>
    </row>
    <row r="10" spans="1:11" x14ac:dyDescent="0.2">
      <c r="B10" s="9" t="s">
        <v>15</v>
      </c>
      <c r="C10" s="9" t="s">
        <v>9</v>
      </c>
      <c r="D10" s="16" t="s">
        <v>36</v>
      </c>
      <c r="J10" s="5"/>
    </row>
    <row r="11" spans="1:11" x14ac:dyDescent="0.2">
      <c r="B11" s="10" t="s">
        <v>10</v>
      </c>
      <c r="C11" s="10" t="s">
        <v>8</v>
      </c>
      <c r="D11" s="17"/>
      <c r="E11" s="18" t="s">
        <v>37</v>
      </c>
      <c r="F11" s="6"/>
      <c r="G11" s="6"/>
      <c r="H11" s="6"/>
      <c r="I11" s="6"/>
      <c r="J11" s="7"/>
      <c r="K11" t="s">
        <v>33</v>
      </c>
    </row>
    <row r="15" spans="1:11" x14ac:dyDescent="0.2">
      <c r="C15" t="s">
        <v>17</v>
      </c>
      <c r="D15" t="s">
        <v>18</v>
      </c>
      <c r="F15" t="s">
        <v>19</v>
      </c>
      <c r="G15" t="s">
        <v>21</v>
      </c>
    </row>
    <row r="16" spans="1:11" x14ac:dyDescent="0.2">
      <c r="B16" t="s">
        <v>16</v>
      </c>
      <c r="C16">
        <v>155000</v>
      </c>
      <c r="D16" s="2">
        <v>0.06</v>
      </c>
      <c r="F16" t="s">
        <v>20</v>
      </c>
      <c r="G16" t="s">
        <v>22</v>
      </c>
    </row>
    <row r="18" spans="2:2" x14ac:dyDescent="0.2">
      <c r="B18" t="s">
        <v>83</v>
      </c>
    </row>
    <row r="19" spans="2:2" x14ac:dyDescent="0.2">
      <c r="B19" s="21" t="s">
        <v>84</v>
      </c>
    </row>
  </sheetData>
  <hyperlinks>
    <hyperlink ref="B19" r:id="rId1" xr:uid="{B0C0087C-17CA-C147-98B2-2EA1B2D7DB95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75DCD-32FC-5242-8CB9-09C4DDA90C5B}">
  <dimension ref="A1:AD100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C2" sqref="C2"/>
    </sheetView>
  </sheetViews>
  <sheetFormatPr baseColWidth="10" defaultRowHeight="16" x14ac:dyDescent="0.2"/>
  <cols>
    <col min="1" max="1" width="30.5" customWidth="1"/>
    <col min="19" max="19" width="14" bestFit="1" customWidth="1"/>
    <col min="20" max="22" width="13" bestFit="1" customWidth="1"/>
  </cols>
  <sheetData>
    <row r="1" spans="1:30" ht="24" x14ac:dyDescent="0.3">
      <c r="A1" s="1" t="s">
        <v>0</v>
      </c>
      <c r="C1" t="s">
        <v>154</v>
      </c>
      <c r="D1" t="s">
        <v>142</v>
      </c>
      <c r="E1" t="s">
        <v>143</v>
      </c>
      <c r="F1" t="s">
        <v>144</v>
      </c>
      <c r="G1" t="s">
        <v>145</v>
      </c>
      <c r="H1" t="s">
        <v>146</v>
      </c>
      <c r="I1" t="s">
        <v>147</v>
      </c>
      <c r="J1" t="s">
        <v>148</v>
      </c>
      <c r="K1" t="s">
        <v>149</v>
      </c>
      <c r="L1" t="s">
        <v>150</v>
      </c>
      <c r="M1" t="s">
        <v>151</v>
      </c>
      <c r="N1" t="s">
        <v>152</v>
      </c>
      <c r="O1" t="s">
        <v>153</v>
      </c>
      <c r="S1" t="s">
        <v>155</v>
      </c>
      <c r="T1" t="s">
        <v>156</v>
      </c>
      <c r="U1" t="s">
        <v>157</v>
      </c>
      <c r="V1" t="s">
        <v>158</v>
      </c>
      <c r="W1" t="s">
        <v>159</v>
      </c>
      <c r="X1" t="s">
        <v>160</v>
      </c>
      <c r="Y1" t="s">
        <v>161</v>
      </c>
      <c r="Z1" t="s">
        <v>162</v>
      </c>
      <c r="AA1" t="s">
        <v>163</v>
      </c>
      <c r="AB1" t="s">
        <v>164</v>
      </c>
      <c r="AC1" t="s">
        <v>165</v>
      </c>
      <c r="AD1" t="s">
        <v>166</v>
      </c>
    </row>
    <row r="3" spans="1:30" x14ac:dyDescent="0.2">
      <c r="A3" s="11" t="s">
        <v>49</v>
      </c>
    </row>
    <row r="4" spans="1:30" x14ac:dyDescent="0.2">
      <c r="A4" t="s">
        <v>38</v>
      </c>
      <c r="K4">
        <v>7899</v>
      </c>
      <c r="O4">
        <v>3488</v>
      </c>
      <c r="S4">
        <v>26349</v>
      </c>
      <c r="T4">
        <v>14590</v>
      </c>
      <c r="U4">
        <v>22899</v>
      </c>
      <c r="V4">
        <v>23727</v>
      </c>
    </row>
    <row r="5" spans="1:30" x14ac:dyDescent="0.2">
      <c r="A5" t="s">
        <v>39</v>
      </c>
      <c r="K5">
        <v>3054</v>
      </c>
      <c r="O5">
        <v>1995</v>
      </c>
      <c r="S5">
        <v>24206</v>
      </c>
      <c r="T5">
        <v>14847</v>
      </c>
      <c r="U5">
        <v>20449</v>
      </c>
      <c r="V5">
        <v>10692</v>
      </c>
    </row>
    <row r="6" spans="1:30" x14ac:dyDescent="0.2">
      <c r="A6" t="s">
        <v>140</v>
      </c>
      <c r="U6">
        <v>22670</v>
      </c>
    </row>
    <row r="7" spans="1:30" x14ac:dyDescent="0.2">
      <c r="A7" t="s">
        <v>46</v>
      </c>
      <c r="T7">
        <v>4018</v>
      </c>
    </row>
    <row r="8" spans="1:30" x14ac:dyDescent="0.2">
      <c r="A8" t="s">
        <v>40</v>
      </c>
      <c r="K8">
        <v>667</v>
      </c>
      <c r="O8">
        <v>747</v>
      </c>
      <c r="S8">
        <v>319</v>
      </c>
      <c r="T8">
        <v>1122</v>
      </c>
      <c r="U8">
        <v>709</v>
      </c>
      <c r="V8">
        <v>1646</v>
      </c>
    </row>
    <row r="10" spans="1:30" x14ac:dyDescent="0.2">
      <c r="A10" t="s">
        <v>41</v>
      </c>
      <c r="K10">
        <v>2166275</v>
      </c>
      <c r="O10">
        <v>2166356</v>
      </c>
      <c r="S10" s="19">
        <f>38063173/40</f>
        <v>951579.32499999995</v>
      </c>
      <c r="T10" s="19">
        <f>40124953/40</f>
        <v>1003123.825</v>
      </c>
      <c r="U10" s="19">
        <v>1749071</v>
      </c>
      <c r="V10" s="19">
        <v>2166311</v>
      </c>
    </row>
    <row r="12" spans="1:30" x14ac:dyDescent="0.2">
      <c r="A12" s="11" t="s">
        <v>50</v>
      </c>
      <c r="U12" s="20"/>
    </row>
    <row r="13" spans="1:30" x14ac:dyDescent="0.2">
      <c r="A13" s="11" t="s">
        <v>51</v>
      </c>
    </row>
    <row r="14" spans="1:30" x14ac:dyDescent="0.2">
      <c r="A14" s="11"/>
    </row>
    <row r="15" spans="1:30" x14ac:dyDescent="0.2">
      <c r="A15" s="11" t="s">
        <v>52</v>
      </c>
    </row>
    <row r="16" spans="1:30" x14ac:dyDescent="0.2">
      <c r="A16" t="s">
        <v>53</v>
      </c>
      <c r="S16">
        <v>22493</v>
      </c>
      <c r="T16">
        <v>24668</v>
      </c>
      <c r="U16">
        <v>42268</v>
      </c>
      <c r="V16">
        <v>19207</v>
      </c>
    </row>
    <row r="17" spans="1:22" x14ac:dyDescent="0.2">
      <c r="A17" t="s">
        <v>100</v>
      </c>
      <c r="S17">
        <v>33783</v>
      </c>
    </row>
    <row r="18" spans="1:22" x14ac:dyDescent="0.2">
      <c r="A18" t="s">
        <v>55</v>
      </c>
      <c r="S18">
        <v>43</v>
      </c>
      <c r="T18">
        <v>56</v>
      </c>
      <c r="U18">
        <v>299</v>
      </c>
      <c r="V18">
        <v>261</v>
      </c>
    </row>
    <row r="19" spans="1:22" x14ac:dyDescent="0.2">
      <c r="A19" t="s">
        <v>54</v>
      </c>
      <c r="S19">
        <v>1390</v>
      </c>
      <c r="T19">
        <v>1169</v>
      </c>
      <c r="U19">
        <v>913</v>
      </c>
      <c r="V19">
        <v>661</v>
      </c>
    </row>
    <row r="20" spans="1:22" x14ac:dyDescent="0.2">
      <c r="A20" t="s">
        <v>56</v>
      </c>
      <c r="S20">
        <f>S16+S18+S19+S17</f>
        <v>57709</v>
      </c>
      <c r="T20">
        <f>T16+T18+T19+T17</f>
        <v>25893</v>
      </c>
      <c r="U20">
        <f>U16+U18+U19+U17</f>
        <v>43480</v>
      </c>
      <c r="V20">
        <f>V16+V18+V19+V17</f>
        <v>20129</v>
      </c>
    </row>
    <row r="21" spans="1:22" x14ac:dyDescent="0.2">
      <c r="A21" t="s">
        <v>57</v>
      </c>
      <c r="S21">
        <v>201</v>
      </c>
      <c r="T21">
        <v>133</v>
      </c>
      <c r="U21">
        <v>216</v>
      </c>
      <c r="V21">
        <v>169</v>
      </c>
    </row>
    <row r="22" spans="1:22" x14ac:dyDescent="0.2">
      <c r="A22" t="s">
        <v>58</v>
      </c>
      <c r="S22">
        <v>924</v>
      </c>
      <c r="T22">
        <v>421</v>
      </c>
      <c r="U22">
        <v>1443</v>
      </c>
      <c r="V22">
        <v>825</v>
      </c>
    </row>
    <row r="23" spans="1:22" x14ac:dyDescent="0.2">
      <c r="A23" t="s">
        <v>59</v>
      </c>
      <c r="S23">
        <v>113</v>
      </c>
      <c r="T23">
        <v>30</v>
      </c>
    </row>
    <row r="24" spans="1:22" x14ac:dyDescent="0.2">
      <c r="A24" t="s">
        <v>60</v>
      </c>
      <c r="S24">
        <f>S20+S21+S22+S23</f>
        <v>58947</v>
      </c>
      <c r="T24">
        <f>T20+T21+T22+T23</f>
        <v>26477</v>
      </c>
      <c r="U24">
        <f>U20+U21+U22+U23</f>
        <v>45139</v>
      </c>
      <c r="V24">
        <f>V20+V21+V22+V23</f>
        <v>21123</v>
      </c>
    </row>
    <row r="26" spans="1:22" x14ac:dyDescent="0.2">
      <c r="A26" s="11" t="s">
        <v>61</v>
      </c>
    </row>
    <row r="27" spans="1:22" x14ac:dyDescent="0.2">
      <c r="A27" s="11" t="s">
        <v>62</v>
      </c>
    </row>
    <row r="28" spans="1:22" x14ac:dyDescent="0.2">
      <c r="A28" t="s">
        <v>63</v>
      </c>
      <c r="S28">
        <v>1871</v>
      </c>
      <c r="T28">
        <v>481</v>
      </c>
      <c r="U28">
        <v>1379</v>
      </c>
      <c r="V28">
        <v>3020</v>
      </c>
    </row>
    <row r="29" spans="1:22" x14ac:dyDescent="0.2">
      <c r="A29" t="s">
        <v>64</v>
      </c>
      <c r="S29">
        <v>4655</v>
      </c>
      <c r="T29">
        <v>2886</v>
      </c>
      <c r="U29">
        <v>4196</v>
      </c>
      <c r="V29">
        <v>2799</v>
      </c>
    </row>
    <row r="30" spans="1:22" x14ac:dyDescent="0.2">
      <c r="A30" t="s">
        <v>65</v>
      </c>
      <c r="S30">
        <v>4336</v>
      </c>
      <c r="T30">
        <v>5239</v>
      </c>
      <c r="V30">
        <v>3980</v>
      </c>
    </row>
    <row r="31" spans="1:22" x14ac:dyDescent="0.2">
      <c r="A31" t="s">
        <v>66</v>
      </c>
      <c r="S31">
        <v>403</v>
      </c>
      <c r="T31">
        <v>805</v>
      </c>
      <c r="U31">
        <v>3723</v>
      </c>
      <c r="V31">
        <v>12535</v>
      </c>
    </row>
    <row r="32" spans="1:22" x14ac:dyDescent="0.2">
      <c r="A32" t="s">
        <v>74</v>
      </c>
      <c r="S32">
        <v>499</v>
      </c>
      <c r="T32">
        <v>389</v>
      </c>
      <c r="U32">
        <v>657</v>
      </c>
      <c r="V32">
        <v>712</v>
      </c>
    </row>
    <row r="33" spans="1:22" x14ac:dyDescent="0.2">
      <c r="A33" t="s">
        <v>101</v>
      </c>
      <c r="V33">
        <v>45</v>
      </c>
    </row>
    <row r="34" spans="1:22" x14ac:dyDescent="0.2">
      <c r="A34" t="s">
        <v>102</v>
      </c>
      <c r="S34">
        <v>43</v>
      </c>
      <c r="T34">
        <v>38</v>
      </c>
    </row>
    <row r="35" spans="1:22" x14ac:dyDescent="0.2">
      <c r="A35" t="s">
        <v>75</v>
      </c>
      <c r="S35">
        <f>S28+S29+S30+S31+S32+S33+S34</f>
        <v>11807</v>
      </c>
      <c r="T35">
        <f>T28+T29+T30+T31+T32+T33+T34</f>
        <v>9838</v>
      </c>
      <c r="U35">
        <f>U28+U29+U30+U31+U32+U33+U34</f>
        <v>9955</v>
      </c>
      <c r="V35">
        <f>V28+V29+V30+V31+V32+V33+V34</f>
        <v>23091</v>
      </c>
    </row>
    <row r="36" spans="1:22" x14ac:dyDescent="0.2">
      <c r="A36" t="s">
        <v>67</v>
      </c>
      <c r="S36">
        <v>10502</v>
      </c>
      <c r="T36">
        <v>6376</v>
      </c>
      <c r="U36">
        <v>11996</v>
      </c>
      <c r="V36">
        <v>8557</v>
      </c>
    </row>
    <row r="37" spans="1:22" x14ac:dyDescent="0.2">
      <c r="A37" t="s">
        <v>68</v>
      </c>
      <c r="S37">
        <v>425</v>
      </c>
      <c r="T37">
        <v>33</v>
      </c>
      <c r="U37">
        <v>804</v>
      </c>
      <c r="V37">
        <v>135</v>
      </c>
    </row>
    <row r="38" spans="1:22" x14ac:dyDescent="0.2">
      <c r="A38" t="s">
        <v>69</v>
      </c>
      <c r="S38">
        <f>S35+S36+S37</f>
        <v>22734</v>
      </c>
      <c r="T38">
        <f>T35+T36+T37</f>
        <v>16247</v>
      </c>
      <c r="U38">
        <f>U35+U36+U37</f>
        <v>22755</v>
      </c>
      <c r="V38">
        <f>V35+V36+V37</f>
        <v>31783</v>
      </c>
    </row>
    <row r="41" spans="1:22" x14ac:dyDescent="0.2">
      <c r="A41" s="11" t="s">
        <v>70</v>
      </c>
    </row>
    <row r="42" spans="1:22" x14ac:dyDescent="0.2">
      <c r="A42" t="s">
        <v>71</v>
      </c>
    </row>
    <row r="43" spans="1:22" x14ac:dyDescent="0.2">
      <c r="A43" t="s">
        <v>72</v>
      </c>
      <c r="S43">
        <v>402</v>
      </c>
      <c r="T43">
        <v>404</v>
      </c>
      <c r="U43">
        <v>22</v>
      </c>
      <c r="V43">
        <v>22</v>
      </c>
    </row>
    <row r="44" spans="1:22" x14ac:dyDescent="0.2">
      <c r="A44" t="s">
        <v>73</v>
      </c>
      <c r="S44" s="19">
        <f>40030763/40</f>
        <v>1000769.075</v>
      </c>
      <c r="T44" s="19">
        <f>40157187/40</f>
        <v>1003929.675</v>
      </c>
      <c r="U44" s="19">
        <v>2166248</v>
      </c>
      <c r="V44" s="19">
        <v>2166356</v>
      </c>
    </row>
    <row r="45" spans="1:22" x14ac:dyDescent="0.2">
      <c r="A45" t="s">
        <v>76</v>
      </c>
      <c r="S45">
        <v>-1703</v>
      </c>
      <c r="T45">
        <v>-1828</v>
      </c>
      <c r="U45">
        <v>-2190</v>
      </c>
    </row>
    <row r="46" spans="1:22" x14ac:dyDescent="0.2">
      <c r="A46" t="s">
        <v>77</v>
      </c>
      <c r="S46" s="19">
        <f>174515/40</f>
        <v>4362.875</v>
      </c>
      <c r="T46" s="19">
        <f>193735/40</f>
        <v>4843.375</v>
      </c>
      <c r="U46" s="19">
        <v>10535</v>
      </c>
      <c r="V46" s="19"/>
    </row>
    <row r="47" spans="1:22" x14ac:dyDescent="0.2">
      <c r="A47" t="s">
        <v>78</v>
      </c>
      <c r="S47">
        <v>174515</v>
      </c>
      <c r="T47">
        <v>183250</v>
      </c>
      <c r="U47">
        <v>262875</v>
      </c>
      <c r="V47">
        <v>263706</v>
      </c>
    </row>
    <row r="48" spans="1:22" x14ac:dyDescent="0.2">
      <c r="A48" t="s">
        <v>103</v>
      </c>
      <c r="S48" s="19">
        <v>18</v>
      </c>
    </row>
    <row r="49" spans="1:22" x14ac:dyDescent="0.2">
      <c r="A49" t="s">
        <v>79</v>
      </c>
      <c r="S49">
        <v>-137019</v>
      </c>
      <c r="T49">
        <v>-171596</v>
      </c>
      <c r="U49">
        <v>-238323</v>
      </c>
      <c r="V49">
        <v>-274388</v>
      </c>
    </row>
    <row r="50" spans="1:22" x14ac:dyDescent="0.2">
      <c r="A50" t="s">
        <v>81</v>
      </c>
      <c r="S50">
        <f>S43+S47+S49+S45+S48</f>
        <v>36213</v>
      </c>
      <c r="T50">
        <f>T43+T47+T49+T45+T48</f>
        <v>10230</v>
      </c>
      <c r="U50">
        <f>U43+U47+U49+U45+U48</f>
        <v>22384</v>
      </c>
      <c r="V50">
        <f>V43+V47+V49+V45+V48</f>
        <v>-10660</v>
      </c>
    </row>
    <row r="52" spans="1:22" x14ac:dyDescent="0.2">
      <c r="A52" t="s">
        <v>80</v>
      </c>
      <c r="S52">
        <f>S50+S38</f>
        <v>58947</v>
      </c>
      <c r="T52">
        <f>T50+T38</f>
        <v>26477</v>
      </c>
      <c r="U52">
        <f>U50+U38</f>
        <v>45139</v>
      </c>
      <c r="V52">
        <f>V50+V38</f>
        <v>21123</v>
      </c>
    </row>
    <row r="53" spans="1:22" x14ac:dyDescent="0.2">
      <c r="A53" t="s">
        <v>82</v>
      </c>
      <c r="S53">
        <f>S24-S52</f>
        <v>0</v>
      </c>
      <c r="T53">
        <f>T24-T52</f>
        <v>0</v>
      </c>
      <c r="U53">
        <f>U24-U52</f>
        <v>0</v>
      </c>
      <c r="V53">
        <f>V24-V52</f>
        <v>0</v>
      </c>
    </row>
    <row r="55" spans="1:22" x14ac:dyDescent="0.2">
      <c r="A55" s="11" t="s">
        <v>85</v>
      </c>
    </row>
    <row r="56" spans="1:22" x14ac:dyDescent="0.2">
      <c r="A56" t="s">
        <v>86</v>
      </c>
      <c r="S56" s="22">
        <v>-50874</v>
      </c>
      <c r="T56" s="22">
        <v>-34577</v>
      </c>
      <c r="U56" s="22">
        <v>-66727</v>
      </c>
      <c r="V56" s="22">
        <v>-36065</v>
      </c>
    </row>
    <row r="57" spans="1:22" x14ac:dyDescent="0.2">
      <c r="A57" s="11" t="s">
        <v>87</v>
      </c>
    </row>
    <row r="58" spans="1:22" x14ac:dyDescent="0.2">
      <c r="A58" t="s">
        <v>88</v>
      </c>
      <c r="U58">
        <v>22670</v>
      </c>
    </row>
    <row r="59" spans="1:22" x14ac:dyDescent="0.2">
      <c r="A59" t="s">
        <v>89</v>
      </c>
      <c r="S59">
        <v>11336</v>
      </c>
      <c r="T59">
        <v>8666</v>
      </c>
      <c r="U59">
        <v>9167</v>
      </c>
      <c r="V59">
        <v>3021</v>
      </c>
    </row>
    <row r="60" spans="1:22" x14ac:dyDescent="0.2">
      <c r="A60" t="s">
        <v>90</v>
      </c>
      <c r="S60">
        <v>87</v>
      </c>
      <c r="T60">
        <v>68</v>
      </c>
      <c r="U60">
        <v>114</v>
      </c>
      <c r="V60">
        <v>77</v>
      </c>
    </row>
    <row r="61" spans="1:22" x14ac:dyDescent="0.2">
      <c r="A61" t="s">
        <v>91</v>
      </c>
      <c r="V61">
        <v>36</v>
      </c>
    </row>
    <row r="62" spans="1:22" x14ac:dyDescent="0.2">
      <c r="A62" t="s">
        <v>104</v>
      </c>
      <c r="S62">
        <v>472</v>
      </c>
      <c r="T62">
        <v>503</v>
      </c>
      <c r="U62">
        <v>846</v>
      </c>
      <c r="V62">
        <v>618</v>
      </c>
    </row>
    <row r="63" spans="1:22" x14ac:dyDescent="0.2">
      <c r="A63" t="s">
        <v>92</v>
      </c>
      <c r="S63">
        <v>535</v>
      </c>
      <c r="T63">
        <v>563</v>
      </c>
      <c r="U63">
        <v>420</v>
      </c>
      <c r="V63">
        <v>541</v>
      </c>
    </row>
    <row r="64" spans="1:22" x14ac:dyDescent="0.2">
      <c r="A64" t="s">
        <v>107</v>
      </c>
      <c r="S64">
        <v>-301</v>
      </c>
      <c r="T64">
        <v>15</v>
      </c>
    </row>
    <row r="65" spans="1:22" x14ac:dyDescent="0.2">
      <c r="A65" t="s">
        <v>106</v>
      </c>
      <c r="S65">
        <v>-2</v>
      </c>
      <c r="U65">
        <v>84</v>
      </c>
    </row>
    <row r="66" spans="1:22" x14ac:dyDescent="0.2">
      <c r="A66" t="s">
        <v>105</v>
      </c>
      <c r="V66">
        <v>45</v>
      </c>
    </row>
    <row r="67" spans="1:22" x14ac:dyDescent="0.2">
      <c r="A67" t="s">
        <v>93</v>
      </c>
      <c r="U67">
        <f>-808</f>
        <v>-808</v>
      </c>
    </row>
    <row r="68" spans="1:22" x14ac:dyDescent="0.2">
      <c r="A68" t="s">
        <v>94</v>
      </c>
      <c r="U68">
        <v>268</v>
      </c>
    </row>
    <row r="69" spans="1:22" x14ac:dyDescent="0.2">
      <c r="A69" s="11" t="s">
        <v>95</v>
      </c>
    </row>
    <row r="70" spans="1:22" x14ac:dyDescent="0.2">
      <c r="A70" t="s">
        <v>96</v>
      </c>
      <c r="S70">
        <v>83</v>
      </c>
      <c r="T70">
        <v>262</v>
      </c>
      <c r="U70">
        <v>582</v>
      </c>
      <c r="V70">
        <v>252</v>
      </c>
    </row>
    <row r="71" spans="1:22" x14ac:dyDescent="0.2">
      <c r="A71" t="s">
        <v>63</v>
      </c>
      <c r="S71">
        <v>1124</v>
      </c>
      <c r="T71">
        <v>-1390</v>
      </c>
      <c r="U71">
        <v>-320</v>
      </c>
      <c r="V71">
        <v>1641</v>
      </c>
    </row>
    <row r="72" spans="1:22" x14ac:dyDescent="0.2">
      <c r="A72" t="s">
        <v>97</v>
      </c>
      <c r="S72">
        <v>-1300</v>
      </c>
      <c r="T72">
        <v>-1769</v>
      </c>
      <c r="U72">
        <v>535</v>
      </c>
      <c r="V72">
        <v>-1397</v>
      </c>
    </row>
    <row r="73" spans="1:22" x14ac:dyDescent="0.2">
      <c r="A73" t="s">
        <v>98</v>
      </c>
      <c r="U73">
        <v>-1003</v>
      </c>
    </row>
    <row r="74" spans="1:22" x14ac:dyDescent="0.2">
      <c r="A74" t="s">
        <v>68</v>
      </c>
      <c r="S74">
        <v>-472</v>
      </c>
      <c r="T74">
        <v>-502</v>
      </c>
      <c r="U74">
        <v>-829</v>
      </c>
      <c r="V74">
        <v>-614</v>
      </c>
    </row>
    <row r="75" spans="1:22" x14ac:dyDescent="0.2">
      <c r="A75" t="s">
        <v>102</v>
      </c>
      <c r="S75">
        <v>-79</v>
      </c>
      <c r="T75">
        <v>-5</v>
      </c>
    </row>
    <row r="76" spans="1:22" x14ac:dyDescent="0.2">
      <c r="A76" t="s">
        <v>99</v>
      </c>
      <c r="S76">
        <f>S56+S58+S59+S60+S61+S62+S63+S64+S65+S66+S67+S68+S70+S71+S72+S73+S74+S75</f>
        <v>-39391</v>
      </c>
      <c r="T76">
        <f>T56+T58+T59+T60+T61+T62+T63+T64+T65+T66+T67+T68+T70+T71+T72+T73+T74+T75</f>
        <v>-28166</v>
      </c>
      <c r="U76">
        <f>U56+U58+U59+U60+U61+U62+U63+U64+U65+U66+U67+U68+U70+U71+U72+U73+U74+U75</f>
        <v>-35001</v>
      </c>
      <c r="V76">
        <f>V56+V58+V59+V60+V61+V62+V63+V64+V65+V66+V67+V68+V70+V71+V72+V73+V74+V75</f>
        <v>-31845</v>
      </c>
    </row>
    <row r="78" spans="1:22" x14ac:dyDescent="0.2">
      <c r="A78" s="11" t="s">
        <v>111</v>
      </c>
    </row>
    <row r="79" spans="1:22" x14ac:dyDescent="0.2">
      <c r="A79" t="s">
        <v>108</v>
      </c>
      <c r="S79">
        <v>-67214</v>
      </c>
    </row>
    <row r="80" spans="1:22" x14ac:dyDescent="0.2">
      <c r="A80" t="s">
        <v>109</v>
      </c>
      <c r="S80">
        <v>33750</v>
      </c>
      <c r="T80">
        <v>33750</v>
      </c>
    </row>
    <row r="81" spans="1:22" x14ac:dyDescent="0.2">
      <c r="A81" t="s">
        <v>110</v>
      </c>
      <c r="S81">
        <v>-40</v>
      </c>
      <c r="U81">
        <v>-89</v>
      </c>
      <c r="V81">
        <v>-66</v>
      </c>
    </row>
    <row r="82" spans="1:22" x14ac:dyDescent="0.2">
      <c r="A82" t="s">
        <v>112</v>
      </c>
      <c r="S82">
        <v>2</v>
      </c>
    </row>
    <row r="83" spans="1:22" x14ac:dyDescent="0.2">
      <c r="A83" t="s">
        <v>113</v>
      </c>
      <c r="S83">
        <v>-22</v>
      </c>
      <c r="T83">
        <v>42</v>
      </c>
    </row>
    <row r="84" spans="1:22" x14ac:dyDescent="0.2">
      <c r="A84" t="s">
        <v>141</v>
      </c>
      <c r="U84">
        <v>2145</v>
      </c>
    </row>
    <row r="85" spans="1:22" x14ac:dyDescent="0.2">
      <c r="A85" s="11" t="s">
        <v>114</v>
      </c>
      <c r="S85">
        <f>S79+S80+S82+S81+S83+S84</f>
        <v>-33524</v>
      </c>
      <c r="T85">
        <f>T79+T80+T82+T81+T83+T84</f>
        <v>33792</v>
      </c>
      <c r="U85">
        <f>U79+U80+U82+U81+U83+U84</f>
        <v>2056</v>
      </c>
      <c r="V85">
        <f>V79+V80+V82+V81+V83+V84</f>
        <v>-66</v>
      </c>
    </row>
    <row r="87" spans="1:22" x14ac:dyDescent="0.2">
      <c r="A87" s="11" t="s">
        <v>115</v>
      </c>
    </row>
    <row r="88" spans="1:22" x14ac:dyDescent="0.2">
      <c r="A88" t="s">
        <v>116</v>
      </c>
      <c r="S88">
        <v>32172</v>
      </c>
    </row>
    <row r="89" spans="1:22" x14ac:dyDescent="0.2">
      <c r="A89" t="s">
        <v>117</v>
      </c>
      <c r="S89">
        <v>15000</v>
      </c>
      <c r="T89">
        <v>797</v>
      </c>
      <c r="U89">
        <v>11874</v>
      </c>
    </row>
    <row r="90" spans="1:22" x14ac:dyDescent="0.2">
      <c r="A90" t="s">
        <v>118</v>
      </c>
      <c r="S90">
        <v>-276</v>
      </c>
    </row>
    <row r="91" spans="1:22" x14ac:dyDescent="0.2">
      <c r="A91" t="s">
        <v>119</v>
      </c>
      <c r="T91">
        <v>-4583</v>
      </c>
      <c r="U91">
        <v>-11383</v>
      </c>
    </row>
    <row r="92" spans="1:22" x14ac:dyDescent="0.2">
      <c r="A92" t="s">
        <v>120</v>
      </c>
      <c r="S92">
        <v>169</v>
      </c>
      <c r="T92">
        <v>71</v>
      </c>
      <c r="U92">
        <v>23</v>
      </c>
    </row>
    <row r="93" spans="1:22" x14ac:dyDescent="0.2">
      <c r="A93" t="s">
        <v>121</v>
      </c>
      <c r="S93">
        <v>710</v>
      </c>
      <c r="U93">
        <v>47718</v>
      </c>
    </row>
    <row r="94" spans="1:22" x14ac:dyDescent="0.2">
      <c r="A94" t="s">
        <v>122</v>
      </c>
      <c r="S94">
        <v>-1378</v>
      </c>
      <c r="T94">
        <v>-125</v>
      </c>
      <c r="U94">
        <v>-362</v>
      </c>
    </row>
    <row r="95" spans="1:22" x14ac:dyDescent="0.2">
      <c r="A95" t="s">
        <v>123</v>
      </c>
      <c r="S95">
        <v>403</v>
      </c>
      <c r="T95">
        <v>402</v>
      </c>
      <c r="U95">
        <v>2918</v>
      </c>
      <c r="V95">
        <v>8812</v>
      </c>
    </row>
    <row r="96" spans="1:22" x14ac:dyDescent="0.2">
      <c r="A96" t="s">
        <v>124</v>
      </c>
      <c r="S96">
        <f>S88+S89+S90+S91+S92+S93+S94+S95</f>
        <v>46800</v>
      </c>
      <c r="T96">
        <f>T88+T89+T90+T91+T92+T93+T94+T95</f>
        <v>-3438</v>
      </c>
      <c r="U96">
        <f>U88+U89+U90+U91+U92+U93+U94+U95</f>
        <v>50788</v>
      </c>
      <c r="V96">
        <f>V88+V89+V90+V91+V92+V93+V94+V95</f>
        <v>8812</v>
      </c>
    </row>
    <row r="98" spans="1:22" x14ac:dyDescent="0.2">
      <c r="A98" t="s">
        <v>125</v>
      </c>
      <c r="S98">
        <f>S96+S85+S76</f>
        <v>-26115</v>
      </c>
      <c r="T98">
        <f>T96+T85+T76</f>
        <v>2188</v>
      </c>
      <c r="U98">
        <f>U96+U85+U76</f>
        <v>17843</v>
      </c>
      <c r="V98">
        <f>V96+V85+V76</f>
        <v>-23099</v>
      </c>
    </row>
    <row r="99" spans="1:22" x14ac:dyDescent="0.2">
      <c r="A99" t="s">
        <v>126</v>
      </c>
      <c r="S99">
        <v>48651</v>
      </c>
      <c r="T99">
        <f>S100</f>
        <v>22536</v>
      </c>
      <c r="U99">
        <f>T100</f>
        <v>24724</v>
      </c>
      <c r="V99">
        <f>U100</f>
        <v>42567</v>
      </c>
    </row>
    <row r="100" spans="1:22" x14ac:dyDescent="0.2">
      <c r="A100" t="s">
        <v>127</v>
      </c>
      <c r="S100">
        <f>S99+S98</f>
        <v>22536</v>
      </c>
      <c r="T100">
        <f>T99+T98</f>
        <v>24724</v>
      </c>
      <c r="U100">
        <f>U99+U98</f>
        <v>42567</v>
      </c>
      <c r="V100">
        <f>V99+V98</f>
        <v>19468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EF633-8AC0-0843-9E70-28098062D73B}">
  <dimension ref="A1:H23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15" sqref="A15"/>
    </sheetView>
  </sheetViews>
  <sheetFormatPr baseColWidth="10" defaultRowHeight="16" x14ac:dyDescent="0.2"/>
  <sheetData>
    <row r="1" spans="1:8" ht="24" x14ac:dyDescent="0.3">
      <c r="A1" s="1" t="s">
        <v>0</v>
      </c>
      <c r="C1" t="s">
        <v>42</v>
      </c>
      <c r="D1" t="s">
        <v>43</v>
      </c>
      <c r="E1" t="s">
        <v>44</v>
      </c>
      <c r="F1" t="s">
        <v>45</v>
      </c>
      <c r="G1" t="s">
        <v>47</v>
      </c>
      <c r="H1" t="s">
        <v>48</v>
      </c>
    </row>
    <row r="4" spans="1:8" x14ac:dyDescent="0.2">
      <c r="A4" s="11" t="s">
        <v>128</v>
      </c>
    </row>
    <row r="5" spans="1:8" x14ac:dyDescent="0.2">
      <c r="A5" t="s">
        <v>129</v>
      </c>
      <c r="D5">
        <v>3</v>
      </c>
    </row>
    <row r="6" spans="1:8" x14ac:dyDescent="0.2">
      <c r="A6" t="s">
        <v>130</v>
      </c>
      <c r="D6">
        <f>17/2</f>
        <v>8.5</v>
      </c>
    </row>
    <row r="7" spans="1:8" x14ac:dyDescent="0.2">
      <c r="A7" t="s">
        <v>131</v>
      </c>
      <c r="D7">
        <v>5</v>
      </c>
    </row>
    <row r="8" spans="1:8" x14ac:dyDescent="0.2">
      <c r="A8" t="s">
        <v>138</v>
      </c>
      <c r="D8" t="s">
        <v>132</v>
      </c>
    </row>
    <row r="10" spans="1:8" x14ac:dyDescent="0.2">
      <c r="A10" s="11" t="s">
        <v>128</v>
      </c>
    </row>
    <row r="11" spans="1:8" x14ac:dyDescent="0.2">
      <c r="A11" t="s">
        <v>129</v>
      </c>
    </row>
    <row r="12" spans="1:8" x14ac:dyDescent="0.2">
      <c r="A12" t="s">
        <v>130</v>
      </c>
    </row>
    <row r="13" spans="1:8" x14ac:dyDescent="0.2">
      <c r="A13" t="s">
        <v>138</v>
      </c>
    </row>
    <row r="14" spans="1:8" x14ac:dyDescent="0.2">
      <c r="A14" t="s">
        <v>139</v>
      </c>
    </row>
    <row r="18" spans="1:1" x14ac:dyDescent="0.2">
      <c r="A18" s="11" t="s">
        <v>133</v>
      </c>
    </row>
    <row r="19" spans="1:1" x14ac:dyDescent="0.2">
      <c r="A19" t="s">
        <v>38</v>
      </c>
    </row>
    <row r="20" spans="1:1" x14ac:dyDescent="0.2">
      <c r="A20" t="s">
        <v>134</v>
      </c>
    </row>
    <row r="21" spans="1:1" x14ac:dyDescent="0.2">
      <c r="A21" t="s">
        <v>135</v>
      </c>
    </row>
    <row r="22" spans="1:1" x14ac:dyDescent="0.2">
      <c r="A22" t="s">
        <v>136</v>
      </c>
    </row>
    <row r="23" spans="1:1" x14ac:dyDescent="0.2">
      <c r="A23" t="s">
        <v>137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Model</vt:lpstr>
      <vt:lpstr>Schedule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domingos - 2023</dc:creator>
  <cp:lastModifiedBy>evan domingos - 2023</cp:lastModifiedBy>
  <dcterms:created xsi:type="dcterms:W3CDTF">2023-05-16T13:48:54Z</dcterms:created>
  <dcterms:modified xsi:type="dcterms:W3CDTF">2023-05-24T11:41:25Z</dcterms:modified>
</cp:coreProperties>
</file>