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2BCA5C51-2F02-604D-9238-364E4444F304}" xr6:coauthVersionLast="47" xr6:coauthVersionMax="47" xr10:uidLastSave="{00000000-0000-0000-0000-000000000000}"/>
  <bookViews>
    <workbookView xWindow="740" yWindow="760" windowWidth="21060" windowHeight="18660" activeTab="1" xr2:uid="{233F92D4-0F62-CE4C-83A4-0192E412111F}"/>
  </bookViews>
  <sheets>
    <sheet name="Main" sheetId="1" r:id="rId1"/>
    <sheet name="Model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E98" i="2"/>
  <c r="E99" i="2"/>
  <c r="F98" i="2" s="1"/>
  <c r="F99" i="2" s="1"/>
  <c r="D99" i="2"/>
  <c r="D98" i="2"/>
  <c r="C99" i="2"/>
  <c r="D97" i="2"/>
  <c r="E97" i="2"/>
  <c r="F97" i="2"/>
  <c r="C97" i="2"/>
  <c r="C95" i="2"/>
  <c r="D95" i="2"/>
  <c r="D84" i="2"/>
  <c r="C84" i="2"/>
  <c r="C76" i="2"/>
  <c r="E76" i="2"/>
  <c r="F76" i="2"/>
  <c r="D76" i="2"/>
  <c r="D50" i="2"/>
  <c r="C50" i="2"/>
  <c r="F50" i="2"/>
  <c r="E50" i="2"/>
  <c r="D46" i="2"/>
  <c r="C46" i="2"/>
  <c r="C44" i="2"/>
  <c r="D44" i="2"/>
  <c r="D35" i="2"/>
  <c r="D38" i="2" s="1"/>
  <c r="C35" i="2"/>
  <c r="C38" i="2" s="1"/>
  <c r="F35" i="2"/>
  <c r="F38" i="2" s="1"/>
  <c r="E35" i="2"/>
  <c r="E38" i="2" s="1"/>
  <c r="D20" i="2"/>
  <c r="D24" i="2" s="1"/>
  <c r="E20" i="2"/>
  <c r="E24" i="2" s="1"/>
  <c r="F20" i="2"/>
  <c r="F24" i="2" s="1"/>
  <c r="C20" i="2"/>
  <c r="C24" i="2" s="1"/>
  <c r="C52" i="2" l="1"/>
  <c r="C53" i="2" s="1"/>
  <c r="D52" i="2"/>
  <c r="D53" i="2" s="1"/>
  <c r="F52" i="2"/>
  <c r="F53" i="2"/>
  <c r="E52" i="2"/>
  <c r="E53" i="2" s="1"/>
  <c r="D10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tc={0A10EB07-B296-FB40-B79B-E498924ABC62}</author>
    <author>tc={1AEF2BC5-7045-1C4A-865C-7F0BB084F9B3}</author>
    <author>tc={F2C85E34-6D0B-6D47-87DF-E4076E35E538}</author>
  </authors>
  <commentList>
    <comment ref="C10" authorId="0" shapeId="0" xr:uid="{0A10EB07-B296-FB40-B79B-E498924ABC62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D10" authorId="1" shapeId="0" xr:uid="{1AEF2BC5-7045-1C4A-865C-7F0BB084F9B3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D44" authorId="2" shapeId="0" xr:uid="{F2C85E34-6D0B-6D47-87DF-E4076E35E538}">
      <text>
        <t>[Threaded comment]
Your version of Excel allows you to read this threaded comment; however, any edits to it will get removed if the file is opened in a newer version of Excel. Learn more: https://go.microsoft.com/fwlink/?linkid=870924
Comment:
    40-1 Reverse Split 1 Dec calendar ‘22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tc={9BC4921A-47E7-A54E-9CC7-958804783E0D}</author>
  </authors>
  <commentList>
    <comment ref="D6" authorId="0" shapeId="0" xr:uid="{9BC4921A-47E7-A54E-9CC7-958804783E0D}">
      <text>
        <t>[Threaded comment]
Your version of Excel allows you to read this threaded comment; however, any edits to it will get removed if the file is opened in a newer version of Excel. Learn more: https://go.microsoft.com/fwlink/?linkid=870924
Comment:
    FY20 10K: 5-12 years
Assume average</t>
      </text>
    </comment>
  </commentList>
</comments>
</file>

<file path=xl/sharedStrings.xml><?xml version="1.0" encoding="utf-8"?>
<sst xmlns="http://schemas.openxmlformats.org/spreadsheetml/2006/main" count="160" uniqueCount="141">
  <si>
    <t>ELOXX Pharmaceuticals, Inc.</t>
  </si>
  <si>
    <t>Indication</t>
  </si>
  <si>
    <t>Protein Restored</t>
  </si>
  <si>
    <t xml:space="preserve">Discovery </t>
  </si>
  <si>
    <t>Pipeline</t>
  </si>
  <si>
    <t>Collagen IV</t>
  </si>
  <si>
    <t>Collagen IIV/LAMB3</t>
  </si>
  <si>
    <t>APC</t>
  </si>
  <si>
    <t>CFTR</t>
  </si>
  <si>
    <t>Undisclosed</t>
  </si>
  <si>
    <t>Class 1 CF (Inhaled)</t>
  </si>
  <si>
    <t>Alport Syndrome (nonsense)</t>
  </si>
  <si>
    <t>REDB/JEB (nonsense)</t>
  </si>
  <si>
    <t>FAP (nonsense)</t>
  </si>
  <si>
    <t>Class 1 CF</t>
  </si>
  <si>
    <t>Tergeted oncology</t>
  </si>
  <si>
    <t>Alport syndrome</t>
  </si>
  <si>
    <t>Worldwide Cases</t>
  </si>
  <si>
    <t>Nonsense Mutation</t>
  </si>
  <si>
    <t>Phase</t>
  </si>
  <si>
    <t>II</t>
  </si>
  <si>
    <t xml:space="preserve">Next Reuslts </t>
  </si>
  <si>
    <t>1H23</t>
  </si>
  <si>
    <t>Lead Optimization</t>
  </si>
  <si>
    <t>IND-Enabling</t>
  </si>
  <si>
    <t>Phase I FIH</t>
  </si>
  <si>
    <t>Phase II</t>
  </si>
  <si>
    <t>Key Milestones</t>
  </si>
  <si>
    <t>Phase 3</t>
  </si>
  <si>
    <t>NDA</t>
  </si>
  <si>
    <t>PoC trial start 2H22</t>
  </si>
  <si>
    <t>IND Submission (2H22)</t>
  </si>
  <si>
    <t>IND preparation</t>
  </si>
  <si>
    <t>TBD</t>
  </si>
  <si>
    <t>ELX-02 (SC)</t>
  </si>
  <si>
    <t>ZKN0123 (oral)</t>
  </si>
  <si>
    <t>RMAs (oral)</t>
  </si>
  <si>
    <t>ELX-02 (inhaled)</t>
  </si>
  <si>
    <t>Research &amp; development</t>
  </si>
  <si>
    <t>General &amp; administrative</t>
  </si>
  <si>
    <t>In process research &amp; development</t>
  </si>
  <si>
    <t>Other Expense</t>
  </si>
  <si>
    <t>Basic shares outstanding</t>
  </si>
  <si>
    <t>FY19A</t>
  </si>
  <si>
    <t>FY20A</t>
  </si>
  <si>
    <t>FY21A</t>
  </si>
  <si>
    <t>FY22A</t>
  </si>
  <si>
    <t>Restructuring charges</t>
  </si>
  <si>
    <t>FY23E</t>
  </si>
  <si>
    <t>FY24E</t>
  </si>
  <si>
    <t>P&amp;L GAAP</t>
  </si>
  <si>
    <t>Consolidated Balance Sheets</t>
  </si>
  <si>
    <t>Assets</t>
  </si>
  <si>
    <t>Current Assets</t>
  </si>
  <si>
    <t>Cash &amp; cash equivalents</t>
  </si>
  <si>
    <t>Prepaid expenses &amp; other current assets</t>
  </si>
  <si>
    <t>Restricted cash</t>
  </si>
  <si>
    <t>Total current assets</t>
  </si>
  <si>
    <t>Net property &amp; equipment</t>
  </si>
  <si>
    <t>Operating lease right-of-use asset</t>
  </si>
  <si>
    <t>Other long-term assets</t>
  </si>
  <si>
    <t>Total assets</t>
  </si>
  <si>
    <t>Liabilities &amp; Stockholders equity</t>
  </si>
  <si>
    <t>Currrent liabilities</t>
  </si>
  <si>
    <t>Accounts payable</t>
  </si>
  <si>
    <t>Accured expenses</t>
  </si>
  <si>
    <t>Current portion of long-term debt</t>
  </si>
  <si>
    <t>Advances form collaboration partners</t>
  </si>
  <si>
    <t>Long-term debt</t>
  </si>
  <si>
    <t>Operating lease liabilities</t>
  </si>
  <si>
    <t>Total liabilities</t>
  </si>
  <si>
    <t>Stockholders' equity</t>
  </si>
  <si>
    <t xml:space="preserve">Preferred </t>
  </si>
  <si>
    <t>Commons</t>
  </si>
  <si>
    <t>Common shares outstanding</t>
  </si>
  <si>
    <t>Current portion of operating lease liabilities</t>
  </si>
  <si>
    <t>Total current liabilities</t>
  </si>
  <si>
    <t>Common stock in treasury (at cost)</t>
  </si>
  <si>
    <t>Common shares in treasury</t>
  </si>
  <si>
    <t>Additional paid-in-capital</t>
  </si>
  <si>
    <t>Accumulated deficit</t>
  </si>
  <si>
    <t>Total liabilities &amp; stockholders' equity</t>
  </si>
  <si>
    <t>Total stockholders' equity</t>
  </si>
  <si>
    <t>Check</t>
  </si>
  <si>
    <t>SEC Edgar</t>
  </si>
  <si>
    <t xml:space="preserve">https://www.sec.gov/edgar/browse/?CIK=1035354&amp;owner=exclude </t>
  </si>
  <si>
    <t xml:space="preserve">Consolidated Statements of Cash Flows </t>
  </si>
  <si>
    <t>Net Income</t>
  </si>
  <si>
    <t xml:space="preserve">Adjustments to reconcile net income  to net cash </t>
  </si>
  <si>
    <t>Acquired in-process reseach &amp; development</t>
  </si>
  <si>
    <t>Stock-based compensation</t>
  </si>
  <si>
    <t>Depreciation &amp; amortization</t>
  </si>
  <si>
    <t>Impairment of property &amp; equipment</t>
  </si>
  <si>
    <t>Amortization of debt discount</t>
  </si>
  <si>
    <t>Gain on extinguishment of PPP debt</t>
  </si>
  <si>
    <t>Loss on extinguishment of term debt</t>
  </si>
  <si>
    <t>Changes in operating assets &amp; liabilities</t>
  </si>
  <si>
    <t>Prepaid expenses &amp; other assets</t>
  </si>
  <si>
    <t>Accrued expenses</t>
  </si>
  <si>
    <t>Merger related costs paid</t>
  </si>
  <si>
    <t>Net cash from operating activities</t>
  </si>
  <si>
    <t>Marketable securities</t>
  </si>
  <si>
    <t>Derivative liabilities</t>
  </si>
  <si>
    <t>Taxes payable</t>
  </si>
  <si>
    <t>Accumulated other comprehensive income</t>
  </si>
  <si>
    <t>Amortization of of operating lease right-of-use asset</t>
  </si>
  <si>
    <t>Changes in fair value of derivative liabilities</t>
  </si>
  <si>
    <t>Loss (gain) on sales and disposal of property &amp; equipment</t>
  </si>
  <si>
    <t>Amortization, net, of premiums and discounts on investments</t>
  </si>
  <si>
    <t>Purchases of marketable securities</t>
  </si>
  <si>
    <t>Proceeds from maturities of marketable securities</t>
  </si>
  <si>
    <t>Purchase of property &amp; equipment</t>
  </si>
  <si>
    <t>Cash flows from investing activities</t>
  </si>
  <si>
    <t>Proceeds from sales of property &amp; equipment</t>
  </si>
  <si>
    <t>Cash received (paid) for long-term deposits</t>
  </si>
  <si>
    <t>Net cash provided by (used in) investing activities</t>
  </si>
  <si>
    <t>Cash flows from financing activities</t>
  </si>
  <si>
    <t>Proceeds from underwritten public offering, net of issuance costs</t>
  </si>
  <si>
    <t>Proceeds from debt financing obligation</t>
  </si>
  <si>
    <t>Payment of debt issuance costs</t>
  </si>
  <si>
    <t>Repayment of term loan principal</t>
  </si>
  <si>
    <t xml:space="preserve">Proceeds from exercise of stock options </t>
  </si>
  <si>
    <t>Proceeds from sale of common stock under at-the-market sales agreement</t>
  </si>
  <si>
    <t xml:space="preserve">Payment for settlement of taxes upon vesting of RSU's </t>
  </si>
  <si>
    <t>Proceeeds from advances from collaboration partners</t>
  </si>
  <si>
    <t>Net cash (used in) provided by financing activities</t>
  </si>
  <si>
    <t>Net Increase in cash, cash equivalents, &amp; restricted cash</t>
  </si>
  <si>
    <t>Beginning cash, cash equivalents, &amp; restricted cash</t>
  </si>
  <si>
    <t>End cash, cash equivalents, &amp; restricted cash</t>
  </si>
  <si>
    <t>Property &amp; equipment</t>
  </si>
  <si>
    <t>Computers &amp; software</t>
  </si>
  <si>
    <t>Office furniture and equipment</t>
  </si>
  <si>
    <t>Laboratory equipment</t>
  </si>
  <si>
    <t>remaining lease</t>
  </si>
  <si>
    <t>Prepaid Expenses &amp; Other Current Assets</t>
  </si>
  <si>
    <t>Insurance</t>
  </si>
  <si>
    <t>VAT recievables</t>
  </si>
  <si>
    <t>Other</t>
  </si>
  <si>
    <t>Totals</t>
  </si>
  <si>
    <t>Leasehold improvement</t>
  </si>
  <si>
    <t>Total property &amp; equipment at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</si>
</sst>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Font="1"/>
    <xf numFmtId="167" fontId="0" fillId="0" borderId="0" xfId="1" applyNumberFormat="1" applyFont="1"/>
    <xf numFmtId="43" fontId="0" fillId="0" borderId="0" xfId="0" applyNumberFormat="1"/>
    <xf numFmtId="0" fontId="5" fillId="0" borderId="0" xfId="2"/>
    <xf numFmtId="0" fontId="0" fillId="6" borderId="0" xfId="0" applyFill="1"/>
    <xf numFmtId="0" fontId="0" fillId="0" borderId="0" xfId="0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AF54F59E-AD96-AD40-AAAB-E41AF7A507FF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3-05-17T12:57:04.26" personId="{AF54F59E-AD96-AD40-AAAB-E41AF7A507FF}" id="{0A10EB07-B296-FB40-B79B-E498924ABC62}">
    <text>Split Adjusted 40/1</text>
  </threadedComment>
  <threadedComment ref="D10" dT="2023-05-17T12:57:34.94" personId="{AF54F59E-AD96-AD40-AAAB-E41AF7A507FF}" id="{1AEF2BC5-7045-1C4A-865C-7F0BB084F9B3}">
    <text>Split Adjusted 40/1</text>
  </threadedComment>
  <threadedComment ref="D44" dT="2023-05-18T18:58:41.60" personId="{AF54F59E-AD96-AD40-AAAB-E41AF7A507FF}" id="{F2C85E34-6D0B-6D47-87DF-E4076E35E538}">
    <text>40-1 Reverse Split 1 Dec calendar ‘22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6" dT="2023-05-18T19:48:29.20" personId="{AF54F59E-AD96-AD40-AAAB-E41AF7A507FF}" id="{9BC4921A-47E7-A54E-9CC7-958804783E0D}">
    <text>FY20 10K: 5-12 years
Assume average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035354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184A-B12E-EE4E-A1B7-E63938A6B215}">
  <dimension ref="A1:K19"/>
  <sheetViews>
    <sheetView workbookViewId="0">
      <selection activeCell="I20" sqref="I20"/>
    </sheetView>
  </sheetViews>
  <sheetFormatPr baseColWidth="10" defaultRowHeight="16" x14ac:dyDescent="0.2"/>
  <cols>
    <col min="2" max="2" width="23.6640625" customWidth="1"/>
    <col min="3" max="3" width="18.33203125" customWidth="1"/>
  </cols>
  <sheetData>
    <row r="1" spans="1:11" ht="24" x14ac:dyDescent="0.3">
      <c r="A1" s="1" t="s">
        <v>0</v>
      </c>
    </row>
    <row r="4" spans="1:11" x14ac:dyDescent="0.2">
      <c r="B4" s="12" t="s">
        <v>4</v>
      </c>
    </row>
    <row r="5" spans="1:11" x14ac:dyDescent="0.2">
      <c r="B5" s="12" t="s">
        <v>1</v>
      </c>
      <c r="C5" t="s">
        <v>2</v>
      </c>
      <c r="D5" t="s">
        <v>3</v>
      </c>
      <c r="E5" t="s">
        <v>23</v>
      </c>
      <c r="F5" t="s">
        <v>24</v>
      </c>
      <c r="G5" t="s">
        <v>25</v>
      </c>
      <c r="H5" t="s">
        <v>26</v>
      </c>
      <c r="I5" t="s">
        <v>28</v>
      </c>
      <c r="J5" t="s">
        <v>29</v>
      </c>
      <c r="K5" t="s">
        <v>27</v>
      </c>
    </row>
    <row r="6" spans="1:11" x14ac:dyDescent="0.2">
      <c r="B6" s="9" t="s">
        <v>11</v>
      </c>
      <c r="C6" s="9" t="s">
        <v>5</v>
      </c>
      <c r="D6" s="13"/>
      <c r="E6" s="14"/>
      <c r="F6" s="14"/>
      <c r="G6" s="14" t="s">
        <v>34</v>
      </c>
      <c r="H6" s="3"/>
      <c r="I6" s="3"/>
      <c r="J6" s="4"/>
      <c r="K6" t="s">
        <v>30</v>
      </c>
    </row>
    <row r="7" spans="1:11" x14ac:dyDescent="0.2">
      <c r="B7" s="10" t="s">
        <v>12</v>
      </c>
      <c r="C7" s="10" t="s">
        <v>6</v>
      </c>
      <c r="D7" s="15"/>
      <c r="E7" s="16"/>
      <c r="F7" s="16" t="s">
        <v>35</v>
      </c>
      <c r="G7" s="5"/>
      <c r="H7" s="5"/>
      <c r="I7" s="5"/>
      <c r="J7" s="6"/>
      <c r="K7" t="s">
        <v>31</v>
      </c>
    </row>
    <row r="8" spans="1:11" x14ac:dyDescent="0.2">
      <c r="B8" s="10" t="s">
        <v>13</v>
      </c>
      <c r="C8" s="10" t="s">
        <v>7</v>
      </c>
      <c r="D8" s="15"/>
      <c r="E8" s="16"/>
      <c r="F8" s="16" t="s">
        <v>35</v>
      </c>
      <c r="G8" s="5"/>
      <c r="H8" s="5"/>
      <c r="I8" s="5"/>
      <c r="J8" s="6"/>
      <c r="K8" t="s">
        <v>32</v>
      </c>
    </row>
    <row r="9" spans="1:11" x14ac:dyDescent="0.2">
      <c r="B9" s="10" t="s">
        <v>14</v>
      </c>
      <c r="C9" s="10" t="s">
        <v>8</v>
      </c>
      <c r="D9" s="17" t="s">
        <v>36</v>
      </c>
      <c r="E9" s="5"/>
      <c r="F9" s="5"/>
      <c r="G9" s="5"/>
      <c r="H9" s="5"/>
      <c r="I9" s="5"/>
      <c r="J9" s="6"/>
    </row>
    <row r="10" spans="1:11" x14ac:dyDescent="0.2">
      <c r="B10" s="10" t="s">
        <v>15</v>
      </c>
      <c r="C10" s="10" t="s">
        <v>9</v>
      </c>
      <c r="D10" s="17" t="s">
        <v>36</v>
      </c>
      <c r="E10" s="5"/>
      <c r="F10" s="5"/>
      <c r="G10" s="5"/>
      <c r="H10" s="5"/>
      <c r="I10" s="5"/>
      <c r="J10" s="6"/>
    </row>
    <row r="11" spans="1:11" x14ac:dyDescent="0.2">
      <c r="B11" s="11" t="s">
        <v>10</v>
      </c>
      <c r="C11" s="11" t="s">
        <v>8</v>
      </c>
      <c r="D11" s="18"/>
      <c r="E11" s="19" t="s">
        <v>37</v>
      </c>
      <c r="F11" s="7"/>
      <c r="G11" s="7"/>
      <c r="H11" s="7"/>
      <c r="I11" s="7"/>
      <c r="J11" s="8"/>
      <c r="K11" t="s">
        <v>33</v>
      </c>
    </row>
    <row r="15" spans="1:11" x14ac:dyDescent="0.2">
      <c r="C15" t="s">
        <v>17</v>
      </c>
      <c r="D15" t="s">
        <v>18</v>
      </c>
      <c r="F15" t="s">
        <v>19</v>
      </c>
      <c r="G15" t="s">
        <v>21</v>
      </c>
    </row>
    <row r="16" spans="1:11" x14ac:dyDescent="0.2">
      <c r="B16" t="s">
        <v>16</v>
      </c>
      <c r="C16">
        <v>155000</v>
      </c>
      <c r="D16" s="2">
        <v>0.06</v>
      </c>
      <c r="F16" t="s">
        <v>20</v>
      </c>
      <c r="G16" t="s">
        <v>22</v>
      </c>
    </row>
    <row r="18" spans="2:2" x14ac:dyDescent="0.2">
      <c r="B18" t="s">
        <v>84</v>
      </c>
    </row>
    <row r="19" spans="2:2" x14ac:dyDescent="0.2">
      <c r="B19" s="23" t="s">
        <v>85</v>
      </c>
    </row>
  </sheetData>
  <hyperlinks>
    <hyperlink ref="B19" r:id="rId1" xr:uid="{B0C0087C-17CA-C147-98B2-2EA1B2D7DB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CD-32FC-5242-8CB9-09C4DDA90C5B}">
  <dimension ref="A1:H99"/>
  <sheetViews>
    <sheetView tabSelected="1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D19" sqref="D19"/>
    </sheetView>
  </sheetViews>
  <sheetFormatPr baseColWidth="10" defaultRowHeight="16" x14ac:dyDescent="0.2"/>
  <cols>
    <col min="1" max="1" width="30.5" customWidth="1"/>
    <col min="3" max="3" width="14" bestFit="1" customWidth="1"/>
    <col min="4" max="6" width="13" bestFit="1" customWidth="1"/>
  </cols>
  <sheetData>
    <row r="1" spans="1:8" ht="24" x14ac:dyDescent="0.3">
      <c r="A1" s="1" t="s">
        <v>0</v>
      </c>
      <c r="C1" s="20" t="s">
        <v>43</v>
      </c>
      <c r="D1" t="s">
        <v>44</v>
      </c>
      <c r="E1" t="s">
        <v>45</v>
      </c>
      <c r="F1" t="s">
        <v>46</v>
      </c>
      <c r="G1" t="s">
        <v>48</v>
      </c>
      <c r="H1" t="s">
        <v>49</v>
      </c>
    </row>
    <row r="3" spans="1:8" x14ac:dyDescent="0.2">
      <c r="A3" t="s">
        <v>50</v>
      </c>
    </row>
    <row r="4" spans="1:8" x14ac:dyDescent="0.2">
      <c r="A4" t="s">
        <v>38</v>
      </c>
      <c r="C4">
        <v>26349</v>
      </c>
      <c r="D4">
        <v>14590</v>
      </c>
      <c r="E4">
        <v>22899</v>
      </c>
      <c r="F4">
        <v>23727</v>
      </c>
    </row>
    <row r="5" spans="1:8" x14ac:dyDescent="0.2">
      <c r="A5" t="s">
        <v>39</v>
      </c>
      <c r="C5">
        <v>24206</v>
      </c>
      <c r="D5">
        <v>14847</v>
      </c>
      <c r="E5">
        <v>20449</v>
      </c>
      <c r="F5">
        <v>10692</v>
      </c>
    </row>
    <row r="6" spans="1:8" x14ac:dyDescent="0.2">
      <c r="A6" t="s">
        <v>40</v>
      </c>
      <c r="E6">
        <v>22670</v>
      </c>
    </row>
    <row r="7" spans="1:8" x14ac:dyDescent="0.2">
      <c r="A7" t="s">
        <v>47</v>
      </c>
      <c r="D7">
        <v>4018</v>
      </c>
    </row>
    <row r="8" spans="1:8" x14ac:dyDescent="0.2">
      <c r="A8" t="s">
        <v>41</v>
      </c>
      <c r="C8">
        <v>319</v>
      </c>
      <c r="D8">
        <v>1122</v>
      </c>
      <c r="E8">
        <v>709</v>
      </c>
      <c r="F8">
        <v>1646</v>
      </c>
    </row>
    <row r="10" spans="1:8" x14ac:dyDescent="0.2">
      <c r="A10" t="s">
        <v>42</v>
      </c>
      <c r="C10" s="21">
        <f>38063173/40</f>
        <v>951579.32499999995</v>
      </c>
      <c r="D10" s="21">
        <f>40124953/40</f>
        <v>1003123.825</v>
      </c>
      <c r="E10" s="21">
        <v>1749071</v>
      </c>
      <c r="F10" s="21">
        <v>2166311</v>
      </c>
    </row>
    <row r="12" spans="1:8" x14ac:dyDescent="0.2">
      <c r="A12" s="12" t="s">
        <v>51</v>
      </c>
      <c r="E12" s="22"/>
    </row>
    <row r="13" spans="1:8" x14ac:dyDescent="0.2">
      <c r="A13" s="12" t="s">
        <v>52</v>
      </c>
    </row>
    <row r="14" spans="1:8" x14ac:dyDescent="0.2">
      <c r="A14" s="12"/>
    </row>
    <row r="15" spans="1:8" x14ac:dyDescent="0.2">
      <c r="A15" s="12" t="s">
        <v>53</v>
      </c>
    </row>
    <row r="16" spans="1:8" x14ac:dyDescent="0.2">
      <c r="A16" t="s">
        <v>54</v>
      </c>
      <c r="C16">
        <v>22493</v>
      </c>
      <c r="D16">
        <v>24668</v>
      </c>
      <c r="E16">
        <v>42268</v>
      </c>
      <c r="F16">
        <v>19207</v>
      </c>
    </row>
    <row r="17" spans="1:6" x14ac:dyDescent="0.2">
      <c r="A17" s="20" t="s">
        <v>101</v>
      </c>
      <c r="C17">
        <v>33783</v>
      </c>
    </row>
    <row r="18" spans="1:6" x14ac:dyDescent="0.2">
      <c r="A18" t="s">
        <v>56</v>
      </c>
      <c r="C18">
        <v>43</v>
      </c>
      <c r="D18">
        <v>56</v>
      </c>
      <c r="E18">
        <v>299</v>
      </c>
      <c r="F18">
        <v>261</v>
      </c>
    </row>
    <row r="19" spans="1:6" x14ac:dyDescent="0.2">
      <c r="A19" t="s">
        <v>55</v>
      </c>
      <c r="C19">
        <v>1390</v>
      </c>
      <c r="D19">
        <v>1169</v>
      </c>
      <c r="E19">
        <v>913</v>
      </c>
      <c r="F19">
        <v>661</v>
      </c>
    </row>
    <row r="20" spans="1:6" x14ac:dyDescent="0.2">
      <c r="A20" t="s">
        <v>57</v>
      </c>
      <c r="C20">
        <f>C16+C18+C19+C17</f>
        <v>57709</v>
      </c>
      <c r="D20">
        <f t="shared" ref="D20:F20" si="0">D16+D18+D19+D17</f>
        <v>25893</v>
      </c>
      <c r="E20">
        <f t="shared" si="0"/>
        <v>43480</v>
      </c>
      <c r="F20">
        <f t="shared" si="0"/>
        <v>20129</v>
      </c>
    </row>
    <row r="21" spans="1:6" x14ac:dyDescent="0.2">
      <c r="A21" t="s">
        <v>58</v>
      </c>
      <c r="C21">
        <v>201</v>
      </c>
      <c r="D21">
        <v>133</v>
      </c>
      <c r="E21">
        <v>216</v>
      </c>
      <c r="F21">
        <v>169</v>
      </c>
    </row>
    <row r="22" spans="1:6" x14ac:dyDescent="0.2">
      <c r="A22" t="s">
        <v>59</v>
      </c>
      <c r="C22">
        <v>924</v>
      </c>
      <c r="D22">
        <v>421</v>
      </c>
      <c r="E22">
        <v>1443</v>
      </c>
      <c r="F22">
        <v>825</v>
      </c>
    </row>
    <row r="23" spans="1:6" x14ac:dyDescent="0.2">
      <c r="A23" t="s">
        <v>60</v>
      </c>
      <c r="C23">
        <v>113</v>
      </c>
      <c r="D23">
        <v>30</v>
      </c>
    </row>
    <row r="24" spans="1:6" x14ac:dyDescent="0.2">
      <c r="A24" t="s">
        <v>61</v>
      </c>
      <c r="C24">
        <f>C20+C21+C22+C23</f>
        <v>58947</v>
      </c>
      <c r="D24">
        <f>D20+D21+D22+D23</f>
        <v>26477</v>
      </c>
      <c r="E24">
        <f t="shared" ref="D24:E24" si="1">E20+E21+E22+E23</f>
        <v>45139</v>
      </c>
      <c r="F24">
        <f>F20+F21+F22+F23</f>
        <v>21123</v>
      </c>
    </row>
    <row r="26" spans="1:6" x14ac:dyDescent="0.2">
      <c r="A26" s="12" t="s">
        <v>62</v>
      </c>
    </row>
    <row r="27" spans="1:6" x14ac:dyDescent="0.2">
      <c r="A27" s="12" t="s">
        <v>63</v>
      </c>
    </row>
    <row r="28" spans="1:6" x14ac:dyDescent="0.2">
      <c r="A28" t="s">
        <v>64</v>
      </c>
      <c r="C28">
        <v>1871</v>
      </c>
      <c r="D28">
        <v>481</v>
      </c>
      <c r="E28">
        <v>1379</v>
      </c>
      <c r="F28">
        <v>3020</v>
      </c>
    </row>
    <row r="29" spans="1:6" x14ac:dyDescent="0.2">
      <c r="A29" t="s">
        <v>65</v>
      </c>
      <c r="C29">
        <v>4655</v>
      </c>
      <c r="D29">
        <v>2886</v>
      </c>
      <c r="E29">
        <v>4196</v>
      </c>
      <c r="F29">
        <v>2799</v>
      </c>
    </row>
    <row r="30" spans="1:6" x14ac:dyDescent="0.2">
      <c r="A30" t="s">
        <v>66</v>
      </c>
      <c r="C30">
        <v>4336</v>
      </c>
      <c r="D30">
        <v>5239</v>
      </c>
      <c r="F30">
        <v>3980</v>
      </c>
    </row>
    <row r="31" spans="1:6" x14ac:dyDescent="0.2">
      <c r="A31" t="s">
        <v>67</v>
      </c>
      <c r="C31">
        <v>403</v>
      </c>
      <c r="D31">
        <v>805</v>
      </c>
      <c r="E31">
        <v>3723</v>
      </c>
      <c r="F31">
        <v>12535</v>
      </c>
    </row>
    <row r="32" spans="1:6" x14ac:dyDescent="0.2">
      <c r="A32" t="s">
        <v>75</v>
      </c>
      <c r="C32">
        <v>499</v>
      </c>
      <c r="D32">
        <v>389</v>
      </c>
      <c r="E32">
        <v>657</v>
      </c>
      <c r="F32">
        <v>712</v>
      </c>
    </row>
    <row r="33" spans="1:6" x14ac:dyDescent="0.2">
      <c r="A33" t="s">
        <v>102</v>
      </c>
      <c r="F33">
        <v>45</v>
      </c>
    </row>
    <row r="34" spans="1:6" x14ac:dyDescent="0.2">
      <c r="A34" t="s">
        <v>103</v>
      </c>
      <c r="C34">
        <v>43</v>
      </c>
      <c r="D34">
        <v>38</v>
      </c>
    </row>
    <row r="35" spans="1:6" x14ac:dyDescent="0.2">
      <c r="A35" t="s">
        <v>76</v>
      </c>
      <c r="C35">
        <f>C28+C29+C30+C31+C32+C33+C34</f>
        <v>11807</v>
      </c>
      <c r="D35">
        <f>D28+D29+D30+D31+D32+D33+D34</f>
        <v>9838</v>
      </c>
      <c r="E35">
        <f>E28+E29+E30+E31+E32+E33+E34</f>
        <v>9955</v>
      </c>
      <c r="F35">
        <f>F28+F29+F30+F31+F32+F33+F34</f>
        <v>23091</v>
      </c>
    </row>
    <row r="36" spans="1:6" x14ac:dyDescent="0.2">
      <c r="A36" t="s">
        <v>68</v>
      </c>
      <c r="C36">
        <v>10502</v>
      </c>
      <c r="D36">
        <v>6376</v>
      </c>
      <c r="E36">
        <v>11996</v>
      </c>
      <c r="F36">
        <v>8557</v>
      </c>
    </row>
    <row r="37" spans="1:6" x14ac:dyDescent="0.2">
      <c r="A37" t="s">
        <v>69</v>
      </c>
      <c r="C37">
        <v>425</v>
      </c>
      <c r="D37">
        <v>33</v>
      </c>
      <c r="E37">
        <v>804</v>
      </c>
      <c r="F37">
        <v>135</v>
      </c>
    </row>
    <row r="38" spans="1:6" x14ac:dyDescent="0.2">
      <c r="A38" t="s">
        <v>70</v>
      </c>
      <c r="C38">
        <f>C35+C36+C37</f>
        <v>22734</v>
      </c>
      <c r="D38">
        <f>D35+D36+D37</f>
        <v>16247</v>
      </c>
      <c r="E38">
        <f>E35+E36+E37</f>
        <v>22755</v>
      </c>
      <c r="F38">
        <f>F35+F36+F37</f>
        <v>31783</v>
      </c>
    </row>
    <row r="41" spans="1:6" x14ac:dyDescent="0.2">
      <c r="A41" s="12" t="s">
        <v>71</v>
      </c>
    </row>
    <row r="42" spans="1:6" x14ac:dyDescent="0.2">
      <c r="A42" t="s">
        <v>72</v>
      </c>
    </row>
    <row r="43" spans="1:6" x14ac:dyDescent="0.2">
      <c r="A43" t="s">
        <v>73</v>
      </c>
      <c r="C43">
        <v>402</v>
      </c>
      <c r="D43">
        <v>404</v>
      </c>
      <c r="E43">
        <v>22</v>
      </c>
      <c r="F43">
        <v>22</v>
      </c>
    </row>
    <row r="44" spans="1:6" x14ac:dyDescent="0.2">
      <c r="A44" t="s">
        <v>74</v>
      </c>
      <c r="C44" s="21">
        <f>40030763/40</f>
        <v>1000769.075</v>
      </c>
      <c r="D44" s="21">
        <f>40157187/40</f>
        <v>1003929.675</v>
      </c>
      <c r="E44" s="21">
        <v>2166248</v>
      </c>
      <c r="F44" s="21">
        <v>2166356</v>
      </c>
    </row>
    <row r="45" spans="1:6" x14ac:dyDescent="0.2">
      <c r="A45" t="s">
        <v>77</v>
      </c>
      <c r="C45">
        <v>-1703</v>
      </c>
      <c r="D45">
        <v>-1828</v>
      </c>
      <c r="E45">
        <v>-2190</v>
      </c>
    </row>
    <row r="46" spans="1:6" x14ac:dyDescent="0.2">
      <c r="A46" t="s">
        <v>78</v>
      </c>
      <c r="C46" s="21">
        <f>174515/40</f>
        <v>4362.875</v>
      </c>
      <c r="D46" s="21">
        <f>193735/40</f>
        <v>4843.375</v>
      </c>
      <c r="E46" s="21">
        <v>10535</v>
      </c>
      <c r="F46" s="21"/>
    </row>
    <row r="47" spans="1:6" x14ac:dyDescent="0.2">
      <c r="A47" t="s">
        <v>79</v>
      </c>
      <c r="C47">
        <v>174515</v>
      </c>
      <c r="D47">
        <v>183250</v>
      </c>
      <c r="E47">
        <v>262875</v>
      </c>
      <c r="F47">
        <v>263706</v>
      </c>
    </row>
    <row r="48" spans="1:6" x14ac:dyDescent="0.2">
      <c r="A48" t="s">
        <v>104</v>
      </c>
      <c r="C48" s="21">
        <v>18</v>
      </c>
    </row>
    <row r="49" spans="1:6" x14ac:dyDescent="0.2">
      <c r="A49" t="s">
        <v>80</v>
      </c>
      <c r="C49">
        <v>-137019</v>
      </c>
      <c r="D49">
        <v>-171596</v>
      </c>
      <c r="E49">
        <v>-238323</v>
      </c>
      <c r="F49">
        <v>-274388</v>
      </c>
    </row>
    <row r="50" spans="1:6" x14ac:dyDescent="0.2">
      <c r="A50" t="s">
        <v>82</v>
      </c>
      <c r="C50">
        <f>C43+C47+C49+C45+C48</f>
        <v>36213</v>
      </c>
      <c r="D50">
        <f>D43+D47+D49+D45+D48</f>
        <v>10230</v>
      </c>
      <c r="E50">
        <f>E43+E47+E49+E45+E48</f>
        <v>22384</v>
      </c>
      <c r="F50">
        <f>F43+F47+F49+F45+F48</f>
        <v>-10660</v>
      </c>
    </row>
    <row r="52" spans="1:6" x14ac:dyDescent="0.2">
      <c r="A52" t="s">
        <v>81</v>
      </c>
      <c r="C52">
        <f>C50+C38</f>
        <v>58947</v>
      </c>
      <c r="D52">
        <f>D50+D38</f>
        <v>26477</v>
      </c>
      <c r="E52">
        <f>E50+E38</f>
        <v>45139</v>
      </c>
      <c r="F52">
        <f>F50+F38</f>
        <v>21123</v>
      </c>
    </row>
    <row r="53" spans="1:6" x14ac:dyDescent="0.2">
      <c r="A53" t="s">
        <v>83</v>
      </c>
      <c r="C53">
        <f>C24-C52</f>
        <v>0</v>
      </c>
      <c r="D53">
        <f>D24-D52</f>
        <v>0</v>
      </c>
      <c r="E53">
        <f>E24-E52</f>
        <v>0</v>
      </c>
      <c r="F53">
        <f>F24-F52</f>
        <v>0</v>
      </c>
    </row>
    <row r="55" spans="1:6" x14ac:dyDescent="0.2">
      <c r="A55" s="12" t="s">
        <v>86</v>
      </c>
    </row>
    <row r="56" spans="1:6" x14ac:dyDescent="0.2">
      <c r="A56" t="s">
        <v>87</v>
      </c>
      <c r="C56" s="24">
        <v>-50874</v>
      </c>
      <c r="D56" s="24">
        <v>-34577</v>
      </c>
      <c r="E56" s="24"/>
      <c r="F56" s="24"/>
    </row>
    <row r="57" spans="1:6" x14ac:dyDescent="0.2">
      <c r="A57" s="12" t="s">
        <v>88</v>
      </c>
    </row>
    <row r="58" spans="1:6" x14ac:dyDescent="0.2">
      <c r="A58" t="s">
        <v>89</v>
      </c>
    </row>
    <row r="59" spans="1:6" x14ac:dyDescent="0.2">
      <c r="A59" s="20" t="s">
        <v>90</v>
      </c>
      <c r="C59">
        <v>11336</v>
      </c>
      <c r="D59">
        <v>8666</v>
      </c>
    </row>
    <row r="60" spans="1:6" x14ac:dyDescent="0.2">
      <c r="A60" s="20" t="s">
        <v>91</v>
      </c>
      <c r="C60">
        <v>87</v>
      </c>
      <c r="D60">
        <v>68</v>
      </c>
    </row>
    <row r="61" spans="1:6" x14ac:dyDescent="0.2">
      <c r="A61" s="20" t="s">
        <v>92</v>
      </c>
    </row>
    <row r="62" spans="1:6" x14ac:dyDescent="0.2">
      <c r="A62" s="20" t="s">
        <v>105</v>
      </c>
      <c r="C62">
        <v>472</v>
      </c>
      <c r="D62">
        <v>503</v>
      </c>
    </row>
    <row r="63" spans="1:6" x14ac:dyDescent="0.2">
      <c r="A63" s="20" t="s">
        <v>93</v>
      </c>
      <c r="C63">
        <v>535</v>
      </c>
      <c r="D63">
        <v>563</v>
      </c>
    </row>
    <row r="64" spans="1:6" x14ac:dyDescent="0.2">
      <c r="A64" s="20" t="s">
        <v>108</v>
      </c>
      <c r="C64">
        <v>-301</v>
      </c>
      <c r="D64">
        <v>15</v>
      </c>
    </row>
    <row r="65" spans="1:6" s="5" customFormat="1" x14ac:dyDescent="0.2">
      <c r="A65" s="25" t="s">
        <v>107</v>
      </c>
      <c r="C65" s="5">
        <v>-2</v>
      </c>
    </row>
    <row r="66" spans="1:6" x14ac:dyDescent="0.2">
      <c r="A66" s="20" t="s">
        <v>106</v>
      </c>
    </row>
    <row r="67" spans="1:6" x14ac:dyDescent="0.2">
      <c r="A67" s="20" t="s">
        <v>94</v>
      </c>
    </row>
    <row r="68" spans="1:6" x14ac:dyDescent="0.2">
      <c r="A68" s="20" t="s">
        <v>95</v>
      </c>
    </row>
    <row r="69" spans="1:6" x14ac:dyDescent="0.2">
      <c r="A69" s="12" t="s">
        <v>96</v>
      </c>
    </row>
    <row r="70" spans="1:6" x14ac:dyDescent="0.2">
      <c r="A70" s="20" t="s">
        <v>97</v>
      </c>
      <c r="C70">
        <v>83</v>
      </c>
      <c r="D70">
        <v>262</v>
      </c>
    </row>
    <row r="71" spans="1:6" x14ac:dyDescent="0.2">
      <c r="A71" s="20" t="s">
        <v>64</v>
      </c>
      <c r="C71">
        <v>1124</v>
      </c>
      <c r="D71">
        <v>-1390</v>
      </c>
    </row>
    <row r="72" spans="1:6" x14ac:dyDescent="0.2">
      <c r="A72" s="20" t="s">
        <v>98</v>
      </c>
      <c r="C72">
        <v>-1300</v>
      </c>
      <c r="D72">
        <v>-1769</v>
      </c>
    </row>
    <row r="73" spans="1:6" x14ac:dyDescent="0.2">
      <c r="A73" s="20" t="s">
        <v>99</v>
      </c>
    </row>
    <row r="74" spans="1:6" x14ac:dyDescent="0.2">
      <c r="A74" s="20" t="s">
        <v>69</v>
      </c>
      <c r="C74">
        <v>-472</v>
      </c>
      <c r="D74">
        <v>-502</v>
      </c>
    </row>
    <row r="75" spans="1:6" x14ac:dyDescent="0.2">
      <c r="A75" s="20" t="s">
        <v>103</v>
      </c>
      <c r="C75">
        <v>-79</v>
      </c>
      <c r="D75">
        <v>-5</v>
      </c>
    </row>
    <row r="76" spans="1:6" x14ac:dyDescent="0.2">
      <c r="A76" s="20" t="s">
        <v>100</v>
      </c>
      <c r="C76">
        <f>C56+C58+C59+C60+C61+C62+C63+C64+C65+C66+C67+C68+C70+C71+C72+C73+C74+C75</f>
        <v>-39391</v>
      </c>
      <c r="D76">
        <f>D56+D58+D59+D60+D61+D62+D63+D64+D65+D66+D67+D68+D70+D71+D72+D73+D74+D75</f>
        <v>-28166</v>
      </c>
      <c r="E76">
        <f t="shared" ref="E76:F76" si="2">E56+E58+E59+E60+E61+E62+E63+E64+E65+E66+E67+E68+E70+E71+E72+E73+E74+E75</f>
        <v>0</v>
      </c>
      <c r="F76">
        <f t="shared" si="2"/>
        <v>0</v>
      </c>
    </row>
    <row r="78" spans="1:6" x14ac:dyDescent="0.2">
      <c r="A78" s="12" t="s">
        <v>112</v>
      </c>
    </row>
    <row r="79" spans="1:6" x14ac:dyDescent="0.2">
      <c r="A79" t="s">
        <v>109</v>
      </c>
      <c r="C79">
        <v>-67214</v>
      </c>
    </row>
    <row r="80" spans="1:6" x14ac:dyDescent="0.2">
      <c r="A80" t="s">
        <v>110</v>
      </c>
      <c r="C80">
        <v>33750</v>
      </c>
      <c r="D80">
        <v>33750</v>
      </c>
    </row>
    <row r="81" spans="1:4" x14ac:dyDescent="0.2">
      <c r="A81" t="s">
        <v>111</v>
      </c>
      <c r="C81">
        <v>-40</v>
      </c>
    </row>
    <row r="82" spans="1:4" x14ac:dyDescent="0.2">
      <c r="A82" t="s">
        <v>113</v>
      </c>
      <c r="C82">
        <v>2</v>
      </c>
    </row>
    <row r="83" spans="1:4" x14ac:dyDescent="0.2">
      <c r="A83" t="s">
        <v>114</v>
      </c>
      <c r="C83">
        <v>-22</v>
      </c>
      <c r="D83">
        <v>42</v>
      </c>
    </row>
    <row r="84" spans="1:4" x14ac:dyDescent="0.2">
      <c r="A84" s="12" t="s">
        <v>115</v>
      </c>
      <c r="C84">
        <f>C79+C80+C82+C81+C83</f>
        <v>-33524</v>
      </c>
      <c r="D84">
        <f>D79+D80+D82+D81+D83</f>
        <v>33792</v>
      </c>
    </row>
    <row r="86" spans="1:4" x14ac:dyDescent="0.2">
      <c r="A86" s="12" t="s">
        <v>116</v>
      </c>
    </row>
    <row r="87" spans="1:4" x14ac:dyDescent="0.2">
      <c r="A87" t="s">
        <v>117</v>
      </c>
      <c r="C87">
        <v>32172</v>
      </c>
    </row>
    <row r="88" spans="1:4" x14ac:dyDescent="0.2">
      <c r="A88" s="20" t="s">
        <v>118</v>
      </c>
      <c r="C88">
        <v>15000</v>
      </c>
      <c r="D88">
        <v>797</v>
      </c>
    </row>
    <row r="89" spans="1:4" x14ac:dyDescent="0.2">
      <c r="A89" s="20" t="s">
        <v>119</v>
      </c>
      <c r="C89">
        <v>-276</v>
      </c>
    </row>
    <row r="90" spans="1:4" x14ac:dyDescent="0.2">
      <c r="A90" s="20" t="s">
        <v>120</v>
      </c>
      <c r="D90">
        <v>-4583</v>
      </c>
    </row>
    <row r="91" spans="1:4" x14ac:dyDescent="0.2">
      <c r="A91" s="20" t="s">
        <v>121</v>
      </c>
      <c r="C91">
        <v>169</v>
      </c>
      <c r="D91">
        <v>71</v>
      </c>
    </row>
    <row r="92" spans="1:4" x14ac:dyDescent="0.2">
      <c r="A92" s="20" t="s">
        <v>122</v>
      </c>
      <c r="C92">
        <v>710</v>
      </c>
    </row>
    <row r="93" spans="1:4" x14ac:dyDescent="0.2">
      <c r="A93" s="20" t="s">
        <v>123</v>
      </c>
      <c r="C93">
        <v>-1378</v>
      </c>
      <c r="D93">
        <v>-125</v>
      </c>
    </row>
    <row r="94" spans="1:4" x14ac:dyDescent="0.2">
      <c r="A94" s="20" t="s">
        <v>124</v>
      </c>
      <c r="C94">
        <v>403</v>
      </c>
      <c r="D94">
        <v>402</v>
      </c>
    </row>
    <row r="95" spans="1:4" x14ac:dyDescent="0.2">
      <c r="A95" s="20" t="s">
        <v>125</v>
      </c>
      <c r="C95">
        <f>C87+C88+C89+C90+C91+C92+C93+C94</f>
        <v>46800</v>
      </c>
      <c r="D95">
        <f>D87+D88+D89+D90+D91+D92+D93+D94</f>
        <v>-3438</v>
      </c>
    </row>
    <row r="97" spans="1:6" x14ac:dyDescent="0.2">
      <c r="A97" t="s">
        <v>126</v>
      </c>
      <c r="C97">
        <f>C95+C84+C76</f>
        <v>-26115</v>
      </c>
      <c r="D97">
        <f t="shared" ref="D97:F97" si="3">D95+D84+D76</f>
        <v>2188</v>
      </c>
      <c r="E97">
        <f t="shared" si="3"/>
        <v>0</v>
      </c>
      <c r="F97">
        <f t="shared" si="3"/>
        <v>0</v>
      </c>
    </row>
    <row r="98" spans="1:6" x14ac:dyDescent="0.2">
      <c r="A98" t="s">
        <v>127</v>
      </c>
      <c r="C98">
        <v>48651</v>
      </c>
      <c r="D98">
        <f>C99</f>
        <v>22536</v>
      </c>
      <c r="E98">
        <f t="shared" ref="E98:F98" si="4">D99</f>
        <v>24724</v>
      </c>
      <c r="F98">
        <f t="shared" si="4"/>
        <v>24724</v>
      </c>
    </row>
    <row r="99" spans="1:6" x14ac:dyDescent="0.2">
      <c r="A99" t="s">
        <v>128</v>
      </c>
      <c r="C99">
        <f>C98+C97</f>
        <v>22536</v>
      </c>
      <c r="D99">
        <f>D98+D97</f>
        <v>24724</v>
      </c>
      <c r="E99">
        <f t="shared" ref="E99:F99" si="5">E98+E97</f>
        <v>24724</v>
      </c>
      <c r="F99">
        <f t="shared" si="5"/>
        <v>24724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F633-8AC0-0843-9E70-28098062D73B}">
  <dimension ref="A1:H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baseColWidth="10" defaultRowHeight="16" x14ac:dyDescent="0.2"/>
  <sheetData>
    <row r="1" spans="1:8" ht="24" x14ac:dyDescent="0.3">
      <c r="A1" s="1" t="s">
        <v>0</v>
      </c>
      <c r="C1" s="20" t="s">
        <v>43</v>
      </c>
      <c r="D1" t="s">
        <v>44</v>
      </c>
      <c r="E1" t="s">
        <v>45</v>
      </c>
      <c r="F1" t="s">
        <v>46</v>
      </c>
      <c r="G1" t="s">
        <v>48</v>
      </c>
      <c r="H1" t="s">
        <v>49</v>
      </c>
    </row>
    <row r="4" spans="1:8" x14ac:dyDescent="0.2">
      <c r="A4" s="12" t="s">
        <v>129</v>
      </c>
    </row>
    <row r="5" spans="1:8" x14ac:dyDescent="0.2">
      <c r="A5" t="s">
        <v>130</v>
      </c>
      <c r="D5">
        <v>3</v>
      </c>
    </row>
    <row r="6" spans="1:8" x14ac:dyDescent="0.2">
      <c r="A6" t="s">
        <v>131</v>
      </c>
      <c r="D6">
        <f>17/2</f>
        <v>8.5</v>
      </c>
    </row>
    <row r="7" spans="1:8" x14ac:dyDescent="0.2">
      <c r="A7" t="s">
        <v>132</v>
      </c>
      <c r="D7">
        <v>5</v>
      </c>
    </row>
    <row r="8" spans="1:8" x14ac:dyDescent="0.2">
      <c r="A8" t="s">
        <v>139</v>
      </c>
      <c r="D8" t="s">
        <v>133</v>
      </c>
    </row>
    <row r="10" spans="1:8" x14ac:dyDescent="0.2">
      <c r="A10" s="12" t="s">
        <v>129</v>
      </c>
    </row>
    <row r="11" spans="1:8" x14ac:dyDescent="0.2">
      <c r="A11" t="s">
        <v>130</v>
      </c>
    </row>
    <row r="12" spans="1:8" x14ac:dyDescent="0.2">
      <c r="A12" t="s">
        <v>131</v>
      </c>
    </row>
    <row r="13" spans="1:8" x14ac:dyDescent="0.2">
      <c r="A13" t="s">
        <v>139</v>
      </c>
    </row>
    <row r="14" spans="1:8" x14ac:dyDescent="0.2">
      <c r="A14" t="s">
        <v>140</v>
      </c>
    </row>
    <row r="18" spans="1:1" x14ac:dyDescent="0.2">
      <c r="A18" s="12" t="s">
        <v>134</v>
      </c>
    </row>
    <row r="19" spans="1:1" x14ac:dyDescent="0.2">
      <c r="A19" t="s">
        <v>38</v>
      </c>
    </row>
    <row r="20" spans="1:1" x14ac:dyDescent="0.2">
      <c r="A20" t="s">
        <v>135</v>
      </c>
    </row>
    <row r="21" spans="1:1" x14ac:dyDescent="0.2">
      <c r="A21" t="s">
        <v>136</v>
      </c>
    </row>
    <row r="22" spans="1:1" x14ac:dyDescent="0.2">
      <c r="A22" t="s">
        <v>137</v>
      </c>
    </row>
    <row r="23" spans="1:1" x14ac:dyDescent="0.2">
      <c r="A23" t="s">
        <v>138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2023-05-16T13:48:54Z</dcterms:created>
  <dcterms:modified xsi:type="dcterms:W3CDTF">2023-05-21T12:06:12Z</dcterms:modified>
</cp:coreProperties>
</file>